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4332" windowWidth="14772" windowHeight="43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7"/>
  <c r="A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H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K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46" i="7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A6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46" i="6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2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G3" i="3"/>
  <c r="A3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G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G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G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G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G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G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G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G12" i="9"/>
  <c r="A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<sst xmlns="http://schemas.openxmlformats.org/spreadsheetml/2006/main" count="1076" uniqueCount="204">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</sst>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2</xdr:row>
          <xdr:rowOff>83820</xdr:rowOff>
        </xdr:from>
        <xdr:to>
          <xdr:col>0</xdr:col>
          <xdr:colOff>1196340</xdr:colOff>
          <xdr:row>4</xdr:row>
          <xdr:rowOff>106680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457200</xdr:colOff>
          <xdr:row>8</xdr:row>
          <xdr:rowOff>45720</xdr:rowOff>
        </xdr:from>
        <xdr:to>
          <xdr:col>6</xdr:col>
          <xdr:colOff>510540</xdr:colOff>
          <xdr:row>10</xdr:row>
          <xdr:rowOff>30480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525780</xdr:colOff>
          <xdr:row>8</xdr:row>
          <xdr:rowOff>38100</xdr:rowOff>
        </xdr:from>
        <xdr:to>
          <xdr:col>9</xdr:col>
          <xdr:colOff>487680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15240</xdr:colOff>
          <xdr:row>8</xdr:row>
          <xdr:rowOff>53340</xdr:rowOff>
        </xdr:from>
        <xdr:to>
          <xdr:col>13</xdr:col>
          <xdr:colOff>22860</xdr:colOff>
          <xdr:row>10</xdr:row>
          <xdr:rowOff>83820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182880</xdr:colOff>
          <xdr:row>8</xdr:row>
          <xdr:rowOff>30480</xdr:rowOff>
        </xdr:from>
        <xdr:to>
          <xdr:col>3</xdr:col>
          <xdr:colOff>7620</xdr:colOff>
          <xdr:row>11</xdr:row>
          <xdr:rowOff>15240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99060</xdr:colOff>
          <xdr:row>14</xdr:row>
          <xdr:rowOff>7620</xdr:rowOff>
        </xdr:from>
        <xdr:to>
          <xdr:col>3</xdr:col>
          <xdr:colOff>22860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350520</xdr:colOff>
          <xdr:row>0</xdr:row>
          <xdr:rowOff>38100</xdr:rowOff>
        </xdr:from>
        <xdr:to>
          <xdr:col>12</xdr:col>
          <xdr:colOff>160020</xdr:colOff>
          <xdr:row>1</xdr:row>
          <xdr:rowOff>121920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495300</xdr:colOff>
          <xdr:row>0</xdr:row>
          <xdr:rowOff>22860</xdr:rowOff>
        </xdr:from>
        <xdr:to>
          <xdr:col>27</xdr:col>
          <xdr:colOff>464820</xdr:colOff>
          <xdr:row>2</xdr:row>
          <xdr:rowOff>15240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403860</xdr:colOff>
          <xdr:row>0</xdr:row>
          <xdr:rowOff>22860</xdr:rowOff>
        </xdr:from>
        <xdr:to>
          <xdr:col>31</xdr:col>
          <xdr:colOff>533400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121920</xdr:rowOff>
        </xdr:from>
        <xdr:to>
          <xdr:col>6</xdr:col>
          <xdr:colOff>449580</xdr:colOff>
          <xdr:row>2</xdr:row>
          <xdr:rowOff>106680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38100</xdr:rowOff>
        </xdr:from>
        <xdr:to>
          <xdr:col>7</xdr:col>
          <xdr:colOff>7620</xdr:colOff>
          <xdr:row>1</xdr:row>
          <xdr:rowOff>106680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1</xdr:row>
          <xdr:rowOff>0</xdr:rowOff>
        </xdr:from>
        <xdr:to>
          <xdr:col>5</xdr:col>
          <xdr:colOff>251460</xdr:colOff>
          <xdr:row>3</xdr:row>
          <xdr:rowOff>53340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548640</xdr:colOff>
          <xdr:row>0</xdr:row>
          <xdr:rowOff>68580</xdr:rowOff>
        </xdr:from>
        <xdr:to>
          <xdr:col>17</xdr:col>
          <xdr:colOff>160020</xdr:colOff>
          <xdr:row>0</xdr:row>
          <xdr:rowOff>487680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441960</xdr:colOff>
          <xdr:row>0</xdr:row>
          <xdr:rowOff>106680</xdr:rowOff>
        </xdr:from>
        <xdr:to>
          <xdr:col>19</xdr:col>
          <xdr:colOff>441960</xdr:colOff>
          <xdr:row>0</xdr:row>
          <xdr:rowOff>525780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0.06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8.5000000000000006E-2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0.14499999999999999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0.47499999999999998</v>
          </cell>
          <cell r="J17">
            <v>0.15</v>
          </cell>
          <cell r="K17">
            <v>0.38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0.96</v>
          </cell>
          <cell r="J18">
            <v>0.13500000000000001</v>
          </cell>
          <cell r="K18">
            <v>0.76500000000000001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1.9950000000000001</v>
          </cell>
          <cell r="J19">
            <v>3.2500000000000001E-2</v>
          </cell>
          <cell r="K19">
            <v>1.1599999999999999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1.94</v>
          </cell>
          <cell r="J20">
            <v>3.2500000000000001E-2</v>
          </cell>
          <cell r="K20">
            <v>1.1399999999999999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0.72</v>
          </cell>
          <cell r="J21">
            <v>3.2500000000000001E-2</v>
          </cell>
          <cell r="K21">
            <v>0.62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3.2500000000000001E-2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2.4180000000000001</v>
          </cell>
          <cell r="G23">
            <v>0.36</v>
          </cell>
          <cell r="J23">
            <v>3.2500000000000001E-2</v>
          </cell>
          <cell r="K23">
            <v>0.31</v>
          </cell>
        </row>
        <row r="24">
          <cell r="A24">
            <v>37408</v>
          </cell>
          <cell r="B24">
            <v>0.36499999999999999</v>
          </cell>
          <cell r="E24">
            <v>2.7030000000000003</v>
          </cell>
          <cell r="G24">
            <v>0.35</v>
          </cell>
          <cell r="J24">
            <v>3.2500000000000001E-2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2.8980000000000001</v>
          </cell>
          <cell r="G25">
            <v>0.41</v>
          </cell>
          <cell r="J25">
            <v>3.2500000000000001E-2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2.9010000000000002</v>
          </cell>
          <cell r="G26">
            <v>0.41</v>
          </cell>
          <cell r="J26">
            <v>8.5000000000000006E-2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2.8660000000000001</v>
          </cell>
          <cell r="G27">
            <v>0.37</v>
          </cell>
          <cell r="J27">
            <v>0.12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2.786</v>
          </cell>
          <cell r="G28">
            <v>0.38</v>
          </cell>
          <cell r="J28">
            <v>0.14499999999999999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2.8160000000000003</v>
          </cell>
          <cell r="G29">
            <v>0.57999999999999996</v>
          </cell>
          <cell r="J29">
            <v>0.14000000000000001</v>
          </cell>
          <cell r="K29">
            <v>0.47</v>
          </cell>
        </row>
        <row r="30">
          <cell r="A30">
            <v>37591</v>
          </cell>
          <cell r="B30">
            <v>0.9</v>
          </cell>
          <cell r="E30">
            <v>2.8660000000000001</v>
          </cell>
          <cell r="G30">
            <v>0.92</v>
          </cell>
          <cell r="J30">
            <v>0.13500000000000001</v>
          </cell>
          <cell r="K30">
            <v>0.79</v>
          </cell>
        </row>
        <row r="31">
          <cell r="A31">
            <v>37622</v>
          </cell>
          <cell r="B31">
            <v>1.1499999999999999</v>
          </cell>
          <cell r="E31">
            <v>2.9140000000000001</v>
          </cell>
          <cell r="G31">
            <v>1.7749999999999999</v>
          </cell>
          <cell r="J31">
            <v>3.5000000000000003E-2</v>
          </cell>
          <cell r="K31">
            <v>1.06</v>
          </cell>
        </row>
        <row r="32">
          <cell r="A32">
            <v>37653</v>
          </cell>
          <cell r="B32">
            <v>1.1499999999999999</v>
          </cell>
          <cell r="E32">
            <v>2.9610000000000003</v>
          </cell>
          <cell r="G32">
            <v>1.7749999999999999</v>
          </cell>
          <cell r="J32">
            <v>3.5000000000000003E-2</v>
          </cell>
          <cell r="K32">
            <v>1.06</v>
          </cell>
        </row>
        <row r="33">
          <cell r="A33">
            <v>37681</v>
          </cell>
          <cell r="B33">
            <v>0.65</v>
          </cell>
          <cell r="E33">
            <v>2.9610000000000003</v>
          </cell>
          <cell r="G33">
            <v>0.65</v>
          </cell>
          <cell r="J33">
            <v>3.5000000000000003E-2</v>
          </cell>
          <cell r="K33">
            <v>0.56999999999999995</v>
          </cell>
        </row>
        <row r="34">
          <cell r="A34">
            <v>37712</v>
          </cell>
          <cell r="B34">
            <v>0.435</v>
          </cell>
          <cell r="E34">
            <v>2.9860000000000002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3.1710000000000003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3.387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3.512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3.4170000000000003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3.3170000000000002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3.1930000000000001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3.2030000000000003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3.2330000000000001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3.2590000000000003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3.2880000000000003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3.2920000000000003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3.3040000000000003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3.4750000000000001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3.6320000000000001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3.6870000000000003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3.5720000000000001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3.4249999999999998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3.26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3.2549999999999999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3.2930000000000001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3.3380000000000001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3.3760000000000003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3.37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3.37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3.54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3.6920000000000002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3.7870000000000004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3.6720000000000002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3.5249999999999999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3.36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3.355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3.3930000000000002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3.4380000000000002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3.476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3.47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3.47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3.64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3.7920000000000003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3.8895000000000004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3.7745000000000002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3.6274999999999999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3.4624999999999999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3.4575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3.4955000000000003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3.5405000000000002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3.5785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3.5724999999999998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3.5724999999999998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3.7425000000000002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3.8945000000000003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3.9945000000000004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3.8795000000000002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3.7324999999999999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3.5674999999999999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3.5625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3.6005000000000003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3.6455000000000002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3.6835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3.6775000000000002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3.6775000000000002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3.8475000000000001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3.9995000000000003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4.1020000000000003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3.9870000000000001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3.84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3.6749999999999998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3.67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3.7080000000000002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3.7530000000000001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3.7910000000000004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3.7850000000000001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3.7850000000000001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3.9550000000000001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4.1070000000000002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4.2120000000000006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4.0970000000000004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3.95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3.7850000000000001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3.78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3.8180000000000001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3.863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3.9010000000000002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3.895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3.895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4.0650000000000004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4.2170000000000005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4.3245000000000005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4.2095000000000002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4.0625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3.8975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3.8925000000000001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3.9305000000000003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3.9755000000000003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4.0135000000000005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4.0075000000000003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4.0075000000000003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4.1775000000000002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4.3295000000000003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4.4394999999999998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4.3245000000000005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37182</v>
          </cell>
          <cell r="C7">
            <v>29.5</v>
          </cell>
          <cell r="G7">
            <v>21.75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37183</v>
          </cell>
          <cell r="C8">
            <v>27.5</v>
          </cell>
          <cell r="G8">
            <v>21.5</v>
          </cell>
          <cell r="J8">
            <v>37165</v>
          </cell>
          <cell r="L8">
            <v>27.5</v>
          </cell>
          <cell r="P8">
            <v>20.625</v>
          </cell>
        </row>
        <row r="9">
          <cell r="A9">
            <v>37184</v>
          </cell>
          <cell r="C9">
            <v>27.5</v>
          </cell>
          <cell r="G9">
            <v>21.5</v>
          </cell>
          <cell r="J9">
            <v>37196</v>
          </cell>
          <cell r="L9">
            <v>27.75</v>
          </cell>
          <cell r="P9">
            <v>20.81</v>
          </cell>
        </row>
        <row r="10">
          <cell r="A10">
            <v>37185</v>
          </cell>
          <cell r="C10">
            <v>21.5</v>
          </cell>
          <cell r="G10">
            <v>21.5</v>
          </cell>
          <cell r="J10">
            <v>37226</v>
          </cell>
          <cell r="L10">
            <v>32.5</v>
          </cell>
          <cell r="P10">
            <v>24.375</v>
          </cell>
        </row>
        <row r="11">
          <cell r="A11">
            <v>37186</v>
          </cell>
          <cell r="C11">
            <v>27.5</v>
          </cell>
          <cell r="G11">
            <v>21.5</v>
          </cell>
          <cell r="J11">
            <v>37257</v>
          </cell>
          <cell r="L11">
            <v>32.75</v>
          </cell>
          <cell r="P11">
            <v>24.563000000000002</v>
          </cell>
        </row>
        <row r="12">
          <cell r="A12">
            <v>37187</v>
          </cell>
          <cell r="C12">
            <v>27.5</v>
          </cell>
          <cell r="G12">
            <v>21.5</v>
          </cell>
          <cell r="J12">
            <v>37288</v>
          </cell>
          <cell r="L12">
            <v>32</v>
          </cell>
          <cell r="P12">
            <v>24</v>
          </cell>
        </row>
        <row r="13">
          <cell r="A13">
            <v>37188</v>
          </cell>
          <cell r="C13">
            <v>27.5</v>
          </cell>
          <cell r="G13">
            <v>21.5</v>
          </cell>
          <cell r="J13">
            <v>37316</v>
          </cell>
          <cell r="L13">
            <v>31.5</v>
          </cell>
          <cell r="P13">
            <v>23.625</v>
          </cell>
        </row>
        <row r="14">
          <cell r="A14">
            <v>37189</v>
          </cell>
          <cell r="C14">
            <v>27.5</v>
          </cell>
          <cell r="G14">
            <v>21.5</v>
          </cell>
          <cell r="J14">
            <v>37347</v>
          </cell>
          <cell r="L14">
            <v>31</v>
          </cell>
          <cell r="P14">
            <v>23.25</v>
          </cell>
        </row>
        <row r="15">
          <cell r="A15">
            <v>37190</v>
          </cell>
          <cell r="C15">
            <v>27.5</v>
          </cell>
          <cell r="G15">
            <v>21.5</v>
          </cell>
          <cell r="J15">
            <v>37377</v>
          </cell>
          <cell r="L15">
            <v>35.5</v>
          </cell>
          <cell r="P15">
            <v>26.625</v>
          </cell>
        </row>
        <row r="16">
          <cell r="A16">
            <v>37191</v>
          </cell>
          <cell r="C16">
            <v>27.5</v>
          </cell>
          <cell r="G16">
            <v>21.5</v>
          </cell>
          <cell r="J16">
            <v>37408</v>
          </cell>
          <cell r="L16">
            <v>43.5</v>
          </cell>
          <cell r="P16">
            <v>32.625</v>
          </cell>
        </row>
        <row r="17">
          <cell r="A17">
            <v>37192</v>
          </cell>
          <cell r="C17">
            <v>21.5</v>
          </cell>
          <cell r="G17">
            <v>21.5</v>
          </cell>
          <cell r="J17">
            <v>37438</v>
          </cell>
          <cell r="L17">
            <v>50</v>
          </cell>
          <cell r="P17">
            <v>37.5</v>
          </cell>
        </row>
        <row r="18">
          <cell r="A18">
            <v>37193</v>
          </cell>
          <cell r="C18">
            <v>27.5</v>
          </cell>
          <cell r="G18">
            <v>21.5</v>
          </cell>
          <cell r="J18">
            <v>37469</v>
          </cell>
          <cell r="L18">
            <v>58.5</v>
          </cell>
          <cell r="P18">
            <v>43.875</v>
          </cell>
        </row>
        <row r="19">
          <cell r="A19">
            <v>37194</v>
          </cell>
          <cell r="C19">
            <v>27.5</v>
          </cell>
          <cell r="G19">
            <v>21.5</v>
          </cell>
          <cell r="J19">
            <v>37500</v>
          </cell>
          <cell r="L19">
            <v>48</v>
          </cell>
          <cell r="P19">
            <v>36</v>
          </cell>
        </row>
        <row r="20">
          <cell r="A20">
            <v>37195</v>
          </cell>
          <cell r="C20">
            <v>27.5</v>
          </cell>
          <cell r="G20">
            <v>21.5</v>
          </cell>
          <cell r="J20">
            <v>37530</v>
          </cell>
          <cell r="L20">
            <v>35.75</v>
          </cell>
          <cell r="P20">
            <v>26.813000000000002</v>
          </cell>
        </row>
        <row r="21">
          <cell r="A21">
            <v>37196</v>
          </cell>
          <cell r="C21">
            <v>27.75</v>
          </cell>
          <cell r="G21">
            <v>18</v>
          </cell>
          <cell r="J21">
            <v>37561</v>
          </cell>
          <cell r="L21">
            <v>34.25</v>
          </cell>
          <cell r="P21">
            <v>25.688000000000002</v>
          </cell>
        </row>
        <row r="22">
          <cell r="A22">
            <v>37197</v>
          </cell>
          <cell r="C22">
            <v>27.75</v>
          </cell>
          <cell r="G22">
            <v>18</v>
          </cell>
          <cell r="J22">
            <v>37591</v>
          </cell>
          <cell r="L22">
            <v>35</v>
          </cell>
          <cell r="P22">
            <v>26.25</v>
          </cell>
        </row>
        <row r="23">
          <cell r="A23">
            <v>37198</v>
          </cell>
          <cell r="C23">
            <v>27.75</v>
          </cell>
          <cell r="G23">
            <v>18</v>
          </cell>
          <cell r="J23">
            <v>37622</v>
          </cell>
          <cell r="L23">
            <v>35.5</v>
          </cell>
          <cell r="P23">
            <v>26.625</v>
          </cell>
        </row>
        <row r="24">
          <cell r="A24">
            <v>37199</v>
          </cell>
          <cell r="C24">
            <v>18</v>
          </cell>
          <cell r="G24">
            <v>18</v>
          </cell>
          <cell r="J24">
            <v>37653</v>
          </cell>
          <cell r="L24">
            <v>35</v>
          </cell>
          <cell r="P24">
            <v>26.25</v>
          </cell>
        </row>
        <row r="25">
          <cell r="A25">
            <v>37200</v>
          </cell>
          <cell r="C25">
            <v>27.75</v>
          </cell>
          <cell r="G25">
            <v>18</v>
          </cell>
          <cell r="J25">
            <v>37681</v>
          </cell>
          <cell r="L25">
            <v>35</v>
          </cell>
          <cell r="P25">
            <v>26.25</v>
          </cell>
        </row>
        <row r="26">
          <cell r="A26">
            <v>37201</v>
          </cell>
          <cell r="C26">
            <v>27.75</v>
          </cell>
          <cell r="G26">
            <v>18</v>
          </cell>
          <cell r="J26">
            <v>37712</v>
          </cell>
          <cell r="L26">
            <v>34.5</v>
          </cell>
          <cell r="P26">
            <v>25.875</v>
          </cell>
        </row>
        <row r="27">
          <cell r="A27">
            <v>37202</v>
          </cell>
          <cell r="C27">
            <v>27.75</v>
          </cell>
          <cell r="G27">
            <v>18</v>
          </cell>
          <cell r="J27">
            <v>37742</v>
          </cell>
          <cell r="L27">
            <v>34.5</v>
          </cell>
          <cell r="P27">
            <v>25.875</v>
          </cell>
        </row>
        <row r="28">
          <cell r="A28">
            <v>37203</v>
          </cell>
          <cell r="C28">
            <v>27.75</v>
          </cell>
          <cell r="G28">
            <v>18</v>
          </cell>
          <cell r="J28">
            <v>37773</v>
          </cell>
          <cell r="L28">
            <v>39</v>
          </cell>
          <cell r="P28">
            <v>29.25</v>
          </cell>
        </row>
        <row r="29">
          <cell r="A29">
            <v>37204</v>
          </cell>
          <cell r="C29">
            <v>27.75</v>
          </cell>
          <cell r="G29">
            <v>18</v>
          </cell>
          <cell r="J29">
            <v>37803</v>
          </cell>
          <cell r="L29">
            <v>53.5</v>
          </cell>
          <cell r="P29">
            <v>40.125</v>
          </cell>
        </row>
        <row r="30">
          <cell r="A30">
            <v>37205</v>
          </cell>
          <cell r="C30">
            <v>27.75</v>
          </cell>
          <cell r="G30">
            <v>18</v>
          </cell>
          <cell r="J30">
            <v>37834</v>
          </cell>
          <cell r="L30">
            <v>60</v>
          </cell>
          <cell r="P30">
            <v>45</v>
          </cell>
        </row>
        <row r="31">
          <cell r="A31">
            <v>37206</v>
          </cell>
          <cell r="C31">
            <v>18</v>
          </cell>
          <cell r="G31">
            <v>18</v>
          </cell>
          <cell r="J31">
            <v>37865</v>
          </cell>
          <cell r="L31">
            <v>47.5</v>
          </cell>
          <cell r="P31">
            <v>35.625</v>
          </cell>
        </row>
        <row r="32">
          <cell r="A32">
            <v>37207</v>
          </cell>
          <cell r="C32">
            <v>27.75</v>
          </cell>
          <cell r="G32">
            <v>18</v>
          </cell>
          <cell r="J32">
            <v>37895</v>
          </cell>
          <cell r="L32">
            <v>37</v>
          </cell>
          <cell r="P32">
            <v>27.75</v>
          </cell>
        </row>
        <row r="33">
          <cell r="A33">
            <v>37208</v>
          </cell>
          <cell r="C33">
            <v>27.75</v>
          </cell>
          <cell r="G33">
            <v>18</v>
          </cell>
          <cell r="J33">
            <v>37926</v>
          </cell>
          <cell r="L33">
            <v>35.5</v>
          </cell>
          <cell r="P33">
            <v>26.625</v>
          </cell>
        </row>
        <row r="34">
          <cell r="A34">
            <v>37209</v>
          </cell>
          <cell r="C34">
            <v>27.75</v>
          </cell>
          <cell r="G34">
            <v>18</v>
          </cell>
          <cell r="J34">
            <v>37956</v>
          </cell>
          <cell r="L34">
            <v>35.5</v>
          </cell>
          <cell r="P34">
            <v>26.625</v>
          </cell>
        </row>
        <row r="35">
          <cell r="A35">
            <v>37210</v>
          </cell>
          <cell r="C35">
            <v>27.75</v>
          </cell>
          <cell r="G35">
            <v>18</v>
          </cell>
          <cell r="J35">
            <v>37987</v>
          </cell>
          <cell r="L35">
            <v>36.15</v>
          </cell>
          <cell r="P35">
            <v>27.113</v>
          </cell>
        </row>
        <row r="36">
          <cell r="A36">
            <v>37211</v>
          </cell>
          <cell r="C36">
            <v>27.75</v>
          </cell>
          <cell r="G36">
            <v>18</v>
          </cell>
          <cell r="J36">
            <v>38018</v>
          </cell>
          <cell r="L36">
            <v>35.68</v>
          </cell>
          <cell r="P36">
            <v>26.76</v>
          </cell>
        </row>
        <row r="37">
          <cell r="A37">
            <v>37212</v>
          </cell>
          <cell r="C37">
            <v>27.75</v>
          </cell>
          <cell r="G37">
            <v>18</v>
          </cell>
          <cell r="J37">
            <v>38047</v>
          </cell>
          <cell r="L37">
            <v>35.68</v>
          </cell>
          <cell r="P37">
            <v>26.76</v>
          </cell>
        </row>
        <row r="38">
          <cell r="A38">
            <v>37225</v>
          </cell>
          <cell r="C38">
            <v>27.75</v>
          </cell>
          <cell r="G38">
            <v>17.25</v>
          </cell>
          <cell r="J38">
            <v>38078</v>
          </cell>
          <cell r="L38">
            <v>35.22</v>
          </cell>
          <cell r="P38">
            <v>26.414999999999999</v>
          </cell>
        </row>
        <row r="39">
          <cell r="A39">
            <v>37226</v>
          </cell>
          <cell r="C39">
            <v>32.5</v>
          </cell>
          <cell r="G39">
            <v>20.387</v>
          </cell>
          <cell r="J39">
            <v>38108</v>
          </cell>
          <cell r="L39">
            <v>35.22</v>
          </cell>
          <cell r="P39">
            <v>26.414999999999999</v>
          </cell>
        </row>
        <row r="40">
          <cell r="A40">
            <v>37257</v>
          </cell>
          <cell r="C40">
            <v>32.75</v>
          </cell>
          <cell r="G40">
            <v>21.504000000000001</v>
          </cell>
          <cell r="J40">
            <v>38139</v>
          </cell>
          <cell r="L40">
            <v>39.39</v>
          </cell>
          <cell r="P40">
            <v>29.543000000000003</v>
          </cell>
        </row>
        <row r="41">
          <cell r="A41">
            <v>37288</v>
          </cell>
          <cell r="C41">
            <v>32</v>
          </cell>
          <cell r="G41">
            <v>21.75</v>
          </cell>
          <cell r="J41">
            <v>38169</v>
          </cell>
          <cell r="L41">
            <v>52.83</v>
          </cell>
          <cell r="P41">
            <v>39.623000000000005</v>
          </cell>
        </row>
        <row r="42">
          <cell r="A42">
            <v>37316</v>
          </cell>
          <cell r="C42">
            <v>31.5</v>
          </cell>
          <cell r="G42">
            <v>21.806000000000001</v>
          </cell>
          <cell r="J42">
            <v>38200</v>
          </cell>
          <cell r="L42">
            <v>58.86</v>
          </cell>
          <cell r="P42">
            <v>44.145000000000003</v>
          </cell>
        </row>
        <row r="43">
          <cell r="A43">
            <v>37347</v>
          </cell>
          <cell r="C43">
            <v>31</v>
          </cell>
          <cell r="G43">
            <v>21.983000000000001</v>
          </cell>
          <cell r="J43">
            <v>38231</v>
          </cell>
          <cell r="L43">
            <v>47.27</v>
          </cell>
          <cell r="P43">
            <v>35.453000000000003</v>
          </cell>
        </row>
        <row r="44">
          <cell r="A44">
            <v>37377</v>
          </cell>
          <cell r="C44">
            <v>35.5</v>
          </cell>
          <cell r="G44">
            <v>20.839000000000002</v>
          </cell>
          <cell r="J44">
            <v>38261</v>
          </cell>
          <cell r="L44">
            <v>37.54</v>
          </cell>
          <cell r="P44">
            <v>28.155000000000001</v>
          </cell>
        </row>
        <row r="45">
          <cell r="A45">
            <v>37408</v>
          </cell>
          <cell r="C45">
            <v>43.5</v>
          </cell>
          <cell r="G45">
            <v>19.792000000000002</v>
          </cell>
          <cell r="J45">
            <v>38292</v>
          </cell>
          <cell r="L45">
            <v>36.15</v>
          </cell>
          <cell r="P45">
            <v>27.113</v>
          </cell>
        </row>
        <row r="46">
          <cell r="A46">
            <v>37438</v>
          </cell>
          <cell r="C46">
            <v>50</v>
          </cell>
          <cell r="G46">
            <v>29.565000000000001</v>
          </cell>
          <cell r="J46">
            <v>38322</v>
          </cell>
          <cell r="L46">
            <v>36.15</v>
          </cell>
          <cell r="P46">
            <v>27.113</v>
          </cell>
        </row>
        <row r="47">
          <cell r="A47">
            <v>37469</v>
          </cell>
          <cell r="C47">
            <v>58.5</v>
          </cell>
          <cell r="G47">
            <v>30.194000000000003</v>
          </cell>
          <cell r="J47">
            <v>38353</v>
          </cell>
          <cell r="L47">
            <v>36.409999999999997</v>
          </cell>
          <cell r="P47">
            <v>27.308</v>
          </cell>
        </row>
        <row r="48">
          <cell r="A48">
            <v>37500</v>
          </cell>
          <cell r="C48">
            <v>48</v>
          </cell>
          <cell r="G48">
            <v>24.1</v>
          </cell>
          <cell r="J48">
            <v>38384</v>
          </cell>
          <cell r="L48">
            <v>35.950000000000003</v>
          </cell>
          <cell r="P48">
            <v>26.963000000000001</v>
          </cell>
        </row>
        <row r="49">
          <cell r="A49">
            <v>37530</v>
          </cell>
          <cell r="C49">
            <v>35.75</v>
          </cell>
          <cell r="G49">
            <v>24.532</v>
          </cell>
          <cell r="J49">
            <v>38412</v>
          </cell>
          <cell r="L49">
            <v>35.950000000000003</v>
          </cell>
          <cell r="P49">
            <v>26.963000000000001</v>
          </cell>
        </row>
        <row r="50">
          <cell r="A50">
            <v>37561</v>
          </cell>
          <cell r="C50">
            <v>34.25</v>
          </cell>
          <cell r="G50">
            <v>22.104000000000003</v>
          </cell>
          <cell r="J50">
            <v>38443</v>
          </cell>
          <cell r="L50">
            <v>35.479999999999997</v>
          </cell>
          <cell r="P50">
            <v>26.61</v>
          </cell>
        </row>
        <row r="51">
          <cell r="A51">
            <v>37591</v>
          </cell>
          <cell r="C51">
            <v>35</v>
          </cell>
          <cell r="G51">
            <v>21.742000000000001</v>
          </cell>
          <cell r="J51">
            <v>38473</v>
          </cell>
          <cell r="L51">
            <v>35.479999999999997</v>
          </cell>
          <cell r="P51">
            <v>26.61</v>
          </cell>
        </row>
        <row r="52">
          <cell r="A52">
            <v>37622</v>
          </cell>
          <cell r="C52">
            <v>35.5</v>
          </cell>
          <cell r="G52">
            <v>22.492000000000001</v>
          </cell>
          <cell r="J52">
            <v>38504</v>
          </cell>
          <cell r="L52">
            <v>39.68</v>
          </cell>
          <cell r="P52">
            <v>29.76</v>
          </cell>
        </row>
        <row r="53">
          <cell r="A53">
            <v>37653</v>
          </cell>
          <cell r="C53">
            <v>35</v>
          </cell>
          <cell r="G53">
            <v>22.714000000000002</v>
          </cell>
          <cell r="J53">
            <v>38534</v>
          </cell>
          <cell r="L53">
            <v>53.22</v>
          </cell>
          <cell r="P53">
            <v>39.914999999999999</v>
          </cell>
        </row>
        <row r="54">
          <cell r="A54">
            <v>37681</v>
          </cell>
          <cell r="C54">
            <v>35</v>
          </cell>
          <cell r="G54">
            <v>21.952000000000002</v>
          </cell>
          <cell r="J54">
            <v>38565</v>
          </cell>
          <cell r="L54">
            <v>59.29</v>
          </cell>
          <cell r="P54">
            <v>44.468000000000004</v>
          </cell>
        </row>
        <row r="55">
          <cell r="A55">
            <v>37712</v>
          </cell>
          <cell r="C55">
            <v>34.5</v>
          </cell>
          <cell r="G55">
            <v>21.6</v>
          </cell>
          <cell r="J55">
            <v>38596</v>
          </cell>
          <cell r="L55">
            <v>47.62</v>
          </cell>
          <cell r="P55">
            <v>35.715000000000003</v>
          </cell>
        </row>
        <row r="56">
          <cell r="A56">
            <v>37742</v>
          </cell>
          <cell r="C56">
            <v>34.5</v>
          </cell>
          <cell r="G56">
            <v>21.411000000000001</v>
          </cell>
          <cell r="J56">
            <v>38626</v>
          </cell>
          <cell r="L56">
            <v>37.82</v>
          </cell>
          <cell r="P56">
            <v>28.364999999999998</v>
          </cell>
        </row>
        <row r="57">
          <cell r="A57">
            <v>37773</v>
          </cell>
          <cell r="C57">
            <v>39</v>
          </cell>
          <cell r="G57">
            <v>22.25</v>
          </cell>
          <cell r="J57">
            <v>38657</v>
          </cell>
          <cell r="L57">
            <v>36.42</v>
          </cell>
          <cell r="P57">
            <v>27.315000000000001</v>
          </cell>
        </row>
        <row r="58">
          <cell r="A58">
            <v>37803</v>
          </cell>
          <cell r="C58">
            <v>53.5</v>
          </cell>
          <cell r="G58">
            <v>26.734000000000002</v>
          </cell>
          <cell r="J58">
            <v>38687</v>
          </cell>
          <cell r="L58">
            <v>36.42</v>
          </cell>
          <cell r="P58">
            <v>27.315000000000001</v>
          </cell>
        </row>
        <row r="59">
          <cell r="A59">
            <v>37834</v>
          </cell>
          <cell r="C59">
            <v>60</v>
          </cell>
          <cell r="G59">
            <v>30.452000000000002</v>
          </cell>
          <cell r="J59">
            <v>38718</v>
          </cell>
          <cell r="L59">
            <v>36.68</v>
          </cell>
          <cell r="P59">
            <v>27.51</v>
          </cell>
        </row>
        <row r="60">
          <cell r="A60">
            <v>37865</v>
          </cell>
          <cell r="C60">
            <v>47.5</v>
          </cell>
          <cell r="G60">
            <v>28.792000000000002</v>
          </cell>
          <cell r="J60">
            <v>38749</v>
          </cell>
          <cell r="L60">
            <v>36.21</v>
          </cell>
          <cell r="P60">
            <v>27.158000000000001</v>
          </cell>
        </row>
        <row r="61">
          <cell r="A61">
            <v>37895</v>
          </cell>
          <cell r="C61">
            <v>37</v>
          </cell>
          <cell r="G61">
            <v>24.919</v>
          </cell>
          <cell r="J61">
            <v>38777</v>
          </cell>
          <cell r="L61">
            <v>36.21</v>
          </cell>
          <cell r="P61">
            <v>27.158000000000001</v>
          </cell>
        </row>
        <row r="62">
          <cell r="A62">
            <v>37926</v>
          </cell>
          <cell r="C62">
            <v>35.5</v>
          </cell>
          <cell r="G62">
            <v>20.85</v>
          </cell>
          <cell r="J62">
            <v>38808</v>
          </cell>
          <cell r="L62">
            <v>35.74</v>
          </cell>
          <cell r="P62">
            <v>26.805</v>
          </cell>
        </row>
        <row r="63">
          <cell r="A63">
            <v>37956</v>
          </cell>
          <cell r="C63">
            <v>35.5</v>
          </cell>
          <cell r="G63">
            <v>21.831</v>
          </cell>
          <cell r="J63">
            <v>38838</v>
          </cell>
          <cell r="L63">
            <v>35.74</v>
          </cell>
          <cell r="P63">
            <v>26.805</v>
          </cell>
        </row>
        <row r="64">
          <cell r="A64">
            <v>37987</v>
          </cell>
          <cell r="C64">
            <v>36.15</v>
          </cell>
          <cell r="G64">
            <v>23.009</v>
          </cell>
          <cell r="J64">
            <v>38869</v>
          </cell>
          <cell r="L64">
            <v>39.97</v>
          </cell>
          <cell r="P64">
            <v>29.978000000000002</v>
          </cell>
        </row>
        <row r="65">
          <cell r="A65">
            <v>38018</v>
          </cell>
          <cell r="C65">
            <v>35.68</v>
          </cell>
          <cell r="G65">
            <v>23.062000000000001</v>
          </cell>
          <cell r="J65">
            <v>38899</v>
          </cell>
          <cell r="L65">
            <v>53.61</v>
          </cell>
          <cell r="P65">
            <v>40.207999999999998</v>
          </cell>
        </row>
        <row r="66">
          <cell r="A66">
            <v>38047</v>
          </cell>
          <cell r="C66">
            <v>35.68</v>
          </cell>
          <cell r="G66">
            <v>22.785</v>
          </cell>
          <cell r="J66">
            <v>38930</v>
          </cell>
          <cell r="L66">
            <v>59.73</v>
          </cell>
          <cell r="P66">
            <v>44.798000000000002</v>
          </cell>
        </row>
        <row r="67">
          <cell r="A67">
            <v>38078</v>
          </cell>
          <cell r="C67">
            <v>35.22</v>
          </cell>
          <cell r="G67">
            <v>22.33</v>
          </cell>
          <cell r="J67">
            <v>38961</v>
          </cell>
          <cell r="L67">
            <v>47.97</v>
          </cell>
          <cell r="P67">
            <v>35.978000000000002</v>
          </cell>
        </row>
        <row r="68">
          <cell r="A68">
            <v>38108</v>
          </cell>
          <cell r="C68">
            <v>35.22</v>
          </cell>
          <cell r="G68">
            <v>21.954999999999998</v>
          </cell>
          <cell r="J68">
            <v>38991</v>
          </cell>
          <cell r="L68">
            <v>38.090000000000003</v>
          </cell>
          <cell r="P68">
            <v>28.568000000000001</v>
          </cell>
        </row>
        <row r="69">
          <cell r="A69">
            <v>38139</v>
          </cell>
          <cell r="C69">
            <v>39.39</v>
          </cell>
          <cell r="G69">
            <v>23.079000000000001</v>
          </cell>
          <cell r="J69">
            <v>39022</v>
          </cell>
          <cell r="L69">
            <v>36.68</v>
          </cell>
          <cell r="P69">
            <v>27.51</v>
          </cell>
        </row>
        <row r="70">
          <cell r="A70">
            <v>38169</v>
          </cell>
          <cell r="C70">
            <v>52.83</v>
          </cell>
          <cell r="G70">
            <v>26.102</v>
          </cell>
          <cell r="J70">
            <v>39052</v>
          </cell>
          <cell r="L70">
            <v>36.68</v>
          </cell>
          <cell r="P70">
            <v>27.51</v>
          </cell>
        </row>
        <row r="71">
          <cell r="A71">
            <v>38200</v>
          </cell>
          <cell r="C71">
            <v>58.86</v>
          </cell>
          <cell r="G71">
            <v>29.021000000000001</v>
          </cell>
          <cell r="J71">
            <v>39083</v>
          </cell>
          <cell r="L71">
            <v>36.950000000000003</v>
          </cell>
          <cell r="P71">
            <v>27.713000000000001</v>
          </cell>
        </row>
        <row r="72">
          <cell r="A72">
            <v>38231</v>
          </cell>
          <cell r="C72">
            <v>47.27</v>
          </cell>
          <cell r="G72">
            <v>27.943000000000001</v>
          </cell>
          <cell r="J72">
            <v>39114</v>
          </cell>
          <cell r="L72">
            <v>36.479999999999997</v>
          </cell>
          <cell r="P72">
            <v>27.36</v>
          </cell>
        </row>
        <row r="73">
          <cell r="A73">
            <v>38261</v>
          </cell>
          <cell r="C73">
            <v>37.54</v>
          </cell>
          <cell r="G73">
            <v>24.895</v>
          </cell>
          <cell r="J73">
            <v>39142</v>
          </cell>
          <cell r="L73">
            <v>36.479999999999997</v>
          </cell>
          <cell r="P73">
            <v>27.36</v>
          </cell>
        </row>
        <row r="74">
          <cell r="A74">
            <v>38292</v>
          </cell>
          <cell r="C74">
            <v>36.15</v>
          </cell>
          <cell r="G74">
            <v>21.909000000000002</v>
          </cell>
          <cell r="J74">
            <v>39173</v>
          </cell>
          <cell r="L74">
            <v>36</v>
          </cell>
          <cell r="P74">
            <v>27</v>
          </cell>
        </row>
        <row r="75">
          <cell r="A75">
            <v>38322</v>
          </cell>
          <cell r="C75">
            <v>36.15</v>
          </cell>
          <cell r="G75">
            <v>22.507000000000001</v>
          </cell>
          <cell r="J75">
            <v>39203</v>
          </cell>
          <cell r="L75">
            <v>36</v>
          </cell>
          <cell r="P75">
            <v>27</v>
          </cell>
        </row>
        <row r="76">
          <cell r="A76">
            <v>38353</v>
          </cell>
          <cell r="C76">
            <v>36.409999999999997</v>
          </cell>
          <cell r="G76">
            <v>23.204999999999998</v>
          </cell>
          <cell r="J76">
            <v>39234</v>
          </cell>
          <cell r="L76">
            <v>40.270000000000003</v>
          </cell>
          <cell r="P76">
            <v>30.203000000000003</v>
          </cell>
        </row>
        <row r="77">
          <cell r="A77">
            <v>38384</v>
          </cell>
          <cell r="C77">
            <v>35.950000000000003</v>
          </cell>
          <cell r="G77">
            <v>23.604000000000003</v>
          </cell>
          <cell r="J77">
            <v>39264</v>
          </cell>
          <cell r="L77">
            <v>54.01</v>
          </cell>
          <cell r="P77">
            <v>40.508000000000003</v>
          </cell>
        </row>
        <row r="78">
          <cell r="A78">
            <v>38412</v>
          </cell>
          <cell r="C78">
            <v>35.950000000000003</v>
          </cell>
          <cell r="G78">
            <v>23.21</v>
          </cell>
          <cell r="J78">
            <v>39295</v>
          </cell>
          <cell r="L78">
            <v>60.16</v>
          </cell>
          <cell r="P78">
            <v>45.12</v>
          </cell>
        </row>
        <row r="79">
          <cell r="A79">
            <v>38443</v>
          </cell>
          <cell r="C79">
            <v>35.479999999999997</v>
          </cell>
          <cell r="G79">
            <v>22.81</v>
          </cell>
          <cell r="J79">
            <v>39326</v>
          </cell>
          <cell r="L79">
            <v>48.32</v>
          </cell>
          <cell r="P79">
            <v>36.24</v>
          </cell>
        </row>
        <row r="80">
          <cell r="A80">
            <v>38473</v>
          </cell>
          <cell r="C80">
            <v>35.479999999999997</v>
          </cell>
          <cell r="G80">
            <v>22.463000000000001</v>
          </cell>
          <cell r="J80">
            <v>39356</v>
          </cell>
          <cell r="L80">
            <v>38.369999999999997</v>
          </cell>
          <cell r="P80">
            <v>28.778000000000002</v>
          </cell>
        </row>
        <row r="81">
          <cell r="A81">
            <v>38504</v>
          </cell>
          <cell r="C81">
            <v>39.68</v>
          </cell>
          <cell r="G81">
            <v>23.401</v>
          </cell>
          <cell r="J81">
            <v>39387</v>
          </cell>
          <cell r="L81">
            <v>36.950000000000003</v>
          </cell>
          <cell r="P81">
            <v>27.713000000000001</v>
          </cell>
        </row>
        <row r="82">
          <cell r="A82">
            <v>38534</v>
          </cell>
          <cell r="C82">
            <v>53.22</v>
          </cell>
          <cell r="G82">
            <v>25.122</v>
          </cell>
          <cell r="J82">
            <v>39417</v>
          </cell>
          <cell r="L82">
            <v>36.950000000000003</v>
          </cell>
          <cell r="P82">
            <v>27.713000000000001</v>
          </cell>
        </row>
        <row r="83">
          <cell r="A83">
            <v>38565</v>
          </cell>
          <cell r="C83">
            <v>59.29</v>
          </cell>
          <cell r="G83">
            <v>29.097000000000001</v>
          </cell>
          <cell r="J83">
            <v>39448</v>
          </cell>
          <cell r="L83">
            <v>37.22</v>
          </cell>
          <cell r="P83">
            <v>27.914999999999999</v>
          </cell>
        </row>
        <row r="84">
          <cell r="A84">
            <v>38596</v>
          </cell>
          <cell r="C84">
            <v>47.62</v>
          </cell>
          <cell r="G84">
            <v>27.602</v>
          </cell>
          <cell r="J84">
            <v>39479</v>
          </cell>
          <cell r="L84">
            <v>36.74</v>
          </cell>
          <cell r="P84">
            <v>27.555</v>
          </cell>
        </row>
        <row r="85">
          <cell r="A85">
            <v>38626</v>
          </cell>
          <cell r="C85">
            <v>37.82</v>
          </cell>
          <cell r="G85">
            <v>25.092000000000002</v>
          </cell>
          <cell r="J85">
            <v>39508</v>
          </cell>
          <cell r="L85">
            <v>36.74</v>
          </cell>
          <cell r="P85">
            <v>27.555</v>
          </cell>
        </row>
        <row r="86">
          <cell r="A86">
            <v>38657</v>
          </cell>
          <cell r="C86">
            <v>36.42</v>
          </cell>
          <cell r="G86">
            <v>22.414999999999999</v>
          </cell>
          <cell r="J86">
            <v>39539</v>
          </cell>
          <cell r="L86">
            <v>36.26</v>
          </cell>
          <cell r="P86">
            <v>27.195</v>
          </cell>
        </row>
        <row r="87">
          <cell r="A87">
            <v>38687</v>
          </cell>
          <cell r="C87">
            <v>36.42</v>
          </cell>
          <cell r="G87">
            <v>22.957000000000001</v>
          </cell>
          <cell r="J87">
            <v>39569</v>
          </cell>
          <cell r="L87">
            <v>36.26</v>
          </cell>
          <cell r="P87">
            <v>27.195</v>
          </cell>
        </row>
        <row r="88">
          <cell r="A88">
            <v>38718</v>
          </cell>
          <cell r="C88">
            <v>36.68</v>
          </cell>
          <cell r="G88">
            <v>23.571000000000002</v>
          </cell>
          <cell r="J88">
            <v>39600</v>
          </cell>
          <cell r="L88">
            <v>40.56</v>
          </cell>
          <cell r="P88">
            <v>30.42</v>
          </cell>
        </row>
        <row r="89">
          <cell r="A89">
            <v>38749</v>
          </cell>
          <cell r="C89">
            <v>36.21</v>
          </cell>
          <cell r="G89">
            <v>23.972000000000001</v>
          </cell>
          <cell r="J89">
            <v>39630</v>
          </cell>
          <cell r="L89">
            <v>54.4</v>
          </cell>
          <cell r="P89">
            <v>40.799999999999997</v>
          </cell>
        </row>
        <row r="90">
          <cell r="A90">
            <v>38777</v>
          </cell>
          <cell r="C90">
            <v>36.21</v>
          </cell>
          <cell r="G90">
            <v>23.613</v>
          </cell>
          <cell r="J90">
            <v>39661</v>
          </cell>
          <cell r="L90">
            <v>60.6</v>
          </cell>
          <cell r="P90">
            <v>45.45</v>
          </cell>
        </row>
        <row r="91">
          <cell r="A91">
            <v>38808</v>
          </cell>
          <cell r="C91">
            <v>35.74</v>
          </cell>
          <cell r="G91">
            <v>23.077999999999999</v>
          </cell>
          <cell r="J91">
            <v>39692</v>
          </cell>
          <cell r="L91">
            <v>48.67</v>
          </cell>
          <cell r="P91">
            <v>36.503</v>
          </cell>
        </row>
        <row r="92">
          <cell r="A92">
            <v>38838</v>
          </cell>
          <cell r="C92">
            <v>35.74</v>
          </cell>
          <cell r="G92">
            <v>23.108000000000001</v>
          </cell>
          <cell r="J92">
            <v>39722</v>
          </cell>
          <cell r="L92">
            <v>38.65</v>
          </cell>
          <cell r="P92">
            <v>28.988000000000003</v>
          </cell>
        </row>
        <row r="93">
          <cell r="A93">
            <v>38869</v>
          </cell>
          <cell r="C93">
            <v>39.97</v>
          </cell>
          <cell r="G93">
            <v>23.723000000000003</v>
          </cell>
          <cell r="J93">
            <v>39753</v>
          </cell>
          <cell r="L93">
            <v>37.22</v>
          </cell>
          <cell r="P93">
            <v>27.914999999999999</v>
          </cell>
        </row>
        <row r="94">
          <cell r="A94">
            <v>38899</v>
          </cell>
          <cell r="C94">
            <v>53.61</v>
          </cell>
          <cell r="G94">
            <v>24.828000000000003</v>
          </cell>
          <cell r="J94">
            <v>39783</v>
          </cell>
          <cell r="L94">
            <v>37.22</v>
          </cell>
          <cell r="P94">
            <v>27.914999999999999</v>
          </cell>
        </row>
        <row r="95">
          <cell r="A95">
            <v>38930</v>
          </cell>
          <cell r="C95">
            <v>59.73</v>
          </cell>
          <cell r="G95">
            <v>28.509</v>
          </cell>
          <cell r="J95">
            <v>39814</v>
          </cell>
          <cell r="L95">
            <v>37.479999999999997</v>
          </cell>
          <cell r="P95">
            <v>28.11</v>
          </cell>
        </row>
        <row r="96">
          <cell r="A96">
            <v>38961</v>
          </cell>
          <cell r="C96">
            <v>47.97</v>
          </cell>
          <cell r="G96">
            <v>27.314</v>
          </cell>
          <cell r="J96">
            <v>39845</v>
          </cell>
          <cell r="L96">
            <v>37</v>
          </cell>
          <cell r="P96">
            <v>27.75</v>
          </cell>
        </row>
        <row r="97">
          <cell r="A97">
            <v>38991</v>
          </cell>
          <cell r="C97">
            <v>38.090000000000003</v>
          </cell>
          <cell r="G97">
            <v>25.278000000000002</v>
          </cell>
          <cell r="J97">
            <v>39873</v>
          </cell>
          <cell r="L97">
            <v>37</v>
          </cell>
          <cell r="P97">
            <v>27.75</v>
          </cell>
        </row>
        <row r="98">
          <cell r="A98">
            <v>39022</v>
          </cell>
          <cell r="C98">
            <v>36.68</v>
          </cell>
          <cell r="G98">
            <v>22.897000000000002</v>
          </cell>
          <cell r="J98">
            <v>39904</v>
          </cell>
          <cell r="L98">
            <v>36.520000000000003</v>
          </cell>
          <cell r="P98">
            <v>27.39</v>
          </cell>
        </row>
        <row r="99">
          <cell r="A99">
            <v>39052</v>
          </cell>
          <cell r="C99">
            <v>36.68</v>
          </cell>
          <cell r="G99">
            <v>23.182000000000002</v>
          </cell>
          <cell r="J99">
            <v>39934</v>
          </cell>
          <cell r="L99">
            <v>36.520000000000003</v>
          </cell>
          <cell r="P99">
            <v>27.39</v>
          </cell>
        </row>
        <row r="100">
          <cell r="A100">
            <v>39083</v>
          </cell>
          <cell r="C100">
            <v>36.950000000000003</v>
          </cell>
          <cell r="G100">
            <v>24.112000000000002</v>
          </cell>
          <cell r="J100">
            <v>39965</v>
          </cell>
          <cell r="L100">
            <v>40.85</v>
          </cell>
          <cell r="P100">
            <v>30.638000000000002</v>
          </cell>
        </row>
        <row r="101">
          <cell r="A101">
            <v>39114</v>
          </cell>
          <cell r="C101">
            <v>36.479999999999997</v>
          </cell>
          <cell r="G101">
            <v>24.313000000000002</v>
          </cell>
          <cell r="J101">
            <v>39995</v>
          </cell>
          <cell r="L101">
            <v>54.79</v>
          </cell>
          <cell r="P101">
            <v>41.093000000000004</v>
          </cell>
        </row>
        <row r="102">
          <cell r="A102">
            <v>39142</v>
          </cell>
          <cell r="C102">
            <v>36.479999999999997</v>
          </cell>
          <cell r="G102">
            <v>24.001000000000001</v>
          </cell>
          <cell r="J102">
            <v>40026</v>
          </cell>
          <cell r="L102">
            <v>61.04</v>
          </cell>
          <cell r="P102">
            <v>45.78</v>
          </cell>
        </row>
        <row r="103">
          <cell r="A103">
            <v>39173</v>
          </cell>
          <cell r="C103">
            <v>36</v>
          </cell>
          <cell r="G103">
            <v>23.52</v>
          </cell>
          <cell r="J103">
            <v>40057</v>
          </cell>
          <cell r="L103">
            <v>49.02</v>
          </cell>
          <cell r="P103">
            <v>36.765000000000001</v>
          </cell>
        </row>
        <row r="104">
          <cell r="A104">
            <v>39203</v>
          </cell>
          <cell r="C104">
            <v>36</v>
          </cell>
          <cell r="G104">
            <v>23.561</v>
          </cell>
          <cell r="J104">
            <v>40087</v>
          </cell>
          <cell r="L104">
            <v>38.93</v>
          </cell>
          <cell r="P104">
            <v>29.198</v>
          </cell>
        </row>
        <row r="105">
          <cell r="A105">
            <v>39234</v>
          </cell>
          <cell r="C105">
            <v>40.270000000000003</v>
          </cell>
          <cell r="G105">
            <v>24.031000000000002</v>
          </cell>
          <cell r="J105">
            <v>40118</v>
          </cell>
          <cell r="L105">
            <v>37.49</v>
          </cell>
          <cell r="P105">
            <v>28.118000000000002</v>
          </cell>
        </row>
        <row r="106">
          <cell r="A106">
            <v>39264</v>
          </cell>
          <cell r="C106">
            <v>54.01</v>
          </cell>
          <cell r="G106">
            <v>24.587</v>
          </cell>
          <cell r="J106">
            <v>40148</v>
          </cell>
          <cell r="L106">
            <v>37.49</v>
          </cell>
          <cell r="P106">
            <v>28.118000000000002</v>
          </cell>
        </row>
        <row r="107">
          <cell r="A107">
            <v>39295</v>
          </cell>
          <cell r="C107">
            <v>60.16</v>
          </cell>
          <cell r="G107">
            <v>27.998000000000001</v>
          </cell>
          <cell r="J107">
            <v>40179</v>
          </cell>
          <cell r="L107">
            <v>37.75</v>
          </cell>
          <cell r="P107">
            <v>28.313000000000002</v>
          </cell>
        </row>
        <row r="108">
          <cell r="A108">
            <v>39326</v>
          </cell>
          <cell r="C108">
            <v>48.32</v>
          </cell>
          <cell r="G108">
            <v>26.594000000000001</v>
          </cell>
          <cell r="J108">
            <v>40210</v>
          </cell>
          <cell r="L108">
            <v>37.270000000000003</v>
          </cell>
          <cell r="P108">
            <v>27.953000000000003</v>
          </cell>
        </row>
        <row r="109">
          <cell r="A109">
            <v>39356</v>
          </cell>
          <cell r="C109">
            <v>38.369999999999997</v>
          </cell>
          <cell r="G109">
            <v>25.635000000000002</v>
          </cell>
          <cell r="J109">
            <v>40238</v>
          </cell>
          <cell r="L109">
            <v>37.270000000000003</v>
          </cell>
          <cell r="P109">
            <v>27.953000000000003</v>
          </cell>
        </row>
        <row r="110">
          <cell r="A110">
            <v>39387</v>
          </cell>
          <cell r="C110">
            <v>36.950000000000003</v>
          </cell>
          <cell r="G110">
            <v>23.336000000000002</v>
          </cell>
          <cell r="J110">
            <v>40269</v>
          </cell>
          <cell r="L110">
            <v>36.78</v>
          </cell>
          <cell r="P110">
            <v>27.585000000000001</v>
          </cell>
        </row>
        <row r="111">
          <cell r="A111">
            <v>39417</v>
          </cell>
          <cell r="C111">
            <v>36.950000000000003</v>
          </cell>
          <cell r="G111">
            <v>23.603000000000002</v>
          </cell>
          <cell r="J111">
            <v>40299</v>
          </cell>
          <cell r="L111">
            <v>36.78</v>
          </cell>
          <cell r="P111">
            <v>27.585000000000001</v>
          </cell>
        </row>
        <row r="112">
          <cell r="A112">
            <v>39448</v>
          </cell>
          <cell r="C112">
            <v>37.22</v>
          </cell>
          <cell r="G112">
            <v>24.417000000000002</v>
          </cell>
          <cell r="J112">
            <v>40330</v>
          </cell>
          <cell r="L112">
            <v>41.14</v>
          </cell>
          <cell r="P112">
            <v>30.855</v>
          </cell>
        </row>
        <row r="113">
          <cell r="A113">
            <v>39479</v>
          </cell>
          <cell r="C113">
            <v>36.74</v>
          </cell>
          <cell r="G113">
            <v>24.64</v>
          </cell>
          <cell r="J113">
            <v>40360</v>
          </cell>
          <cell r="L113">
            <v>55.18</v>
          </cell>
          <cell r="P113">
            <v>41.384999999999998</v>
          </cell>
        </row>
        <row r="114">
          <cell r="A114">
            <v>39508</v>
          </cell>
          <cell r="C114">
            <v>36.74</v>
          </cell>
          <cell r="G114">
            <v>24.176000000000002</v>
          </cell>
          <cell r="J114">
            <v>40391</v>
          </cell>
          <cell r="L114">
            <v>61.47</v>
          </cell>
          <cell r="P114">
            <v>46.103000000000002</v>
          </cell>
        </row>
        <row r="115">
          <cell r="A115">
            <v>39539</v>
          </cell>
          <cell r="C115">
            <v>36.26</v>
          </cell>
          <cell r="G115">
            <v>24.06</v>
          </cell>
          <cell r="J115">
            <v>40422</v>
          </cell>
          <cell r="L115">
            <v>49.37</v>
          </cell>
          <cell r="P115">
            <v>37.027999999999999</v>
          </cell>
        </row>
        <row r="116">
          <cell r="A116">
            <v>39569</v>
          </cell>
          <cell r="C116">
            <v>36.26</v>
          </cell>
          <cell r="G116">
            <v>23.922000000000001</v>
          </cell>
          <cell r="J116">
            <v>40452</v>
          </cell>
          <cell r="L116">
            <v>39.21</v>
          </cell>
          <cell r="P116">
            <v>29.408000000000001</v>
          </cell>
        </row>
        <row r="117">
          <cell r="A117">
            <v>39600</v>
          </cell>
          <cell r="C117">
            <v>40.56</v>
          </cell>
          <cell r="G117">
            <v>23.98</v>
          </cell>
          <cell r="J117">
            <v>40483</v>
          </cell>
          <cell r="L117">
            <v>37.75</v>
          </cell>
          <cell r="P117">
            <v>28.313000000000002</v>
          </cell>
        </row>
        <row r="118">
          <cell r="A118">
            <v>39630</v>
          </cell>
          <cell r="C118">
            <v>54.4</v>
          </cell>
          <cell r="G118">
            <v>25.233000000000001</v>
          </cell>
          <cell r="J118">
            <v>40513</v>
          </cell>
          <cell r="L118">
            <v>37.75</v>
          </cell>
          <cell r="P118">
            <v>28.313000000000002</v>
          </cell>
        </row>
        <row r="119">
          <cell r="A119">
            <v>39661</v>
          </cell>
          <cell r="C119">
            <v>60.6</v>
          </cell>
          <cell r="G119">
            <v>26.762</v>
          </cell>
          <cell r="J119">
            <v>40544</v>
          </cell>
          <cell r="L119">
            <v>38.020000000000003</v>
          </cell>
          <cell r="P119">
            <v>28.515000000000001</v>
          </cell>
        </row>
        <row r="120">
          <cell r="A120">
            <v>39692</v>
          </cell>
          <cell r="C120">
            <v>48.67</v>
          </cell>
          <cell r="G120">
            <v>26.939</v>
          </cell>
          <cell r="J120">
            <v>40575</v>
          </cell>
          <cell r="L120">
            <v>37.53</v>
          </cell>
          <cell r="P120">
            <v>28.148</v>
          </cell>
        </row>
        <row r="121">
          <cell r="A121">
            <v>39722</v>
          </cell>
          <cell r="C121">
            <v>38.65</v>
          </cell>
          <cell r="G121">
            <v>25.833000000000002</v>
          </cell>
          <cell r="J121">
            <v>40603</v>
          </cell>
          <cell r="L121">
            <v>37.53</v>
          </cell>
          <cell r="P121">
            <v>28.148</v>
          </cell>
        </row>
        <row r="122">
          <cell r="A122">
            <v>39753</v>
          </cell>
          <cell r="C122">
            <v>37.22</v>
          </cell>
          <cell r="G122">
            <v>23.512</v>
          </cell>
          <cell r="J122">
            <v>40634</v>
          </cell>
          <cell r="L122">
            <v>37.049999999999997</v>
          </cell>
          <cell r="P122">
            <v>27.788</v>
          </cell>
        </row>
        <row r="123">
          <cell r="A123">
            <v>39783</v>
          </cell>
          <cell r="C123">
            <v>37.22</v>
          </cell>
          <cell r="G123">
            <v>24.139000000000003</v>
          </cell>
          <cell r="J123">
            <v>40664</v>
          </cell>
          <cell r="L123">
            <v>37.049999999999997</v>
          </cell>
          <cell r="P123">
            <v>27.788</v>
          </cell>
        </row>
        <row r="124">
          <cell r="A124">
            <v>39814</v>
          </cell>
          <cell r="C124">
            <v>37.479999999999997</v>
          </cell>
          <cell r="G124">
            <v>24.711000000000002</v>
          </cell>
          <cell r="J124">
            <v>40695</v>
          </cell>
          <cell r="L124">
            <v>41.43</v>
          </cell>
          <cell r="P124">
            <v>31.073</v>
          </cell>
        </row>
        <row r="125">
          <cell r="A125">
            <v>39845</v>
          </cell>
          <cell r="C125">
            <v>37</v>
          </cell>
          <cell r="G125">
            <v>24.921000000000003</v>
          </cell>
          <cell r="J125">
            <v>40725</v>
          </cell>
          <cell r="L125">
            <v>55.57</v>
          </cell>
          <cell r="P125">
            <v>41.678000000000004</v>
          </cell>
        </row>
        <row r="126">
          <cell r="A126">
            <v>39873</v>
          </cell>
          <cell r="C126">
            <v>37</v>
          </cell>
          <cell r="G126">
            <v>24.496000000000002</v>
          </cell>
          <cell r="J126">
            <v>40756</v>
          </cell>
          <cell r="L126">
            <v>61.91</v>
          </cell>
          <cell r="P126">
            <v>46.433</v>
          </cell>
        </row>
        <row r="127">
          <cell r="A127">
            <v>39904</v>
          </cell>
          <cell r="C127">
            <v>36.520000000000003</v>
          </cell>
          <cell r="G127">
            <v>24.413</v>
          </cell>
          <cell r="J127">
            <v>40787</v>
          </cell>
          <cell r="L127">
            <v>49.72</v>
          </cell>
          <cell r="P127">
            <v>37.29</v>
          </cell>
        </row>
        <row r="128">
          <cell r="A128">
            <v>39934</v>
          </cell>
          <cell r="C128">
            <v>36.520000000000003</v>
          </cell>
          <cell r="G128">
            <v>24.13</v>
          </cell>
          <cell r="J128">
            <v>40817</v>
          </cell>
          <cell r="L128">
            <v>39.479999999999997</v>
          </cell>
          <cell r="P128">
            <v>29.61</v>
          </cell>
        </row>
        <row r="129">
          <cell r="A129">
            <v>39965</v>
          </cell>
          <cell r="C129">
            <v>40.85</v>
          </cell>
          <cell r="G129">
            <v>24.573</v>
          </cell>
          <cell r="J129">
            <v>40848</v>
          </cell>
          <cell r="L129">
            <v>38.020000000000003</v>
          </cell>
          <cell r="P129">
            <v>28.515000000000001</v>
          </cell>
        </row>
        <row r="130">
          <cell r="A130">
            <v>39995</v>
          </cell>
          <cell r="C130">
            <v>54.79</v>
          </cell>
          <cell r="G130">
            <v>25.139000000000003</v>
          </cell>
          <cell r="J130">
            <v>40878</v>
          </cell>
          <cell r="L130">
            <v>38.020000000000003</v>
          </cell>
          <cell r="P130">
            <v>28.515000000000001</v>
          </cell>
        </row>
        <row r="131">
          <cell r="A131">
            <v>40026</v>
          </cell>
          <cell r="C131">
            <v>61.04</v>
          </cell>
          <cell r="G131">
            <v>26.444000000000003</v>
          </cell>
          <cell r="J131">
            <v>40909</v>
          </cell>
          <cell r="L131">
            <v>38.29</v>
          </cell>
          <cell r="P131">
            <v>28.718</v>
          </cell>
        </row>
        <row r="132">
          <cell r="A132">
            <v>40057</v>
          </cell>
          <cell r="C132">
            <v>49.02</v>
          </cell>
          <cell r="G132">
            <v>26.824999999999999</v>
          </cell>
          <cell r="J132">
            <v>40940</v>
          </cell>
          <cell r="L132">
            <v>37.799999999999997</v>
          </cell>
          <cell r="P132">
            <v>28.35</v>
          </cell>
        </row>
        <row r="133">
          <cell r="A133">
            <v>40087</v>
          </cell>
          <cell r="C133">
            <v>38.93</v>
          </cell>
          <cell r="G133">
            <v>26.018000000000001</v>
          </cell>
          <cell r="J133">
            <v>40969</v>
          </cell>
          <cell r="L133">
            <v>37.799999999999997</v>
          </cell>
          <cell r="P133">
            <v>28.35</v>
          </cell>
        </row>
        <row r="134">
          <cell r="A134">
            <v>40118</v>
          </cell>
          <cell r="C134">
            <v>37.49</v>
          </cell>
          <cell r="G134">
            <v>23.879000000000001</v>
          </cell>
          <cell r="J134">
            <v>41000</v>
          </cell>
          <cell r="L134">
            <v>37.31</v>
          </cell>
          <cell r="P134">
            <v>27.983000000000001</v>
          </cell>
        </row>
        <row r="135">
          <cell r="A135">
            <v>40148</v>
          </cell>
          <cell r="C135">
            <v>37.49</v>
          </cell>
          <cell r="G135">
            <v>24.47</v>
          </cell>
          <cell r="J135">
            <v>41030</v>
          </cell>
          <cell r="L135">
            <v>37.31</v>
          </cell>
          <cell r="P135">
            <v>27.983000000000001</v>
          </cell>
        </row>
        <row r="136">
          <cell r="A136">
            <v>40179</v>
          </cell>
          <cell r="C136">
            <v>37.75</v>
          </cell>
          <cell r="G136">
            <v>24.841000000000001</v>
          </cell>
          <cell r="J136">
            <v>41061</v>
          </cell>
          <cell r="L136">
            <v>41.72</v>
          </cell>
          <cell r="P136">
            <v>31.29</v>
          </cell>
        </row>
        <row r="137">
          <cell r="A137">
            <v>40210</v>
          </cell>
          <cell r="C137">
            <v>37.270000000000003</v>
          </cell>
          <cell r="G137">
            <v>25.211000000000002</v>
          </cell>
          <cell r="J137">
            <v>41091</v>
          </cell>
          <cell r="L137">
            <v>55.96</v>
          </cell>
          <cell r="P137">
            <v>41.97</v>
          </cell>
        </row>
        <row r="138">
          <cell r="A138">
            <v>40238</v>
          </cell>
          <cell r="C138">
            <v>37.270000000000003</v>
          </cell>
          <cell r="G138">
            <v>24.968</v>
          </cell>
          <cell r="J138">
            <v>41122</v>
          </cell>
          <cell r="L138">
            <v>62.34</v>
          </cell>
          <cell r="P138">
            <v>46.755000000000003</v>
          </cell>
        </row>
        <row r="139">
          <cell r="A139">
            <v>40269</v>
          </cell>
          <cell r="C139">
            <v>36.78</v>
          </cell>
          <cell r="G139">
            <v>24.754000000000001</v>
          </cell>
          <cell r="J139">
            <v>41153</v>
          </cell>
          <cell r="L139">
            <v>50.07</v>
          </cell>
          <cell r="P139">
            <v>37.553000000000004</v>
          </cell>
        </row>
        <row r="140">
          <cell r="A140">
            <v>40299</v>
          </cell>
          <cell r="C140">
            <v>36.78</v>
          </cell>
          <cell r="G140">
            <v>24.484999999999999</v>
          </cell>
          <cell r="J140">
            <v>41183</v>
          </cell>
          <cell r="L140">
            <v>39.76</v>
          </cell>
          <cell r="P140">
            <v>29.82</v>
          </cell>
        </row>
        <row r="141">
          <cell r="A141">
            <v>40330</v>
          </cell>
          <cell r="C141">
            <v>41.14</v>
          </cell>
          <cell r="G141">
            <v>24.832000000000001</v>
          </cell>
          <cell r="J141">
            <v>41214</v>
          </cell>
          <cell r="L141">
            <v>38.29</v>
          </cell>
          <cell r="P141">
            <v>28.718</v>
          </cell>
        </row>
        <row r="142">
          <cell r="A142">
            <v>40360</v>
          </cell>
          <cell r="C142">
            <v>55.18</v>
          </cell>
          <cell r="G142">
            <v>25.084</v>
          </cell>
          <cell r="J142">
            <v>41244</v>
          </cell>
          <cell r="L142">
            <v>38.29</v>
          </cell>
          <cell r="P142">
            <v>28.718</v>
          </cell>
        </row>
        <row r="143">
          <cell r="A143">
            <v>40391</v>
          </cell>
          <cell r="C143">
            <v>61.47</v>
          </cell>
          <cell r="G143">
            <v>26.168000000000003</v>
          </cell>
          <cell r="J143">
            <v>41275</v>
          </cell>
          <cell r="L143">
            <v>38.56</v>
          </cell>
          <cell r="P143">
            <v>28.92</v>
          </cell>
        </row>
        <row r="144">
          <cell r="A144">
            <v>40422</v>
          </cell>
          <cell r="C144">
            <v>49.37</v>
          </cell>
          <cell r="G144">
            <v>26.751000000000001</v>
          </cell>
          <cell r="J144">
            <v>41306</v>
          </cell>
          <cell r="L144">
            <v>38.06</v>
          </cell>
          <cell r="P144">
            <v>28.545000000000002</v>
          </cell>
        </row>
        <row r="145">
          <cell r="A145">
            <v>40452</v>
          </cell>
          <cell r="C145">
            <v>39.21</v>
          </cell>
          <cell r="G145">
            <v>26.051000000000002</v>
          </cell>
          <cell r="J145">
            <v>41334</v>
          </cell>
          <cell r="L145">
            <v>38.06</v>
          </cell>
          <cell r="P145">
            <v>28.545000000000002</v>
          </cell>
        </row>
        <row r="146">
          <cell r="A146">
            <v>40483</v>
          </cell>
          <cell r="C146">
            <v>37.75</v>
          </cell>
          <cell r="G146">
            <v>24.442</v>
          </cell>
          <cell r="J146">
            <v>41365</v>
          </cell>
          <cell r="L146">
            <v>37.57</v>
          </cell>
          <cell r="P146">
            <v>28.178000000000001</v>
          </cell>
        </row>
        <row r="147">
          <cell r="A147">
            <v>40513</v>
          </cell>
          <cell r="C147">
            <v>37.75</v>
          </cell>
          <cell r="G147">
            <v>24.804000000000002</v>
          </cell>
          <cell r="J147">
            <v>41395</v>
          </cell>
          <cell r="L147">
            <v>37.57</v>
          </cell>
          <cell r="P147">
            <v>28.178000000000001</v>
          </cell>
        </row>
        <row r="148">
          <cell r="A148">
            <v>40544</v>
          </cell>
          <cell r="C148">
            <v>38.020000000000003</v>
          </cell>
          <cell r="G148">
            <v>25.11</v>
          </cell>
          <cell r="J148">
            <v>41426</v>
          </cell>
          <cell r="L148">
            <v>42.02</v>
          </cell>
          <cell r="P148">
            <v>31.515000000000001</v>
          </cell>
        </row>
        <row r="149">
          <cell r="A149">
            <v>40575</v>
          </cell>
          <cell r="C149">
            <v>37.53</v>
          </cell>
          <cell r="G149">
            <v>25.476000000000003</v>
          </cell>
          <cell r="J149">
            <v>41456</v>
          </cell>
          <cell r="L149">
            <v>56.35</v>
          </cell>
          <cell r="P149">
            <v>42.263000000000005</v>
          </cell>
        </row>
        <row r="150">
          <cell r="A150">
            <v>40603</v>
          </cell>
          <cell r="C150">
            <v>37.53</v>
          </cell>
          <cell r="G150">
            <v>25.245000000000001</v>
          </cell>
          <cell r="J150">
            <v>41487</v>
          </cell>
          <cell r="L150">
            <v>62.78</v>
          </cell>
          <cell r="P150">
            <v>47.085000000000001</v>
          </cell>
        </row>
        <row r="151">
          <cell r="A151">
            <v>40634</v>
          </cell>
          <cell r="C151">
            <v>37.049999999999997</v>
          </cell>
          <cell r="G151">
            <v>25.042000000000002</v>
          </cell>
          <cell r="J151">
            <v>41518</v>
          </cell>
          <cell r="L151">
            <v>50.42</v>
          </cell>
          <cell r="P151">
            <v>37.814999999999998</v>
          </cell>
        </row>
        <row r="152">
          <cell r="A152">
            <v>40664</v>
          </cell>
          <cell r="C152">
            <v>37.049999999999997</v>
          </cell>
          <cell r="G152">
            <v>24.795000000000002</v>
          </cell>
          <cell r="J152">
            <v>41548</v>
          </cell>
          <cell r="L152">
            <v>40.04</v>
          </cell>
          <cell r="P152">
            <v>30.03</v>
          </cell>
        </row>
        <row r="153">
          <cell r="A153">
            <v>40695</v>
          </cell>
          <cell r="C153">
            <v>41.43</v>
          </cell>
          <cell r="G153">
            <v>25.078000000000003</v>
          </cell>
          <cell r="J153">
            <v>41579</v>
          </cell>
          <cell r="L153">
            <v>38.56</v>
          </cell>
          <cell r="P153">
            <v>28.92</v>
          </cell>
        </row>
        <row r="154">
          <cell r="A154">
            <v>40725</v>
          </cell>
          <cell r="C154">
            <v>55.57</v>
          </cell>
          <cell r="G154">
            <v>24.287000000000003</v>
          </cell>
          <cell r="J154">
            <v>41609</v>
          </cell>
          <cell r="L154">
            <v>38.56</v>
          </cell>
          <cell r="P154">
            <v>28.92</v>
          </cell>
        </row>
        <row r="155">
          <cell r="A155">
            <v>40756</v>
          </cell>
          <cell r="C155">
            <v>61.91</v>
          </cell>
          <cell r="G155">
            <v>27.017000000000003</v>
          </cell>
          <cell r="J155">
            <v>41640</v>
          </cell>
          <cell r="L155">
            <v>38.82</v>
          </cell>
          <cell r="P155">
            <v>29.114999999999998</v>
          </cell>
        </row>
        <row r="156">
          <cell r="A156">
            <v>40787</v>
          </cell>
          <cell r="C156">
            <v>49.72</v>
          </cell>
          <cell r="G156">
            <v>26.757000000000001</v>
          </cell>
          <cell r="J156">
            <v>41671</v>
          </cell>
          <cell r="L156">
            <v>38.33</v>
          </cell>
          <cell r="P156">
            <v>28.748000000000001</v>
          </cell>
        </row>
        <row r="157">
          <cell r="A157">
            <v>40817</v>
          </cell>
          <cell r="C157">
            <v>39.479999999999997</v>
          </cell>
          <cell r="G157">
            <v>26.251000000000001</v>
          </cell>
          <cell r="J157">
            <v>41699</v>
          </cell>
          <cell r="L157">
            <v>38.33</v>
          </cell>
          <cell r="P157">
            <v>28.748000000000001</v>
          </cell>
        </row>
        <row r="158">
          <cell r="A158">
            <v>40848</v>
          </cell>
          <cell r="C158">
            <v>38.020000000000003</v>
          </cell>
          <cell r="G158">
            <v>24.734999999999999</v>
          </cell>
          <cell r="J158">
            <v>41730</v>
          </cell>
          <cell r="L158">
            <v>37.83</v>
          </cell>
          <cell r="P158">
            <v>28.373000000000001</v>
          </cell>
        </row>
        <row r="159">
          <cell r="A159">
            <v>40878</v>
          </cell>
          <cell r="C159">
            <v>38.020000000000003</v>
          </cell>
          <cell r="G159">
            <v>25.083000000000002</v>
          </cell>
          <cell r="J159">
            <v>41760</v>
          </cell>
          <cell r="L159">
            <v>37.83</v>
          </cell>
          <cell r="P159">
            <v>28.373000000000001</v>
          </cell>
        </row>
        <row r="160">
          <cell r="A160">
            <v>40909</v>
          </cell>
          <cell r="C160">
            <v>38.29</v>
          </cell>
          <cell r="G160">
            <v>25.364000000000001</v>
          </cell>
          <cell r="J160">
            <v>41791</v>
          </cell>
          <cell r="L160">
            <v>42.31</v>
          </cell>
          <cell r="P160">
            <v>31.733000000000001</v>
          </cell>
        </row>
        <row r="161">
          <cell r="A161">
            <v>40940</v>
          </cell>
          <cell r="C161">
            <v>37.799999999999997</v>
          </cell>
          <cell r="G161">
            <v>25.747</v>
          </cell>
          <cell r="J161">
            <v>41821</v>
          </cell>
          <cell r="L161">
            <v>56.74</v>
          </cell>
          <cell r="P161">
            <v>42.555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28.25</v>
          </cell>
          <cell r="G7">
            <v>22.75</v>
          </cell>
          <cell r="L7">
            <v>19.75</v>
          </cell>
          <cell r="P7">
            <v>24</v>
          </cell>
        </row>
        <row r="8">
          <cell r="C8">
            <v>28</v>
          </cell>
          <cell r="G8">
            <v>23</v>
          </cell>
          <cell r="L8">
            <v>28</v>
          </cell>
          <cell r="P8">
            <v>23.625</v>
          </cell>
        </row>
        <row r="9">
          <cell r="C9">
            <v>28</v>
          </cell>
          <cell r="G9">
            <v>23</v>
          </cell>
          <cell r="L9">
            <v>28.75</v>
          </cell>
          <cell r="P9">
            <v>21</v>
          </cell>
        </row>
        <row r="10">
          <cell r="C10">
            <v>23</v>
          </cell>
          <cell r="G10">
            <v>23</v>
          </cell>
          <cell r="L10">
            <v>36.5</v>
          </cell>
          <cell r="P10">
            <v>27.375</v>
          </cell>
        </row>
        <row r="11">
          <cell r="C11">
            <v>28</v>
          </cell>
          <cell r="G11">
            <v>23</v>
          </cell>
          <cell r="L11">
            <v>36.25</v>
          </cell>
          <cell r="P11">
            <v>27.188000000000002</v>
          </cell>
        </row>
        <row r="12">
          <cell r="C12">
            <v>28</v>
          </cell>
          <cell r="G12">
            <v>23</v>
          </cell>
          <cell r="L12">
            <v>33.9</v>
          </cell>
          <cell r="P12">
            <v>25.425000000000001</v>
          </cell>
        </row>
        <row r="13">
          <cell r="C13">
            <v>28</v>
          </cell>
          <cell r="G13">
            <v>23</v>
          </cell>
          <cell r="L13">
            <v>30.5</v>
          </cell>
          <cell r="P13">
            <v>22.875</v>
          </cell>
        </row>
        <row r="14">
          <cell r="C14">
            <v>28</v>
          </cell>
          <cell r="G14">
            <v>23</v>
          </cell>
          <cell r="L14">
            <v>30</v>
          </cell>
          <cell r="P14">
            <v>22.5</v>
          </cell>
        </row>
        <row r="15">
          <cell r="C15">
            <v>28</v>
          </cell>
          <cell r="G15">
            <v>23</v>
          </cell>
          <cell r="L15">
            <v>29</v>
          </cell>
          <cell r="P15">
            <v>21.75</v>
          </cell>
        </row>
        <row r="16">
          <cell r="C16">
            <v>28</v>
          </cell>
          <cell r="G16">
            <v>23</v>
          </cell>
          <cell r="L16">
            <v>30.5</v>
          </cell>
          <cell r="P16">
            <v>22.875</v>
          </cell>
        </row>
        <row r="17">
          <cell r="C17">
            <v>23</v>
          </cell>
          <cell r="G17">
            <v>23</v>
          </cell>
          <cell r="L17">
            <v>44</v>
          </cell>
          <cell r="P17">
            <v>33</v>
          </cell>
        </row>
        <row r="18">
          <cell r="C18">
            <v>28</v>
          </cell>
          <cell r="G18">
            <v>23</v>
          </cell>
          <cell r="L18">
            <v>51</v>
          </cell>
          <cell r="P18">
            <v>38.25</v>
          </cell>
        </row>
        <row r="19">
          <cell r="C19">
            <v>28</v>
          </cell>
          <cell r="G19">
            <v>23</v>
          </cell>
          <cell r="L19">
            <v>45</v>
          </cell>
          <cell r="P19">
            <v>33.75</v>
          </cell>
        </row>
        <row r="20">
          <cell r="C20">
            <v>28</v>
          </cell>
          <cell r="G20">
            <v>23</v>
          </cell>
          <cell r="L20">
            <v>35.5</v>
          </cell>
          <cell r="P20">
            <v>26.625</v>
          </cell>
        </row>
        <row r="21">
          <cell r="C21">
            <v>28.75</v>
          </cell>
          <cell r="G21">
            <v>24</v>
          </cell>
          <cell r="L21">
            <v>33.5</v>
          </cell>
          <cell r="P21">
            <v>25.125</v>
          </cell>
        </row>
        <row r="22">
          <cell r="C22">
            <v>28.75</v>
          </cell>
          <cell r="G22">
            <v>24</v>
          </cell>
          <cell r="L22">
            <v>35.75</v>
          </cell>
          <cell r="P22">
            <v>26.8125</v>
          </cell>
        </row>
        <row r="23">
          <cell r="C23">
            <v>28.75</v>
          </cell>
          <cell r="G23">
            <v>24</v>
          </cell>
          <cell r="L23">
            <v>39.75</v>
          </cell>
          <cell r="P23">
            <v>29.8125</v>
          </cell>
        </row>
        <row r="24">
          <cell r="C24">
            <v>24</v>
          </cell>
          <cell r="G24">
            <v>24</v>
          </cell>
          <cell r="L24">
            <v>38.25</v>
          </cell>
          <cell r="P24">
            <v>28.6875</v>
          </cell>
        </row>
        <row r="25">
          <cell r="C25">
            <v>28.75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28.75</v>
          </cell>
          <cell r="G26">
            <v>24</v>
          </cell>
          <cell r="L26">
            <v>34.25</v>
          </cell>
          <cell r="P26">
            <v>25.6875</v>
          </cell>
        </row>
        <row r="27">
          <cell r="C27">
            <v>28.75</v>
          </cell>
          <cell r="G27">
            <v>24</v>
          </cell>
          <cell r="L27">
            <v>30.75</v>
          </cell>
          <cell r="P27">
            <v>23.0625</v>
          </cell>
        </row>
        <row r="28">
          <cell r="C28">
            <v>28.75</v>
          </cell>
          <cell r="G28">
            <v>24</v>
          </cell>
          <cell r="L28">
            <v>32</v>
          </cell>
          <cell r="P28">
            <v>24</v>
          </cell>
        </row>
        <row r="29">
          <cell r="C29">
            <v>28.75</v>
          </cell>
          <cell r="G29">
            <v>24</v>
          </cell>
          <cell r="L29">
            <v>51.5</v>
          </cell>
          <cell r="P29">
            <v>38.625</v>
          </cell>
        </row>
        <row r="30">
          <cell r="C30">
            <v>28.75</v>
          </cell>
          <cell r="G30">
            <v>24</v>
          </cell>
          <cell r="L30">
            <v>58.5</v>
          </cell>
          <cell r="P30">
            <v>43.875</v>
          </cell>
        </row>
        <row r="31">
          <cell r="C31">
            <v>24</v>
          </cell>
          <cell r="G31">
            <v>24</v>
          </cell>
          <cell r="L31">
            <v>49</v>
          </cell>
          <cell r="P31">
            <v>36.75</v>
          </cell>
        </row>
        <row r="32">
          <cell r="C32">
            <v>28.75</v>
          </cell>
          <cell r="G32">
            <v>24</v>
          </cell>
          <cell r="L32">
            <v>38.75</v>
          </cell>
          <cell r="P32">
            <v>29.0625</v>
          </cell>
        </row>
        <row r="33">
          <cell r="C33">
            <v>28.75</v>
          </cell>
          <cell r="G33">
            <v>24</v>
          </cell>
          <cell r="L33">
            <v>34.75</v>
          </cell>
          <cell r="P33">
            <v>26.0625</v>
          </cell>
        </row>
        <row r="34">
          <cell r="C34">
            <v>28.75</v>
          </cell>
          <cell r="G34">
            <v>24</v>
          </cell>
          <cell r="L34">
            <v>37.25</v>
          </cell>
          <cell r="P34">
            <v>27.9375</v>
          </cell>
        </row>
        <row r="35">
          <cell r="C35">
            <v>28.75</v>
          </cell>
          <cell r="G35">
            <v>24</v>
          </cell>
          <cell r="L35">
            <v>40.270000000000003</v>
          </cell>
          <cell r="P35">
            <v>30.202500000000001</v>
          </cell>
        </row>
        <row r="36">
          <cell r="C36">
            <v>28.75</v>
          </cell>
          <cell r="G36">
            <v>24</v>
          </cell>
          <cell r="L36">
            <v>38.979999999999997</v>
          </cell>
          <cell r="P36">
            <v>29.234999999999999</v>
          </cell>
        </row>
        <row r="37">
          <cell r="C37">
            <v>28.75</v>
          </cell>
          <cell r="G37">
            <v>28.75</v>
          </cell>
          <cell r="L37">
            <v>35.32</v>
          </cell>
          <cell r="P37">
            <v>26.49</v>
          </cell>
        </row>
        <row r="38">
          <cell r="C38">
            <v>28.75</v>
          </cell>
          <cell r="G38">
            <v>25</v>
          </cell>
          <cell r="L38">
            <v>35.54</v>
          </cell>
          <cell r="P38">
            <v>26.655000000000001</v>
          </cell>
        </row>
        <row r="39">
          <cell r="C39">
            <v>36.5</v>
          </cell>
          <cell r="G39">
            <v>29.629000000000001</v>
          </cell>
          <cell r="L39">
            <v>32.53</v>
          </cell>
          <cell r="P39">
            <v>24.397500000000001</v>
          </cell>
        </row>
        <row r="40">
          <cell r="C40">
            <v>36.25</v>
          </cell>
          <cell r="G40">
            <v>26.94</v>
          </cell>
          <cell r="L40">
            <v>33.6</v>
          </cell>
          <cell r="P40">
            <v>25.2</v>
          </cell>
        </row>
        <row r="41">
          <cell r="C41">
            <v>33.9</v>
          </cell>
          <cell r="G41">
            <v>22.95</v>
          </cell>
          <cell r="L41">
            <v>50.39</v>
          </cell>
          <cell r="P41">
            <v>37.792499999999997</v>
          </cell>
        </row>
        <row r="42">
          <cell r="C42">
            <v>30.5</v>
          </cell>
          <cell r="G42">
            <v>21.056000000000001</v>
          </cell>
          <cell r="L42">
            <v>56.41</v>
          </cell>
          <cell r="P42">
            <v>42.307499999999997</v>
          </cell>
        </row>
        <row r="43">
          <cell r="C43">
            <v>30</v>
          </cell>
          <cell r="G43">
            <v>19.333000000000002</v>
          </cell>
          <cell r="L43">
            <v>48.24</v>
          </cell>
          <cell r="P43">
            <v>36.18</v>
          </cell>
        </row>
        <row r="44">
          <cell r="C44">
            <v>29</v>
          </cell>
          <cell r="G44">
            <v>21.419</v>
          </cell>
          <cell r="L44">
            <v>39.42</v>
          </cell>
          <cell r="P44">
            <v>29.565000000000001</v>
          </cell>
        </row>
        <row r="45">
          <cell r="C45">
            <v>30.5</v>
          </cell>
          <cell r="G45">
            <v>22.375</v>
          </cell>
          <cell r="L45">
            <v>35.979999999999997</v>
          </cell>
          <cell r="P45">
            <v>26.984999999999999</v>
          </cell>
        </row>
        <row r="46">
          <cell r="C46">
            <v>44</v>
          </cell>
          <cell r="G46">
            <v>30.355</v>
          </cell>
          <cell r="L46">
            <v>38.130000000000003</v>
          </cell>
          <cell r="P46">
            <v>28.5975</v>
          </cell>
        </row>
        <row r="47">
          <cell r="C47">
            <v>51</v>
          </cell>
          <cell r="G47">
            <v>34.79</v>
          </cell>
          <cell r="L47">
            <v>40.76</v>
          </cell>
          <cell r="P47">
            <v>30.57</v>
          </cell>
        </row>
        <row r="48">
          <cell r="C48">
            <v>45</v>
          </cell>
          <cell r="G48">
            <v>29.9</v>
          </cell>
          <cell r="L48">
            <v>39.659999999999997</v>
          </cell>
          <cell r="P48">
            <v>29.745000000000001</v>
          </cell>
        </row>
        <row r="49">
          <cell r="C49">
            <v>35.5</v>
          </cell>
          <cell r="G49">
            <v>28.984000000000002</v>
          </cell>
          <cell r="L49">
            <v>36.520000000000003</v>
          </cell>
          <cell r="P49">
            <v>27.39</v>
          </cell>
        </row>
        <row r="50">
          <cell r="C50">
            <v>33.5</v>
          </cell>
          <cell r="G50">
            <v>22.292000000000002</v>
          </cell>
          <cell r="L50">
            <v>36.71</v>
          </cell>
          <cell r="P50">
            <v>27.532499999999999</v>
          </cell>
        </row>
        <row r="51">
          <cell r="C51">
            <v>35.75</v>
          </cell>
          <cell r="G51">
            <v>28.46</v>
          </cell>
          <cell r="L51">
            <v>34.119999999999997</v>
          </cell>
          <cell r="P51">
            <v>25.59</v>
          </cell>
        </row>
        <row r="52">
          <cell r="C52">
            <v>39.75</v>
          </cell>
          <cell r="G52">
            <v>27.414999999999999</v>
          </cell>
          <cell r="L52">
            <v>35.049999999999997</v>
          </cell>
          <cell r="P52">
            <v>26.287500000000001</v>
          </cell>
        </row>
        <row r="53">
          <cell r="C53">
            <v>38.25</v>
          </cell>
          <cell r="G53">
            <v>26.518000000000001</v>
          </cell>
          <cell r="L53">
            <v>49.5</v>
          </cell>
          <cell r="P53">
            <v>37.125</v>
          </cell>
        </row>
        <row r="54">
          <cell r="C54">
            <v>34</v>
          </cell>
          <cell r="G54">
            <v>25.831</v>
          </cell>
          <cell r="L54">
            <v>54.69</v>
          </cell>
          <cell r="P54">
            <v>41.017499999999998</v>
          </cell>
        </row>
        <row r="55">
          <cell r="C55">
            <v>34.25</v>
          </cell>
          <cell r="G55">
            <v>23.233000000000001</v>
          </cell>
          <cell r="L55">
            <v>47.66</v>
          </cell>
          <cell r="P55">
            <v>35.744999999999997</v>
          </cell>
        </row>
        <row r="56">
          <cell r="C56">
            <v>30.75</v>
          </cell>
          <cell r="G56">
            <v>15.044</v>
          </cell>
          <cell r="L56">
            <v>40.07</v>
          </cell>
          <cell r="P56">
            <v>30.052499999999998</v>
          </cell>
        </row>
        <row r="57">
          <cell r="C57">
            <v>32</v>
          </cell>
          <cell r="G57">
            <v>18</v>
          </cell>
          <cell r="L57">
            <v>37.11</v>
          </cell>
          <cell r="P57">
            <v>27.8325</v>
          </cell>
        </row>
        <row r="58">
          <cell r="C58">
            <v>51.5</v>
          </cell>
          <cell r="G58">
            <v>36.806000000000004</v>
          </cell>
          <cell r="L58">
            <v>38.97</v>
          </cell>
          <cell r="P58">
            <v>29.227499999999999</v>
          </cell>
        </row>
        <row r="59">
          <cell r="C59">
            <v>58.5</v>
          </cell>
          <cell r="G59">
            <v>39.081000000000003</v>
          </cell>
          <cell r="L59">
            <v>41.52</v>
          </cell>
          <cell r="P59">
            <v>31.14</v>
          </cell>
        </row>
        <row r="60">
          <cell r="C60">
            <v>49</v>
          </cell>
          <cell r="G60">
            <v>33.417000000000002</v>
          </cell>
          <cell r="L60">
            <v>40.51</v>
          </cell>
          <cell r="P60">
            <v>30.383000000000003</v>
          </cell>
        </row>
        <row r="61">
          <cell r="C61">
            <v>38.75</v>
          </cell>
          <cell r="G61">
            <v>29.298000000000002</v>
          </cell>
          <cell r="L61">
            <v>37.630000000000003</v>
          </cell>
          <cell r="P61">
            <v>28.223000000000003</v>
          </cell>
        </row>
        <row r="62">
          <cell r="C62">
            <v>34.75</v>
          </cell>
          <cell r="G62">
            <v>27.024999999999999</v>
          </cell>
          <cell r="L62">
            <v>37.81</v>
          </cell>
          <cell r="P62">
            <v>28.358000000000001</v>
          </cell>
        </row>
        <row r="63">
          <cell r="C63">
            <v>37.25</v>
          </cell>
          <cell r="G63">
            <v>32.979999999999997</v>
          </cell>
          <cell r="L63">
            <v>35.44</v>
          </cell>
          <cell r="P63">
            <v>26.58</v>
          </cell>
        </row>
        <row r="64">
          <cell r="C64">
            <v>40.270000000000003</v>
          </cell>
          <cell r="G64">
            <v>27.184000000000001</v>
          </cell>
          <cell r="L64">
            <v>36.29</v>
          </cell>
          <cell r="P64">
            <v>27.217500000000001</v>
          </cell>
        </row>
        <row r="65">
          <cell r="C65">
            <v>38.979999999999997</v>
          </cell>
          <cell r="G65">
            <v>26.418000000000003</v>
          </cell>
          <cell r="L65">
            <v>49.53</v>
          </cell>
          <cell r="P65">
            <v>37.148000000000003</v>
          </cell>
        </row>
        <row r="66">
          <cell r="C66">
            <v>35.32</v>
          </cell>
          <cell r="G66">
            <v>26.05</v>
          </cell>
          <cell r="L66">
            <v>54.29</v>
          </cell>
          <cell r="P66">
            <v>40.718000000000004</v>
          </cell>
        </row>
        <row r="67">
          <cell r="C67">
            <v>35.54</v>
          </cell>
          <cell r="G67">
            <v>23.963000000000001</v>
          </cell>
          <cell r="L67">
            <v>47.85</v>
          </cell>
          <cell r="P67">
            <v>35.888000000000005</v>
          </cell>
        </row>
        <row r="68">
          <cell r="C68">
            <v>32.53</v>
          </cell>
          <cell r="G68">
            <v>16.952000000000002</v>
          </cell>
          <cell r="L68">
            <v>40.89</v>
          </cell>
          <cell r="P68">
            <v>30.668000000000003</v>
          </cell>
        </row>
        <row r="69">
          <cell r="C69">
            <v>33.6</v>
          </cell>
          <cell r="G69">
            <v>20.007000000000001</v>
          </cell>
          <cell r="L69">
            <v>38.18</v>
          </cell>
          <cell r="P69">
            <v>28.635000000000002</v>
          </cell>
        </row>
        <row r="70">
          <cell r="C70">
            <v>50.39</v>
          </cell>
          <cell r="G70">
            <v>35.012</v>
          </cell>
          <cell r="L70">
            <v>39.89</v>
          </cell>
          <cell r="P70">
            <v>29.918000000000003</v>
          </cell>
        </row>
        <row r="71">
          <cell r="C71">
            <v>56.41</v>
          </cell>
          <cell r="G71">
            <v>36.862000000000002</v>
          </cell>
          <cell r="L71">
            <v>42.27</v>
          </cell>
          <cell r="P71">
            <v>31.703000000000003</v>
          </cell>
        </row>
        <row r="72">
          <cell r="C72">
            <v>48.24</v>
          </cell>
          <cell r="G72">
            <v>32.326999999999998</v>
          </cell>
          <cell r="L72">
            <v>41.35</v>
          </cell>
          <cell r="P72">
            <v>31.013000000000002</v>
          </cell>
        </row>
        <row r="73">
          <cell r="C73">
            <v>39.42</v>
          </cell>
          <cell r="G73">
            <v>29.094999999999999</v>
          </cell>
          <cell r="L73">
            <v>38.71</v>
          </cell>
          <cell r="P73">
            <v>29.033000000000001</v>
          </cell>
        </row>
        <row r="74">
          <cell r="C74">
            <v>35.979999999999997</v>
          </cell>
          <cell r="G74">
            <v>27.245000000000001</v>
          </cell>
          <cell r="L74">
            <v>38.869999999999997</v>
          </cell>
          <cell r="P74">
            <v>29.153000000000002</v>
          </cell>
        </row>
        <row r="75">
          <cell r="C75">
            <v>38.130000000000003</v>
          </cell>
          <cell r="G75">
            <v>32.210999999999999</v>
          </cell>
          <cell r="L75">
            <v>36.700000000000003</v>
          </cell>
          <cell r="P75">
            <v>27.524999999999999</v>
          </cell>
        </row>
        <row r="76">
          <cell r="C76">
            <v>40.76</v>
          </cell>
          <cell r="G76">
            <v>27.421000000000003</v>
          </cell>
          <cell r="L76">
            <v>37.49</v>
          </cell>
          <cell r="P76">
            <v>28.118000000000002</v>
          </cell>
        </row>
        <row r="77">
          <cell r="C77">
            <v>39.659999999999997</v>
          </cell>
          <cell r="G77">
            <v>26.974</v>
          </cell>
          <cell r="L77">
            <v>49.62</v>
          </cell>
          <cell r="P77">
            <v>37.215000000000003</v>
          </cell>
        </row>
        <row r="78">
          <cell r="C78">
            <v>36.520000000000003</v>
          </cell>
          <cell r="G78">
            <v>26.497</v>
          </cell>
          <cell r="L78">
            <v>53.99</v>
          </cell>
          <cell r="P78">
            <v>40.493000000000002</v>
          </cell>
        </row>
        <row r="79">
          <cell r="C79">
            <v>36.71</v>
          </cell>
          <cell r="G79">
            <v>24.603000000000002</v>
          </cell>
          <cell r="L79">
            <v>48.09</v>
          </cell>
          <cell r="P79">
            <v>36.068000000000005</v>
          </cell>
        </row>
        <row r="80">
          <cell r="C80">
            <v>34.119999999999997</v>
          </cell>
          <cell r="G80">
            <v>18.127000000000002</v>
          </cell>
          <cell r="L80">
            <v>41.72</v>
          </cell>
          <cell r="P80">
            <v>31.29</v>
          </cell>
        </row>
        <row r="81">
          <cell r="C81">
            <v>35.049999999999997</v>
          </cell>
          <cell r="G81">
            <v>20.971</v>
          </cell>
          <cell r="L81">
            <v>39.229999999999997</v>
          </cell>
          <cell r="P81">
            <v>29.423000000000002</v>
          </cell>
        </row>
        <row r="82">
          <cell r="C82">
            <v>49.5</v>
          </cell>
          <cell r="G82">
            <v>34.718000000000004</v>
          </cell>
          <cell r="L82">
            <v>40.799999999999997</v>
          </cell>
          <cell r="P82">
            <v>30.6</v>
          </cell>
        </row>
        <row r="83">
          <cell r="C83">
            <v>54.69</v>
          </cell>
          <cell r="G83">
            <v>36.806000000000004</v>
          </cell>
          <cell r="L83">
            <v>43.12</v>
          </cell>
          <cell r="P83">
            <v>32.340000000000003</v>
          </cell>
        </row>
        <row r="84">
          <cell r="C84">
            <v>47.66</v>
          </cell>
          <cell r="G84">
            <v>32.378</v>
          </cell>
          <cell r="L84">
            <v>42.25</v>
          </cell>
          <cell r="P84">
            <v>31.688000000000002</v>
          </cell>
        </row>
        <row r="85">
          <cell r="C85">
            <v>40.07</v>
          </cell>
          <cell r="G85">
            <v>29.322000000000003</v>
          </cell>
          <cell r="L85">
            <v>39.78</v>
          </cell>
          <cell r="P85">
            <v>29.835000000000001</v>
          </cell>
        </row>
        <row r="86">
          <cell r="C86">
            <v>37.11</v>
          </cell>
          <cell r="G86">
            <v>27.589000000000002</v>
          </cell>
          <cell r="L86">
            <v>39.94</v>
          </cell>
          <cell r="P86">
            <v>29.954999999999998</v>
          </cell>
        </row>
        <row r="87">
          <cell r="C87">
            <v>38.97</v>
          </cell>
          <cell r="G87">
            <v>32.154000000000003</v>
          </cell>
          <cell r="L87">
            <v>37.9</v>
          </cell>
          <cell r="P87">
            <v>28.425000000000001</v>
          </cell>
        </row>
        <row r="88">
          <cell r="C88">
            <v>41.52</v>
          </cell>
          <cell r="G88">
            <v>27.658000000000001</v>
          </cell>
          <cell r="L88">
            <v>38.64</v>
          </cell>
          <cell r="P88">
            <v>28.98</v>
          </cell>
        </row>
        <row r="89">
          <cell r="C89">
            <v>40.51</v>
          </cell>
          <cell r="G89">
            <v>27.306000000000001</v>
          </cell>
          <cell r="L89">
            <v>50.03</v>
          </cell>
          <cell r="P89">
            <v>37.523000000000003</v>
          </cell>
        </row>
        <row r="90">
          <cell r="C90">
            <v>37.630000000000003</v>
          </cell>
          <cell r="G90">
            <v>26.911000000000001</v>
          </cell>
          <cell r="L90">
            <v>54.13</v>
          </cell>
          <cell r="P90">
            <v>40.597000000000001</v>
          </cell>
        </row>
        <row r="91">
          <cell r="C91">
            <v>37.81</v>
          </cell>
          <cell r="G91">
            <v>25.027000000000001</v>
          </cell>
          <cell r="L91">
            <v>48.59</v>
          </cell>
          <cell r="P91">
            <v>36.443000000000005</v>
          </cell>
        </row>
        <row r="92">
          <cell r="C92">
            <v>35.44</v>
          </cell>
          <cell r="G92">
            <v>19.61</v>
          </cell>
          <cell r="L92">
            <v>42.62</v>
          </cell>
          <cell r="P92">
            <v>31.965</v>
          </cell>
        </row>
        <row r="93">
          <cell r="C93">
            <v>36.29</v>
          </cell>
          <cell r="G93">
            <v>21.913</v>
          </cell>
          <cell r="L93">
            <v>40.29</v>
          </cell>
          <cell r="P93">
            <v>30.218</v>
          </cell>
        </row>
        <row r="94">
          <cell r="C94">
            <v>49.53</v>
          </cell>
          <cell r="G94">
            <v>34.390999999999998</v>
          </cell>
          <cell r="L94">
            <v>41.76</v>
          </cell>
          <cell r="P94">
            <v>31.32</v>
          </cell>
        </row>
        <row r="95">
          <cell r="C95">
            <v>54.29</v>
          </cell>
          <cell r="G95">
            <v>36.354999999999997</v>
          </cell>
          <cell r="L95">
            <v>44.07</v>
          </cell>
          <cell r="P95">
            <v>33.053000000000004</v>
          </cell>
        </row>
        <row r="96">
          <cell r="C96">
            <v>47.85</v>
          </cell>
          <cell r="G96">
            <v>32.304000000000002</v>
          </cell>
          <cell r="L96">
            <v>43.26</v>
          </cell>
          <cell r="P96">
            <v>32.445</v>
          </cell>
        </row>
        <row r="97">
          <cell r="C97">
            <v>40.89</v>
          </cell>
          <cell r="G97">
            <v>29.547000000000001</v>
          </cell>
          <cell r="L97">
            <v>40.93</v>
          </cell>
          <cell r="P97">
            <v>30.698</v>
          </cell>
        </row>
        <row r="98">
          <cell r="C98">
            <v>38.18</v>
          </cell>
          <cell r="G98">
            <v>27.988000000000003</v>
          </cell>
          <cell r="L98">
            <v>41.08</v>
          </cell>
          <cell r="P98">
            <v>30.81</v>
          </cell>
        </row>
        <row r="99">
          <cell r="C99">
            <v>39.89</v>
          </cell>
          <cell r="G99">
            <v>32.265000000000001</v>
          </cell>
          <cell r="L99">
            <v>39.17</v>
          </cell>
          <cell r="P99">
            <v>29.378</v>
          </cell>
        </row>
        <row r="100">
          <cell r="C100">
            <v>42.27</v>
          </cell>
          <cell r="G100">
            <v>27.996000000000002</v>
          </cell>
          <cell r="L100">
            <v>39.869999999999997</v>
          </cell>
          <cell r="P100">
            <v>29.903000000000002</v>
          </cell>
        </row>
        <row r="101">
          <cell r="C101">
            <v>41.35</v>
          </cell>
          <cell r="G101">
            <v>27.602</v>
          </cell>
          <cell r="L101">
            <v>50.58</v>
          </cell>
          <cell r="P101">
            <v>37.935000000000002</v>
          </cell>
        </row>
        <row r="102">
          <cell r="C102">
            <v>38.71</v>
          </cell>
          <cell r="G102">
            <v>27.318000000000001</v>
          </cell>
          <cell r="L102">
            <v>54.43</v>
          </cell>
          <cell r="P102">
            <v>40.823</v>
          </cell>
        </row>
        <row r="103">
          <cell r="C103">
            <v>38.869999999999997</v>
          </cell>
          <cell r="G103">
            <v>25.629000000000001</v>
          </cell>
          <cell r="L103">
            <v>49.23</v>
          </cell>
          <cell r="P103">
            <v>36.923000000000002</v>
          </cell>
        </row>
        <row r="104">
          <cell r="C104">
            <v>36.700000000000003</v>
          </cell>
          <cell r="G104">
            <v>20.734000000000002</v>
          </cell>
          <cell r="L104">
            <v>43.61</v>
          </cell>
          <cell r="P104">
            <v>32.707999999999998</v>
          </cell>
        </row>
        <row r="105">
          <cell r="C105">
            <v>37.49</v>
          </cell>
          <cell r="G105">
            <v>22.902000000000001</v>
          </cell>
          <cell r="L105">
            <v>41.42</v>
          </cell>
          <cell r="P105">
            <v>31.065000000000001</v>
          </cell>
        </row>
        <row r="106">
          <cell r="C106">
            <v>49.62</v>
          </cell>
          <cell r="G106">
            <v>34.337000000000003</v>
          </cell>
          <cell r="L106">
            <v>42.81</v>
          </cell>
          <cell r="P106">
            <v>32.108000000000004</v>
          </cell>
        </row>
        <row r="107">
          <cell r="C107">
            <v>53.99</v>
          </cell>
          <cell r="G107">
            <v>36.237000000000002</v>
          </cell>
          <cell r="L107">
            <v>45.07</v>
          </cell>
          <cell r="P107">
            <v>33.803000000000004</v>
          </cell>
        </row>
        <row r="108">
          <cell r="C108">
            <v>48.09</v>
          </cell>
          <cell r="G108">
            <v>32.402999999999999</v>
          </cell>
          <cell r="L108">
            <v>44.31</v>
          </cell>
          <cell r="P108">
            <v>33.233000000000004</v>
          </cell>
        </row>
        <row r="109">
          <cell r="C109">
            <v>41.72</v>
          </cell>
          <cell r="G109">
            <v>30.158000000000001</v>
          </cell>
          <cell r="L109">
            <v>42.12</v>
          </cell>
          <cell r="P109">
            <v>31.59</v>
          </cell>
        </row>
        <row r="110">
          <cell r="C110">
            <v>39.229999999999997</v>
          </cell>
          <cell r="G110">
            <v>28.726000000000003</v>
          </cell>
          <cell r="L110">
            <v>42.26</v>
          </cell>
          <cell r="P110">
            <v>31.695</v>
          </cell>
        </row>
        <row r="111">
          <cell r="C111">
            <v>40.799999999999997</v>
          </cell>
          <cell r="G111">
            <v>32.722000000000001</v>
          </cell>
          <cell r="L111">
            <v>40.47</v>
          </cell>
          <cell r="P111">
            <v>30.353000000000002</v>
          </cell>
        </row>
        <row r="112">
          <cell r="C112">
            <v>43.12</v>
          </cell>
          <cell r="G112">
            <v>29.007000000000001</v>
          </cell>
          <cell r="L112">
            <v>41.12</v>
          </cell>
          <cell r="P112">
            <v>30.84</v>
          </cell>
        </row>
        <row r="113">
          <cell r="C113">
            <v>42.25</v>
          </cell>
          <cell r="G113">
            <v>28.667000000000002</v>
          </cell>
          <cell r="L113">
            <v>51.2</v>
          </cell>
          <cell r="P113">
            <v>38.4</v>
          </cell>
        </row>
        <row r="114">
          <cell r="C114">
            <v>39.78</v>
          </cell>
          <cell r="G114">
            <v>28.307000000000002</v>
          </cell>
          <cell r="L114">
            <v>54.83</v>
          </cell>
          <cell r="P114">
            <v>41.123000000000005</v>
          </cell>
        </row>
        <row r="115">
          <cell r="C115">
            <v>39.94</v>
          </cell>
          <cell r="G115">
            <v>26.947000000000003</v>
          </cell>
          <cell r="L115">
            <v>49.93</v>
          </cell>
          <cell r="P115">
            <v>37.448</v>
          </cell>
        </row>
        <row r="116">
          <cell r="C116">
            <v>37.9</v>
          </cell>
          <cell r="G116">
            <v>22.163</v>
          </cell>
          <cell r="L116">
            <v>44.65</v>
          </cell>
          <cell r="P116">
            <v>33.488</v>
          </cell>
        </row>
        <row r="117">
          <cell r="C117">
            <v>38.64</v>
          </cell>
          <cell r="G117">
            <v>23.98</v>
          </cell>
          <cell r="L117">
            <v>42.59</v>
          </cell>
          <cell r="P117">
            <v>31.943000000000001</v>
          </cell>
        </row>
        <row r="118">
          <cell r="C118">
            <v>50.03</v>
          </cell>
          <cell r="G118">
            <v>35.271000000000001</v>
          </cell>
          <cell r="L118">
            <v>43.89</v>
          </cell>
          <cell r="P118">
            <v>32.917999999999999</v>
          </cell>
        </row>
        <row r="119">
          <cell r="C119">
            <v>54.13</v>
          </cell>
          <cell r="G119">
            <v>36.765000000000001</v>
          </cell>
          <cell r="L119">
            <v>46.07</v>
          </cell>
          <cell r="P119">
            <v>34.553000000000004</v>
          </cell>
        </row>
        <row r="120">
          <cell r="C120">
            <v>48.59</v>
          </cell>
          <cell r="G120">
            <v>33.506</v>
          </cell>
          <cell r="L120">
            <v>45.36</v>
          </cell>
          <cell r="P120">
            <v>34.020000000000003</v>
          </cell>
        </row>
        <row r="121">
          <cell r="C121">
            <v>42.62</v>
          </cell>
          <cell r="G121">
            <v>31.191000000000003</v>
          </cell>
          <cell r="L121">
            <v>43.31</v>
          </cell>
          <cell r="P121">
            <v>32.483000000000004</v>
          </cell>
        </row>
        <row r="122">
          <cell r="C122">
            <v>40.29</v>
          </cell>
          <cell r="G122">
            <v>29.829000000000001</v>
          </cell>
          <cell r="L122">
            <v>43.44</v>
          </cell>
          <cell r="P122">
            <v>32.58</v>
          </cell>
        </row>
        <row r="123">
          <cell r="C123">
            <v>41.76</v>
          </cell>
          <cell r="G123">
            <v>33.582000000000001</v>
          </cell>
          <cell r="L123">
            <v>41.75</v>
          </cell>
          <cell r="P123">
            <v>31.313000000000002</v>
          </cell>
        </row>
        <row r="124">
          <cell r="C124">
            <v>44.07</v>
          </cell>
          <cell r="G124">
            <v>30.179000000000002</v>
          </cell>
          <cell r="L124">
            <v>42.36</v>
          </cell>
          <cell r="P124">
            <v>31.77</v>
          </cell>
        </row>
        <row r="125">
          <cell r="C125">
            <v>43.26</v>
          </cell>
          <cell r="G125">
            <v>29.829000000000001</v>
          </cell>
          <cell r="L125">
            <v>51.84</v>
          </cell>
          <cell r="P125">
            <v>38.880000000000003</v>
          </cell>
        </row>
        <row r="126">
          <cell r="C126">
            <v>40.93</v>
          </cell>
          <cell r="G126">
            <v>29.51</v>
          </cell>
          <cell r="L126">
            <v>55.25</v>
          </cell>
          <cell r="P126">
            <v>41.438000000000002</v>
          </cell>
        </row>
        <row r="127">
          <cell r="C127">
            <v>41.08</v>
          </cell>
          <cell r="G127">
            <v>28.213000000000001</v>
          </cell>
          <cell r="L127">
            <v>50.65</v>
          </cell>
          <cell r="P127">
            <v>37.988</v>
          </cell>
        </row>
        <row r="128">
          <cell r="C128">
            <v>39.17</v>
          </cell>
          <cell r="G128">
            <v>23.388999999999999</v>
          </cell>
          <cell r="L128">
            <v>45.68</v>
          </cell>
          <cell r="P128">
            <v>34.26</v>
          </cell>
        </row>
        <row r="129">
          <cell r="C129">
            <v>39.869999999999997</v>
          </cell>
          <cell r="G129">
            <v>25.643000000000001</v>
          </cell>
          <cell r="L129">
            <v>43.75</v>
          </cell>
          <cell r="P129">
            <v>32.813000000000002</v>
          </cell>
        </row>
        <row r="130">
          <cell r="C130">
            <v>50.58</v>
          </cell>
          <cell r="G130">
            <v>36.196000000000005</v>
          </cell>
          <cell r="L130">
            <v>44.98</v>
          </cell>
          <cell r="P130">
            <v>33.734999999999999</v>
          </cell>
        </row>
        <row r="131">
          <cell r="C131">
            <v>54.43</v>
          </cell>
          <cell r="G131">
            <v>37.632000000000005</v>
          </cell>
          <cell r="L131">
            <v>47.08</v>
          </cell>
          <cell r="P131">
            <v>35.31</v>
          </cell>
        </row>
        <row r="132">
          <cell r="C132">
            <v>49.23</v>
          </cell>
          <cell r="G132">
            <v>34.518999999999998</v>
          </cell>
          <cell r="L132">
            <v>46.4</v>
          </cell>
          <cell r="P132">
            <v>34.799999999999997</v>
          </cell>
        </row>
        <row r="133">
          <cell r="C133">
            <v>43.61</v>
          </cell>
          <cell r="G133">
            <v>32.283000000000001</v>
          </cell>
          <cell r="L133">
            <v>44.48</v>
          </cell>
          <cell r="P133">
            <v>33.36</v>
          </cell>
        </row>
        <row r="134">
          <cell r="C134">
            <v>41.42</v>
          </cell>
          <cell r="G134">
            <v>31.03</v>
          </cell>
          <cell r="L134">
            <v>44.6</v>
          </cell>
          <cell r="P134">
            <v>33.450000000000003</v>
          </cell>
        </row>
        <row r="135">
          <cell r="C135">
            <v>42.81</v>
          </cell>
          <cell r="G135">
            <v>34.584000000000003</v>
          </cell>
          <cell r="L135">
            <v>43.01</v>
          </cell>
          <cell r="P135">
            <v>32.258000000000003</v>
          </cell>
        </row>
        <row r="136">
          <cell r="C136">
            <v>45.07</v>
          </cell>
          <cell r="G136">
            <v>31.219000000000001</v>
          </cell>
          <cell r="L136">
            <v>43.59</v>
          </cell>
          <cell r="P136">
            <v>32.693000000000005</v>
          </cell>
        </row>
        <row r="137">
          <cell r="C137">
            <v>44.31</v>
          </cell>
          <cell r="G137">
            <v>31.004999999999999</v>
          </cell>
          <cell r="L137">
            <v>52.5</v>
          </cell>
          <cell r="P137">
            <v>39.375</v>
          </cell>
        </row>
        <row r="138">
          <cell r="C138">
            <v>42.12</v>
          </cell>
          <cell r="G138">
            <v>30.747</v>
          </cell>
          <cell r="L138">
            <v>55.71</v>
          </cell>
          <cell r="P138">
            <v>41.783000000000001</v>
          </cell>
        </row>
        <row r="139">
          <cell r="C139">
            <v>42.26</v>
          </cell>
          <cell r="G139">
            <v>29.472000000000001</v>
          </cell>
          <cell r="L139">
            <v>51.39</v>
          </cell>
          <cell r="P139">
            <v>38.542999999999999</v>
          </cell>
        </row>
        <row r="140">
          <cell r="C140">
            <v>40.47</v>
          </cell>
          <cell r="G140">
            <v>24.912000000000003</v>
          </cell>
          <cell r="L140">
            <v>46.72</v>
          </cell>
          <cell r="P140">
            <v>35.04</v>
          </cell>
        </row>
        <row r="141">
          <cell r="C141">
            <v>41.12</v>
          </cell>
          <cell r="G141">
            <v>27.027000000000001</v>
          </cell>
          <cell r="L141">
            <v>44.9</v>
          </cell>
          <cell r="P141">
            <v>33.674999999999997</v>
          </cell>
        </row>
        <row r="142">
          <cell r="C142">
            <v>51.2</v>
          </cell>
          <cell r="G142">
            <v>37.103999999999999</v>
          </cell>
          <cell r="L142">
            <v>46.05</v>
          </cell>
          <cell r="P142">
            <v>34.538000000000004</v>
          </cell>
        </row>
        <row r="143">
          <cell r="C143">
            <v>54.83</v>
          </cell>
          <cell r="G143">
            <v>38.487000000000002</v>
          </cell>
          <cell r="L143">
            <v>48.08</v>
          </cell>
          <cell r="P143">
            <v>36.06</v>
          </cell>
        </row>
        <row r="144">
          <cell r="C144">
            <v>49.93</v>
          </cell>
          <cell r="G144">
            <v>35.518000000000001</v>
          </cell>
          <cell r="L144">
            <v>47.39</v>
          </cell>
          <cell r="P144">
            <v>35.542999999999999</v>
          </cell>
        </row>
        <row r="145">
          <cell r="C145">
            <v>44.65</v>
          </cell>
          <cell r="G145">
            <v>33.372</v>
          </cell>
          <cell r="L145">
            <v>45.42</v>
          </cell>
          <cell r="P145">
            <v>34.064999999999998</v>
          </cell>
        </row>
        <row r="146">
          <cell r="C146">
            <v>42.59</v>
          </cell>
          <cell r="G146">
            <v>32.193000000000005</v>
          </cell>
          <cell r="L146">
            <v>45.55</v>
          </cell>
          <cell r="P146">
            <v>34.163000000000004</v>
          </cell>
        </row>
        <row r="147">
          <cell r="C147">
            <v>43.89</v>
          </cell>
          <cell r="G147">
            <v>35.579000000000001</v>
          </cell>
          <cell r="L147">
            <v>43.93</v>
          </cell>
          <cell r="P147">
            <v>32.948</v>
          </cell>
        </row>
        <row r="148">
          <cell r="C148">
            <v>46.07</v>
          </cell>
          <cell r="G148">
            <v>32.399000000000001</v>
          </cell>
          <cell r="L148">
            <v>44.52</v>
          </cell>
          <cell r="P148">
            <v>33.39</v>
          </cell>
        </row>
        <row r="149">
          <cell r="C149">
            <v>45.36</v>
          </cell>
          <cell r="G149">
            <v>32.155999999999999</v>
          </cell>
          <cell r="L149">
            <v>53.62</v>
          </cell>
          <cell r="P149">
            <v>40.215000000000003</v>
          </cell>
        </row>
        <row r="150">
          <cell r="C150">
            <v>43.31</v>
          </cell>
          <cell r="G150">
            <v>31.888000000000002</v>
          </cell>
          <cell r="L150">
            <v>56.89</v>
          </cell>
          <cell r="P150">
            <v>42.667999999999999</v>
          </cell>
        </row>
        <row r="151">
          <cell r="C151">
            <v>43.44</v>
          </cell>
          <cell r="G151">
            <v>30.655000000000001</v>
          </cell>
          <cell r="L151">
            <v>52.47</v>
          </cell>
          <cell r="P151">
            <v>39.353000000000002</v>
          </cell>
        </row>
        <row r="152">
          <cell r="C152">
            <v>41.75</v>
          </cell>
          <cell r="G152">
            <v>26.232000000000003</v>
          </cell>
          <cell r="L152">
            <v>47.71</v>
          </cell>
          <cell r="P152">
            <v>35.783000000000001</v>
          </cell>
        </row>
        <row r="153">
          <cell r="C153">
            <v>42.36</v>
          </cell>
          <cell r="G153">
            <v>28.287000000000003</v>
          </cell>
          <cell r="L153">
            <v>45.85</v>
          </cell>
          <cell r="P153">
            <v>34.387999999999998</v>
          </cell>
        </row>
        <row r="154">
          <cell r="C154">
            <v>51.84</v>
          </cell>
          <cell r="G154">
            <v>38.117000000000004</v>
          </cell>
          <cell r="L154">
            <v>47.03</v>
          </cell>
          <cell r="P154">
            <v>35.273000000000003</v>
          </cell>
        </row>
        <row r="155">
          <cell r="C155">
            <v>55.25</v>
          </cell>
          <cell r="G155">
            <v>39.616</v>
          </cell>
          <cell r="L155">
            <v>49.08</v>
          </cell>
          <cell r="P155">
            <v>36.81</v>
          </cell>
        </row>
        <row r="156">
          <cell r="C156">
            <v>50.65</v>
          </cell>
          <cell r="G156">
            <v>36.618000000000002</v>
          </cell>
          <cell r="L156">
            <v>48.37</v>
          </cell>
          <cell r="P156">
            <v>36.277999999999999</v>
          </cell>
        </row>
        <row r="157">
          <cell r="C157">
            <v>45.68</v>
          </cell>
          <cell r="G157">
            <v>34.484999999999999</v>
          </cell>
          <cell r="L157">
            <v>46.36</v>
          </cell>
          <cell r="P157">
            <v>34.770000000000003</v>
          </cell>
        </row>
        <row r="158">
          <cell r="C158">
            <v>43.75</v>
          </cell>
          <cell r="G158">
            <v>33.343000000000004</v>
          </cell>
          <cell r="L158">
            <v>46.49</v>
          </cell>
          <cell r="P158">
            <v>34.868000000000002</v>
          </cell>
        </row>
        <row r="159">
          <cell r="C159">
            <v>44.98</v>
          </cell>
          <cell r="G159">
            <v>36.638000000000005</v>
          </cell>
          <cell r="L159">
            <v>44.84</v>
          </cell>
          <cell r="P159">
            <v>33.630000000000003</v>
          </cell>
        </row>
        <row r="160">
          <cell r="C160">
            <v>47.08</v>
          </cell>
          <cell r="G160">
            <v>33.562000000000005</v>
          </cell>
          <cell r="L160">
            <v>45.44</v>
          </cell>
          <cell r="P160">
            <v>34.08</v>
          </cell>
        </row>
        <row r="161">
          <cell r="C161">
            <v>46.4</v>
          </cell>
          <cell r="G161">
            <v>33.32</v>
          </cell>
          <cell r="L161">
            <v>54.73</v>
          </cell>
          <cell r="P161">
            <v>41.048000000000002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</v>
          </cell>
          <cell r="G7">
            <v>22.75</v>
          </cell>
          <cell r="L7">
            <v>18.5</v>
          </cell>
          <cell r="P7">
            <v>24</v>
          </cell>
        </row>
        <row r="8">
          <cell r="C8">
            <v>26</v>
          </cell>
          <cell r="G8">
            <v>22.5</v>
          </cell>
          <cell r="L8">
            <v>26</v>
          </cell>
          <cell r="P8">
            <v>23.625</v>
          </cell>
        </row>
        <row r="9">
          <cell r="C9">
            <v>26</v>
          </cell>
          <cell r="G9">
            <v>22.5</v>
          </cell>
          <cell r="L9">
            <v>28</v>
          </cell>
          <cell r="P9">
            <v>20.4375</v>
          </cell>
        </row>
        <row r="10">
          <cell r="C10">
            <v>22.5</v>
          </cell>
          <cell r="G10">
            <v>22.5</v>
          </cell>
          <cell r="L10">
            <v>36.25</v>
          </cell>
          <cell r="P10">
            <v>27.188000000000002</v>
          </cell>
        </row>
        <row r="11">
          <cell r="C11">
            <v>26</v>
          </cell>
          <cell r="G11">
            <v>22.5</v>
          </cell>
          <cell r="L11">
            <v>36.25</v>
          </cell>
          <cell r="P11">
            <v>27.188000000000002</v>
          </cell>
        </row>
        <row r="12">
          <cell r="C12">
            <v>26</v>
          </cell>
          <cell r="G12">
            <v>22.5</v>
          </cell>
          <cell r="L12">
            <v>34</v>
          </cell>
          <cell r="P12">
            <v>25.5</v>
          </cell>
        </row>
        <row r="13">
          <cell r="C13">
            <v>26</v>
          </cell>
          <cell r="G13">
            <v>22.5</v>
          </cell>
          <cell r="L13">
            <v>30.5</v>
          </cell>
          <cell r="P13">
            <v>22.875</v>
          </cell>
        </row>
        <row r="14">
          <cell r="C14">
            <v>26</v>
          </cell>
          <cell r="G14">
            <v>22.5</v>
          </cell>
          <cell r="L14">
            <v>28</v>
          </cell>
          <cell r="P14">
            <v>21</v>
          </cell>
        </row>
        <row r="15">
          <cell r="C15">
            <v>26</v>
          </cell>
          <cell r="G15">
            <v>22.5</v>
          </cell>
          <cell r="L15">
            <v>26.5</v>
          </cell>
          <cell r="P15">
            <v>19.875</v>
          </cell>
        </row>
        <row r="16">
          <cell r="C16">
            <v>26</v>
          </cell>
          <cell r="G16">
            <v>22.5</v>
          </cell>
          <cell r="L16">
            <v>28</v>
          </cell>
          <cell r="P16">
            <v>21</v>
          </cell>
        </row>
        <row r="17">
          <cell r="C17">
            <v>22.5</v>
          </cell>
          <cell r="G17">
            <v>22.5</v>
          </cell>
          <cell r="L17">
            <v>41</v>
          </cell>
          <cell r="P17">
            <v>30.75</v>
          </cell>
        </row>
        <row r="18">
          <cell r="C18">
            <v>26</v>
          </cell>
          <cell r="G18">
            <v>22.5</v>
          </cell>
          <cell r="L18">
            <v>48.5</v>
          </cell>
          <cell r="P18">
            <v>36.375</v>
          </cell>
        </row>
        <row r="19">
          <cell r="C19">
            <v>26</v>
          </cell>
          <cell r="G19">
            <v>22.5</v>
          </cell>
          <cell r="L19">
            <v>41.5</v>
          </cell>
          <cell r="P19">
            <v>31.125</v>
          </cell>
        </row>
        <row r="20">
          <cell r="C20">
            <v>26</v>
          </cell>
          <cell r="G20">
            <v>22.5</v>
          </cell>
          <cell r="L20">
            <v>36</v>
          </cell>
          <cell r="P20">
            <v>27</v>
          </cell>
        </row>
        <row r="21">
          <cell r="C21">
            <v>28</v>
          </cell>
          <cell r="G21">
            <v>24</v>
          </cell>
          <cell r="L21">
            <v>34</v>
          </cell>
          <cell r="P21">
            <v>25.5</v>
          </cell>
        </row>
        <row r="22">
          <cell r="C22">
            <v>28</v>
          </cell>
          <cell r="G22">
            <v>24</v>
          </cell>
          <cell r="L22">
            <v>36.25</v>
          </cell>
          <cell r="P22">
            <v>27.1875</v>
          </cell>
        </row>
        <row r="23">
          <cell r="C23">
            <v>28</v>
          </cell>
          <cell r="G23">
            <v>24</v>
          </cell>
          <cell r="L23">
            <v>40</v>
          </cell>
          <cell r="P23">
            <v>30</v>
          </cell>
        </row>
        <row r="24">
          <cell r="C24">
            <v>24</v>
          </cell>
          <cell r="G24">
            <v>24</v>
          </cell>
          <cell r="L24">
            <v>38.5</v>
          </cell>
          <cell r="P24">
            <v>28.875</v>
          </cell>
        </row>
        <row r="25">
          <cell r="C25">
            <v>28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</v>
          </cell>
          <cell r="G26">
            <v>24</v>
          </cell>
          <cell r="L26">
            <v>31</v>
          </cell>
          <cell r="P26">
            <v>23.25</v>
          </cell>
        </row>
        <row r="27">
          <cell r="C27">
            <v>28</v>
          </cell>
          <cell r="G27">
            <v>24</v>
          </cell>
          <cell r="L27">
            <v>27.5</v>
          </cell>
          <cell r="P27">
            <v>20.625</v>
          </cell>
        </row>
        <row r="28">
          <cell r="C28">
            <v>28</v>
          </cell>
          <cell r="G28">
            <v>24</v>
          </cell>
          <cell r="L28">
            <v>28.75</v>
          </cell>
          <cell r="P28">
            <v>21.5625</v>
          </cell>
        </row>
        <row r="29">
          <cell r="C29">
            <v>28</v>
          </cell>
          <cell r="G29">
            <v>24</v>
          </cell>
          <cell r="L29">
            <v>47</v>
          </cell>
          <cell r="P29">
            <v>35.25</v>
          </cell>
        </row>
        <row r="30">
          <cell r="C30">
            <v>28</v>
          </cell>
          <cell r="G30">
            <v>24</v>
          </cell>
          <cell r="L30">
            <v>55</v>
          </cell>
          <cell r="P30">
            <v>41.25</v>
          </cell>
        </row>
        <row r="31">
          <cell r="C31">
            <v>24</v>
          </cell>
          <cell r="G31">
            <v>24</v>
          </cell>
          <cell r="L31">
            <v>45.5</v>
          </cell>
          <cell r="P31">
            <v>34.125</v>
          </cell>
        </row>
        <row r="32">
          <cell r="C32">
            <v>28</v>
          </cell>
          <cell r="G32">
            <v>24</v>
          </cell>
          <cell r="L32">
            <v>39</v>
          </cell>
          <cell r="P32">
            <v>29.25</v>
          </cell>
        </row>
        <row r="33">
          <cell r="C33">
            <v>28</v>
          </cell>
          <cell r="G33">
            <v>24</v>
          </cell>
          <cell r="L33">
            <v>35</v>
          </cell>
          <cell r="P33">
            <v>26.25</v>
          </cell>
        </row>
        <row r="34">
          <cell r="C34">
            <v>28</v>
          </cell>
          <cell r="G34">
            <v>24</v>
          </cell>
          <cell r="L34">
            <v>37.5</v>
          </cell>
          <cell r="P34">
            <v>28.125</v>
          </cell>
        </row>
        <row r="35">
          <cell r="C35">
            <v>28</v>
          </cell>
          <cell r="G35">
            <v>24</v>
          </cell>
          <cell r="L35">
            <v>40.15</v>
          </cell>
          <cell r="P35">
            <v>30.113000000000003</v>
          </cell>
        </row>
        <row r="36">
          <cell r="C36">
            <v>28</v>
          </cell>
          <cell r="G36">
            <v>24</v>
          </cell>
          <cell r="L36">
            <v>38.86</v>
          </cell>
          <cell r="P36">
            <v>29.145</v>
          </cell>
        </row>
        <row r="37">
          <cell r="C37">
            <v>28</v>
          </cell>
          <cell r="G37">
            <v>28</v>
          </cell>
          <cell r="L37">
            <v>35</v>
          </cell>
          <cell r="P37">
            <v>26.25</v>
          </cell>
        </row>
        <row r="38">
          <cell r="C38">
            <v>28</v>
          </cell>
          <cell r="G38">
            <v>25.188000000000002</v>
          </cell>
          <cell r="L38">
            <v>32.42</v>
          </cell>
          <cell r="P38">
            <v>24.315000000000001</v>
          </cell>
        </row>
        <row r="39">
          <cell r="C39">
            <v>36.25</v>
          </cell>
          <cell r="G39">
            <v>29.702000000000002</v>
          </cell>
          <cell r="L39">
            <v>29.42</v>
          </cell>
          <cell r="P39">
            <v>22.065000000000001</v>
          </cell>
        </row>
        <row r="40">
          <cell r="C40">
            <v>36.25</v>
          </cell>
          <cell r="G40">
            <v>27.601000000000003</v>
          </cell>
          <cell r="L40">
            <v>30.49</v>
          </cell>
          <cell r="P40">
            <v>22.868000000000002</v>
          </cell>
        </row>
        <row r="41">
          <cell r="C41">
            <v>34</v>
          </cell>
          <cell r="G41">
            <v>23.571000000000002</v>
          </cell>
          <cell r="L41">
            <v>46.17</v>
          </cell>
          <cell r="P41">
            <v>34.628</v>
          </cell>
        </row>
        <row r="42">
          <cell r="C42">
            <v>30.5</v>
          </cell>
          <cell r="G42">
            <v>20.395</v>
          </cell>
          <cell r="L42">
            <v>53.04</v>
          </cell>
          <cell r="P42">
            <v>39.78</v>
          </cell>
        </row>
        <row r="43">
          <cell r="C43">
            <v>28</v>
          </cell>
          <cell r="G43">
            <v>18.467000000000002</v>
          </cell>
          <cell r="L43">
            <v>44.88</v>
          </cell>
          <cell r="P43">
            <v>33.659999999999997</v>
          </cell>
        </row>
        <row r="44">
          <cell r="C44">
            <v>26.5</v>
          </cell>
          <cell r="G44">
            <v>20.04</v>
          </cell>
          <cell r="L44">
            <v>39.299999999999997</v>
          </cell>
          <cell r="P44">
            <v>29.475000000000001</v>
          </cell>
        </row>
        <row r="45">
          <cell r="C45">
            <v>28</v>
          </cell>
          <cell r="G45">
            <v>21</v>
          </cell>
          <cell r="L45">
            <v>35.869999999999997</v>
          </cell>
          <cell r="P45">
            <v>26.903000000000002</v>
          </cell>
        </row>
        <row r="46">
          <cell r="C46">
            <v>41</v>
          </cell>
          <cell r="G46">
            <v>29.097000000000001</v>
          </cell>
          <cell r="L46">
            <v>38.01</v>
          </cell>
          <cell r="P46">
            <v>28.508000000000003</v>
          </cell>
        </row>
        <row r="47">
          <cell r="C47">
            <v>48.5</v>
          </cell>
          <cell r="G47">
            <v>33.387</v>
          </cell>
          <cell r="L47">
            <v>40.380000000000003</v>
          </cell>
          <cell r="P47">
            <v>30.285</v>
          </cell>
        </row>
        <row r="48">
          <cell r="C48">
            <v>41.5</v>
          </cell>
          <cell r="G48">
            <v>28.85</v>
          </cell>
          <cell r="L48">
            <v>39.270000000000003</v>
          </cell>
          <cell r="P48">
            <v>29.453000000000003</v>
          </cell>
        </row>
        <row r="49">
          <cell r="C49">
            <v>36</v>
          </cell>
          <cell r="G49">
            <v>27</v>
          </cell>
          <cell r="L49">
            <v>35.950000000000003</v>
          </cell>
          <cell r="P49">
            <v>26.963000000000001</v>
          </cell>
        </row>
        <row r="50">
          <cell r="C50">
            <v>34</v>
          </cell>
          <cell r="G50">
            <v>23.5</v>
          </cell>
          <cell r="L50">
            <v>33.74</v>
          </cell>
          <cell r="P50">
            <v>25.305</v>
          </cell>
        </row>
        <row r="51">
          <cell r="C51">
            <v>36.25</v>
          </cell>
          <cell r="G51">
            <v>29.702000000000002</v>
          </cell>
          <cell r="L51">
            <v>31.16</v>
          </cell>
          <cell r="P51">
            <v>23.37</v>
          </cell>
        </row>
        <row r="52">
          <cell r="C52">
            <v>40</v>
          </cell>
          <cell r="G52">
            <v>28.677</v>
          </cell>
          <cell r="L52">
            <v>32.08</v>
          </cell>
          <cell r="P52">
            <v>24.06</v>
          </cell>
        </row>
        <row r="53">
          <cell r="C53">
            <v>38.5</v>
          </cell>
          <cell r="G53">
            <v>27.75</v>
          </cell>
          <cell r="L53">
            <v>45.56</v>
          </cell>
          <cell r="P53">
            <v>34.17</v>
          </cell>
        </row>
        <row r="54">
          <cell r="C54">
            <v>34</v>
          </cell>
          <cell r="G54">
            <v>25.169</v>
          </cell>
          <cell r="L54">
            <v>51.47</v>
          </cell>
          <cell r="P54">
            <v>38.603000000000002</v>
          </cell>
        </row>
        <row r="55">
          <cell r="C55">
            <v>31</v>
          </cell>
          <cell r="G55">
            <v>21.667000000000002</v>
          </cell>
          <cell r="L55">
            <v>44.46</v>
          </cell>
          <cell r="P55">
            <v>33.344999999999999</v>
          </cell>
        </row>
        <row r="56">
          <cell r="C56">
            <v>27.5</v>
          </cell>
          <cell r="G56">
            <v>11.863000000000001</v>
          </cell>
          <cell r="L56">
            <v>39.659999999999997</v>
          </cell>
          <cell r="P56">
            <v>29.745000000000001</v>
          </cell>
        </row>
        <row r="57">
          <cell r="C57">
            <v>28.75</v>
          </cell>
          <cell r="G57">
            <v>14.146000000000001</v>
          </cell>
          <cell r="L57">
            <v>36.71</v>
          </cell>
          <cell r="P57">
            <v>27.533000000000001</v>
          </cell>
        </row>
        <row r="58">
          <cell r="C58">
            <v>47</v>
          </cell>
          <cell r="G58">
            <v>35.581000000000003</v>
          </cell>
          <cell r="L58">
            <v>38.56</v>
          </cell>
          <cell r="P58">
            <v>28.92</v>
          </cell>
        </row>
        <row r="59">
          <cell r="C59">
            <v>55</v>
          </cell>
          <cell r="G59">
            <v>37.613</v>
          </cell>
          <cell r="L59">
            <v>40.71</v>
          </cell>
          <cell r="P59">
            <v>30.533000000000001</v>
          </cell>
        </row>
        <row r="60">
          <cell r="C60">
            <v>45.5</v>
          </cell>
          <cell r="G60">
            <v>31.958000000000002</v>
          </cell>
          <cell r="L60">
            <v>39.700000000000003</v>
          </cell>
          <cell r="P60">
            <v>29.774999999999999</v>
          </cell>
        </row>
        <row r="61">
          <cell r="C61">
            <v>39</v>
          </cell>
          <cell r="G61">
            <v>27.048000000000002</v>
          </cell>
          <cell r="L61">
            <v>36.68</v>
          </cell>
          <cell r="P61">
            <v>27.51</v>
          </cell>
        </row>
        <row r="62">
          <cell r="C62">
            <v>35</v>
          </cell>
          <cell r="G62">
            <v>24.5</v>
          </cell>
          <cell r="L62">
            <v>34.67</v>
          </cell>
          <cell r="P62">
            <v>26.003</v>
          </cell>
        </row>
        <row r="63">
          <cell r="C63">
            <v>37.5</v>
          </cell>
          <cell r="G63">
            <v>30.605</v>
          </cell>
          <cell r="L63">
            <v>32.31</v>
          </cell>
          <cell r="P63">
            <v>24.233000000000001</v>
          </cell>
        </row>
        <row r="64">
          <cell r="C64">
            <v>40.15</v>
          </cell>
          <cell r="G64">
            <v>27.94</v>
          </cell>
          <cell r="L64">
            <v>33.159999999999997</v>
          </cell>
          <cell r="P64">
            <v>24.87</v>
          </cell>
        </row>
        <row r="65">
          <cell r="C65">
            <v>38.86</v>
          </cell>
          <cell r="G65">
            <v>27.188000000000002</v>
          </cell>
          <cell r="L65">
            <v>45.43</v>
          </cell>
          <cell r="P65">
            <v>34.073</v>
          </cell>
        </row>
        <row r="66">
          <cell r="C66">
            <v>35</v>
          </cell>
          <cell r="G66">
            <v>25.269000000000002</v>
          </cell>
          <cell r="L66">
            <v>50.81</v>
          </cell>
          <cell r="P66">
            <v>38.108000000000004</v>
          </cell>
        </row>
        <row r="67">
          <cell r="C67">
            <v>32.42</v>
          </cell>
          <cell r="G67">
            <v>22.447000000000003</v>
          </cell>
          <cell r="L67">
            <v>44.43</v>
          </cell>
          <cell r="P67">
            <v>33.323</v>
          </cell>
        </row>
        <row r="68">
          <cell r="C68">
            <v>29.42</v>
          </cell>
          <cell r="G68">
            <v>14.082000000000001</v>
          </cell>
          <cell r="L68">
            <v>40.06</v>
          </cell>
          <cell r="P68">
            <v>30.045000000000002</v>
          </cell>
        </row>
        <row r="69">
          <cell r="C69">
            <v>30.49</v>
          </cell>
          <cell r="G69">
            <v>16.664000000000001</v>
          </cell>
          <cell r="L69">
            <v>37.369999999999997</v>
          </cell>
          <cell r="P69">
            <v>28.028000000000002</v>
          </cell>
        </row>
        <row r="70">
          <cell r="C70">
            <v>46.17</v>
          </cell>
          <cell r="G70">
            <v>33.798000000000002</v>
          </cell>
          <cell r="L70">
            <v>39.06</v>
          </cell>
          <cell r="P70">
            <v>29.295000000000002</v>
          </cell>
        </row>
        <row r="71">
          <cell r="C71">
            <v>53.04</v>
          </cell>
          <cell r="G71">
            <v>35.442</v>
          </cell>
          <cell r="L71">
            <v>41.05</v>
          </cell>
          <cell r="P71">
            <v>30.788</v>
          </cell>
        </row>
        <row r="72">
          <cell r="C72">
            <v>44.88</v>
          </cell>
          <cell r="G72">
            <v>30.913</v>
          </cell>
          <cell r="L72">
            <v>40.130000000000003</v>
          </cell>
          <cell r="P72">
            <v>30.098000000000003</v>
          </cell>
        </row>
        <row r="73">
          <cell r="C73">
            <v>39.299999999999997</v>
          </cell>
          <cell r="G73">
            <v>26.889000000000003</v>
          </cell>
          <cell r="L73">
            <v>37.380000000000003</v>
          </cell>
          <cell r="P73">
            <v>28.035</v>
          </cell>
        </row>
        <row r="74">
          <cell r="C74">
            <v>35.869999999999997</v>
          </cell>
          <cell r="G74">
            <v>25.019000000000002</v>
          </cell>
          <cell r="L74">
            <v>35.549999999999997</v>
          </cell>
          <cell r="P74">
            <v>26.663</v>
          </cell>
        </row>
        <row r="75">
          <cell r="C75">
            <v>38.01</v>
          </cell>
          <cell r="G75">
            <v>30.004999999999999</v>
          </cell>
          <cell r="L75">
            <v>33.409999999999997</v>
          </cell>
          <cell r="P75">
            <v>25.058</v>
          </cell>
        </row>
        <row r="76">
          <cell r="C76">
            <v>40.380000000000003</v>
          </cell>
          <cell r="G76">
            <v>28.086000000000002</v>
          </cell>
          <cell r="L76">
            <v>34.18</v>
          </cell>
          <cell r="P76">
            <v>25.635000000000002</v>
          </cell>
        </row>
        <row r="77">
          <cell r="C77">
            <v>39.270000000000003</v>
          </cell>
          <cell r="G77">
            <v>27.559000000000001</v>
          </cell>
          <cell r="L77">
            <v>45.35</v>
          </cell>
          <cell r="P77">
            <v>34.012999999999998</v>
          </cell>
        </row>
        <row r="78">
          <cell r="C78">
            <v>35.950000000000003</v>
          </cell>
          <cell r="G78">
            <v>25.689</v>
          </cell>
          <cell r="L78">
            <v>50.25</v>
          </cell>
          <cell r="P78">
            <v>37.688000000000002</v>
          </cell>
        </row>
        <row r="79">
          <cell r="C79">
            <v>33.74</v>
          </cell>
          <cell r="G79">
            <v>23.082000000000001</v>
          </cell>
          <cell r="L79">
            <v>44.44</v>
          </cell>
          <cell r="P79">
            <v>33.33</v>
          </cell>
        </row>
        <row r="80">
          <cell r="C80">
            <v>31.16</v>
          </cell>
          <cell r="G80">
            <v>15.366000000000001</v>
          </cell>
          <cell r="L80">
            <v>40.47</v>
          </cell>
          <cell r="P80">
            <v>30.353000000000002</v>
          </cell>
        </row>
        <row r="81">
          <cell r="C81">
            <v>32.08</v>
          </cell>
          <cell r="G81">
            <v>17.79</v>
          </cell>
          <cell r="L81">
            <v>38.020000000000003</v>
          </cell>
          <cell r="P81">
            <v>28.515000000000001</v>
          </cell>
        </row>
        <row r="82">
          <cell r="C82">
            <v>45.56</v>
          </cell>
          <cell r="G82">
            <v>33.545999999999999</v>
          </cell>
          <cell r="L82">
            <v>39.56</v>
          </cell>
          <cell r="P82">
            <v>29.67</v>
          </cell>
        </row>
        <row r="83">
          <cell r="C83">
            <v>51.47</v>
          </cell>
          <cell r="G83">
            <v>35.328000000000003</v>
          </cell>
          <cell r="L83">
            <v>41.47</v>
          </cell>
          <cell r="P83">
            <v>31.103000000000002</v>
          </cell>
        </row>
        <row r="84">
          <cell r="C84">
            <v>44.46</v>
          </cell>
          <cell r="G84">
            <v>30.925000000000001</v>
          </cell>
          <cell r="L84">
            <v>40.619999999999997</v>
          </cell>
          <cell r="P84">
            <v>30.465</v>
          </cell>
        </row>
        <row r="85">
          <cell r="C85">
            <v>39.659999999999997</v>
          </cell>
          <cell r="G85">
            <v>27.186</v>
          </cell>
          <cell r="L85">
            <v>38.06</v>
          </cell>
          <cell r="P85">
            <v>28.545000000000002</v>
          </cell>
        </row>
        <row r="86">
          <cell r="C86">
            <v>36.71</v>
          </cell>
          <cell r="G86">
            <v>25.436</v>
          </cell>
          <cell r="L86">
            <v>36.35</v>
          </cell>
          <cell r="P86">
            <v>27.263000000000002</v>
          </cell>
        </row>
        <row r="87">
          <cell r="C87">
            <v>38.56</v>
          </cell>
          <cell r="G87">
            <v>30.004999999999999</v>
          </cell>
          <cell r="L87">
            <v>34.36</v>
          </cell>
          <cell r="P87">
            <v>25.77</v>
          </cell>
        </row>
        <row r="88">
          <cell r="C88">
            <v>40.71</v>
          </cell>
          <cell r="G88">
            <v>28.24</v>
          </cell>
          <cell r="L88">
            <v>35.08</v>
          </cell>
          <cell r="P88">
            <v>26.31</v>
          </cell>
        </row>
        <row r="89">
          <cell r="C89">
            <v>39.700000000000003</v>
          </cell>
          <cell r="G89">
            <v>27.776</v>
          </cell>
          <cell r="L89">
            <v>45.49</v>
          </cell>
          <cell r="P89">
            <v>34.118000000000002</v>
          </cell>
        </row>
        <row r="90">
          <cell r="C90">
            <v>36.68</v>
          </cell>
          <cell r="G90">
            <v>26.088000000000001</v>
          </cell>
          <cell r="L90">
            <v>50.05</v>
          </cell>
          <cell r="P90">
            <v>37.538000000000004</v>
          </cell>
        </row>
        <row r="91">
          <cell r="C91">
            <v>34.67</v>
          </cell>
          <cell r="G91">
            <v>23.586000000000002</v>
          </cell>
          <cell r="L91">
            <v>44.64</v>
          </cell>
          <cell r="P91">
            <v>33.479999999999997</v>
          </cell>
        </row>
        <row r="92">
          <cell r="C92">
            <v>32.31</v>
          </cell>
          <cell r="G92">
            <v>17.007999999999999</v>
          </cell>
          <cell r="L92">
            <v>40.94</v>
          </cell>
          <cell r="P92">
            <v>30.704999999999998</v>
          </cell>
        </row>
        <row r="93">
          <cell r="C93">
            <v>33.159999999999997</v>
          </cell>
          <cell r="G93">
            <v>18.891000000000002</v>
          </cell>
          <cell r="L93">
            <v>38.659999999999997</v>
          </cell>
          <cell r="P93">
            <v>28.995000000000001</v>
          </cell>
        </row>
        <row r="94">
          <cell r="C94">
            <v>45.43</v>
          </cell>
          <cell r="G94">
            <v>33.195</v>
          </cell>
          <cell r="L94">
            <v>40.090000000000003</v>
          </cell>
          <cell r="P94">
            <v>30.068000000000001</v>
          </cell>
        </row>
        <row r="95">
          <cell r="C95">
            <v>50.81</v>
          </cell>
          <cell r="G95">
            <v>34.840000000000003</v>
          </cell>
          <cell r="L95">
            <v>41.9</v>
          </cell>
          <cell r="P95">
            <v>31.425000000000001</v>
          </cell>
        </row>
        <row r="96">
          <cell r="C96">
            <v>44.43</v>
          </cell>
          <cell r="G96">
            <v>30.813000000000002</v>
          </cell>
          <cell r="L96">
            <v>41.11</v>
          </cell>
          <cell r="P96">
            <v>30.833000000000002</v>
          </cell>
        </row>
        <row r="97">
          <cell r="C97">
            <v>40.06</v>
          </cell>
          <cell r="G97">
            <v>27.406000000000002</v>
          </cell>
          <cell r="L97">
            <v>38.72</v>
          </cell>
          <cell r="P97">
            <v>29.04</v>
          </cell>
        </row>
        <row r="98">
          <cell r="C98">
            <v>37.369999999999997</v>
          </cell>
          <cell r="G98">
            <v>25.817</v>
          </cell>
          <cell r="L98">
            <v>37.130000000000003</v>
          </cell>
          <cell r="P98">
            <v>27.848000000000003</v>
          </cell>
        </row>
        <row r="99">
          <cell r="C99">
            <v>39.06</v>
          </cell>
          <cell r="G99">
            <v>30.009</v>
          </cell>
          <cell r="L99">
            <v>35.28</v>
          </cell>
          <cell r="P99">
            <v>26.46</v>
          </cell>
        </row>
        <row r="100">
          <cell r="C100">
            <v>41.05</v>
          </cell>
          <cell r="G100">
            <v>28.423000000000002</v>
          </cell>
          <cell r="L100">
            <v>35.950000000000003</v>
          </cell>
          <cell r="P100">
            <v>26.963000000000001</v>
          </cell>
        </row>
        <row r="101">
          <cell r="C101">
            <v>40.130000000000003</v>
          </cell>
          <cell r="G101">
            <v>27.928000000000001</v>
          </cell>
          <cell r="L101">
            <v>45.64</v>
          </cell>
          <cell r="P101">
            <v>34.229999999999997</v>
          </cell>
        </row>
        <row r="102">
          <cell r="C102">
            <v>37.380000000000003</v>
          </cell>
          <cell r="G102">
            <v>26.393000000000001</v>
          </cell>
          <cell r="L102">
            <v>49.9</v>
          </cell>
          <cell r="P102">
            <v>37.424999999999997</v>
          </cell>
        </row>
        <row r="103">
          <cell r="C103">
            <v>35.549999999999997</v>
          </cell>
          <cell r="G103">
            <v>24.113</v>
          </cell>
          <cell r="L103">
            <v>44.85</v>
          </cell>
          <cell r="P103">
            <v>33.637999999999998</v>
          </cell>
        </row>
        <row r="104">
          <cell r="C104">
            <v>33.409999999999997</v>
          </cell>
          <cell r="G104">
            <v>18.144000000000002</v>
          </cell>
          <cell r="L104">
            <v>41.41</v>
          </cell>
          <cell r="P104">
            <v>31.058</v>
          </cell>
        </row>
        <row r="105">
          <cell r="C105">
            <v>34.18</v>
          </cell>
          <cell r="G105">
            <v>19.864999999999998</v>
          </cell>
          <cell r="L105">
            <v>39.29</v>
          </cell>
          <cell r="P105">
            <v>29.468</v>
          </cell>
        </row>
        <row r="106">
          <cell r="C106">
            <v>45.35</v>
          </cell>
          <cell r="G106">
            <v>32.816000000000003</v>
          </cell>
          <cell r="L106">
            <v>40.619999999999997</v>
          </cell>
          <cell r="P106">
            <v>30.465</v>
          </cell>
        </row>
        <row r="107">
          <cell r="C107">
            <v>50.25</v>
          </cell>
          <cell r="G107">
            <v>34.344000000000001</v>
          </cell>
          <cell r="L107">
            <v>42.34</v>
          </cell>
          <cell r="P107">
            <v>31.754999999999999</v>
          </cell>
        </row>
        <row r="108">
          <cell r="C108">
            <v>44.44</v>
          </cell>
          <cell r="G108">
            <v>30.544</v>
          </cell>
          <cell r="L108">
            <v>41.6</v>
          </cell>
          <cell r="P108">
            <v>31.2</v>
          </cell>
        </row>
        <row r="109">
          <cell r="C109">
            <v>40.47</v>
          </cell>
          <cell r="G109">
            <v>27.733000000000001</v>
          </cell>
          <cell r="L109">
            <v>39.380000000000003</v>
          </cell>
          <cell r="P109">
            <v>29.535</v>
          </cell>
        </row>
        <row r="110">
          <cell r="C110">
            <v>38.020000000000003</v>
          </cell>
          <cell r="G110">
            <v>26.148</v>
          </cell>
          <cell r="L110">
            <v>37.9</v>
          </cell>
          <cell r="P110">
            <v>28.425000000000001</v>
          </cell>
        </row>
        <row r="111">
          <cell r="C111">
            <v>39.56</v>
          </cell>
          <cell r="G111">
            <v>29.934000000000001</v>
          </cell>
          <cell r="L111">
            <v>36.17</v>
          </cell>
          <cell r="P111">
            <v>27.128</v>
          </cell>
        </row>
        <row r="112">
          <cell r="C112">
            <v>41.47</v>
          </cell>
          <cell r="G112">
            <v>28.533000000000001</v>
          </cell>
          <cell r="L112">
            <v>36.79</v>
          </cell>
          <cell r="P112">
            <v>27.593</v>
          </cell>
        </row>
        <row r="113">
          <cell r="C113">
            <v>40.619999999999997</v>
          </cell>
          <cell r="G113">
            <v>28.098000000000003</v>
          </cell>
          <cell r="L113">
            <v>45.82</v>
          </cell>
          <cell r="P113">
            <v>34.365000000000002</v>
          </cell>
        </row>
        <row r="114">
          <cell r="C114">
            <v>38.06</v>
          </cell>
          <cell r="G114">
            <v>26.581</v>
          </cell>
          <cell r="L114">
            <v>49.78</v>
          </cell>
          <cell r="P114">
            <v>37.335000000000001</v>
          </cell>
        </row>
        <row r="115">
          <cell r="C115">
            <v>36.35</v>
          </cell>
          <cell r="G115">
            <v>24.675000000000001</v>
          </cell>
          <cell r="L115">
            <v>45.09</v>
          </cell>
          <cell r="P115">
            <v>33.818000000000005</v>
          </cell>
        </row>
        <row r="116">
          <cell r="C116">
            <v>34.36</v>
          </cell>
          <cell r="G116">
            <v>18.998000000000001</v>
          </cell>
          <cell r="L116">
            <v>41.88</v>
          </cell>
          <cell r="P116">
            <v>31.41</v>
          </cell>
        </row>
        <row r="117">
          <cell r="C117">
            <v>35.08</v>
          </cell>
          <cell r="G117">
            <v>20.323</v>
          </cell>
          <cell r="L117">
            <v>39.909999999999997</v>
          </cell>
          <cell r="P117">
            <v>29.933</v>
          </cell>
        </row>
        <row r="118">
          <cell r="C118">
            <v>45.49</v>
          </cell>
          <cell r="G118">
            <v>32.666000000000004</v>
          </cell>
          <cell r="L118">
            <v>41.15</v>
          </cell>
          <cell r="P118">
            <v>30.863000000000003</v>
          </cell>
        </row>
        <row r="119">
          <cell r="C119">
            <v>50.05</v>
          </cell>
          <cell r="G119">
            <v>33.877000000000002</v>
          </cell>
          <cell r="L119">
            <v>42.77</v>
          </cell>
          <cell r="P119">
            <v>32.078000000000003</v>
          </cell>
        </row>
        <row r="120">
          <cell r="C120">
            <v>44.64</v>
          </cell>
          <cell r="G120">
            <v>30.64</v>
          </cell>
          <cell r="L120">
            <v>42.09</v>
          </cell>
          <cell r="P120">
            <v>31.568000000000001</v>
          </cell>
        </row>
        <row r="121">
          <cell r="C121">
            <v>40.94</v>
          </cell>
          <cell r="G121">
            <v>27.918000000000003</v>
          </cell>
          <cell r="L121">
            <v>40.020000000000003</v>
          </cell>
          <cell r="P121">
            <v>30.015000000000001</v>
          </cell>
        </row>
        <row r="122">
          <cell r="C122">
            <v>38.659999999999997</v>
          </cell>
          <cell r="G122">
            <v>26.314</v>
          </cell>
          <cell r="L122">
            <v>38.64</v>
          </cell>
          <cell r="P122">
            <v>28.98</v>
          </cell>
        </row>
        <row r="123">
          <cell r="C123">
            <v>40.090000000000003</v>
          </cell>
          <cell r="G123">
            <v>29.952000000000002</v>
          </cell>
          <cell r="L123">
            <v>37.04</v>
          </cell>
          <cell r="P123">
            <v>27.78</v>
          </cell>
        </row>
        <row r="124">
          <cell r="C124">
            <v>41.9</v>
          </cell>
          <cell r="G124">
            <v>28.654</v>
          </cell>
          <cell r="L124">
            <v>37.619999999999997</v>
          </cell>
          <cell r="P124">
            <v>28.215</v>
          </cell>
        </row>
        <row r="125">
          <cell r="C125">
            <v>41.11</v>
          </cell>
          <cell r="G125">
            <v>28.245000000000001</v>
          </cell>
          <cell r="L125">
            <v>46.02</v>
          </cell>
          <cell r="P125">
            <v>34.515000000000001</v>
          </cell>
        </row>
        <row r="126">
          <cell r="C126">
            <v>38.72</v>
          </cell>
          <cell r="G126">
            <v>26.844999999999999</v>
          </cell>
          <cell r="L126">
            <v>49.71</v>
          </cell>
          <cell r="P126">
            <v>37.283000000000001</v>
          </cell>
        </row>
        <row r="127">
          <cell r="C127">
            <v>37.130000000000003</v>
          </cell>
          <cell r="G127">
            <v>25.089000000000002</v>
          </cell>
          <cell r="L127">
            <v>45.34</v>
          </cell>
          <cell r="P127">
            <v>34.005000000000003</v>
          </cell>
        </row>
        <row r="128">
          <cell r="C128">
            <v>35.28</v>
          </cell>
          <cell r="G128">
            <v>19.497</v>
          </cell>
          <cell r="L128">
            <v>42.35</v>
          </cell>
          <cell r="P128">
            <v>31.763000000000002</v>
          </cell>
        </row>
        <row r="129">
          <cell r="C129">
            <v>35.950000000000003</v>
          </cell>
          <cell r="G129">
            <v>21.335000000000001</v>
          </cell>
          <cell r="L129">
            <v>40.520000000000003</v>
          </cell>
          <cell r="P129">
            <v>30.39</v>
          </cell>
        </row>
        <row r="130">
          <cell r="C130">
            <v>45.64</v>
          </cell>
          <cell r="G130">
            <v>32.497</v>
          </cell>
          <cell r="L130">
            <v>41.67</v>
          </cell>
          <cell r="P130">
            <v>31.253</v>
          </cell>
        </row>
        <row r="131">
          <cell r="C131">
            <v>49.9</v>
          </cell>
          <cell r="G131">
            <v>33.609000000000002</v>
          </cell>
          <cell r="L131">
            <v>43.22</v>
          </cell>
          <cell r="P131">
            <v>32.414999999999999</v>
          </cell>
        </row>
        <row r="132">
          <cell r="C132">
            <v>44.85</v>
          </cell>
          <cell r="G132">
            <v>30.614000000000001</v>
          </cell>
          <cell r="L132">
            <v>42.58</v>
          </cell>
          <cell r="P132">
            <v>31.934999999999999</v>
          </cell>
        </row>
        <row r="133">
          <cell r="C133">
            <v>41.41</v>
          </cell>
          <cell r="G133">
            <v>28.117000000000001</v>
          </cell>
          <cell r="L133">
            <v>40.65</v>
          </cell>
          <cell r="P133">
            <v>30.488000000000003</v>
          </cell>
        </row>
        <row r="134">
          <cell r="C134">
            <v>39.29</v>
          </cell>
          <cell r="G134">
            <v>26.587</v>
          </cell>
          <cell r="L134">
            <v>39.369999999999997</v>
          </cell>
          <cell r="P134">
            <v>29.528000000000002</v>
          </cell>
        </row>
        <row r="135">
          <cell r="C135">
            <v>40.619999999999997</v>
          </cell>
          <cell r="G135">
            <v>29.982000000000003</v>
          </cell>
          <cell r="L135">
            <v>37.880000000000003</v>
          </cell>
          <cell r="P135">
            <v>28.41</v>
          </cell>
        </row>
        <row r="136">
          <cell r="C136">
            <v>42.34</v>
          </cell>
          <cell r="G136">
            <v>28.627000000000002</v>
          </cell>
          <cell r="L136">
            <v>38.42</v>
          </cell>
          <cell r="P136">
            <v>28.815000000000001</v>
          </cell>
        </row>
        <row r="137">
          <cell r="C137">
            <v>41.6</v>
          </cell>
          <cell r="G137">
            <v>28.41</v>
          </cell>
          <cell r="L137">
            <v>46.24</v>
          </cell>
          <cell r="P137">
            <v>34.68</v>
          </cell>
        </row>
        <row r="138">
          <cell r="C138">
            <v>39.380000000000003</v>
          </cell>
          <cell r="G138">
            <v>27.214000000000002</v>
          </cell>
          <cell r="L138">
            <v>49.68</v>
          </cell>
          <cell r="P138">
            <v>37.26</v>
          </cell>
        </row>
        <row r="139">
          <cell r="C139">
            <v>37.9</v>
          </cell>
          <cell r="G139">
            <v>25.493000000000002</v>
          </cell>
          <cell r="L139">
            <v>45.61</v>
          </cell>
          <cell r="P139">
            <v>34.207999999999998</v>
          </cell>
        </row>
        <row r="140">
          <cell r="C140">
            <v>36.17</v>
          </cell>
          <cell r="G140">
            <v>20.265000000000001</v>
          </cell>
          <cell r="L140">
            <v>42.83</v>
          </cell>
          <cell r="P140">
            <v>32.123000000000005</v>
          </cell>
        </row>
        <row r="141">
          <cell r="C141">
            <v>36.79</v>
          </cell>
          <cell r="G141">
            <v>22.003</v>
          </cell>
          <cell r="L141">
            <v>41.12</v>
          </cell>
          <cell r="P141">
            <v>30.84</v>
          </cell>
        </row>
        <row r="142">
          <cell r="C142">
            <v>45.82</v>
          </cell>
          <cell r="G142">
            <v>32.347999999999999</v>
          </cell>
          <cell r="L142">
            <v>42.2</v>
          </cell>
          <cell r="P142">
            <v>31.65</v>
          </cell>
        </row>
        <row r="143">
          <cell r="C143">
            <v>49.78</v>
          </cell>
          <cell r="G143">
            <v>33.387</v>
          </cell>
          <cell r="L143">
            <v>43.73</v>
          </cell>
          <cell r="P143">
            <v>32.798000000000002</v>
          </cell>
        </row>
        <row r="144">
          <cell r="C144">
            <v>45.09</v>
          </cell>
          <cell r="G144">
            <v>30.594000000000001</v>
          </cell>
          <cell r="L144">
            <v>43.08</v>
          </cell>
          <cell r="P144">
            <v>32.31</v>
          </cell>
        </row>
        <row r="145">
          <cell r="C145">
            <v>41.88</v>
          </cell>
          <cell r="G145">
            <v>28.156000000000002</v>
          </cell>
          <cell r="L145">
            <v>41.13</v>
          </cell>
          <cell r="P145">
            <v>30.848000000000003</v>
          </cell>
        </row>
        <row r="146">
          <cell r="C146">
            <v>39.909999999999997</v>
          </cell>
          <cell r="G146">
            <v>26.996000000000002</v>
          </cell>
          <cell r="L146">
            <v>39.840000000000003</v>
          </cell>
          <cell r="P146">
            <v>29.88</v>
          </cell>
        </row>
        <row r="147">
          <cell r="C147">
            <v>41.15</v>
          </cell>
          <cell r="G147">
            <v>30.026</v>
          </cell>
          <cell r="L147">
            <v>38.32</v>
          </cell>
          <cell r="P147">
            <v>28.74</v>
          </cell>
        </row>
        <row r="148">
          <cell r="C148">
            <v>42.77</v>
          </cell>
          <cell r="G148">
            <v>28.78</v>
          </cell>
          <cell r="L148">
            <v>38.869999999999997</v>
          </cell>
          <cell r="P148">
            <v>29.153000000000002</v>
          </cell>
        </row>
        <row r="149">
          <cell r="C149">
            <v>42.09</v>
          </cell>
          <cell r="G149">
            <v>28.588000000000001</v>
          </cell>
          <cell r="L149">
            <v>46.79</v>
          </cell>
          <cell r="P149">
            <v>35.093000000000004</v>
          </cell>
        </row>
        <row r="150">
          <cell r="C150">
            <v>40.020000000000003</v>
          </cell>
          <cell r="G150">
            <v>27.467000000000002</v>
          </cell>
          <cell r="L150">
            <v>50.26</v>
          </cell>
          <cell r="P150">
            <v>37.695</v>
          </cell>
        </row>
        <row r="151">
          <cell r="C151">
            <v>38.64</v>
          </cell>
          <cell r="G151">
            <v>25.826000000000001</v>
          </cell>
          <cell r="L151">
            <v>46.15</v>
          </cell>
          <cell r="P151">
            <v>34.613</v>
          </cell>
        </row>
        <row r="152">
          <cell r="C152">
            <v>37.04</v>
          </cell>
          <cell r="G152">
            <v>20.817</v>
          </cell>
          <cell r="L152">
            <v>43.33</v>
          </cell>
          <cell r="P152">
            <v>32.498000000000005</v>
          </cell>
        </row>
        <row r="153">
          <cell r="C153">
            <v>37.619999999999997</v>
          </cell>
          <cell r="G153">
            <v>22.509</v>
          </cell>
          <cell r="L153">
            <v>41.6</v>
          </cell>
          <cell r="P153">
            <v>31.2</v>
          </cell>
        </row>
        <row r="154">
          <cell r="C154">
            <v>46.02</v>
          </cell>
          <cell r="G154">
            <v>32.233000000000004</v>
          </cell>
          <cell r="L154">
            <v>42.69</v>
          </cell>
          <cell r="P154">
            <v>32.018000000000001</v>
          </cell>
        </row>
        <row r="155">
          <cell r="C155">
            <v>49.71</v>
          </cell>
          <cell r="G155">
            <v>33.53</v>
          </cell>
          <cell r="L155">
            <v>44.24</v>
          </cell>
          <cell r="P155">
            <v>33.18</v>
          </cell>
        </row>
        <row r="156">
          <cell r="C156">
            <v>45.34</v>
          </cell>
          <cell r="G156">
            <v>30.678000000000001</v>
          </cell>
          <cell r="L156">
            <v>43.58</v>
          </cell>
          <cell r="P156">
            <v>32.685000000000002</v>
          </cell>
        </row>
        <row r="157">
          <cell r="C157">
            <v>42.35</v>
          </cell>
          <cell r="G157">
            <v>28.36</v>
          </cell>
          <cell r="L157">
            <v>41.61</v>
          </cell>
          <cell r="P157">
            <v>31.208000000000002</v>
          </cell>
        </row>
        <row r="158">
          <cell r="C158">
            <v>40.520000000000003</v>
          </cell>
          <cell r="G158">
            <v>27.243000000000002</v>
          </cell>
          <cell r="L158">
            <v>40.299999999999997</v>
          </cell>
          <cell r="P158">
            <v>30.225000000000001</v>
          </cell>
        </row>
        <row r="159">
          <cell r="C159">
            <v>41.67</v>
          </cell>
          <cell r="G159">
            <v>30.125</v>
          </cell>
          <cell r="L159">
            <v>38.770000000000003</v>
          </cell>
          <cell r="P159">
            <v>29.078000000000003</v>
          </cell>
        </row>
        <row r="160">
          <cell r="C160">
            <v>43.22</v>
          </cell>
          <cell r="G160">
            <v>28.926000000000002</v>
          </cell>
          <cell r="L160">
            <v>39.32</v>
          </cell>
          <cell r="P160">
            <v>29.49</v>
          </cell>
        </row>
        <row r="161">
          <cell r="C161">
            <v>42.58</v>
          </cell>
          <cell r="G161">
            <v>28.79</v>
          </cell>
          <cell r="L161">
            <v>47.33</v>
          </cell>
          <cell r="P161">
            <v>35.498000000000005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28.76</v>
          </cell>
          <cell r="G7">
            <v>25.7</v>
          </cell>
          <cell r="L7">
            <v>21.5</v>
          </cell>
          <cell r="P7">
            <v>17.03</v>
          </cell>
        </row>
        <row r="8">
          <cell r="C8">
            <v>28.5</v>
          </cell>
          <cell r="G8">
            <v>24</v>
          </cell>
          <cell r="L8">
            <v>28.5</v>
          </cell>
          <cell r="P8">
            <v>21.38</v>
          </cell>
        </row>
        <row r="9">
          <cell r="C9">
            <v>28.5</v>
          </cell>
          <cell r="G9">
            <v>24</v>
          </cell>
          <cell r="L9">
            <v>29.25</v>
          </cell>
          <cell r="P9">
            <v>21.94</v>
          </cell>
        </row>
        <row r="10">
          <cell r="C10">
            <v>24</v>
          </cell>
          <cell r="G10">
            <v>24</v>
          </cell>
          <cell r="L10">
            <v>36</v>
          </cell>
          <cell r="P10">
            <v>27</v>
          </cell>
        </row>
        <row r="11">
          <cell r="C11">
            <v>28.5</v>
          </cell>
          <cell r="G11">
            <v>24</v>
          </cell>
          <cell r="L11">
            <v>35.75</v>
          </cell>
          <cell r="P11">
            <v>26.8125</v>
          </cell>
        </row>
        <row r="12">
          <cell r="C12">
            <v>28.5</v>
          </cell>
          <cell r="G12">
            <v>24</v>
          </cell>
          <cell r="L12">
            <v>35.5</v>
          </cell>
          <cell r="P12">
            <v>26.625</v>
          </cell>
        </row>
        <row r="13">
          <cell r="C13">
            <v>28.5</v>
          </cell>
          <cell r="G13">
            <v>24</v>
          </cell>
          <cell r="L13">
            <v>33</v>
          </cell>
          <cell r="P13">
            <v>24.75</v>
          </cell>
        </row>
        <row r="14">
          <cell r="C14">
            <v>28.5</v>
          </cell>
          <cell r="G14">
            <v>24</v>
          </cell>
          <cell r="L14">
            <v>30.5</v>
          </cell>
          <cell r="P14">
            <v>22.875</v>
          </cell>
        </row>
        <row r="15">
          <cell r="C15">
            <v>28.5</v>
          </cell>
          <cell r="G15">
            <v>24</v>
          </cell>
          <cell r="L15">
            <v>30.5</v>
          </cell>
          <cell r="P15">
            <v>22.875</v>
          </cell>
        </row>
        <row r="16">
          <cell r="C16">
            <v>28.5</v>
          </cell>
          <cell r="G16">
            <v>24</v>
          </cell>
          <cell r="L16">
            <v>37</v>
          </cell>
          <cell r="P16">
            <v>27.75</v>
          </cell>
        </row>
        <row r="17">
          <cell r="C17">
            <v>24</v>
          </cell>
          <cell r="G17">
            <v>24</v>
          </cell>
          <cell r="L17">
            <v>46</v>
          </cell>
          <cell r="P17">
            <v>34.5</v>
          </cell>
        </row>
        <row r="18">
          <cell r="C18">
            <v>28.5</v>
          </cell>
          <cell r="G18">
            <v>24</v>
          </cell>
          <cell r="L18">
            <v>53</v>
          </cell>
          <cell r="P18">
            <v>39.75</v>
          </cell>
        </row>
        <row r="19">
          <cell r="C19">
            <v>28.5</v>
          </cell>
          <cell r="G19">
            <v>24</v>
          </cell>
          <cell r="L19">
            <v>44.5</v>
          </cell>
          <cell r="P19">
            <v>33.375</v>
          </cell>
        </row>
        <row r="20">
          <cell r="C20">
            <v>28.5</v>
          </cell>
          <cell r="G20">
            <v>24</v>
          </cell>
          <cell r="L20">
            <v>38</v>
          </cell>
          <cell r="P20">
            <v>28.5</v>
          </cell>
        </row>
        <row r="21">
          <cell r="C21">
            <v>29.25</v>
          </cell>
          <cell r="G21">
            <v>23.5</v>
          </cell>
          <cell r="L21">
            <v>35.75</v>
          </cell>
          <cell r="P21">
            <v>26.813000000000002</v>
          </cell>
        </row>
        <row r="22">
          <cell r="C22">
            <v>29.25</v>
          </cell>
          <cell r="G22">
            <v>23.5</v>
          </cell>
          <cell r="L22">
            <v>38.25</v>
          </cell>
          <cell r="P22">
            <v>28.6875</v>
          </cell>
        </row>
        <row r="23">
          <cell r="C23">
            <v>29.25</v>
          </cell>
          <cell r="G23">
            <v>23.5</v>
          </cell>
          <cell r="L23">
            <v>40.25</v>
          </cell>
          <cell r="P23">
            <v>30.188000000000002</v>
          </cell>
        </row>
        <row r="24">
          <cell r="C24">
            <v>23.5</v>
          </cell>
          <cell r="G24">
            <v>23.5</v>
          </cell>
          <cell r="L24">
            <v>39.25</v>
          </cell>
          <cell r="P24">
            <v>29.438000000000002</v>
          </cell>
        </row>
        <row r="25">
          <cell r="C25">
            <v>29.25</v>
          </cell>
          <cell r="G25">
            <v>23.5</v>
          </cell>
          <cell r="L25">
            <v>37.5</v>
          </cell>
          <cell r="P25">
            <v>28.125</v>
          </cell>
        </row>
        <row r="26">
          <cell r="C26">
            <v>29.25</v>
          </cell>
          <cell r="G26">
            <v>23.5</v>
          </cell>
          <cell r="L26">
            <v>35</v>
          </cell>
          <cell r="P26">
            <v>26.25</v>
          </cell>
        </row>
        <row r="27">
          <cell r="C27">
            <v>29.25</v>
          </cell>
          <cell r="G27">
            <v>23.5</v>
          </cell>
          <cell r="L27">
            <v>35</v>
          </cell>
          <cell r="P27">
            <v>26.25</v>
          </cell>
        </row>
        <row r="28">
          <cell r="C28">
            <v>29.25</v>
          </cell>
          <cell r="G28">
            <v>23.5</v>
          </cell>
          <cell r="L28">
            <v>39.5</v>
          </cell>
          <cell r="P28">
            <v>29.625</v>
          </cell>
        </row>
        <row r="29">
          <cell r="C29">
            <v>29.25</v>
          </cell>
          <cell r="G29">
            <v>23.5</v>
          </cell>
          <cell r="L29">
            <v>49.75</v>
          </cell>
          <cell r="P29">
            <v>37.313000000000002</v>
          </cell>
        </row>
        <row r="30">
          <cell r="C30">
            <v>29.25</v>
          </cell>
          <cell r="G30">
            <v>23.5</v>
          </cell>
          <cell r="L30">
            <v>59</v>
          </cell>
          <cell r="P30">
            <v>44.25</v>
          </cell>
        </row>
        <row r="31">
          <cell r="C31">
            <v>23.5</v>
          </cell>
          <cell r="G31">
            <v>23.5</v>
          </cell>
          <cell r="L31">
            <v>54</v>
          </cell>
          <cell r="P31">
            <v>40.5</v>
          </cell>
        </row>
        <row r="32">
          <cell r="C32">
            <v>29.25</v>
          </cell>
          <cell r="G32">
            <v>23.5</v>
          </cell>
          <cell r="L32">
            <v>40</v>
          </cell>
          <cell r="P32">
            <v>30</v>
          </cell>
        </row>
        <row r="33">
          <cell r="C33">
            <v>29.25</v>
          </cell>
          <cell r="G33">
            <v>23.5</v>
          </cell>
          <cell r="L33">
            <v>38.25</v>
          </cell>
          <cell r="P33">
            <v>28.688000000000002</v>
          </cell>
        </row>
        <row r="34">
          <cell r="C34">
            <v>29.25</v>
          </cell>
          <cell r="G34">
            <v>23.5</v>
          </cell>
          <cell r="L34">
            <v>40.25</v>
          </cell>
          <cell r="P34">
            <v>30.1875</v>
          </cell>
        </row>
        <row r="35">
          <cell r="C35">
            <v>29.25</v>
          </cell>
          <cell r="G35">
            <v>23.5</v>
          </cell>
          <cell r="L35">
            <v>40.99</v>
          </cell>
          <cell r="P35">
            <v>30.743000000000002</v>
          </cell>
        </row>
        <row r="36">
          <cell r="C36">
            <v>29.25</v>
          </cell>
          <cell r="G36">
            <v>23.5</v>
          </cell>
          <cell r="L36">
            <v>40.130000000000003</v>
          </cell>
          <cell r="P36">
            <v>30.098000000000003</v>
          </cell>
        </row>
        <row r="37">
          <cell r="C37">
            <v>28</v>
          </cell>
          <cell r="G37">
            <v>28</v>
          </cell>
          <cell r="L37">
            <v>38.630000000000003</v>
          </cell>
          <cell r="P37">
            <v>28.973000000000003</v>
          </cell>
        </row>
        <row r="38">
          <cell r="C38">
            <v>29.25</v>
          </cell>
          <cell r="G38">
            <v>23.353000000000002</v>
          </cell>
          <cell r="L38">
            <v>36.479999999999997</v>
          </cell>
          <cell r="P38">
            <v>27.36</v>
          </cell>
        </row>
        <row r="39">
          <cell r="C39">
            <v>36</v>
          </cell>
          <cell r="G39">
            <v>26.306000000000001</v>
          </cell>
          <cell r="L39">
            <v>36.479999999999997</v>
          </cell>
          <cell r="P39">
            <v>27.36</v>
          </cell>
        </row>
        <row r="40">
          <cell r="C40">
            <v>35.75</v>
          </cell>
          <cell r="G40">
            <v>27.06</v>
          </cell>
          <cell r="L40">
            <v>40.35</v>
          </cell>
          <cell r="P40">
            <v>30.263000000000002</v>
          </cell>
        </row>
        <row r="41">
          <cell r="C41">
            <v>35.5</v>
          </cell>
          <cell r="G41">
            <v>26.786000000000001</v>
          </cell>
          <cell r="L41">
            <v>49.16</v>
          </cell>
          <cell r="P41">
            <v>36.869999999999997</v>
          </cell>
        </row>
        <row r="42">
          <cell r="C42">
            <v>33</v>
          </cell>
          <cell r="G42">
            <v>26.073</v>
          </cell>
          <cell r="L42">
            <v>57.1</v>
          </cell>
          <cell r="P42">
            <v>42.825000000000003</v>
          </cell>
        </row>
        <row r="43">
          <cell r="C43">
            <v>30.5</v>
          </cell>
          <cell r="G43">
            <v>21.766999999999999</v>
          </cell>
          <cell r="L43">
            <v>52.81</v>
          </cell>
          <cell r="P43">
            <v>39.608000000000004</v>
          </cell>
        </row>
        <row r="44">
          <cell r="C44">
            <v>30.5</v>
          </cell>
          <cell r="G44">
            <v>24.363</v>
          </cell>
          <cell r="L44">
            <v>40.78</v>
          </cell>
          <cell r="P44">
            <v>30.585000000000001</v>
          </cell>
        </row>
        <row r="45">
          <cell r="C45">
            <v>37</v>
          </cell>
          <cell r="G45">
            <v>25.417000000000002</v>
          </cell>
          <cell r="L45">
            <v>39.28</v>
          </cell>
          <cell r="P45">
            <v>29.46</v>
          </cell>
        </row>
        <row r="46">
          <cell r="C46">
            <v>46</v>
          </cell>
          <cell r="G46">
            <v>29.871000000000002</v>
          </cell>
          <cell r="L46">
            <v>41</v>
          </cell>
          <cell r="P46">
            <v>30.75</v>
          </cell>
        </row>
        <row r="47">
          <cell r="C47">
            <v>53</v>
          </cell>
          <cell r="G47">
            <v>28.742000000000001</v>
          </cell>
          <cell r="L47">
            <v>41.69</v>
          </cell>
          <cell r="P47">
            <v>31.268000000000001</v>
          </cell>
        </row>
        <row r="48">
          <cell r="C48">
            <v>44.5</v>
          </cell>
          <cell r="G48">
            <v>28.65</v>
          </cell>
          <cell r="L48">
            <v>40.950000000000003</v>
          </cell>
          <cell r="P48">
            <v>30.713000000000001</v>
          </cell>
        </row>
        <row r="49">
          <cell r="C49">
            <v>38</v>
          </cell>
          <cell r="G49">
            <v>25.355</v>
          </cell>
          <cell r="L49">
            <v>39.659999999999997</v>
          </cell>
          <cell r="P49">
            <v>29.745000000000001</v>
          </cell>
        </row>
        <row r="50">
          <cell r="C50">
            <v>35.75</v>
          </cell>
          <cell r="G50">
            <v>27.063000000000002</v>
          </cell>
          <cell r="L50">
            <v>37.82</v>
          </cell>
          <cell r="P50">
            <v>28.364999999999998</v>
          </cell>
        </row>
        <row r="51">
          <cell r="C51">
            <v>38.25</v>
          </cell>
          <cell r="G51">
            <v>27.734000000000002</v>
          </cell>
          <cell r="L51">
            <v>37.82</v>
          </cell>
          <cell r="P51">
            <v>28.364999999999998</v>
          </cell>
        </row>
        <row r="52">
          <cell r="C52">
            <v>40.25</v>
          </cell>
          <cell r="G52">
            <v>26.964000000000002</v>
          </cell>
          <cell r="L52">
            <v>41.14</v>
          </cell>
          <cell r="P52">
            <v>30.855</v>
          </cell>
        </row>
        <row r="53">
          <cell r="C53">
            <v>39.25</v>
          </cell>
          <cell r="G53">
            <v>24.696000000000002</v>
          </cell>
          <cell r="L53">
            <v>48.71</v>
          </cell>
          <cell r="P53">
            <v>36.533000000000001</v>
          </cell>
        </row>
        <row r="54">
          <cell r="C54">
            <v>37.5</v>
          </cell>
          <cell r="G54">
            <v>23.661000000000001</v>
          </cell>
          <cell r="L54">
            <v>55.53</v>
          </cell>
          <cell r="P54">
            <v>41.648000000000003</v>
          </cell>
        </row>
        <row r="55">
          <cell r="C55">
            <v>35</v>
          </cell>
          <cell r="G55">
            <v>23.083000000000002</v>
          </cell>
          <cell r="L55">
            <v>51.85</v>
          </cell>
          <cell r="P55">
            <v>38.888000000000005</v>
          </cell>
        </row>
        <row r="56">
          <cell r="C56">
            <v>35</v>
          </cell>
          <cell r="G56">
            <v>24.266000000000002</v>
          </cell>
          <cell r="L56">
            <v>41.52</v>
          </cell>
          <cell r="P56">
            <v>31.14</v>
          </cell>
        </row>
        <row r="57">
          <cell r="C57">
            <v>39.5</v>
          </cell>
          <cell r="G57">
            <v>25.792000000000002</v>
          </cell>
          <cell r="L57">
            <v>40.229999999999997</v>
          </cell>
          <cell r="P57">
            <v>30.173000000000002</v>
          </cell>
        </row>
        <row r="58">
          <cell r="C58">
            <v>49.75</v>
          </cell>
          <cell r="G58">
            <v>25.988</v>
          </cell>
          <cell r="L58">
            <v>41.7</v>
          </cell>
          <cell r="P58">
            <v>31.274999999999999</v>
          </cell>
        </row>
        <row r="59">
          <cell r="C59">
            <v>59</v>
          </cell>
          <cell r="G59">
            <v>26.395</v>
          </cell>
          <cell r="L59">
            <v>42.27</v>
          </cell>
          <cell r="P59">
            <v>31.703000000000003</v>
          </cell>
        </row>
        <row r="60">
          <cell r="C60">
            <v>54</v>
          </cell>
          <cell r="G60">
            <v>26.167000000000002</v>
          </cell>
          <cell r="L60">
            <v>41.6</v>
          </cell>
          <cell r="P60">
            <v>31.2</v>
          </cell>
        </row>
        <row r="61">
          <cell r="C61">
            <v>40</v>
          </cell>
          <cell r="G61">
            <v>25.911000000000001</v>
          </cell>
          <cell r="L61">
            <v>40.43</v>
          </cell>
          <cell r="P61">
            <v>30.323</v>
          </cell>
        </row>
        <row r="62">
          <cell r="C62">
            <v>38.25</v>
          </cell>
          <cell r="G62">
            <v>25.975000000000001</v>
          </cell>
          <cell r="L62">
            <v>38.75</v>
          </cell>
          <cell r="P62">
            <v>29.063000000000002</v>
          </cell>
        </row>
        <row r="63">
          <cell r="C63">
            <v>40.25</v>
          </cell>
          <cell r="G63">
            <v>26.964000000000002</v>
          </cell>
          <cell r="L63">
            <v>38.76</v>
          </cell>
          <cell r="P63">
            <v>29.07</v>
          </cell>
        </row>
        <row r="64">
          <cell r="C64">
            <v>40.99</v>
          </cell>
          <cell r="G64">
            <v>26.917000000000002</v>
          </cell>
          <cell r="L64">
            <v>41.78</v>
          </cell>
          <cell r="P64">
            <v>31.335000000000001</v>
          </cell>
        </row>
        <row r="65">
          <cell r="C65">
            <v>40.130000000000003</v>
          </cell>
          <cell r="G65">
            <v>24.856000000000002</v>
          </cell>
          <cell r="L65">
            <v>48.66</v>
          </cell>
          <cell r="P65">
            <v>36.494999999999997</v>
          </cell>
        </row>
        <row r="66">
          <cell r="C66">
            <v>38.630000000000003</v>
          </cell>
          <cell r="G66">
            <v>24.452999999999999</v>
          </cell>
          <cell r="L66">
            <v>54.87</v>
          </cell>
          <cell r="P66">
            <v>41.152999999999999</v>
          </cell>
        </row>
        <row r="67">
          <cell r="C67">
            <v>36.479999999999997</v>
          </cell>
          <cell r="G67">
            <v>23.801000000000002</v>
          </cell>
          <cell r="L67">
            <v>51.51</v>
          </cell>
          <cell r="P67">
            <v>38.633000000000003</v>
          </cell>
        </row>
        <row r="68">
          <cell r="C68">
            <v>36.479999999999997</v>
          </cell>
          <cell r="G68">
            <v>24.614000000000001</v>
          </cell>
          <cell r="L68">
            <v>42.12</v>
          </cell>
          <cell r="P68">
            <v>31.59</v>
          </cell>
        </row>
        <row r="69">
          <cell r="C69">
            <v>40.35</v>
          </cell>
          <cell r="G69">
            <v>26.181000000000001</v>
          </cell>
          <cell r="L69">
            <v>40.950000000000003</v>
          </cell>
          <cell r="P69">
            <v>30.713000000000001</v>
          </cell>
        </row>
        <row r="70">
          <cell r="C70">
            <v>49.16</v>
          </cell>
          <cell r="G70">
            <v>26.065000000000001</v>
          </cell>
          <cell r="L70">
            <v>42.29</v>
          </cell>
          <cell r="P70">
            <v>31.718</v>
          </cell>
        </row>
        <row r="71">
          <cell r="C71">
            <v>57.1</v>
          </cell>
          <cell r="G71">
            <v>26.339000000000002</v>
          </cell>
          <cell r="L71">
            <v>42.85</v>
          </cell>
          <cell r="P71">
            <v>32.137999999999998</v>
          </cell>
        </row>
        <row r="72">
          <cell r="C72">
            <v>52.81</v>
          </cell>
          <cell r="G72">
            <v>26.184000000000001</v>
          </cell>
          <cell r="L72">
            <v>42.24</v>
          </cell>
          <cell r="P72">
            <v>31.68</v>
          </cell>
        </row>
        <row r="73">
          <cell r="C73">
            <v>40.78</v>
          </cell>
          <cell r="G73">
            <v>25.923000000000002</v>
          </cell>
          <cell r="L73">
            <v>41.17</v>
          </cell>
          <cell r="P73">
            <v>30.878</v>
          </cell>
        </row>
        <row r="74">
          <cell r="C74">
            <v>39.28</v>
          </cell>
          <cell r="G74">
            <v>26.26</v>
          </cell>
          <cell r="L74">
            <v>39.65</v>
          </cell>
          <cell r="P74">
            <v>29.738000000000003</v>
          </cell>
        </row>
        <row r="75">
          <cell r="C75">
            <v>41</v>
          </cell>
          <cell r="G75">
            <v>26.967000000000002</v>
          </cell>
          <cell r="L75">
            <v>39.65</v>
          </cell>
          <cell r="P75">
            <v>29.738000000000003</v>
          </cell>
        </row>
        <row r="76">
          <cell r="C76">
            <v>41.69</v>
          </cell>
          <cell r="G76">
            <v>26.791</v>
          </cell>
          <cell r="L76">
            <v>42.4</v>
          </cell>
          <cell r="P76">
            <v>31.8</v>
          </cell>
        </row>
        <row r="77">
          <cell r="C77">
            <v>40.950000000000003</v>
          </cell>
          <cell r="G77">
            <v>25.348000000000003</v>
          </cell>
          <cell r="L77">
            <v>48.65</v>
          </cell>
          <cell r="P77">
            <v>36.488</v>
          </cell>
        </row>
        <row r="78">
          <cell r="C78">
            <v>39.659999999999997</v>
          </cell>
          <cell r="G78">
            <v>24.769000000000002</v>
          </cell>
          <cell r="L78">
            <v>54.3</v>
          </cell>
          <cell r="P78">
            <v>40.725000000000001</v>
          </cell>
        </row>
        <row r="79">
          <cell r="C79">
            <v>37.82</v>
          </cell>
          <cell r="G79">
            <v>24.166</v>
          </cell>
          <cell r="L79">
            <v>51.25</v>
          </cell>
          <cell r="P79">
            <v>38.438000000000002</v>
          </cell>
        </row>
        <row r="80">
          <cell r="C80">
            <v>37.82</v>
          </cell>
          <cell r="G80">
            <v>24.807000000000002</v>
          </cell>
          <cell r="L80">
            <v>42.71</v>
          </cell>
          <cell r="P80">
            <v>32.033000000000001</v>
          </cell>
        </row>
        <row r="81">
          <cell r="C81">
            <v>41.14</v>
          </cell>
          <cell r="G81">
            <v>26.364999999999998</v>
          </cell>
          <cell r="L81">
            <v>41.65</v>
          </cell>
          <cell r="P81">
            <v>31.238000000000003</v>
          </cell>
        </row>
        <row r="82">
          <cell r="C82">
            <v>48.71</v>
          </cell>
          <cell r="G82">
            <v>25.835000000000001</v>
          </cell>
          <cell r="L82">
            <v>42.87</v>
          </cell>
          <cell r="P82">
            <v>32.152999999999999</v>
          </cell>
        </row>
        <row r="83">
          <cell r="C83">
            <v>55.53</v>
          </cell>
          <cell r="G83">
            <v>27.409000000000002</v>
          </cell>
          <cell r="L83">
            <v>43.34</v>
          </cell>
          <cell r="P83">
            <v>32.505000000000003</v>
          </cell>
        </row>
        <row r="84">
          <cell r="C84">
            <v>51.85</v>
          </cell>
          <cell r="G84">
            <v>26.478000000000002</v>
          </cell>
          <cell r="L84">
            <v>42.77</v>
          </cell>
          <cell r="P84">
            <v>32.078000000000003</v>
          </cell>
        </row>
        <row r="85">
          <cell r="C85">
            <v>41.52</v>
          </cell>
          <cell r="G85">
            <v>26.101000000000003</v>
          </cell>
          <cell r="L85">
            <v>41.78</v>
          </cell>
          <cell r="P85">
            <v>31.335000000000001</v>
          </cell>
        </row>
        <row r="86">
          <cell r="C86">
            <v>40.229999999999997</v>
          </cell>
          <cell r="G86">
            <v>26.396000000000001</v>
          </cell>
          <cell r="L86">
            <v>40.369999999999997</v>
          </cell>
          <cell r="P86">
            <v>30.278000000000002</v>
          </cell>
        </row>
        <row r="87">
          <cell r="C87">
            <v>41.7</v>
          </cell>
          <cell r="G87">
            <v>27.063000000000002</v>
          </cell>
          <cell r="L87">
            <v>40.369999999999997</v>
          </cell>
          <cell r="P87">
            <v>30.278000000000002</v>
          </cell>
        </row>
        <row r="88">
          <cell r="C88">
            <v>42.27</v>
          </cell>
          <cell r="G88">
            <v>26.886000000000003</v>
          </cell>
          <cell r="L88">
            <v>42.92</v>
          </cell>
          <cell r="P88">
            <v>32.19</v>
          </cell>
        </row>
        <row r="89">
          <cell r="C89">
            <v>41.6</v>
          </cell>
          <cell r="G89">
            <v>25.633000000000003</v>
          </cell>
          <cell r="L89">
            <v>48.73</v>
          </cell>
          <cell r="P89">
            <v>36.548000000000002</v>
          </cell>
        </row>
        <row r="90">
          <cell r="C90">
            <v>40.43</v>
          </cell>
          <cell r="G90">
            <v>25.124000000000002</v>
          </cell>
          <cell r="L90">
            <v>53.97</v>
          </cell>
          <cell r="P90">
            <v>40.478000000000002</v>
          </cell>
        </row>
        <row r="91">
          <cell r="C91">
            <v>38.75</v>
          </cell>
          <cell r="G91">
            <v>24.339000000000002</v>
          </cell>
          <cell r="L91">
            <v>51.14</v>
          </cell>
          <cell r="P91">
            <v>38.354999999999997</v>
          </cell>
        </row>
        <row r="92">
          <cell r="C92">
            <v>38.76</v>
          </cell>
          <cell r="G92">
            <v>25.287000000000003</v>
          </cell>
          <cell r="L92">
            <v>43.21</v>
          </cell>
          <cell r="P92">
            <v>32.408000000000001</v>
          </cell>
        </row>
        <row r="93">
          <cell r="C93">
            <v>41.78</v>
          </cell>
          <cell r="G93">
            <v>26.579000000000001</v>
          </cell>
          <cell r="L93">
            <v>42.22</v>
          </cell>
          <cell r="P93">
            <v>31.664999999999999</v>
          </cell>
        </row>
        <row r="94">
          <cell r="C94">
            <v>48.66</v>
          </cell>
          <cell r="G94">
            <v>26.029</v>
          </cell>
          <cell r="L94">
            <v>43.35</v>
          </cell>
          <cell r="P94">
            <v>32.512999999999998</v>
          </cell>
        </row>
        <row r="95">
          <cell r="C95">
            <v>54.87</v>
          </cell>
          <cell r="G95">
            <v>27.524999999999999</v>
          </cell>
          <cell r="L95">
            <v>43.77</v>
          </cell>
          <cell r="P95">
            <v>32.828000000000003</v>
          </cell>
        </row>
        <row r="96">
          <cell r="C96">
            <v>51.51</v>
          </cell>
          <cell r="G96">
            <v>26.656000000000002</v>
          </cell>
          <cell r="L96">
            <v>43.25</v>
          </cell>
          <cell r="P96">
            <v>32.438000000000002</v>
          </cell>
        </row>
        <row r="97">
          <cell r="C97">
            <v>42.12</v>
          </cell>
          <cell r="G97">
            <v>26.326000000000001</v>
          </cell>
          <cell r="L97">
            <v>42.33</v>
          </cell>
          <cell r="P97">
            <v>31.748000000000001</v>
          </cell>
        </row>
        <row r="98">
          <cell r="C98">
            <v>40.950000000000003</v>
          </cell>
          <cell r="G98">
            <v>26.576000000000001</v>
          </cell>
          <cell r="L98">
            <v>41.02</v>
          </cell>
          <cell r="P98">
            <v>30.765000000000001</v>
          </cell>
        </row>
        <row r="99">
          <cell r="C99">
            <v>42.29</v>
          </cell>
          <cell r="G99">
            <v>26.977</v>
          </cell>
          <cell r="L99">
            <v>41.02</v>
          </cell>
          <cell r="P99">
            <v>30.765000000000001</v>
          </cell>
        </row>
        <row r="100">
          <cell r="C100">
            <v>42.85</v>
          </cell>
          <cell r="G100">
            <v>27.234000000000002</v>
          </cell>
          <cell r="L100">
            <v>43.39</v>
          </cell>
          <cell r="P100">
            <v>32.542999999999999</v>
          </cell>
        </row>
        <row r="101">
          <cell r="C101">
            <v>42.24</v>
          </cell>
          <cell r="G101">
            <v>25.907</v>
          </cell>
          <cell r="L101">
            <v>48.77</v>
          </cell>
          <cell r="P101">
            <v>36.578000000000003</v>
          </cell>
        </row>
        <row r="102">
          <cell r="C102">
            <v>41.17</v>
          </cell>
          <cell r="G102">
            <v>25.471</v>
          </cell>
          <cell r="L102">
            <v>53.63</v>
          </cell>
          <cell r="P102">
            <v>40.222000000000001</v>
          </cell>
        </row>
        <row r="103">
          <cell r="C103">
            <v>39.65</v>
          </cell>
          <cell r="G103">
            <v>24.714000000000002</v>
          </cell>
          <cell r="L103">
            <v>51.01</v>
          </cell>
          <cell r="P103">
            <v>38.258000000000003</v>
          </cell>
        </row>
        <row r="104">
          <cell r="C104">
            <v>39.65</v>
          </cell>
          <cell r="G104">
            <v>25.588000000000001</v>
          </cell>
          <cell r="L104">
            <v>43.66</v>
          </cell>
          <cell r="P104">
            <v>32.744999999999997</v>
          </cell>
        </row>
        <row r="105">
          <cell r="C105">
            <v>42.4</v>
          </cell>
          <cell r="G105">
            <v>26.797000000000001</v>
          </cell>
          <cell r="L105">
            <v>42.74</v>
          </cell>
          <cell r="P105">
            <v>32.055</v>
          </cell>
        </row>
        <row r="106">
          <cell r="C106">
            <v>48.65</v>
          </cell>
          <cell r="G106">
            <v>26.226000000000003</v>
          </cell>
          <cell r="L106">
            <v>43.79</v>
          </cell>
          <cell r="P106">
            <v>32.843000000000004</v>
          </cell>
        </row>
        <row r="107">
          <cell r="C107">
            <v>54.3</v>
          </cell>
          <cell r="G107">
            <v>27.66</v>
          </cell>
          <cell r="L107">
            <v>44.2</v>
          </cell>
          <cell r="P107">
            <v>33.15</v>
          </cell>
        </row>
        <row r="108">
          <cell r="C108">
            <v>51.25</v>
          </cell>
          <cell r="G108">
            <v>26.247</v>
          </cell>
          <cell r="L108">
            <v>43.72</v>
          </cell>
          <cell r="P108">
            <v>32.79</v>
          </cell>
        </row>
        <row r="109">
          <cell r="C109">
            <v>42.71</v>
          </cell>
          <cell r="G109">
            <v>26.808</v>
          </cell>
          <cell r="L109">
            <v>42.87</v>
          </cell>
          <cell r="P109">
            <v>32.152999999999999</v>
          </cell>
        </row>
        <row r="110">
          <cell r="C110">
            <v>41.65</v>
          </cell>
          <cell r="G110">
            <v>26.761000000000003</v>
          </cell>
          <cell r="L110">
            <v>41.65</v>
          </cell>
          <cell r="P110">
            <v>31.238000000000003</v>
          </cell>
        </row>
        <row r="111">
          <cell r="C111">
            <v>42.87</v>
          </cell>
          <cell r="G111">
            <v>27.1</v>
          </cell>
          <cell r="L111">
            <v>41.65</v>
          </cell>
          <cell r="P111">
            <v>31.238000000000003</v>
          </cell>
        </row>
        <row r="112">
          <cell r="C112">
            <v>43.34</v>
          </cell>
          <cell r="G112">
            <v>27.393000000000001</v>
          </cell>
          <cell r="L112">
            <v>43.84</v>
          </cell>
          <cell r="P112">
            <v>32.880000000000003</v>
          </cell>
        </row>
        <row r="113">
          <cell r="C113">
            <v>42.77</v>
          </cell>
          <cell r="G113">
            <v>26.237000000000002</v>
          </cell>
          <cell r="L113">
            <v>48.84</v>
          </cell>
          <cell r="P113">
            <v>36.630000000000003</v>
          </cell>
        </row>
        <row r="114">
          <cell r="C114">
            <v>41.78</v>
          </cell>
          <cell r="G114">
            <v>25.509</v>
          </cell>
          <cell r="L114">
            <v>53.34</v>
          </cell>
          <cell r="P114">
            <v>40.005000000000003</v>
          </cell>
        </row>
        <row r="115">
          <cell r="C115">
            <v>40.369999999999997</v>
          </cell>
          <cell r="G115">
            <v>25.315000000000001</v>
          </cell>
          <cell r="L115">
            <v>50.91</v>
          </cell>
          <cell r="P115">
            <v>38.183</v>
          </cell>
        </row>
        <row r="116">
          <cell r="C116">
            <v>40.369999999999997</v>
          </cell>
          <cell r="G116">
            <v>25.877000000000002</v>
          </cell>
          <cell r="L116">
            <v>44.1</v>
          </cell>
          <cell r="P116">
            <v>33.075000000000003</v>
          </cell>
        </row>
        <row r="117">
          <cell r="C117">
            <v>42.92</v>
          </cell>
          <cell r="G117">
            <v>26.75</v>
          </cell>
          <cell r="L117">
            <v>43.25</v>
          </cell>
          <cell r="P117">
            <v>32.438000000000002</v>
          </cell>
        </row>
        <row r="118">
          <cell r="C118">
            <v>48.73</v>
          </cell>
          <cell r="G118">
            <v>26.922000000000001</v>
          </cell>
          <cell r="L118">
            <v>44.22</v>
          </cell>
          <cell r="P118">
            <v>33.164999999999999</v>
          </cell>
        </row>
        <row r="119">
          <cell r="C119">
            <v>53.97</v>
          </cell>
          <cell r="G119">
            <v>27.189</v>
          </cell>
          <cell r="L119">
            <v>44.62</v>
          </cell>
          <cell r="P119">
            <v>33.465000000000003</v>
          </cell>
        </row>
        <row r="120">
          <cell r="C120">
            <v>51.14</v>
          </cell>
          <cell r="G120">
            <v>27.028000000000002</v>
          </cell>
          <cell r="L120">
            <v>44.17</v>
          </cell>
          <cell r="P120">
            <v>33.128</v>
          </cell>
        </row>
        <row r="121">
          <cell r="C121">
            <v>43.21</v>
          </cell>
          <cell r="G121">
            <v>27.039000000000001</v>
          </cell>
          <cell r="L121">
            <v>43.39</v>
          </cell>
          <cell r="P121">
            <v>32.542999999999999</v>
          </cell>
        </row>
        <row r="122">
          <cell r="C122">
            <v>42.22</v>
          </cell>
          <cell r="G122">
            <v>26.744</v>
          </cell>
          <cell r="L122">
            <v>42.26</v>
          </cell>
          <cell r="P122">
            <v>31.695</v>
          </cell>
        </row>
        <row r="123">
          <cell r="C123">
            <v>43.35</v>
          </cell>
          <cell r="G123">
            <v>27.51</v>
          </cell>
          <cell r="L123">
            <v>42.26</v>
          </cell>
          <cell r="P123">
            <v>31.695</v>
          </cell>
        </row>
        <row r="124">
          <cell r="C124">
            <v>43.77</v>
          </cell>
          <cell r="G124">
            <v>27.567</v>
          </cell>
          <cell r="L124">
            <v>44.29</v>
          </cell>
          <cell r="P124">
            <v>33.218000000000004</v>
          </cell>
        </row>
        <row r="125">
          <cell r="C125">
            <v>43.25</v>
          </cell>
          <cell r="G125">
            <v>26.462</v>
          </cell>
          <cell r="L125">
            <v>48.92</v>
          </cell>
          <cell r="P125">
            <v>36.69</v>
          </cell>
        </row>
        <row r="126">
          <cell r="C126">
            <v>42.33</v>
          </cell>
          <cell r="G126">
            <v>25.826000000000001</v>
          </cell>
          <cell r="L126">
            <v>53.1</v>
          </cell>
          <cell r="P126">
            <v>39.825000000000003</v>
          </cell>
        </row>
        <row r="127">
          <cell r="C127">
            <v>41.02</v>
          </cell>
          <cell r="G127">
            <v>25.667000000000002</v>
          </cell>
          <cell r="L127">
            <v>50.85</v>
          </cell>
          <cell r="P127">
            <v>38.138000000000005</v>
          </cell>
        </row>
        <row r="128">
          <cell r="C128">
            <v>41.02</v>
          </cell>
          <cell r="G128">
            <v>25.945</v>
          </cell>
          <cell r="L128">
            <v>44.53</v>
          </cell>
          <cell r="P128">
            <v>33.398000000000003</v>
          </cell>
        </row>
        <row r="129">
          <cell r="C129">
            <v>43.39</v>
          </cell>
          <cell r="G129">
            <v>27.257000000000001</v>
          </cell>
          <cell r="L129">
            <v>43.74</v>
          </cell>
          <cell r="P129">
            <v>32.805</v>
          </cell>
        </row>
        <row r="130">
          <cell r="C130">
            <v>48.77</v>
          </cell>
          <cell r="G130">
            <v>27.138000000000002</v>
          </cell>
          <cell r="L130">
            <v>44.65</v>
          </cell>
          <cell r="P130">
            <v>33.488</v>
          </cell>
        </row>
        <row r="131">
          <cell r="C131">
            <v>53.63</v>
          </cell>
          <cell r="G131">
            <v>27.39</v>
          </cell>
          <cell r="L131">
            <v>45.04</v>
          </cell>
          <cell r="P131">
            <v>33.78</v>
          </cell>
        </row>
        <row r="132">
          <cell r="C132">
            <v>51.01</v>
          </cell>
          <cell r="G132">
            <v>27.248000000000001</v>
          </cell>
          <cell r="L132">
            <v>44.62</v>
          </cell>
          <cell r="P132">
            <v>33.465000000000003</v>
          </cell>
        </row>
        <row r="133">
          <cell r="C133">
            <v>43.66</v>
          </cell>
          <cell r="G133">
            <v>27.291</v>
          </cell>
          <cell r="L133">
            <v>43.89</v>
          </cell>
          <cell r="P133">
            <v>32.917999999999999</v>
          </cell>
        </row>
        <row r="134">
          <cell r="C134">
            <v>42.74</v>
          </cell>
          <cell r="G134">
            <v>26.966000000000001</v>
          </cell>
          <cell r="L134">
            <v>42.85</v>
          </cell>
          <cell r="P134">
            <v>32.137999999999998</v>
          </cell>
        </row>
        <row r="135">
          <cell r="C135">
            <v>43.79</v>
          </cell>
          <cell r="G135">
            <v>27.708000000000002</v>
          </cell>
          <cell r="L135">
            <v>42.85</v>
          </cell>
          <cell r="P135">
            <v>32.137999999999998</v>
          </cell>
        </row>
        <row r="136">
          <cell r="C136">
            <v>44.2</v>
          </cell>
          <cell r="G136">
            <v>27.491</v>
          </cell>
          <cell r="L136">
            <v>44.74</v>
          </cell>
          <cell r="P136">
            <v>33.555</v>
          </cell>
        </row>
        <row r="137">
          <cell r="C137">
            <v>43.72</v>
          </cell>
          <cell r="G137">
            <v>26.747</v>
          </cell>
          <cell r="L137">
            <v>49.03</v>
          </cell>
          <cell r="P137">
            <v>36.773000000000003</v>
          </cell>
        </row>
        <row r="138">
          <cell r="C138">
            <v>42.87</v>
          </cell>
          <cell r="G138">
            <v>26.425000000000001</v>
          </cell>
          <cell r="L138">
            <v>52.9</v>
          </cell>
          <cell r="P138">
            <v>39.674999999999997</v>
          </cell>
        </row>
        <row r="139">
          <cell r="C139">
            <v>41.65</v>
          </cell>
          <cell r="G139">
            <v>26.022000000000002</v>
          </cell>
          <cell r="L139">
            <v>50.81</v>
          </cell>
          <cell r="P139">
            <v>38.108000000000004</v>
          </cell>
        </row>
        <row r="140">
          <cell r="C140">
            <v>41.65</v>
          </cell>
          <cell r="G140">
            <v>26.22</v>
          </cell>
          <cell r="L140">
            <v>44.96</v>
          </cell>
          <cell r="P140">
            <v>33.72</v>
          </cell>
        </row>
        <row r="141">
          <cell r="C141">
            <v>43.84</v>
          </cell>
          <cell r="G141">
            <v>27.497</v>
          </cell>
          <cell r="L141">
            <v>44.23</v>
          </cell>
          <cell r="P141">
            <v>33.173000000000002</v>
          </cell>
        </row>
        <row r="142">
          <cell r="C142">
            <v>48.84</v>
          </cell>
          <cell r="G142">
            <v>27.372</v>
          </cell>
          <cell r="L142">
            <v>45.06</v>
          </cell>
          <cell r="P142">
            <v>33.795000000000002</v>
          </cell>
        </row>
        <row r="143">
          <cell r="C143">
            <v>53.34</v>
          </cell>
          <cell r="G143">
            <v>27.606000000000002</v>
          </cell>
          <cell r="L143">
            <v>45.38</v>
          </cell>
          <cell r="P143">
            <v>34.034999999999997</v>
          </cell>
        </row>
        <row r="144">
          <cell r="C144">
            <v>50.91</v>
          </cell>
          <cell r="G144">
            <v>27.459</v>
          </cell>
          <cell r="L144">
            <v>44.96</v>
          </cell>
          <cell r="P144">
            <v>33.72</v>
          </cell>
        </row>
        <row r="145">
          <cell r="C145">
            <v>44.1</v>
          </cell>
          <cell r="G145">
            <v>27.249000000000002</v>
          </cell>
          <cell r="L145">
            <v>44.23</v>
          </cell>
          <cell r="P145">
            <v>33.173000000000002</v>
          </cell>
        </row>
        <row r="146">
          <cell r="C146">
            <v>43.25</v>
          </cell>
          <cell r="G146">
            <v>27.427</v>
          </cell>
          <cell r="L146">
            <v>43.18</v>
          </cell>
          <cell r="P146">
            <v>32.384999999999998</v>
          </cell>
        </row>
        <row r="147">
          <cell r="C147">
            <v>44.22</v>
          </cell>
          <cell r="G147">
            <v>27.895</v>
          </cell>
          <cell r="L147">
            <v>43.18</v>
          </cell>
          <cell r="P147">
            <v>32.384999999999998</v>
          </cell>
        </row>
        <row r="148">
          <cell r="C148">
            <v>44.62</v>
          </cell>
          <cell r="G148">
            <v>27.688000000000002</v>
          </cell>
          <cell r="L148">
            <v>45.08</v>
          </cell>
          <cell r="P148">
            <v>33.81</v>
          </cell>
        </row>
        <row r="149">
          <cell r="C149">
            <v>44.17</v>
          </cell>
          <cell r="G149">
            <v>27.011000000000003</v>
          </cell>
          <cell r="L149">
            <v>49.4</v>
          </cell>
          <cell r="P149">
            <v>37.049999999999997</v>
          </cell>
        </row>
        <row r="150">
          <cell r="C150">
            <v>43.39</v>
          </cell>
          <cell r="G150">
            <v>26.715</v>
          </cell>
          <cell r="L150">
            <v>53.31</v>
          </cell>
          <cell r="P150">
            <v>39.983000000000004</v>
          </cell>
        </row>
        <row r="151">
          <cell r="C151">
            <v>42.26</v>
          </cell>
          <cell r="G151">
            <v>26.318000000000001</v>
          </cell>
          <cell r="L151">
            <v>51.2</v>
          </cell>
          <cell r="P151">
            <v>38.4</v>
          </cell>
        </row>
        <row r="152">
          <cell r="C152">
            <v>42.26</v>
          </cell>
          <cell r="G152">
            <v>26.473000000000003</v>
          </cell>
          <cell r="L152">
            <v>45.3</v>
          </cell>
          <cell r="P152">
            <v>33.975000000000001</v>
          </cell>
        </row>
        <row r="153">
          <cell r="C153">
            <v>44.29</v>
          </cell>
          <cell r="G153">
            <v>27.723000000000003</v>
          </cell>
          <cell r="L153">
            <v>44.56</v>
          </cell>
          <cell r="P153">
            <v>33.42</v>
          </cell>
        </row>
        <row r="154">
          <cell r="C154">
            <v>48.92</v>
          </cell>
          <cell r="G154">
            <v>27.175000000000001</v>
          </cell>
          <cell r="L154">
            <v>45.41</v>
          </cell>
          <cell r="P154">
            <v>34.058</v>
          </cell>
        </row>
        <row r="155">
          <cell r="C155">
            <v>53.1</v>
          </cell>
          <cell r="G155">
            <v>28.446000000000002</v>
          </cell>
          <cell r="L155">
            <v>45.73</v>
          </cell>
          <cell r="P155">
            <v>34.298000000000002</v>
          </cell>
        </row>
        <row r="156">
          <cell r="C156">
            <v>50.85</v>
          </cell>
          <cell r="G156">
            <v>27.728000000000002</v>
          </cell>
          <cell r="L156">
            <v>45.3</v>
          </cell>
          <cell r="P156">
            <v>33.975000000000001</v>
          </cell>
        </row>
        <row r="157">
          <cell r="C157">
            <v>44.53</v>
          </cell>
          <cell r="G157">
            <v>27.489000000000001</v>
          </cell>
          <cell r="L157">
            <v>44.56</v>
          </cell>
          <cell r="P157">
            <v>33.42</v>
          </cell>
        </row>
        <row r="158">
          <cell r="C158">
            <v>43.74</v>
          </cell>
          <cell r="G158">
            <v>27.652000000000001</v>
          </cell>
          <cell r="L158">
            <v>43.5</v>
          </cell>
          <cell r="P158">
            <v>32.625</v>
          </cell>
        </row>
        <row r="159">
          <cell r="C159">
            <v>44.65</v>
          </cell>
          <cell r="G159">
            <v>28.108000000000001</v>
          </cell>
          <cell r="L159">
            <v>43.5</v>
          </cell>
          <cell r="P159">
            <v>32.625</v>
          </cell>
        </row>
        <row r="160">
          <cell r="C160">
            <v>45.04</v>
          </cell>
          <cell r="G160">
            <v>27.885000000000002</v>
          </cell>
          <cell r="L160">
            <v>45.42</v>
          </cell>
          <cell r="P160">
            <v>34.064999999999998</v>
          </cell>
        </row>
        <row r="161">
          <cell r="C161">
            <v>44.62</v>
          </cell>
          <cell r="G161">
            <v>27.322000000000003</v>
          </cell>
          <cell r="L161">
            <v>49.78</v>
          </cell>
          <cell r="P161">
            <v>37.335000000000001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29.97</v>
          </cell>
          <cell r="G7">
            <v>23.75</v>
          </cell>
          <cell r="L7">
            <v>20.48</v>
          </cell>
          <cell r="P7">
            <v>17.059999999999999</v>
          </cell>
        </row>
        <row r="8">
          <cell r="C8">
            <v>29.5</v>
          </cell>
          <cell r="G8">
            <v>23.5</v>
          </cell>
          <cell r="L8">
            <v>29.5</v>
          </cell>
          <cell r="P8">
            <v>22.13</v>
          </cell>
        </row>
        <row r="9">
          <cell r="C9">
            <v>29.5</v>
          </cell>
          <cell r="G9">
            <v>23.5</v>
          </cell>
          <cell r="L9">
            <v>28.6</v>
          </cell>
          <cell r="P9">
            <v>21.45</v>
          </cell>
        </row>
        <row r="10">
          <cell r="C10">
            <v>23.5</v>
          </cell>
          <cell r="G10">
            <v>23.5</v>
          </cell>
          <cell r="L10">
            <v>34.5</v>
          </cell>
          <cell r="P10">
            <v>25.875</v>
          </cell>
        </row>
        <row r="11">
          <cell r="C11">
            <v>29.5</v>
          </cell>
          <cell r="G11">
            <v>23.5</v>
          </cell>
          <cell r="L11">
            <v>35</v>
          </cell>
          <cell r="P11">
            <v>26.25</v>
          </cell>
        </row>
        <row r="12">
          <cell r="C12">
            <v>29.5</v>
          </cell>
          <cell r="G12">
            <v>23.5</v>
          </cell>
          <cell r="L12">
            <v>34</v>
          </cell>
          <cell r="P12">
            <v>25.5</v>
          </cell>
        </row>
        <row r="13">
          <cell r="C13">
            <v>29.5</v>
          </cell>
          <cell r="G13">
            <v>23.5</v>
          </cell>
          <cell r="L13">
            <v>33.25</v>
          </cell>
          <cell r="P13">
            <v>24.938000000000002</v>
          </cell>
        </row>
        <row r="14">
          <cell r="C14">
            <v>29.5</v>
          </cell>
          <cell r="G14">
            <v>23.5</v>
          </cell>
          <cell r="L14">
            <v>31.5</v>
          </cell>
          <cell r="P14">
            <v>23.625</v>
          </cell>
        </row>
        <row r="15">
          <cell r="C15">
            <v>29.5</v>
          </cell>
          <cell r="G15">
            <v>23.5</v>
          </cell>
          <cell r="L15">
            <v>33.5</v>
          </cell>
          <cell r="P15">
            <v>25.125</v>
          </cell>
        </row>
        <row r="16">
          <cell r="C16">
            <v>29.5</v>
          </cell>
          <cell r="G16">
            <v>23.5</v>
          </cell>
          <cell r="L16">
            <v>39.5</v>
          </cell>
          <cell r="P16">
            <v>29.625</v>
          </cell>
        </row>
        <row r="17">
          <cell r="C17">
            <v>23.5</v>
          </cell>
          <cell r="G17">
            <v>23.5</v>
          </cell>
          <cell r="L17">
            <v>45.75</v>
          </cell>
          <cell r="P17">
            <v>34.3125</v>
          </cell>
        </row>
        <row r="18">
          <cell r="C18">
            <v>29.5</v>
          </cell>
          <cell r="G18">
            <v>23.5</v>
          </cell>
          <cell r="L18">
            <v>53</v>
          </cell>
          <cell r="P18">
            <v>39.75</v>
          </cell>
        </row>
        <row r="19">
          <cell r="C19">
            <v>29.5</v>
          </cell>
          <cell r="G19">
            <v>23.5</v>
          </cell>
          <cell r="L19">
            <v>44.75</v>
          </cell>
          <cell r="P19">
            <v>33.5625</v>
          </cell>
        </row>
        <row r="20">
          <cell r="C20">
            <v>29.5</v>
          </cell>
          <cell r="G20">
            <v>23.5</v>
          </cell>
          <cell r="L20">
            <v>37.75</v>
          </cell>
          <cell r="P20">
            <v>28.313000000000002</v>
          </cell>
        </row>
        <row r="21">
          <cell r="C21">
            <v>28.6</v>
          </cell>
          <cell r="G21">
            <v>19.5</v>
          </cell>
          <cell r="L21">
            <v>36.75</v>
          </cell>
          <cell r="P21">
            <v>27.563000000000002</v>
          </cell>
        </row>
        <row r="22">
          <cell r="C22">
            <v>28.6</v>
          </cell>
          <cell r="G22">
            <v>19.5</v>
          </cell>
          <cell r="L22">
            <v>39.25</v>
          </cell>
          <cell r="P22">
            <v>29.438000000000002</v>
          </cell>
        </row>
        <row r="23">
          <cell r="C23">
            <v>28.6</v>
          </cell>
          <cell r="G23">
            <v>19.5</v>
          </cell>
          <cell r="L23">
            <v>39.75</v>
          </cell>
          <cell r="P23">
            <v>29.813000000000002</v>
          </cell>
        </row>
        <row r="24">
          <cell r="C24">
            <v>19.5</v>
          </cell>
          <cell r="G24">
            <v>19.5</v>
          </cell>
          <cell r="L24">
            <v>38.25</v>
          </cell>
          <cell r="P24">
            <v>28.688000000000002</v>
          </cell>
        </row>
        <row r="25">
          <cell r="C25">
            <v>28.6</v>
          </cell>
          <cell r="G25">
            <v>19.5</v>
          </cell>
          <cell r="L25">
            <v>36.75</v>
          </cell>
          <cell r="P25">
            <v>27.563000000000002</v>
          </cell>
        </row>
        <row r="26">
          <cell r="C26">
            <v>28.6</v>
          </cell>
          <cell r="G26">
            <v>19.5</v>
          </cell>
          <cell r="L26">
            <v>36.25</v>
          </cell>
          <cell r="P26">
            <v>27.188000000000002</v>
          </cell>
        </row>
        <row r="27">
          <cell r="C27">
            <v>28.6</v>
          </cell>
          <cell r="G27">
            <v>19.5</v>
          </cell>
          <cell r="L27">
            <v>36.75</v>
          </cell>
          <cell r="P27">
            <v>27.563000000000002</v>
          </cell>
        </row>
        <row r="28">
          <cell r="C28">
            <v>28.6</v>
          </cell>
          <cell r="G28">
            <v>19.5</v>
          </cell>
          <cell r="L28">
            <v>41.25</v>
          </cell>
          <cell r="P28">
            <v>30.938000000000002</v>
          </cell>
        </row>
        <row r="29">
          <cell r="C29">
            <v>28.6</v>
          </cell>
          <cell r="G29">
            <v>19.5</v>
          </cell>
          <cell r="L29">
            <v>55.25</v>
          </cell>
          <cell r="P29">
            <v>41.438000000000002</v>
          </cell>
        </row>
        <row r="30">
          <cell r="C30">
            <v>28.6</v>
          </cell>
          <cell r="G30">
            <v>19.5</v>
          </cell>
          <cell r="L30">
            <v>61.5</v>
          </cell>
          <cell r="P30">
            <v>46.125</v>
          </cell>
        </row>
        <row r="31">
          <cell r="C31">
            <v>19.5</v>
          </cell>
          <cell r="G31">
            <v>19.5</v>
          </cell>
          <cell r="L31">
            <v>48.5</v>
          </cell>
          <cell r="P31">
            <v>36.375</v>
          </cell>
        </row>
        <row r="32">
          <cell r="C32">
            <v>28.6</v>
          </cell>
          <cell r="G32">
            <v>19.5</v>
          </cell>
          <cell r="L32">
            <v>38.25</v>
          </cell>
          <cell r="P32">
            <v>28.688000000000002</v>
          </cell>
        </row>
        <row r="33">
          <cell r="C33">
            <v>28.6</v>
          </cell>
          <cell r="G33">
            <v>19.5</v>
          </cell>
          <cell r="L33">
            <v>38</v>
          </cell>
          <cell r="P33">
            <v>28.5</v>
          </cell>
        </row>
        <row r="34">
          <cell r="C34">
            <v>28.6</v>
          </cell>
          <cell r="G34">
            <v>19.5</v>
          </cell>
          <cell r="L34">
            <v>39.25</v>
          </cell>
          <cell r="P34">
            <v>29.438000000000002</v>
          </cell>
        </row>
        <row r="35">
          <cell r="C35">
            <v>28.6</v>
          </cell>
          <cell r="G35">
            <v>19.5</v>
          </cell>
          <cell r="L35">
            <v>40.25</v>
          </cell>
          <cell r="P35">
            <v>30.188000000000002</v>
          </cell>
        </row>
        <row r="36">
          <cell r="C36">
            <v>28.6</v>
          </cell>
          <cell r="G36">
            <v>19.5</v>
          </cell>
          <cell r="L36">
            <v>38.86</v>
          </cell>
          <cell r="P36">
            <v>29.145</v>
          </cell>
        </row>
        <row r="37">
          <cell r="C37">
            <v>28.6</v>
          </cell>
          <cell r="G37">
            <v>28.25</v>
          </cell>
          <cell r="L37">
            <v>37.479999999999997</v>
          </cell>
          <cell r="P37">
            <v>28.11</v>
          </cell>
        </row>
        <row r="38">
          <cell r="C38">
            <v>28.6</v>
          </cell>
          <cell r="G38">
            <v>18.937000000000001</v>
          </cell>
          <cell r="L38">
            <v>37.01</v>
          </cell>
          <cell r="P38">
            <v>27.758000000000003</v>
          </cell>
        </row>
        <row r="39">
          <cell r="C39">
            <v>34.5</v>
          </cell>
          <cell r="G39">
            <v>22.234000000000002</v>
          </cell>
          <cell r="L39">
            <v>37.479999999999997</v>
          </cell>
          <cell r="P39">
            <v>28.11</v>
          </cell>
        </row>
        <row r="40">
          <cell r="C40">
            <v>35</v>
          </cell>
          <cell r="G40">
            <v>23.605</v>
          </cell>
          <cell r="L40">
            <v>41.65</v>
          </cell>
          <cell r="P40">
            <v>31.238000000000003</v>
          </cell>
        </row>
        <row r="41">
          <cell r="C41">
            <v>34</v>
          </cell>
          <cell r="G41">
            <v>23.893000000000001</v>
          </cell>
          <cell r="L41">
            <v>54.62</v>
          </cell>
          <cell r="P41">
            <v>40.965000000000003</v>
          </cell>
        </row>
        <row r="42">
          <cell r="C42">
            <v>33.25</v>
          </cell>
          <cell r="G42">
            <v>24.028000000000002</v>
          </cell>
          <cell r="L42">
            <v>60.41</v>
          </cell>
          <cell r="P42">
            <v>45.308</v>
          </cell>
        </row>
        <row r="43">
          <cell r="C43">
            <v>31.5</v>
          </cell>
          <cell r="G43">
            <v>24.417000000000002</v>
          </cell>
          <cell r="L43">
            <v>48.36</v>
          </cell>
          <cell r="P43">
            <v>36.270000000000003</v>
          </cell>
        </row>
        <row r="44">
          <cell r="C44">
            <v>33.5</v>
          </cell>
          <cell r="G44">
            <v>23.968</v>
          </cell>
          <cell r="L44">
            <v>38.869999999999997</v>
          </cell>
          <cell r="P44">
            <v>29.153000000000002</v>
          </cell>
        </row>
        <row r="45">
          <cell r="C45">
            <v>39.5</v>
          </cell>
          <cell r="G45">
            <v>23.458000000000002</v>
          </cell>
          <cell r="L45">
            <v>38.6</v>
          </cell>
          <cell r="P45">
            <v>28.95</v>
          </cell>
        </row>
        <row r="46">
          <cell r="C46">
            <v>45.75</v>
          </cell>
          <cell r="G46">
            <v>30.593</v>
          </cell>
          <cell r="L46">
            <v>39.79</v>
          </cell>
          <cell r="P46">
            <v>29.843</v>
          </cell>
        </row>
        <row r="47">
          <cell r="C47">
            <v>53</v>
          </cell>
          <cell r="G47">
            <v>31.258000000000003</v>
          </cell>
          <cell r="L47">
            <v>40.54</v>
          </cell>
          <cell r="P47">
            <v>30.405000000000001</v>
          </cell>
        </row>
        <row r="48">
          <cell r="C48">
            <v>44.75</v>
          </cell>
          <cell r="G48">
            <v>25.074999999999999</v>
          </cell>
          <cell r="L48">
            <v>39.14</v>
          </cell>
          <cell r="P48">
            <v>29.355</v>
          </cell>
        </row>
        <row r="49">
          <cell r="C49">
            <v>37.75</v>
          </cell>
          <cell r="G49">
            <v>26.032</v>
          </cell>
          <cell r="L49">
            <v>37.74</v>
          </cell>
          <cell r="P49">
            <v>28.305</v>
          </cell>
        </row>
        <row r="50">
          <cell r="C50">
            <v>36.75</v>
          </cell>
          <cell r="G50">
            <v>24.146000000000001</v>
          </cell>
          <cell r="L50">
            <v>37.270000000000003</v>
          </cell>
          <cell r="P50">
            <v>27.953000000000003</v>
          </cell>
        </row>
        <row r="51">
          <cell r="C51">
            <v>39.25</v>
          </cell>
          <cell r="G51">
            <v>23.976000000000003</v>
          </cell>
          <cell r="L51">
            <v>37.74</v>
          </cell>
          <cell r="P51">
            <v>28.305</v>
          </cell>
        </row>
        <row r="52">
          <cell r="C52">
            <v>39.75</v>
          </cell>
          <cell r="G52">
            <v>24.77</v>
          </cell>
          <cell r="L52">
            <v>41.94</v>
          </cell>
          <cell r="P52">
            <v>31.454999999999998</v>
          </cell>
        </row>
        <row r="53">
          <cell r="C53">
            <v>38.25</v>
          </cell>
          <cell r="G53">
            <v>25.232000000000003</v>
          </cell>
          <cell r="L53">
            <v>55</v>
          </cell>
          <cell r="P53">
            <v>41.25</v>
          </cell>
        </row>
        <row r="54">
          <cell r="C54">
            <v>36.75</v>
          </cell>
          <cell r="G54">
            <v>24.835000000000001</v>
          </cell>
          <cell r="L54">
            <v>60.83</v>
          </cell>
          <cell r="P54">
            <v>45.623000000000005</v>
          </cell>
        </row>
        <row r="55">
          <cell r="C55">
            <v>36.25</v>
          </cell>
          <cell r="G55">
            <v>24.417000000000002</v>
          </cell>
          <cell r="L55">
            <v>48.7</v>
          </cell>
          <cell r="P55">
            <v>36.524999999999999</v>
          </cell>
        </row>
        <row r="56">
          <cell r="C56">
            <v>36.75</v>
          </cell>
          <cell r="G56">
            <v>24.173000000000002</v>
          </cell>
          <cell r="L56">
            <v>39.14</v>
          </cell>
          <cell r="P56">
            <v>29.355</v>
          </cell>
        </row>
        <row r="57">
          <cell r="C57">
            <v>41.25</v>
          </cell>
          <cell r="G57">
            <v>25.021000000000001</v>
          </cell>
          <cell r="L57">
            <v>38.869999999999997</v>
          </cell>
          <cell r="P57">
            <v>29.153000000000002</v>
          </cell>
        </row>
        <row r="58">
          <cell r="C58">
            <v>55.25</v>
          </cell>
          <cell r="G58">
            <v>27.633000000000003</v>
          </cell>
          <cell r="L58">
            <v>40.07</v>
          </cell>
          <cell r="P58">
            <v>30.053000000000001</v>
          </cell>
        </row>
        <row r="59">
          <cell r="C59">
            <v>61.5</v>
          </cell>
          <cell r="G59">
            <v>31.411000000000001</v>
          </cell>
          <cell r="L59">
            <v>40.82</v>
          </cell>
          <cell r="P59">
            <v>30.614999999999998</v>
          </cell>
        </row>
        <row r="60">
          <cell r="C60">
            <v>48.5</v>
          </cell>
          <cell r="G60">
            <v>29.875</v>
          </cell>
          <cell r="L60">
            <v>39.409999999999997</v>
          </cell>
          <cell r="P60">
            <v>29.558</v>
          </cell>
        </row>
        <row r="61">
          <cell r="C61">
            <v>38.25</v>
          </cell>
          <cell r="G61">
            <v>27.193000000000001</v>
          </cell>
          <cell r="L61">
            <v>38</v>
          </cell>
          <cell r="P61">
            <v>28.5</v>
          </cell>
        </row>
        <row r="62">
          <cell r="C62">
            <v>38</v>
          </cell>
          <cell r="G62">
            <v>23.6</v>
          </cell>
          <cell r="L62">
            <v>37.53</v>
          </cell>
          <cell r="P62">
            <v>28.148</v>
          </cell>
        </row>
        <row r="63">
          <cell r="C63">
            <v>39.25</v>
          </cell>
          <cell r="G63">
            <v>24.891000000000002</v>
          </cell>
          <cell r="L63">
            <v>38</v>
          </cell>
          <cell r="P63">
            <v>28.5</v>
          </cell>
        </row>
        <row r="64">
          <cell r="C64">
            <v>40.25</v>
          </cell>
          <cell r="G64">
            <v>25.244</v>
          </cell>
          <cell r="L64">
            <v>42.23</v>
          </cell>
          <cell r="P64">
            <v>31.673000000000002</v>
          </cell>
        </row>
        <row r="65">
          <cell r="C65">
            <v>38.86</v>
          </cell>
          <cell r="G65">
            <v>25.521000000000001</v>
          </cell>
          <cell r="L65">
            <v>55.38</v>
          </cell>
          <cell r="P65">
            <v>41.534999999999997</v>
          </cell>
        </row>
        <row r="66">
          <cell r="C66">
            <v>37.479999999999997</v>
          </cell>
          <cell r="G66">
            <v>25.506</v>
          </cell>
          <cell r="L66">
            <v>61.26</v>
          </cell>
          <cell r="P66">
            <v>45.945</v>
          </cell>
        </row>
        <row r="67">
          <cell r="C67">
            <v>37.01</v>
          </cell>
          <cell r="G67">
            <v>25.063000000000002</v>
          </cell>
          <cell r="L67">
            <v>49.04</v>
          </cell>
          <cell r="P67">
            <v>36.78</v>
          </cell>
        </row>
        <row r="68">
          <cell r="C68">
            <v>37.479999999999997</v>
          </cell>
          <cell r="G68">
            <v>24.67</v>
          </cell>
          <cell r="L68">
            <v>39.409999999999997</v>
          </cell>
          <cell r="P68">
            <v>29.558</v>
          </cell>
        </row>
        <row r="69">
          <cell r="C69">
            <v>41.65</v>
          </cell>
          <cell r="G69">
            <v>25.704999999999998</v>
          </cell>
          <cell r="L69">
            <v>39.15</v>
          </cell>
          <cell r="P69">
            <v>29.363000000000003</v>
          </cell>
        </row>
        <row r="70">
          <cell r="C70">
            <v>54.62</v>
          </cell>
          <cell r="G70">
            <v>27.243000000000002</v>
          </cell>
          <cell r="L70">
            <v>40.35</v>
          </cell>
          <cell r="P70">
            <v>30.263000000000002</v>
          </cell>
        </row>
        <row r="71">
          <cell r="C71">
            <v>60.41</v>
          </cell>
          <cell r="G71">
            <v>30.22</v>
          </cell>
          <cell r="L71">
            <v>41.1</v>
          </cell>
          <cell r="P71">
            <v>30.824999999999999</v>
          </cell>
        </row>
        <row r="72">
          <cell r="C72">
            <v>48.36</v>
          </cell>
          <cell r="G72">
            <v>29.257000000000001</v>
          </cell>
          <cell r="L72">
            <v>39.68</v>
          </cell>
          <cell r="P72">
            <v>29.76</v>
          </cell>
        </row>
        <row r="73">
          <cell r="C73">
            <v>38.869999999999997</v>
          </cell>
          <cell r="G73">
            <v>27.245000000000001</v>
          </cell>
          <cell r="L73">
            <v>38.26</v>
          </cell>
          <cell r="P73">
            <v>28.695</v>
          </cell>
        </row>
        <row r="74">
          <cell r="C74">
            <v>38.6</v>
          </cell>
          <cell r="G74">
            <v>24.55</v>
          </cell>
          <cell r="L74">
            <v>37.79</v>
          </cell>
          <cell r="P74">
            <v>28.343</v>
          </cell>
        </row>
        <row r="75">
          <cell r="C75">
            <v>39.79</v>
          </cell>
          <cell r="G75">
            <v>25.395</v>
          </cell>
          <cell r="L75">
            <v>38.26</v>
          </cell>
          <cell r="P75">
            <v>28.695</v>
          </cell>
        </row>
        <row r="76">
          <cell r="C76">
            <v>40.54</v>
          </cell>
          <cell r="G76">
            <v>25.349</v>
          </cell>
          <cell r="L76">
            <v>42.52</v>
          </cell>
          <cell r="P76">
            <v>31.89</v>
          </cell>
        </row>
        <row r="77">
          <cell r="C77">
            <v>39.14</v>
          </cell>
          <cell r="G77">
            <v>26.019000000000002</v>
          </cell>
          <cell r="L77">
            <v>55.77</v>
          </cell>
          <cell r="P77">
            <v>41.828000000000003</v>
          </cell>
        </row>
        <row r="78">
          <cell r="C78">
            <v>37.74</v>
          </cell>
          <cell r="G78">
            <v>25.896000000000001</v>
          </cell>
          <cell r="L78">
            <v>61.68</v>
          </cell>
          <cell r="P78">
            <v>46.26</v>
          </cell>
        </row>
        <row r="79">
          <cell r="C79">
            <v>37.270000000000003</v>
          </cell>
          <cell r="G79">
            <v>25.504999999999999</v>
          </cell>
          <cell r="L79">
            <v>49.38</v>
          </cell>
          <cell r="P79">
            <v>37.034999999999997</v>
          </cell>
        </row>
        <row r="80">
          <cell r="C80">
            <v>37.74</v>
          </cell>
          <cell r="G80">
            <v>25.135000000000002</v>
          </cell>
          <cell r="L80">
            <v>39.68</v>
          </cell>
          <cell r="P80">
            <v>29.76</v>
          </cell>
        </row>
        <row r="81">
          <cell r="C81">
            <v>41.94</v>
          </cell>
          <cell r="G81">
            <v>26.002000000000002</v>
          </cell>
          <cell r="L81">
            <v>39.42</v>
          </cell>
          <cell r="P81">
            <v>29.565000000000001</v>
          </cell>
        </row>
        <row r="82">
          <cell r="C82">
            <v>55</v>
          </cell>
          <cell r="G82">
            <v>26.366</v>
          </cell>
          <cell r="L82">
            <v>40.630000000000003</v>
          </cell>
          <cell r="P82">
            <v>30.473000000000003</v>
          </cell>
        </row>
        <row r="83">
          <cell r="C83">
            <v>60.83</v>
          </cell>
          <cell r="G83">
            <v>30.397000000000002</v>
          </cell>
          <cell r="L83">
            <v>41.38</v>
          </cell>
          <cell r="P83">
            <v>31.035</v>
          </cell>
        </row>
        <row r="84">
          <cell r="C84">
            <v>48.7</v>
          </cell>
          <cell r="G84">
            <v>29.038</v>
          </cell>
          <cell r="L84">
            <v>39.950000000000003</v>
          </cell>
          <cell r="P84">
            <v>29.963000000000001</v>
          </cell>
        </row>
        <row r="85">
          <cell r="C85">
            <v>39.14</v>
          </cell>
          <cell r="G85">
            <v>27.457000000000001</v>
          </cell>
          <cell r="L85">
            <v>38.53</v>
          </cell>
          <cell r="P85">
            <v>28.898</v>
          </cell>
        </row>
        <row r="86">
          <cell r="C86">
            <v>38.869999999999997</v>
          </cell>
          <cell r="G86">
            <v>25.016000000000002</v>
          </cell>
          <cell r="L86">
            <v>38.049999999999997</v>
          </cell>
          <cell r="P86">
            <v>28.538</v>
          </cell>
        </row>
        <row r="87">
          <cell r="C87">
            <v>40.07</v>
          </cell>
          <cell r="G87">
            <v>25.751000000000001</v>
          </cell>
          <cell r="L87">
            <v>38.53</v>
          </cell>
          <cell r="P87">
            <v>28.898</v>
          </cell>
        </row>
        <row r="88">
          <cell r="C88">
            <v>40.82</v>
          </cell>
          <cell r="G88">
            <v>25.684000000000001</v>
          </cell>
          <cell r="L88">
            <v>42.81</v>
          </cell>
          <cell r="P88">
            <v>32.108000000000004</v>
          </cell>
        </row>
        <row r="89">
          <cell r="C89">
            <v>39.409999999999997</v>
          </cell>
          <cell r="G89">
            <v>26.346</v>
          </cell>
          <cell r="L89">
            <v>56.15</v>
          </cell>
          <cell r="P89">
            <v>42.113</v>
          </cell>
        </row>
        <row r="90">
          <cell r="C90">
            <v>38</v>
          </cell>
          <cell r="G90">
            <v>26.273</v>
          </cell>
          <cell r="L90">
            <v>62.1</v>
          </cell>
          <cell r="P90">
            <v>46.575000000000003</v>
          </cell>
        </row>
        <row r="91">
          <cell r="C91">
            <v>37.53</v>
          </cell>
          <cell r="G91">
            <v>25.804000000000002</v>
          </cell>
          <cell r="L91">
            <v>49.72</v>
          </cell>
          <cell r="P91">
            <v>37.29</v>
          </cell>
        </row>
        <row r="92">
          <cell r="C92">
            <v>38</v>
          </cell>
          <cell r="G92">
            <v>25.723000000000003</v>
          </cell>
          <cell r="L92">
            <v>39.96</v>
          </cell>
          <cell r="P92">
            <v>29.97</v>
          </cell>
        </row>
        <row r="93">
          <cell r="C93">
            <v>42.23</v>
          </cell>
          <cell r="G93">
            <v>26.286000000000001</v>
          </cell>
          <cell r="L93">
            <v>39.69</v>
          </cell>
          <cell r="P93">
            <v>29.768000000000001</v>
          </cell>
        </row>
        <row r="94">
          <cell r="C94">
            <v>55.38</v>
          </cell>
          <cell r="G94">
            <v>26.201000000000001</v>
          </cell>
          <cell r="L94">
            <v>40.909999999999997</v>
          </cell>
          <cell r="P94">
            <v>30.683</v>
          </cell>
        </row>
        <row r="95">
          <cell r="C95">
            <v>61.26</v>
          </cell>
          <cell r="G95">
            <v>29.911000000000001</v>
          </cell>
          <cell r="L95">
            <v>41.67</v>
          </cell>
          <cell r="P95">
            <v>31.253</v>
          </cell>
        </row>
        <row r="96">
          <cell r="C96">
            <v>49.04</v>
          </cell>
          <cell r="G96">
            <v>28.847000000000001</v>
          </cell>
          <cell r="L96">
            <v>40.229999999999997</v>
          </cell>
          <cell r="P96">
            <v>30.173000000000002</v>
          </cell>
        </row>
        <row r="97">
          <cell r="C97">
            <v>39.409999999999997</v>
          </cell>
          <cell r="G97">
            <v>27.656000000000002</v>
          </cell>
          <cell r="L97">
            <v>38.79</v>
          </cell>
          <cell r="P97">
            <v>29.093</v>
          </cell>
        </row>
        <row r="98">
          <cell r="C98">
            <v>39.15</v>
          </cell>
          <cell r="G98">
            <v>25.452000000000002</v>
          </cell>
          <cell r="L98">
            <v>38.31</v>
          </cell>
          <cell r="P98">
            <v>28.733000000000001</v>
          </cell>
        </row>
        <row r="99">
          <cell r="C99">
            <v>40.35</v>
          </cell>
          <cell r="G99">
            <v>25.889000000000003</v>
          </cell>
          <cell r="L99">
            <v>38.79</v>
          </cell>
          <cell r="P99">
            <v>29.093</v>
          </cell>
        </row>
        <row r="100">
          <cell r="C100">
            <v>41.1</v>
          </cell>
          <cell r="G100">
            <v>26.229000000000003</v>
          </cell>
          <cell r="L100">
            <v>43.1</v>
          </cell>
          <cell r="P100">
            <v>32.325000000000003</v>
          </cell>
        </row>
        <row r="101">
          <cell r="C101">
            <v>39.68</v>
          </cell>
          <cell r="G101">
            <v>26.661000000000001</v>
          </cell>
          <cell r="L101">
            <v>56.53</v>
          </cell>
          <cell r="P101">
            <v>42.398000000000003</v>
          </cell>
        </row>
        <row r="102">
          <cell r="C102">
            <v>38.26</v>
          </cell>
          <cell r="G102">
            <v>26.625</v>
          </cell>
          <cell r="L102">
            <v>62.52</v>
          </cell>
          <cell r="P102">
            <v>46.89</v>
          </cell>
        </row>
        <row r="103">
          <cell r="C103">
            <v>37.79</v>
          </cell>
          <cell r="G103">
            <v>26.219000000000001</v>
          </cell>
          <cell r="L103">
            <v>50.06</v>
          </cell>
          <cell r="P103">
            <v>37.545000000000002</v>
          </cell>
        </row>
        <row r="104">
          <cell r="C104">
            <v>38.26</v>
          </cell>
          <cell r="G104">
            <v>26.136000000000003</v>
          </cell>
          <cell r="L104">
            <v>40.229999999999997</v>
          </cell>
          <cell r="P104">
            <v>30.173000000000002</v>
          </cell>
        </row>
        <row r="105">
          <cell r="C105">
            <v>42.52</v>
          </cell>
          <cell r="G105">
            <v>26.557000000000002</v>
          </cell>
          <cell r="L105">
            <v>39.97</v>
          </cell>
          <cell r="P105">
            <v>29.978000000000002</v>
          </cell>
        </row>
        <row r="106">
          <cell r="C106">
            <v>55.77</v>
          </cell>
          <cell r="G106">
            <v>26.059000000000001</v>
          </cell>
          <cell r="L106">
            <v>41.19</v>
          </cell>
          <cell r="P106">
            <v>30.893000000000001</v>
          </cell>
        </row>
        <row r="107">
          <cell r="C107">
            <v>61.68</v>
          </cell>
          <cell r="G107">
            <v>29.49</v>
          </cell>
          <cell r="L107">
            <v>41.95</v>
          </cell>
          <cell r="P107">
            <v>31.463000000000001</v>
          </cell>
        </row>
        <row r="108">
          <cell r="C108">
            <v>49.38</v>
          </cell>
          <cell r="G108">
            <v>28.278000000000002</v>
          </cell>
          <cell r="L108">
            <v>40.5</v>
          </cell>
          <cell r="P108">
            <v>30.375</v>
          </cell>
        </row>
        <row r="109">
          <cell r="C109">
            <v>39.68</v>
          </cell>
          <cell r="G109">
            <v>27.961000000000002</v>
          </cell>
          <cell r="L109">
            <v>39.049999999999997</v>
          </cell>
          <cell r="P109">
            <v>29.288</v>
          </cell>
        </row>
        <row r="110">
          <cell r="C110">
            <v>39.42</v>
          </cell>
          <cell r="G110">
            <v>25.864999999999998</v>
          </cell>
          <cell r="L110">
            <v>38.57</v>
          </cell>
          <cell r="P110">
            <v>28.928000000000001</v>
          </cell>
        </row>
        <row r="111">
          <cell r="C111">
            <v>40.630000000000003</v>
          </cell>
          <cell r="G111">
            <v>26.238</v>
          </cell>
          <cell r="L111">
            <v>39.049999999999997</v>
          </cell>
          <cell r="P111">
            <v>29.288</v>
          </cell>
        </row>
        <row r="112">
          <cell r="C112">
            <v>41.38</v>
          </cell>
          <cell r="G112">
            <v>26.504999999999999</v>
          </cell>
          <cell r="L112">
            <v>43.4</v>
          </cell>
          <cell r="P112">
            <v>32.549999999999997</v>
          </cell>
        </row>
        <row r="113">
          <cell r="C113">
            <v>39.950000000000003</v>
          </cell>
          <cell r="G113">
            <v>26.974</v>
          </cell>
          <cell r="L113">
            <v>56.91</v>
          </cell>
          <cell r="P113">
            <v>42.683</v>
          </cell>
        </row>
        <row r="114">
          <cell r="C114">
            <v>38.53</v>
          </cell>
          <cell r="G114">
            <v>26.837</v>
          </cell>
          <cell r="L114">
            <v>62.95</v>
          </cell>
          <cell r="P114">
            <v>47.213000000000001</v>
          </cell>
        </row>
        <row r="115">
          <cell r="C115">
            <v>38.049999999999997</v>
          </cell>
          <cell r="G115">
            <v>26.666</v>
          </cell>
          <cell r="L115">
            <v>50.4</v>
          </cell>
          <cell r="P115">
            <v>37.799999999999997</v>
          </cell>
        </row>
        <row r="116">
          <cell r="C116">
            <v>38.53</v>
          </cell>
          <cell r="G116">
            <v>26.48</v>
          </cell>
          <cell r="L116">
            <v>40.5</v>
          </cell>
          <cell r="P116">
            <v>30.375</v>
          </cell>
        </row>
        <row r="117">
          <cell r="C117">
            <v>42.81</v>
          </cell>
          <cell r="G117">
            <v>26.537000000000003</v>
          </cell>
          <cell r="L117">
            <v>40.24</v>
          </cell>
          <cell r="P117">
            <v>30.18</v>
          </cell>
        </row>
        <row r="118">
          <cell r="C118">
            <v>56.15</v>
          </cell>
          <cell r="G118">
            <v>26.754000000000001</v>
          </cell>
          <cell r="L118">
            <v>41.47</v>
          </cell>
          <cell r="P118">
            <v>31.103000000000002</v>
          </cell>
        </row>
        <row r="119">
          <cell r="C119">
            <v>62.1</v>
          </cell>
          <cell r="G119">
            <v>28.343</v>
          </cell>
          <cell r="L119">
            <v>42.23</v>
          </cell>
          <cell r="P119">
            <v>31.673000000000002</v>
          </cell>
        </row>
        <row r="120">
          <cell r="C120">
            <v>49.72</v>
          </cell>
          <cell r="G120">
            <v>28.637</v>
          </cell>
          <cell r="L120">
            <v>40.770000000000003</v>
          </cell>
          <cell r="P120">
            <v>30.578000000000003</v>
          </cell>
        </row>
        <row r="121">
          <cell r="C121">
            <v>39.96</v>
          </cell>
          <cell r="G121">
            <v>28.158000000000001</v>
          </cell>
          <cell r="L121">
            <v>39.31</v>
          </cell>
          <cell r="P121">
            <v>29.483000000000001</v>
          </cell>
        </row>
        <row r="122">
          <cell r="C122">
            <v>39.69</v>
          </cell>
          <cell r="G122">
            <v>26.047000000000001</v>
          </cell>
          <cell r="L122">
            <v>38.83</v>
          </cell>
          <cell r="P122">
            <v>29.123000000000001</v>
          </cell>
        </row>
        <row r="123">
          <cell r="C123">
            <v>40.909999999999997</v>
          </cell>
          <cell r="G123">
            <v>26.725000000000001</v>
          </cell>
          <cell r="L123">
            <v>39.31</v>
          </cell>
          <cell r="P123">
            <v>29.483000000000001</v>
          </cell>
        </row>
        <row r="124">
          <cell r="C124">
            <v>41.67</v>
          </cell>
          <cell r="G124">
            <v>26.779</v>
          </cell>
          <cell r="L124">
            <v>43.69</v>
          </cell>
          <cell r="P124">
            <v>32.768000000000001</v>
          </cell>
        </row>
        <row r="125">
          <cell r="C125">
            <v>40.229999999999997</v>
          </cell>
          <cell r="G125">
            <v>27.225000000000001</v>
          </cell>
          <cell r="L125">
            <v>57.3</v>
          </cell>
          <cell r="P125">
            <v>42.975000000000001</v>
          </cell>
        </row>
        <row r="126">
          <cell r="C126">
            <v>38.79</v>
          </cell>
          <cell r="G126">
            <v>27.145</v>
          </cell>
          <cell r="L126">
            <v>63.37</v>
          </cell>
          <cell r="P126">
            <v>47.528000000000006</v>
          </cell>
        </row>
        <row r="127">
          <cell r="C127">
            <v>38.31</v>
          </cell>
          <cell r="G127">
            <v>26.994</v>
          </cell>
          <cell r="L127">
            <v>50.74</v>
          </cell>
          <cell r="P127">
            <v>38.055</v>
          </cell>
        </row>
        <row r="128">
          <cell r="C128">
            <v>38.79</v>
          </cell>
          <cell r="G128">
            <v>26.703000000000003</v>
          </cell>
          <cell r="L128">
            <v>40.770000000000003</v>
          </cell>
          <cell r="P128">
            <v>30.578000000000003</v>
          </cell>
        </row>
        <row r="129">
          <cell r="C129">
            <v>43.1</v>
          </cell>
          <cell r="G129">
            <v>27.062000000000001</v>
          </cell>
          <cell r="L129">
            <v>40.520000000000003</v>
          </cell>
          <cell r="P129">
            <v>30.39</v>
          </cell>
        </row>
        <row r="130">
          <cell r="C130">
            <v>56.53</v>
          </cell>
          <cell r="G130">
            <v>26.741</v>
          </cell>
          <cell r="L130">
            <v>41.75</v>
          </cell>
          <cell r="P130">
            <v>31.313000000000002</v>
          </cell>
        </row>
        <row r="131">
          <cell r="C131">
            <v>62.52</v>
          </cell>
          <cell r="G131">
            <v>28.096</v>
          </cell>
          <cell r="L131">
            <v>42.51</v>
          </cell>
          <cell r="P131">
            <v>31.883000000000003</v>
          </cell>
        </row>
        <row r="132">
          <cell r="C132">
            <v>50.06</v>
          </cell>
          <cell r="G132">
            <v>28.605</v>
          </cell>
          <cell r="L132">
            <v>41.04</v>
          </cell>
          <cell r="P132">
            <v>30.78</v>
          </cell>
        </row>
        <row r="133">
          <cell r="C133">
            <v>40.229999999999997</v>
          </cell>
          <cell r="G133">
            <v>28.358000000000001</v>
          </cell>
          <cell r="L133">
            <v>39.58</v>
          </cell>
          <cell r="P133">
            <v>29.684999999999999</v>
          </cell>
        </row>
        <row r="134">
          <cell r="C134">
            <v>39.97</v>
          </cell>
          <cell r="G134">
            <v>26.397000000000002</v>
          </cell>
          <cell r="L134">
            <v>39.090000000000003</v>
          </cell>
          <cell r="P134">
            <v>29.318000000000001</v>
          </cell>
        </row>
        <row r="135">
          <cell r="C135">
            <v>41.19</v>
          </cell>
          <cell r="G135">
            <v>27.014000000000003</v>
          </cell>
          <cell r="L135">
            <v>39.58</v>
          </cell>
          <cell r="P135">
            <v>29.684999999999999</v>
          </cell>
        </row>
        <row r="136">
          <cell r="C136">
            <v>41.95</v>
          </cell>
          <cell r="G136">
            <v>26.826000000000001</v>
          </cell>
          <cell r="L136">
            <v>43.98</v>
          </cell>
          <cell r="P136">
            <v>32.984999999999999</v>
          </cell>
        </row>
        <row r="137">
          <cell r="C137">
            <v>40.5</v>
          </cell>
          <cell r="G137">
            <v>27.489000000000001</v>
          </cell>
          <cell r="L137">
            <v>57.68</v>
          </cell>
          <cell r="P137">
            <v>43.26</v>
          </cell>
        </row>
        <row r="138">
          <cell r="C138">
            <v>39.049999999999997</v>
          </cell>
          <cell r="G138">
            <v>27.542000000000002</v>
          </cell>
          <cell r="L138">
            <v>63.79</v>
          </cell>
          <cell r="P138">
            <v>47.843000000000004</v>
          </cell>
        </row>
        <row r="139">
          <cell r="C139">
            <v>38.57</v>
          </cell>
          <cell r="G139">
            <v>27.322000000000003</v>
          </cell>
          <cell r="L139">
            <v>51.07</v>
          </cell>
          <cell r="P139">
            <v>38.303000000000004</v>
          </cell>
        </row>
        <row r="140">
          <cell r="C140">
            <v>39.049999999999997</v>
          </cell>
          <cell r="G140">
            <v>27.044</v>
          </cell>
          <cell r="L140">
            <v>41.05</v>
          </cell>
          <cell r="P140">
            <v>30.788</v>
          </cell>
        </row>
        <row r="141">
          <cell r="C141">
            <v>43.4</v>
          </cell>
          <cell r="G141">
            <v>27.306000000000001</v>
          </cell>
          <cell r="L141">
            <v>40.79</v>
          </cell>
          <cell r="P141">
            <v>30.593</v>
          </cell>
        </row>
        <row r="142">
          <cell r="C142">
            <v>56.91</v>
          </cell>
          <cell r="G142">
            <v>26.729000000000003</v>
          </cell>
          <cell r="L142">
            <v>42.02</v>
          </cell>
          <cell r="P142">
            <v>31.515000000000001</v>
          </cell>
        </row>
        <row r="143">
          <cell r="C143">
            <v>62.95</v>
          </cell>
          <cell r="G143">
            <v>27.873000000000001</v>
          </cell>
          <cell r="L143">
            <v>42.79</v>
          </cell>
          <cell r="P143">
            <v>32.093000000000004</v>
          </cell>
        </row>
        <row r="144">
          <cell r="C144">
            <v>50.4</v>
          </cell>
          <cell r="G144">
            <v>28.573</v>
          </cell>
          <cell r="L144">
            <v>41.32</v>
          </cell>
          <cell r="P144">
            <v>30.99</v>
          </cell>
        </row>
        <row r="145">
          <cell r="C145">
            <v>40.5</v>
          </cell>
          <cell r="G145">
            <v>28.464000000000002</v>
          </cell>
          <cell r="L145">
            <v>39.840000000000003</v>
          </cell>
          <cell r="P145">
            <v>29.88</v>
          </cell>
        </row>
        <row r="146">
          <cell r="C146">
            <v>40.24</v>
          </cell>
          <cell r="G146">
            <v>26.9</v>
          </cell>
          <cell r="L146">
            <v>39.35</v>
          </cell>
          <cell r="P146">
            <v>29.513000000000002</v>
          </cell>
        </row>
        <row r="147">
          <cell r="C147">
            <v>41.47</v>
          </cell>
          <cell r="G147">
            <v>27.29</v>
          </cell>
          <cell r="L147">
            <v>39.840000000000003</v>
          </cell>
          <cell r="P147">
            <v>29.88</v>
          </cell>
        </row>
        <row r="148">
          <cell r="C148">
            <v>42.23</v>
          </cell>
          <cell r="G148">
            <v>27.078000000000003</v>
          </cell>
          <cell r="L148">
            <v>44.27</v>
          </cell>
          <cell r="P148">
            <v>33.203000000000003</v>
          </cell>
        </row>
        <row r="149">
          <cell r="C149">
            <v>40.770000000000003</v>
          </cell>
          <cell r="G149">
            <v>27.739000000000001</v>
          </cell>
          <cell r="L149">
            <v>58.06</v>
          </cell>
          <cell r="P149">
            <v>43.545000000000002</v>
          </cell>
        </row>
        <row r="150">
          <cell r="C150">
            <v>39.31</v>
          </cell>
          <cell r="G150">
            <v>27.806000000000001</v>
          </cell>
          <cell r="L150">
            <v>64.22</v>
          </cell>
          <cell r="P150">
            <v>48.164999999999999</v>
          </cell>
        </row>
        <row r="151">
          <cell r="C151">
            <v>38.83</v>
          </cell>
          <cell r="G151">
            <v>27.599</v>
          </cell>
          <cell r="L151">
            <v>51.41</v>
          </cell>
          <cell r="P151">
            <v>38.558</v>
          </cell>
        </row>
        <row r="152">
          <cell r="C152">
            <v>39.31</v>
          </cell>
          <cell r="G152">
            <v>27.329000000000001</v>
          </cell>
          <cell r="L152">
            <v>41.32</v>
          </cell>
          <cell r="P152">
            <v>30.99</v>
          </cell>
        </row>
        <row r="153">
          <cell r="C153">
            <v>43.69</v>
          </cell>
          <cell r="G153">
            <v>27.539000000000001</v>
          </cell>
          <cell r="L153">
            <v>41.06</v>
          </cell>
          <cell r="P153">
            <v>30.795000000000002</v>
          </cell>
        </row>
        <row r="154">
          <cell r="C154">
            <v>57.3</v>
          </cell>
          <cell r="G154">
            <v>25.99</v>
          </cell>
          <cell r="L154">
            <v>42.3</v>
          </cell>
          <cell r="P154">
            <v>31.725000000000001</v>
          </cell>
        </row>
        <row r="155">
          <cell r="C155">
            <v>63.37</v>
          </cell>
          <cell r="G155">
            <v>28.734999999999999</v>
          </cell>
          <cell r="L155">
            <v>43.08</v>
          </cell>
          <cell r="P155">
            <v>32.31</v>
          </cell>
        </row>
        <row r="156">
          <cell r="C156">
            <v>50.74</v>
          </cell>
          <cell r="G156">
            <v>28.622</v>
          </cell>
          <cell r="L156">
            <v>41.59</v>
          </cell>
          <cell r="P156">
            <v>31.193000000000001</v>
          </cell>
        </row>
        <row r="157">
          <cell r="C157">
            <v>40.770000000000003</v>
          </cell>
          <cell r="G157">
            <v>28.676000000000002</v>
          </cell>
          <cell r="L157">
            <v>40.1</v>
          </cell>
          <cell r="P157">
            <v>30.074999999999999</v>
          </cell>
        </row>
        <row r="158">
          <cell r="C158">
            <v>40.520000000000003</v>
          </cell>
          <cell r="G158">
            <v>27.19</v>
          </cell>
          <cell r="L158">
            <v>39.61</v>
          </cell>
          <cell r="P158">
            <v>29.708000000000002</v>
          </cell>
        </row>
        <row r="159">
          <cell r="C159">
            <v>41.75</v>
          </cell>
          <cell r="G159">
            <v>27.54</v>
          </cell>
          <cell r="L159">
            <v>40.1</v>
          </cell>
          <cell r="P159">
            <v>30.074999999999999</v>
          </cell>
        </row>
        <row r="160">
          <cell r="C160">
            <v>42.51</v>
          </cell>
          <cell r="G160">
            <v>27.329000000000001</v>
          </cell>
          <cell r="L160">
            <v>44.56</v>
          </cell>
          <cell r="P160">
            <v>33.42</v>
          </cell>
        </row>
        <row r="161">
          <cell r="C161">
            <v>41.04</v>
          </cell>
          <cell r="G161">
            <v>28.011000000000003</v>
          </cell>
          <cell r="L161">
            <v>58.44</v>
          </cell>
          <cell r="P161">
            <v>43.83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30.5</v>
          </cell>
          <cell r="E6">
            <v>22.25</v>
          </cell>
        </row>
        <row r="7">
          <cell r="D7">
            <v>28.5</v>
          </cell>
          <cell r="E7">
            <v>22</v>
          </cell>
        </row>
        <row r="8">
          <cell r="D8">
            <v>28.5</v>
          </cell>
          <cell r="E8">
            <v>22</v>
          </cell>
        </row>
        <row r="9">
          <cell r="D9">
            <v>22.5</v>
          </cell>
          <cell r="E9">
            <v>22</v>
          </cell>
        </row>
        <row r="10">
          <cell r="D10">
            <v>28.5</v>
          </cell>
          <cell r="E10">
            <v>22</v>
          </cell>
        </row>
        <row r="11">
          <cell r="D11">
            <v>28.5</v>
          </cell>
          <cell r="E11">
            <v>22</v>
          </cell>
        </row>
        <row r="12">
          <cell r="D12">
            <v>28.5</v>
          </cell>
          <cell r="E12">
            <v>22</v>
          </cell>
        </row>
        <row r="13">
          <cell r="D13">
            <v>28.5</v>
          </cell>
          <cell r="E13">
            <v>22</v>
          </cell>
        </row>
        <row r="14">
          <cell r="D14">
            <v>28.5</v>
          </cell>
          <cell r="E14">
            <v>22</v>
          </cell>
        </row>
        <row r="15">
          <cell r="D15">
            <v>28.5</v>
          </cell>
          <cell r="E15">
            <v>22</v>
          </cell>
        </row>
        <row r="16">
          <cell r="D16">
            <v>22.5</v>
          </cell>
          <cell r="E16">
            <v>22</v>
          </cell>
        </row>
        <row r="17">
          <cell r="D17">
            <v>28.5</v>
          </cell>
          <cell r="E17">
            <v>22</v>
          </cell>
        </row>
        <row r="18">
          <cell r="D18">
            <v>28.5</v>
          </cell>
          <cell r="E18">
            <v>22</v>
          </cell>
        </row>
        <row r="19">
          <cell r="D19">
            <v>28.5</v>
          </cell>
          <cell r="E19">
            <v>22</v>
          </cell>
        </row>
        <row r="20">
          <cell r="D20">
            <v>28.75</v>
          </cell>
          <cell r="E20">
            <v>18.5</v>
          </cell>
        </row>
        <row r="21">
          <cell r="D21">
            <v>28.75</v>
          </cell>
          <cell r="E21">
            <v>18.5</v>
          </cell>
        </row>
        <row r="22">
          <cell r="D22">
            <v>28.75</v>
          </cell>
          <cell r="E22">
            <v>18.5</v>
          </cell>
        </row>
        <row r="23">
          <cell r="D23">
            <v>19</v>
          </cell>
          <cell r="E23">
            <v>18.5</v>
          </cell>
        </row>
        <row r="24">
          <cell r="D24">
            <v>28.75</v>
          </cell>
          <cell r="E24">
            <v>18.5</v>
          </cell>
        </row>
        <row r="25">
          <cell r="D25">
            <v>28.75</v>
          </cell>
          <cell r="E25">
            <v>18.5</v>
          </cell>
        </row>
        <row r="26">
          <cell r="D26">
            <v>28.75</v>
          </cell>
          <cell r="E26">
            <v>18.5</v>
          </cell>
        </row>
        <row r="27">
          <cell r="D27">
            <v>28.75</v>
          </cell>
          <cell r="E27">
            <v>18.5</v>
          </cell>
        </row>
        <row r="28">
          <cell r="D28">
            <v>28.75</v>
          </cell>
          <cell r="E28">
            <v>18.5</v>
          </cell>
        </row>
        <row r="29">
          <cell r="D29">
            <v>28.75</v>
          </cell>
          <cell r="E29">
            <v>18.5</v>
          </cell>
        </row>
        <row r="30">
          <cell r="D30">
            <v>19</v>
          </cell>
          <cell r="E30">
            <v>18.5</v>
          </cell>
        </row>
        <row r="31">
          <cell r="D31">
            <v>28.75</v>
          </cell>
          <cell r="E31">
            <v>18.5</v>
          </cell>
        </row>
        <row r="32">
          <cell r="D32">
            <v>28.75</v>
          </cell>
          <cell r="E32">
            <v>18.5</v>
          </cell>
        </row>
        <row r="33">
          <cell r="D33">
            <v>28.75</v>
          </cell>
          <cell r="E33">
            <v>18.5</v>
          </cell>
        </row>
        <row r="34">
          <cell r="D34">
            <v>28.75</v>
          </cell>
          <cell r="E34">
            <v>18.5</v>
          </cell>
        </row>
        <row r="35">
          <cell r="D35">
            <v>28.75</v>
          </cell>
          <cell r="E35">
            <v>18.5</v>
          </cell>
        </row>
        <row r="36">
          <cell r="D36">
            <v>28.75</v>
          </cell>
          <cell r="E36">
            <v>18.5</v>
          </cell>
        </row>
        <row r="37">
          <cell r="D37">
            <v>28.75</v>
          </cell>
          <cell r="E37">
            <v>17.75</v>
          </cell>
        </row>
        <row r="38">
          <cell r="D38">
            <v>34.5</v>
          </cell>
          <cell r="E38">
            <v>21.387</v>
          </cell>
        </row>
        <row r="39">
          <cell r="D39">
            <v>34.25</v>
          </cell>
          <cell r="E39">
            <v>22.254000000000001</v>
          </cell>
        </row>
        <row r="40">
          <cell r="D40">
            <v>33.25</v>
          </cell>
          <cell r="E40">
            <v>22.38</v>
          </cell>
        </row>
        <row r="41">
          <cell r="D41">
            <v>32.75</v>
          </cell>
          <cell r="E41">
            <v>22.436</v>
          </cell>
        </row>
        <row r="42">
          <cell r="D42">
            <v>33</v>
          </cell>
          <cell r="E42">
            <v>22.983000000000001</v>
          </cell>
        </row>
        <row r="43">
          <cell r="D43">
            <v>38.5</v>
          </cell>
          <cell r="E43">
            <v>22.339000000000002</v>
          </cell>
        </row>
        <row r="44">
          <cell r="D44">
            <v>48.5</v>
          </cell>
          <cell r="E44">
            <v>22.292000000000002</v>
          </cell>
        </row>
        <row r="45">
          <cell r="D45">
            <v>57</v>
          </cell>
          <cell r="E45">
            <v>33.064999999999998</v>
          </cell>
        </row>
        <row r="46">
          <cell r="D46">
            <v>68.5</v>
          </cell>
          <cell r="E46">
            <v>35.194000000000003</v>
          </cell>
        </row>
        <row r="47">
          <cell r="D47">
            <v>55</v>
          </cell>
          <cell r="E47">
            <v>27.6</v>
          </cell>
        </row>
        <row r="48">
          <cell r="D48">
            <v>38.25</v>
          </cell>
          <cell r="E48">
            <v>25.782</v>
          </cell>
        </row>
        <row r="49">
          <cell r="D49">
            <v>36.25</v>
          </cell>
          <cell r="E49">
            <v>23.104000000000003</v>
          </cell>
        </row>
        <row r="50">
          <cell r="D50">
            <v>37</v>
          </cell>
          <cell r="E50">
            <v>22.742000000000001</v>
          </cell>
        </row>
        <row r="51">
          <cell r="D51">
            <v>37.5</v>
          </cell>
          <cell r="E51">
            <v>23.492000000000001</v>
          </cell>
        </row>
        <row r="52">
          <cell r="D52">
            <v>37</v>
          </cell>
          <cell r="E52">
            <v>23.714000000000002</v>
          </cell>
        </row>
        <row r="53">
          <cell r="D53">
            <v>37</v>
          </cell>
          <cell r="E53">
            <v>22.952000000000002</v>
          </cell>
        </row>
        <row r="54">
          <cell r="D54">
            <v>36.5</v>
          </cell>
          <cell r="E54">
            <v>22.6</v>
          </cell>
        </row>
        <row r="55">
          <cell r="D55">
            <v>36.5</v>
          </cell>
          <cell r="E55">
            <v>22.411000000000001</v>
          </cell>
        </row>
        <row r="56">
          <cell r="D56">
            <v>43.5</v>
          </cell>
          <cell r="E56">
            <v>24.5</v>
          </cell>
        </row>
        <row r="57">
          <cell r="D57">
            <v>59.5</v>
          </cell>
          <cell r="E57">
            <v>29.734000000000002</v>
          </cell>
        </row>
        <row r="58">
          <cell r="D58">
            <v>68</v>
          </cell>
          <cell r="E58">
            <v>34.451999999999998</v>
          </cell>
        </row>
        <row r="59">
          <cell r="D59">
            <v>53.5</v>
          </cell>
          <cell r="E59">
            <v>31.792000000000002</v>
          </cell>
        </row>
        <row r="60">
          <cell r="D60">
            <v>39.25</v>
          </cell>
          <cell r="E60">
            <v>26.048999999999999</v>
          </cell>
        </row>
        <row r="61">
          <cell r="D61">
            <v>37.25</v>
          </cell>
          <cell r="E61">
            <v>21.73</v>
          </cell>
        </row>
        <row r="62">
          <cell r="D62">
            <v>37</v>
          </cell>
          <cell r="E62">
            <v>22.581</v>
          </cell>
        </row>
        <row r="63">
          <cell r="D63">
            <v>38.35</v>
          </cell>
          <cell r="E63">
            <v>24.109000000000002</v>
          </cell>
        </row>
        <row r="64">
          <cell r="D64">
            <v>37.880000000000003</v>
          </cell>
          <cell r="E64">
            <v>24.162000000000003</v>
          </cell>
        </row>
        <row r="65">
          <cell r="D65">
            <v>37.880000000000003</v>
          </cell>
          <cell r="E65">
            <v>23.885000000000002</v>
          </cell>
        </row>
        <row r="66">
          <cell r="D66">
            <v>37.42</v>
          </cell>
          <cell r="E66">
            <v>23.43</v>
          </cell>
        </row>
        <row r="67">
          <cell r="D67">
            <v>37.42</v>
          </cell>
          <cell r="E67">
            <v>23.055</v>
          </cell>
        </row>
        <row r="68">
          <cell r="D68">
            <v>43.72</v>
          </cell>
          <cell r="E68">
            <v>25.239000000000001</v>
          </cell>
        </row>
        <row r="69">
          <cell r="D69">
            <v>58.43</v>
          </cell>
          <cell r="E69">
            <v>28.902000000000001</v>
          </cell>
        </row>
        <row r="70">
          <cell r="D70">
            <v>66.16</v>
          </cell>
          <cell r="E70">
            <v>32.670999999999999</v>
          </cell>
        </row>
        <row r="71">
          <cell r="D71">
            <v>52.87</v>
          </cell>
          <cell r="E71">
            <v>30.743000000000002</v>
          </cell>
        </row>
        <row r="72">
          <cell r="D72">
            <v>39.950000000000003</v>
          </cell>
          <cell r="E72">
            <v>26.094999999999999</v>
          </cell>
        </row>
        <row r="73">
          <cell r="D73">
            <v>38.130000000000003</v>
          </cell>
          <cell r="E73">
            <v>22.899000000000001</v>
          </cell>
        </row>
        <row r="74">
          <cell r="D74">
            <v>37.92</v>
          </cell>
          <cell r="E74">
            <v>23.397000000000002</v>
          </cell>
        </row>
        <row r="75">
          <cell r="D75">
            <v>38.729999999999997</v>
          </cell>
          <cell r="E75">
            <v>24.364999999999998</v>
          </cell>
        </row>
        <row r="76">
          <cell r="D76">
            <v>38.270000000000003</v>
          </cell>
          <cell r="E76">
            <v>24.764000000000003</v>
          </cell>
        </row>
        <row r="77">
          <cell r="D77">
            <v>38.270000000000003</v>
          </cell>
          <cell r="E77">
            <v>24.37</v>
          </cell>
        </row>
        <row r="78">
          <cell r="D78">
            <v>37.799999999999997</v>
          </cell>
          <cell r="E78">
            <v>23.97</v>
          </cell>
        </row>
        <row r="79">
          <cell r="D79">
            <v>37.799999999999997</v>
          </cell>
          <cell r="E79">
            <v>23.623000000000001</v>
          </cell>
        </row>
        <row r="80">
          <cell r="D80">
            <v>43.81</v>
          </cell>
          <cell r="E80">
            <v>25.471</v>
          </cell>
        </row>
        <row r="81">
          <cell r="D81">
            <v>58.42</v>
          </cell>
          <cell r="E81">
            <v>27.722000000000001</v>
          </cell>
        </row>
        <row r="82">
          <cell r="D82">
            <v>65.930000000000007</v>
          </cell>
          <cell r="E82">
            <v>32.417000000000002</v>
          </cell>
        </row>
        <row r="83">
          <cell r="D83">
            <v>52.82</v>
          </cell>
          <cell r="E83">
            <v>30.202000000000002</v>
          </cell>
        </row>
        <row r="84">
          <cell r="D84">
            <v>40.32</v>
          </cell>
          <cell r="E84">
            <v>26.342000000000002</v>
          </cell>
        </row>
        <row r="85">
          <cell r="D85">
            <v>38.56</v>
          </cell>
          <cell r="E85">
            <v>23.484999999999999</v>
          </cell>
        </row>
        <row r="86">
          <cell r="D86">
            <v>38.380000000000003</v>
          </cell>
          <cell r="E86">
            <v>23.937000000000001</v>
          </cell>
        </row>
        <row r="87">
          <cell r="D87">
            <v>39.1</v>
          </cell>
          <cell r="E87">
            <v>24.781000000000002</v>
          </cell>
        </row>
        <row r="88">
          <cell r="D88">
            <v>38.630000000000003</v>
          </cell>
          <cell r="E88">
            <v>25.182000000000002</v>
          </cell>
        </row>
        <row r="89">
          <cell r="D89">
            <v>38.630000000000003</v>
          </cell>
          <cell r="E89">
            <v>24.823</v>
          </cell>
        </row>
        <row r="90">
          <cell r="D90">
            <v>38.159999999999997</v>
          </cell>
          <cell r="E90">
            <v>24.288</v>
          </cell>
        </row>
        <row r="91">
          <cell r="D91">
            <v>38.159999999999997</v>
          </cell>
          <cell r="E91">
            <v>24.318000000000001</v>
          </cell>
        </row>
        <row r="92">
          <cell r="D92">
            <v>43.93</v>
          </cell>
          <cell r="E92">
            <v>25.703000000000003</v>
          </cell>
        </row>
        <row r="93">
          <cell r="D93">
            <v>58.47</v>
          </cell>
          <cell r="E93">
            <v>27.258000000000003</v>
          </cell>
        </row>
        <row r="94">
          <cell r="D94">
            <v>65.81</v>
          </cell>
          <cell r="E94">
            <v>31.549000000000003</v>
          </cell>
        </row>
        <row r="95">
          <cell r="D95">
            <v>52.83</v>
          </cell>
          <cell r="E95">
            <v>29.744</v>
          </cell>
        </row>
        <row r="96">
          <cell r="D96">
            <v>40.659999999999997</v>
          </cell>
          <cell r="E96">
            <v>26.558</v>
          </cell>
        </row>
        <row r="97">
          <cell r="D97">
            <v>38.94</v>
          </cell>
          <cell r="E97">
            <v>24.027000000000001</v>
          </cell>
        </row>
        <row r="98">
          <cell r="D98">
            <v>38.79</v>
          </cell>
          <cell r="E98">
            <v>24.232000000000003</v>
          </cell>
        </row>
        <row r="99">
          <cell r="D99">
            <v>39.4</v>
          </cell>
          <cell r="E99">
            <v>25.342000000000002</v>
          </cell>
        </row>
        <row r="100">
          <cell r="D100">
            <v>38.93</v>
          </cell>
          <cell r="E100">
            <v>25.543000000000003</v>
          </cell>
        </row>
        <row r="101">
          <cell r="D101">
            <v>38.93</v>
          </cell>
          <cell r="E101">
            <v>25.231000000000002</v>
          </cell>
        </row>
        <row r="102">
          <cell r="D102">
            <v>38.46</v>
          </cell>
          <cell r="E102">
            <v>24.75</v>
          </cell>
        </row>
        <row r="103">
          <cell r="D103">
            <v>38.450000000000003</v>
          </cell>
          <cell r="E103">
            <v>24.791</v>
          </cell>
        </row>
        <row r="104">
          <cell r="D104">
            <v>44.11</v>
          </cell>
          <cell r="E104">
            <v>25.951000000000001</v>
          </cell>
        </row>
        <row r="105">
          <cell r="D105">
            <v>58.65</v>
          </cell>
          <cell r="E105">
            <v>26.907</v>
          </cell>
        </row>
        <row r="106">
          <cell r="D106">
            <v>65.900000000000006</v>
          </cell>
          <cell r="E106">
            <v>30.868000000000002</v>
          </cell>
        </row>
        <row r="107">
          <cell r="D107">
            <v>52.96</v>
          </cell>
          <cell r="E107">
            <v>28.914000000000001</v>
          </cell>
        </row>
        <row r="108">
          <cell r="D108">
            <v>40.950000000000003</v>
          </cell>
          <cell r="E108">
            <v>26.925000000000001</v>
          </cell>
        </row>
        <row r="109">
          <cell r="D109">
            <v>39.26</v>
          </cell>
          <cell r="E109">
            <v>24.496000000000002</v>
          </cell>
        </row>
        <row r="110">
          <cell r="D110">
            <v>39.119999999999997</v>
          </cell>
          <cell r="E110">
            <v>24.683</v>
          </cell>
        </row>
        <row r="111">
          <cell r="D111">
            <v>39.68</v>
          </cell>
          <cell r="E111">
            <v>25.647000000000002</v>
          </cell>
        </row>
        <row r="112">
          <cell r="D112">
            <v>39.200000000000003</v>
          </cell>
          <cell r="E112">
            <v>25.87</v>
          </cell>
        </row>
        <row r="113">
          <cell r="D113">
            <v>39.200000000000003</v>
          </cell>
          <cell r="E113">
            <v>25.406000000000002</v>
          </cell>
        </row>
        <row r="114">
          <cell r="D114">
            <v>38.729999999999997</v>
          </cell>
          <cell r="E114">
            <v>25.29</v>
          </cell>
        </row>
        <row r="115">
          <cell r="D115">
            <v>38.729999999999997</v>
          </cell>
          <cell r="E115">
            <v>25.152000000000001</v>
          </cell>
        </row>
        <row r="116">
          <cell r="D116">
            <v>44.3</v>
          </cell>
          <cell r="E116">
            <v>25.85</v>
          </cell>
        </row>
        <row r="117">
          <cell r="D117">
            <v>58.87</v>
          </cell>
          <cell r="E117">
            <v>27.463000000000001</v>
          </cell>
        </row>
        <row r="118">
          <cell r="D118">
            <v>66.08</v>
          </cell>
          <cell r="E118">
            <v>29.502000000000002</v>
          </cell>
        </row>
        <row r="119">
          <cell r="D119">
            <v>53.14</v>
          </cell>
          <cell r="E119">
            <v>29.179000000000002</v>
          </cell>
        </row>
        <row r="120">
          <cell r="D120">
            <v>41.23</v>
          </cell>
          <cell r="E120">
            <v>27.123000000000001</v>
          </cell>
        </row>
        <row r="121">
          <cell r="D121">
            <v>39.549999999999997</v>
          </cell>
          <cell r="E121">
            <v>24.682000000000002</v>
          </cell>
        </row>
        <row r="122">
          <cell r="D122">
            <v>39.42</v>
          </cell>
          <cell r="E122">
            <v>25.239000000000001</v>
          </cell>
        </row>
        <row r="123">
          <cell r="D123">
            <v>39.950000000000003</v>
          </cell>
          <cell r="E123">
            <v>25.941000000000003</v>
          </cell>
        </row>
        <row r="124">
          <cell r="D124">
            <v>39.47</v>
          </cell>
          <cell r="E124">
            <v>26.151</v>
          </cell>
        </row>
        <row r="125">
          <cell r="D125">
            <v>39.47</v>
          </cell>
          <cell r="E125">
            <v>25.736000000000001</v>
          </cell>
        </row>
        <row r="126">
          <cell r="D126">
            <v>38.99</v>
          </cell>
          <cell r="E126">
            <v>25.653000000000002</v>
          </cell>
        </row>
        <row r="127">
          <cell r="D127">
            <v>38.99</v>
          </cell>
          <cell r="E127">
            <v>25.37</v>
          </cell>
        </row>
        <row r="128">
          <cell r="D128">
            <v>44.5</v>
          </cell>
          <cell r="E128">
            <v>26.393000000000001</v>
          </cell>
        </row>
        <row r="129">
          <cell r="D129">
            <v>59.09</v>
          </cell>
          <cell r="E129">
            <v>27.289000000000001</v>
          </cell>
        </row>
        <row r="130">
          <cell r="D130">
            <v>66.27</v>
          </cell>
          <cell r="E130">
            <v>29.064</v>
          </cell>
        </row>
        <row r="131">
          <cell r="D131">
            <v>53.33</v>
          </cell>
          <cell r="E131">
            <v>28.984999999999999</v>
          </cell>
        </row>
        <row r="132">
          <cell r="D132">
            <v>41.5</v>
          </cell>
          <cell r="E132">
            <v>27.308</v>
          </cell>
        </row>
        <row r="133">
          <cell r="D133">
            <v>39.83</v>
          </cell>
          <cell r="E133">
            <v>25.048999999999999</v>
          </cell>
        </row>
        <row r="134">
          <cell r="D134">
            <v>39.71</v>
          </cell>
          <cell r="E134">
            <v>25.58</v>
          </cell>
        </row>
        <row r="135">
          <cell r="D135">
            <v>40.17</v>
          </cell>
          <cell r="E135">
            <v>26.051000000000002</v>
          </cell>
        </row>
        <row r="136">
          <cell r="D136">
            <v>39.69</v>
          </cell>
          <cell r="E136">
            <v>26.421000000000003</v>
          </cell>
        </row>
        <row r="137">
          <cell r="D137">
            <v>39.700000000000003</v>
          </cell>
          <cell r="E137">
            <v>26.178000000000001</v>
          </cell>
        </row>
        <row r="138">
          <cell r="D138">
            <v>39.21</v>
          </cell>
          <cell r="E138">
            <v>25.964000000000002</v>
          </cell>
        </row>
        <row r="139">
          <cell r="D139">
            <v>39.21</v>
          </cell>
          <cell r="E139">
            <v>25.695</v>
          </cell>
        </row>
        <row r="140">
          <cell r="D140">
            <v>44.64</v>
          </cell>
          <cell r="E140">
            <v>26.582000000000001</v>
          </cell>
        </row>
        <row r="141">
          <cell r="D141">
            <v>59.27</v>
          </cell>
          <cell r="E141">
            <v>27.134</v>
          </cell>
        </row>
        <row r="142">
          <cell r="D142">
            <v>66.41</v>
          </cell>
          <cell r="E142">
            <v>28.638000000000002</v>
          </cell>
        </row>
        <row r="143">
          <cell r="D143">
            <v>53.47</v>
          </cell>
          <cell r="E143">
            <v>28.801000000000002</v>
          </cell>
        </row>
        <row r="144">
          <cell r="D144">
            <v>41.73</v>
          </cell>
          <cell r="E144">
            <v>27.311</v>
          </cell>
        </row>
        <row r="145">
          <cell r="D145">
            <v>40.06</v>
          </cell>
          <cell r="E145">
            <v>25.592000000000002</v>
          </cell>
        </row>
        <row r="146">
          <cell r="D146">
            <v>39.950000000000003</v>
          </cell>
          <cell r="E146">
            <v>25.904</v>
          </cell>
        </row>
        <row r="147">
          <cell r="D147">
            <v>40.39</v>
          </cell>
          <cell r="E147">
            <v>26.3</v>
          </cell>
        </row>
        <row r="148">
          <cell r="D148">
            <v>39.9</v>
          </cell>
          <cell r="E148">
            <v>26.666</v>
          </cell>
        </row>
        <row r="149">
          <cell r="D149">
            <v>39.909999999999997</v>
          </cell>
          <cell r="E149">
            <v>26.434999999999999</v>
          </cell>
        </row>
        <row r="150">
          <cell r="D150">
            <v>39.43</v>
          </cell>
          <cell r="E150">
            <v>26.232000000000003</v>
          </cell>
        </row>
        <row r="151">
          <cell r="D151">
            <v>39.43</v>
          </cell>
          <cell r="E151">
            <v>25.984999999999999</v>
          </cell>
        </row>
        <row r="152">
          <cell r="D152">
            <v>44.79</v>
          </cell>
          <cell r="E152">
            <v>26.758000000000003</v>
          </cell>
        </row>
        <row r="153">
          <cell r="D153">
            <v>59.46</v>
          </cell>
          <cell r="E153">
            <v>26.237000000000002</v>
          </cell>
        </row>
        <row r="154">
          <cell r="D154">
            <v>66.58</v>
          </cell>
          <cell r="E154">
            <v>29.357000000000003</v>
          </cell>
        </row>
        <row r="155">
          <cell r="D155">
            <v>53.62</v>
          </cell>
          <cell r="E155">
            <v>28.707000000000001</v>
          </cell>
        </row>
        <row r="156">
          <cell r="D156">
            <v>41.94</v>
          </cell>
          <cell r="E156">
            <v>27.481000000000002</v>
          </cell>
        </row>
        <row r="157">
          <cell r="D157">
            <v>40.29</v>
          </cell>
          <cell r="E157">
            <v>25.864999999999998</v>
          </cell>
        </row>
        <row r="158">
          <cell r="D158">
            <v>40.18</v>
          </cell>
          <cell r="E158">
            <v>26.163</v>
          </cell>
        </row>
        <row r="159">
          <cell r="D159">
            <v>40.61</v>
          </cell>
          <cell r="E159">
            <v>26.524000000000001</v>
          </cell>
        </row>
        <row r="160">
          <cell r="D160">
            <v>40.119999999999997</v>
          </cell>
          <cell r="E160">
            <v>26.907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28.76</v>
          </cell>
          <cell r="G7">
            <v>23.75</v>
          </cell>
          <cell r="L7">
            <v>20.48</v>
          </cell>
          <cell r="P7">
            <v>24</v>
          </cell>
        </row>
        <row r="8">
          <cell r="C8">
            <v>27.1875</v>
          </cell>
          <cell r="G8">
            <v>27.1875</v>
          </cell>
          <cell r="L8">
            <v>25.1</v>
          </cell>
          <cell r="P8">
            <v>27.1875</v>
          </cell>
        </row>
        <row r="9">
          <cell r="C9">
            <v>30.25</v>
          </cell>
          <cell r="G9">
            <v>30.25</v>
          </cell>
          <cell r="L9">
            <v>26</v>
          </cell>
          <cell r="P9">
            <v>20.175000000000001</v>
          </cell>
        </row>
        <row r="10">
          <cell r="C10">
            <v>27.1875</v>
          </cell>
          <cell r="G10">
            <v>27.1875</v>
          </cell>
          <cell r="L10">
            <v>32.5</v>
          </cell>
          <cell r="P10">
            <v>24.375</v>
          </cell>
        </row>
        <row r="11">
          <cell r="C11">
            <v>27.1875</v>
          </cell>
          <cell r="G11">
            <v>27.1875</v>
          </cell>
          <cell r="L11">
            <v>33.25</v>
          </cell>
          <cell r="P11">
            <v>24.9375</v>
          </cell>
        </row>
        <row r="12">
          <cell r="C12">
            <v>27.1875</v>
          </cell>
          <cell r="G12">
            <v>27.1875</v>
          </cell>
          <cell r="L12">
            <v>33.25</v>
          </cell>
          <cell r="P12">
            <v>24.9375</v>
          </cell>
        </row>
        <row r="13">
          <cell r="C13">
            <v>27.1875</v>
          </cell>
          <cell r="G13">
            <v>27.1875</v>
          </cell>
          <cell r="L13">
            <v>31</v>
          </cell>
          <cell r="P13">
            <v>23.25</v>
          </cell>
        </row>
        <row r="14">
          <cell r="C14">
            <v>27.1875</v>
          </cell>
          <cell r="G14">
            <v>27.1875</v>
          </cell>
          <cell r="L14">
            <v>29.75</v>
          </cell>
          <cell r="P14">
            <v>22.3125</v>
          </cell>
        </row>
        <row r="15">
          <cell r="C15">
            <v>27.1875</v>
          </cell>
          <cell r="G15">
            <v>27.1875</v>
          </cell>
          <cell r="L15">
            <v>29.75</v>
          </cell>
          <cell r="P15">
            <v>22.3125</v>
          </cell>
        </row>
        <row r="16">
          <cell r="C16">
            <v>25.5</v>
          </cell>
          <cell r="G16">
            <v>25.5</v>
          </cell>
          <cell r="L16">
            <v>36.5</v>
          </cell>
          <cell r="P16">
            <v>27.375</v>
          </cell>
        </row>
        <row r="17">
          <cell r="C17">
            <v>27.1875</v>
          </cell>
          <cell r="G17">
            <v>27.1875</v>
          </cell>
          <cell r="L17">
            <v>45.25</v>
          </cell>
          <cell r="P17">
            <v>33.9375</v>
          </cell>
        </row>
        <row r="18">
          <cell r="C18">
            <v>27.1875</v>
          </cell>
          <cell r="G18">
            <v>27.1875</v>
          </cell>
          <cell r="L18">
            <v>52.25</v>
          </cell>
          <cell r="P18">
            <v>39.1875</v>
          </cell>
        </row>
        <row r="19">
          <cell r="C19">
            <v>27.1875</v>
          </cell>
          <cell r="G19">
            <v>27.1875</v>
          </cell>
          <cell r="L19">
            <v>40.25</v>
          </cell>
          <cell r="P19">
            <v>30.1875</v>
          </cell>
        </row>
        <row r="20">
          <cell r="C20">
            <v>27.1875</v>
          </cell>
          <cell r="G20">
            <v>27.1875</v>
          </cell>
          <cell r="L20">
            <v>36.25</v>
          </cell>
          <cell r="P20">
            <v>27.1875</v>
          </cell>
        </row>
        <row r="21">
          <cell r="C21">
            <v>24.9</v>
          </cell>
          <cell r="G21">
            <v>18.608000000000001</v>
          </cell>
          <cell r="L21">
            <v>35.5</v>
          </cell>
          <cell r="P21">
            <v>26.625</v>
          </cell>
        </row>
        <row r="22">
          <cell r="C22">
            <v>24.9</v>
          </cell>
          <cell r="G22">
            <v>18.608000000000001</v>
          </cell>
          <cell r="L22">
            <v>37.75</v>
          </cell>
          <cell r="P22">
            <v>28.3125</v>
          </cell>
        </row>
        <row r="23">
          <cell r="C23">
            <v>24.899999618530298</v>
          </cell>
          <cell r="G23">
            <v>24.899999618530298</v>
          </cell>
          <cell r="L23">
            <v>28.5</v>
          </cell>
          <cell r="P23">
            <v>21.375</v>
          </cell>
        </row>
        <row r="24">
          <cell r="C24">
            <v>20.174999237060501</v>
          </cell>
          <cell r="G24">
            <v>20.174999237060501</v>
          </cell>
          <cell r="L24">
            <v>27.5</v>
          </cell>
          <cell r="P24">
            <v>20.625</v>
          </cell>
        </row>
        <row r="25">
          <cell r="C25">
            <v>20.174999237060501</v>
          </cell>
          <cell r="G25">
            <v>20.174999237060501</v>
          </cell>
          <cell r="L25">
            <v>25</v>
          </cell>
          <cell r="P25">
            <v>18.75</v>
          </cell>
        </row>
        <row r="26">
          <cell r="C26">
            <v>20.174999237060501</v>
          </cell>
          <cell r="G26">
            <v>20.174999237060501</v>
          </cell>
          <cell r="L26">
            <v>23.5</v>
          </cell>
          <cell r="P26">
            <v>17.625</v>
          </cell>
        </row>
        <row r="27">
          <cell r="C27">
            <v>20.174999237060501</v>
          </cell>
          <cell r="G27">
            <v>20.174999237060501</v>
          </cell>
          <cell r="L27">
            <v>24.5</v>
          </cell>
          <cell r="P27">
            <v>18.375</v>
          </cell>
        </row>
        <row r="28">
          <cell r="C28">
            <v>20.174999237060501</v>
          </cell>
          <cell r="G28">
            <v>20.174999237060501</v>
          </cell>
          <cell r="L28">
            <v>28.5</v>
          </cell>
          <cell r="P28">
            <v>21.375</v>
          </cell>
        </row>
        <row r="29">
          <cell r="C29">
            <v>20.174999237060501</v>
          </cell>
          <cell r="G29">
            <v>20.174999237060501</v>
          </cell>
          <cell r="L29">
            <v>38.75</v>
          </cell>
          <cell r="P29">
            <v>29.0625</v>
          </cell>
        </row>
        <row r="30">
          <cell r="C30">
            <v>26</v>
          </cell>
          <cell r="G30">
            <v>26</v>
          </cell>
          <cell r="L30">
            <v>47.5</v>
          </cell>
          <cell r="P30">
            <v>35.625</v>
          </cell>
        </row>
        <row r="31">
          <cell r="C31">
            <v>20.174999237060501</v>
          </cell>
          <cell r="G31">
            <v>20.174999237060501</v>
          </cell>
          <cell r="L31">
            <v>37.5</v>
          </cell>
          <cell r="P31">
            <v>28.125</v>
          </cell>
        </row>
        <row r="32">
          <cell r="C32">
            <v>20.174999237060501</v>
          </cell>
          <cell r="G32">
            <v>20.174999237060501</v>
          </cell>
          <cell r="L32">
            <v>28</v>
          </cell>
          <cell r="P32">
            <v>21</v>
          </cell>
        </row>
        <row r="33">
          <cell r="C33">
            <v>20.174999237060501</v>
          </cell>
          <cell r="G33">
            <v>20.174999237060501</v>
          </cell>
          <cell r="L33">
            <v>25.5</v>
          </cell>
          <cell r="P33">
            <v>19.125</v>
          </cell>
        </row>
        <row r="34">
          <cell r="C34">
            <v>20.174999237060501</v>
          </cell>
          <cell r="G34">
            <v>20.174999237060501</v>
          </cell>
          <cell r="L34">
            <v>29</v>
          </cell>
          <cell r="P34">
            <v>21.75</v>
          </cell>
        </row>
        <row r="35">
          <cell r="C35">
            <v>20.174999237060501</v>
          </cell>
          <cell r="G35">
            <v>20.174999237060501</v>
          </cell>
          <cell r="L35">
            <v>19.25</v>
          </cell>
          <cell r="P35">
            <v>14.4375</v>
          </cell>
        </row>
        <row r="36">
          <cell r="C36">
            <v>20.174999237060501</v>
          </cell>
          <cell r="G36">
            <v>20.174999237060501</v>
          </cell>
          <cell r="L36">
            <v>21.5</v>
          </cell>
          <cell r="P36">
            <v>16.125</v>
          </cell>
        </row>
        <row r="37">
          <cell r="C37">
            <v>26</v>
          </cell>
          <cell r="G37">
            <v>26</v>
          </cell>
          <cell r="L37">
            <v>18.5</v>
          </cell>
          <cell r="P37">
            <v>13.875</v>
          </cell>
        </row>
        <row r="38">
          <cell r="C38">
            <v>26</v>
          </cell>
          <cell r="G38">
            <v>18.274999999999999</v>
          </cell>
          <cell r="L38">
            <v>26.5</v>
          </cell>
          <cell r="P38">
            <v>19.875</v>
          </cell>
        </row>
        <row r="39">
          <cell r="C39">
            <v>32.5</v>
          </cell>
          <cell r="G39">
            <v>23.855</v>
          </cell>
          <cell r="L39">
            <v>26.5</v>
          </cell>
          <cell r="P39">
            <v>19.875</v>
          </cell>
        </row>
        <row r="40">
          <cell r="C40">
            <v>33.25</v>
          </cell>
          <cell r="G40">
            <v>24.359000000000002</v>
          </cell>
          <cell r="L40">
            <v>32.5</v>
          </cell>
          <cell r="P40">
            <v>24.375</v>
          </cell>
        </row>
        <row r="41">
          <cell r="C41">
            <v>33.25</v>
          </cell>
          <cell r="G41">
            <v>23.732000000000003</v>
          </cell>
          <cell r="L41">
            <v>36.5</v>
          </cell>
          <cell r="P41">
            <v>27.375</v>
          </cell>
        </row>
        <row r="42">
          <cell r="C42">
            <v>31</v>
          </cell>
          <cell r="G42">
            <v>23.581</v>
          </cell>
          <cell r="L42">
            <v>45.5</v>
          </cell>
          <cell r="P42">
            <v>34.125</v>
          </cell>
        </row>
        <row r="43">
          <cell r="C43">
            <v>29.75</v>
          </cell>
          <cell r="G43">
            <v>21.917000000000002</v>
          </cell>
          <cell r="L43">
            <v>29.25</v>
          </cell>
          <cell r="P43">
            <v>21.9375</v>
          </cell>
        </row>
        <row r="44">
          <cell r="C44">
            <v>29.75</v>
          </cell>
          <cell r="G44">
            <v>24.544</v>
          </cell>
          <cell r="L44">
            <v>30.5</v>
          </cell>
          <cell r="P44">
            <v>22.875</v>
          </cell>
        </row>
        <row r="45">
          <cell r="C45">
            <v>36.5</v>
          </cell>
          <cell r="G45">
            <v>24.208000000000002</v>
          </cell>
          <cell r="L45">
            <v>26</v>
          </cell>
          <cell r="P45">
            <v>19.5</v>
          </cell>
        </row>
        <row r="46">
          <cell r="C46">
            <v>45.25</v>
          </cell>
          <cell r="G46">
            <v>29.391000000000002</v>
          </cell>
          <cell r="L46">
            <v>28.75</v>
          </cell>
          <cell r="P46">
            <v>21.5625</v>
          </cell>
        </row>
        <row r="47">
          <cell r="C47">
            <v>52.25</v>
          </cell>
          <cell r="G47">
            <v>28.887</v>
          </cell>
          <cell r="L47">
            <v>19.25</v>
          </cell>
          <cell r="P47">
            <v>14.4375</v>
          </cell>
        </row>
        <row r="48">
          <cell r="C48">
            <v>40.25</v>
          </cell>
          <cell r="G48">
            <v>27.125</v>
          </cell>
          <cell r="L48">
            <v>21.5</v>
          </cell>
          <cell r="P48">
            <v>16.125</v>
          </cell>
        </row>
        <row r="49">
          <cell r="C49">
            <v>36.25</v>
          </cell>
          <cell r="G49">
            <v>24.434999999999999</v>
          </cell>
          <cell r="L49">
            <v>18.5</v>
          </cell>
          <cell r="P49">
            <v>13.875</v>
          </cell>
        </row>
        <row r="50">
          <cell r="C50">
            <v>35.5</v>
          </cell>
          <cell r="G50">
            <v>25.792000000000002</v>
          </cell>
          <cell r="L50">
            <v>25.5</v>
          </cell>
          <cell r="P50">
            <v>19.125</v>
          </cell>
        </row>
        <row r="51">
          <cell r="C51">
            <v>37.75</v>
          </cell>
          <cell r="G51">
            <v>26.492000000000001</v>
          </cell>
          <cell r="L51">
            <v>25.5</v>
          </cell>
          <cell r="P51">
            <v>19.125</v>
          </cell>
        </row>
        <row r="52">
          <cell r="C52">
            <v>28.5</v>
          </cell>
          <cell r="G52">
            <v>13.935</v>
          </cell>
          <cell r="L52">
            <v>30.5</v>
          </cell>
          <cell r="P52">
            <v>22.875</v>
          </cell>
        </row>
        <row r="53">
          <cell r="C53">
            <v>27.5</v>
          </cell>
          <cell r="G53">
            <v>13.071000000000002</v>
          </cell>
          <cell r="L53">
            <v>27.5</v>
          </cell>
          <cell r="P53">
            <v>20.625</v>
          </cell>
        </row>
        <row r="54">
          <cell r="C54">
            <v>25</v>
          </cell>
          <cell r="G54">
            <v>13.46</v>
          </cell>
          <cell r="L54">
            <v>36.5</v>
          </cell>
          <cell r="P54">
            <v>27.375</v>
          </cell>
        </row>
        <row r="55">
          <cell r="C55">
            <v>23.5</v>
          </cell>
          <cell r="G55">
            <v>12.717000000000001</v>
          </cell>
          <cell r="L55">
            <v>23.25</v>
          </cell>
          <cell r="P55">
            <v>17.4375</v>
          </cell>
        </row>
        <row r="56">
          <cell r="C56">
            <v>24.5</v>
          </cell>
          <cell r="G56">
            <v>13.581000000000001</v>
          </cell>
          <cell r="L56">
            <v>27.5</v>
          </cell>
          <cell r="P56">
            <v>20.625</v>
          </cell>
        </row>
        <row r="57">
          <cell r="C57">
            <v>28.5</v>
          </cell>
          <cell r="G57">
            <v>15.208</v>
          </cell>
          <cell r="L57">
            <v>23.5</v>
          </cell>
          <cell r="P57">
            <v>17.625</v>
          </cell>
        </row>
        <row r="58">
          <cell r="C58">
            <v>38.75</v>
          </cell>
          <cell r="G58">
            <v>15.423</v>
          </cell>
          <cell r="L58">
            <v>26.25</v>
          </cell>
          <cell r="P58">
            <v>19.6875</v>
          </cell>
        </row>
        <row r="59">
          <cell r="C59">
            <v>47.5</v>
          </cell>
          <cell r="G59">
            <v>15.952</v>
          </cell>
          <cell r="L59">
            <v>19.5</v>
          </cell>
          <cell r="P59">
            <v>14.625</v>
          </cell>
        </row>
        <row r="60">
          <cell r="C60">
            <v>37.5</v>
          </cell>
          <cell r="G60">
            <v>14.292</v>
          </cell>
          <cell r="L60">
            <v>21.75</v>
          </cell>
          <cell r="P60">
            <v>16.3125</v>
          </cell>
        </row>
        <row r="61">
          <cell r="C61">
            <v>28</v>
          </cell>
          <cell r="G61">
            <v>14.395</v>
          </cell>
          <cell r="L61">
            <v>18.75</v>
          </cell>
          <cell r="P61">
            <v>14.0625</v>
          </cell>
        </row>
        <row r="62">
          <cell r="C62">
            <v>25.5</v>
          </cell>
          <cell r="G62">
            <v>14.4</v>
          </cell>
          <cell r="L62">
            <v>25.75</v>
          </cell>
          <cell r="P62">
            <v>19.3125</v>
          </cell>
        </row>
        <row r="63">
          <cell r="C63">
            <v>29</v>
          </cell>
          <cell r="G63">
            <v>15.137</v>
          </cell>
          <cell r="L63">
            <v>25.75</v>
          </cell>
          <cell r="P63">
            <v>19.3125</v>
          </cell>
        </row>
        <row r="64">
          <cell r="C64">
            <v>19.25</v>
          </cell>
          <cell r="G64">
            <v>14.3</v>
          </cell>
          <cell r="L64">
            <v>30.75</v>
          </cell>
          <cell r="P64">
            <v>23.0625</v>
          </cell>
        </row>
        <row r="65">
          <cell r="C65">
            <v>21.5</v>
          </cell>
          <cell r="G65">
            <v>14.077</v>
          </cell>
          <cell r="L65">
            <v>27.75</v>
          </cell>
          <cell r="P65">
            <v>20.8125</v>
          </cell>
        </row>
        <row r="66">
          <cell r="C66">
            <v>18.5</v>
          </cell>
          <cell r="G66">
            <v>14.019</v>
          </cell>
          <cell r="L66">
            <v>36.75</v>
          </cell>
          <cell r="P66">
            <v>27.5625</v>
          </cell>
        </row>
        <row r="67">
          <cell r="C67">
            <v>26.5</v>
          </cell>
          <cell r="G67">
            <v>13.834000000000001</v>
          </cell>
          <cell r="L67">
            <v>23.5</v>
          </cell>
          <cell r="P67">
            <v>17.625</v>
          </cell>
        </row>
        <row r="68">
          <cell r="C68">
            <v>26.5</v>
          </cell>
          <cell r="G68">
            <v>11.991000000000001</v>
          </cell>
          <cell r="L68">
            <v>27.75</v>
          </cell>
          <cell r="P68">
            <v>20.8125</v>
          </cell>
        </row>
        <row r="69">
          <cell r="C69">
            <v>32.5</v>
          </cell>
          <cell r="G69">
            <v>13.167</v>
          </cell>
          <cell r="L69">
            <v>23.75</v>
          </cell>
          <cell r="P69">
            <v>17.8125</v>
          </cell>
        </row>
        <row r="70">
          <cell r="C70">
            <v>36.5</v>
          </cell>
          <cell r="G70">
            <v>11.179</v>
          </cell>
          <cell r="L70">
            <v>26.5</v>
          </cell>
          <cell r="P70">
            <v>19.875</v>
          </cell>
        </row>
        <row r="71">
          <cell r="C71">
            <v>45.5</v>
          </cell>
          <cell r="G71">
            <v>14.644</v>
          </cell>
          <cell r="L71">
            <v>28.85</v>
          </cell>
          <cell r="P71">
            <v>21.637499999999999</v>
          </cell>
        </row>
        <row r="72">
          <cell r="C72">
            <v>29.25</v>
          </cell>
          <cell r="G72">
            <v>14.886000000000001</v>
          </cell>
          <cell r="L72">
            <v>31.1</v>
          </cell>
          <cell r="P72">
            <v>23.324999999999999</v>
          </cell>
        </row>
        <row r="73">
          <cell r="C73">
            <v>30.5</v>
          </cell>
          <cell r="G73">
            <v>14.488000000000001</v>
          </cell>
          <cell r="L73">
            <v>28.1</v>
          </cell>
          <cell r="P73">
            <v>21.074999999999999</v>
          </cell>
        </row>
        <row r="74">
          <cell r="C74">
            <v>26</v>
          </cell>
          <cell r="G74">
            <v>13.759</v>
          </cell>
          <cell r="L74">
            <v>35.1</v>
          </cell>
          <cell r="P74">
            <v>26.324999999999999</v>
          </cell>
        </row>
        <row r="75">
          <cell r="C75">
            <v>28.75</v>
          </cell>
          <cell r="G75">
            <v>14.431000000000001</v>
          </cell>
          <cell r="L75">
            <v>35.1</v>
          </cell>
          <cell r="P75">
            <v>26.324999999999999</v>
          </cell>
        </row>
        <row r="76">
          <cell r="C76">
            <v>19.25</v>
          </cell>
          <cell r="G76">
            <v>15.869000000000002</v>
          </cell>
          <cell r="L76">
            <v>41.1</v>
          </cell>
          <cell r="P76">
            <v>30.824999999999999</v>
          </cell>
        </row>
        <row r="77">
          <cell r="C77">
            <v>21.5</v>
          </cell>
          <cell r="G77">
            <v>15.882000000000001</v>
          </cell>
          <cell r="L77">
            <v>48.1</v>
          </cell>
          <cell r="P77">
            <v>36.075000000000003</v>
          </cell>
        </row>
        <row r="78">
          <cell r="C78">
            <v>18.5</v>
          </cell>
          <cell r="G78">
            <v>15.726000000000001</v>
          </cell>
          <cell r="L78">
            <v>57.1</v>
          </cell>
          <cell r="P78">
            <v>42.825000000000003</v>
          </cell>
        </row>
        <row r="79">
          <cell r="C79">
            <v>25.5</v>
          </cell>
          <cell r="G79">
            <v>14.887</v>
          </cell>
          <cell r="L79">
            <v>39.85</v>
          </cell>
          <cell r="P79">
            <v>29.887499999999999</v>
          </cell>
        </row>
        <row r="80">
          <cell r="C80">
            <v>25.5</v>
          </cell>
          <cell r="G80">
            <v>12.996</v>
          </cell>
          <cell r="L80">
            <v>40.1</v>
          </cell>
          <cell r="P80">
            <v>30.074999999999999</v>
          </cell>
        </row>
        <row r="81">
          <cell r="C81">
            <v>30.5</v>
          </cell>
          <cell r="G81">
            <v>11.498000000000001</v>
          </cell>
          <cell r="L81">
            <v>36.1</v>
          </cell>
          <cell r="P81">
            <v>27.074999999999999</v>
          </cell>
        </row>
        <row r="82">
          <cell r="C82">
            <v>27.5</v>
          </cell>
          <cell r="G82">
            <v>12.1</v>
          </cell>
          <cell r="L82">
            <v>38.85</v>
          </cell>
          <cell r="P82">
            <v>29.137499999999999</v>
          </cell>
        </row>
        <row r="83">
          <cell r="C83">
            <v>36.5</v>
          </cell>
          <cell r="G83">
            <v>16.352</v>
          </cell>
          <cell r="L83">
            <v>29.2</v>
          </cell>
          <cell r="P83">
            <v>21.9</v>
          </cell>
        </row>
        <row r="84">
          <cell r="C84">
            <v>23.25</v>
          </cell>
          <cell r="G84">
            <v>15.072000000000001</v>
          </cell>
          <cell r="L84">
            <v>31.45</v>
          </cell>
          <cell r="P84">
            <v>23.587499999999999</v>
          </cell>
        </row>
        <row r="85">
          <cell r="C85">
            <v>27.5</v>
          </cell>
          <cell r="G85">
            <v>13.997</v>
          </cell>
          <cell r="L85">
            <v>28.45</v>
          </cell>
          <cell r="P85">
            <v>21.337499999999999</v>
          </cell>
        </row>
        <row r="86">
          <cell r="C86">
            <v>23.5</v>
          </cell>
          <cell r="G86">
            <v>14.194000000000001</v>
          </cell>
          <cell r="L86">
            <v>35.450000000000003</v>
          </cell>
          <cell r="P86">
            <v>26.587499999999999</v>
          </cell>
        </row>
        <row r="87">
          <cell r="C87">
            <v>26.25</v>
          </cell>
          <cell r="G87">
            <v>14.841000000000001</v>
          </cell>
          <cell r="L87">
            <v>35.450000000000003</v>
          </cell>
          <cell r="P87">
            <v>26.587499999999999</v>
          </cell>
        </row>
        <row r="88">
          <cell r="C88">
            <v>19.5</v>
          </cell>
          <cell r="G88">
            <v>16.009</v>
          </cell>
          <cell r="L88">
            <v>41.45</v>
          </cell>
          <cell r="P88">
            <v>31.087499999999999</v>
          </cell>
        </row>
        <row r="89">
          <cell r="C89">
            <v>21.75</v>
          </cell>
          <cell r="G89">
            <v>16.012</v>
          </cell>
          <cell r="L89">
            <v>48.45</v>
          </cell>
          <cell r="P89">
            <v>36.337499999999999</v>
          </cell>
        </row>
        <row r="90">
          <cell r="C90">
            <v>18.75</v>
          </cell>
          <cell r="G90">
            <v>15.866000000000001</v>
          </cell>
          <cell r="L90">
            <v>57.45</v>
          </cell>
          <cell r="P90">
            <v>43.087499999999999</v>
          </cell>
        </row>
        <row r="91">
          <cell r="C91">
            <v>25.75</v>
          </cell>
          <cell r="G91">
            <v>14.835000000000001</v>
          </cell>
          <cell r="L91">
            <v>40.200000000000003</v>
          </cell>
          <cell r="P91">
            <v>30.15</v>
          </cell>
        </row>
        <row r="92">
          <cell r="C92">
            <v>25.75</v>
          </cell>
          <cell r="G92">
            <v>13.386000000000001</v>
          </cell>
          <cell r="L92">
            <v>40.450000000000003</v>
          </cell>
          <cell r="P92">
            <v>30.337499999999999</v>
          </cell>
        </row>
        <row r="93">
          <cell r="C93">
            <v>30.75</v>
          </cell>
          <cell r="G93">
            <v>11.638</v>
          </cell>
          <cell r="L93">
            <v>36.450000000000003</v>
          </cell>
          <cell r="P93">
            <v>27.337499999999999</v>
          </cell>
        </row>
        <row r="94">
          <cell r="C94">
            <v>27.75</v>
          </cell>
          <cell r="G94">
            <v>12.24</v>
          </cell>
          <cell r="L94">
            <v>39.200000000000003</v>
          </cell>
          <cell r="P94">
            <v>29.4</v>
          </cell>
        </row>
        <row r="95">
          <cell r="C95">
            <v>36.75</v>
          </cell>
          <cell r="G95">
            <v>16.492000000000001</v>
          </cell>
          <cell r="L95">
            <v>29.7</v>
          </cell>
          <cell r="P95">
            <v>22.274999999999999</v>
          </cell>
        </row>
        <row r="96">
          <cell r="C96">
            <v>23.5</v>
          </cell>
          <cell r="G96">
            <v>15.19</v>
          </cell>
          <cell r="L96">
            <v>31.95</v>
          </cell>
          <cell r="P96">
            <v>23.962499999999999</v>
          </cell>
        </row>
        <row r="97">
          <cell r="C97">
            <v>27.75</v>
          </cell>
          <cell r="G97">
            <v>14.016</v>
          </cell>
          <cell r="L97">
            <v>28.95</v>
          </cell>
          <cell r="P97">
            <v>21.712499999999999</v>
          </cell>
        </row>
        <row r="98">
          <cell r="C98">
            <v>23.75</v>
          </cell>
          <cell r="G98">
            <v>14.209000000000001</v>
          </cell>
          <cell r="L98">
            <v>36</v>
          </cell>
          <cell r="P98">
            <v>27</v>
          </cell>
        </row>
        <row r="99">
          <cell r="C99">
            <v>26.5</v>
          </cell>
          <cell r="G99">
            <v>14.551</v>
          </cell>
          <cell r="L99">
            <v>36</v>
          </cell>
          <cell r="P99">
            <v>27</v>
          </cell>
        </row>
        <row r="100">
          <cell r="C100">
            <v>28.85</v>
          </cell>
          <cell r="G100">
            <v>17.714000000000002</v>
          </cell>
          <cell r="L100">
            <v>42</v>
          </cell>
          <cell r="P100">
            <v>31.5</v>
          </cell>
        </row>
        <row r="101">
          <cell r="C101">
            <v>31.1</v>
          </cell>
          <cell r="G101">
            <v>17.809000000000001</v>
          </cell>
          <cell r="L101">
            <v>49</v>
          </cell>
          <cell r="P101">
            <v>36.75</v>
          </cell>
        </row>
        <row r="102">
          <cell r="C102">
            <v>28.1</v>
          </cell>
          <cell r="G102">
            <v>17.75</v>
          </cell>
          <cell r="L102">
            <v>58</v>
          </cell>
          <cell r="P102">
            <v>43.5</v>
          </cell>
        </row>
        <row r="103">
          <cell r="C103">
            <v>35.1</v>
          </cell>
          <cell r="G103">
            <v>16.473000000000003</v>
          </cell>
          <cell r="L103">
            <v>40.700000000000003</v>
          </cell>
          <cell r="P103">
            <v>30.524999999999999</v>
          </cell>
        </row>
        <row r="104">
          <cell r="C104">
            <v>35.1</v>
          </cell>
          <cell r="G104">
            <v>15.057</v>
          </cell>
          <cell r="L104">
            <v>41</v>
          </cell>
          <cell r="P104">
            <v>30.75</v>
          </cell>
        </row>
        <row r="105">
          <cell r="C105">
            <v>41.1</v>
          </cell>
          <cell r="G105">
            <v>16.227</v>
          </cell>
          <cell r="L105">
            <v>37</v>
          </cell>
          <cell r="P105">
            <v>27.75</v>
          </cell>
        </row>
        <row r="106">
          <cell r="C106">
            <v>48.1</v>
          </cell>
          <cell r="G106">
            <v>18.097000000000001</v>
          </cell>
          <cell r="L106">
            <v>39.700000000000003</v>
          </cell>
          <cell r="P106">
            <v>29.774999999999999</v>
          </cell>
        </row>
        <row r="107">
          <cell r="C107">
            <v>57.1</v>
          </cell>
          <cell r="G107">
            <v>23.891000000000002</v>
          </cell>
          <cell r="L107">
            <v>30.2</v>
          </cell>
          <cell r="P107">
            <v>22.65</v>
          </cell>
        </row>
        <row r="108">
          <cell r="C108">
            <v>39.85</v>
          </cell>
          <cell r="G108">
            <v>20.244</v>
          </cell>
          <cell r="L108">
            <v>32.450000000000003</v>
          </cell>
          <cell r="P108">
            <v>24.337499999999999</v>
          </cell>
        </row>
        <row r="109">
          <cell r="C109">
            <v>40.1</v>
          </cell>
          <cell r="G109">
            <v>18.702999999999999</v>
          </cell>
          <cell r="L109">
            <v>29.45</v>
          </cell>
          <cell r="P109">
            <v>22.087499999999999</v>
          </cell>
        </row>
        <row r="110">
          <cell r="C110">
            <v>36.1</v>
          </cell>
          <cell r="G110">
            <v>17.058</v>
          </cell>
          <cell r="L110">
            <v>36.75</v>
          </cell>
          <cell r="P110">
            <v>27.5625</v>
          </cell>
        </row>
        <row r="111">
          <cell r="C111">
            <v>38.85</v>
          </cell>
          <cell r="G111">
            <v>17.179000000000002</v>
          </cell>
          <cell r="L111">
            <v>36.75</v>
          </cell>
          <cell r="P111">
            <v>27.5625</v>
          </cell>
        </row>
        <row r="112">
          <cell r="C112">
            <v>29.2</v>
          </cell>
          <cell r="G112">
            <v>17.894000000000002</v>
          </cell>
          <cell r="L112">
            <v>42.75</v>
          </cell>
          <cell r="P112">
            <v>32.0625</v>
          </cell>
        </row>
        <row r="113">
          <cell r="C113">
            <v>31.45</v>
          </cell>
          <cell r="G113">
            <v>18.031000000000002</v>
          </cell>
          <cell r="L113">
            <v>49.75</v>
          </cell>
          <cell r="P113">
            <v>37.3125</v>
          </cell>
        </row>
        <row r="114">
          <cell r="C114">
            <v>28.45</v>
          </cell>
          <cell r="G114">
            <v>17.737000000000002</v>
          </cell>
          <cell r="L114">
            <v>58.75</v>
          </cell>
          <cell r="P114">
            <v>44.0625</v>
          </cell>
        </row>
        <row r="115">
          <cell r="C115">
            <v>35.450000000000003</v>
          </cell>
          <cell r="G115">
            <v>17.148</v>
          </cell>
          <cell r="L115">
            <v>41.2</v>
          </cell>
          <cell r="P115">
            <v>30.9</v>
          </cell>
        </row>
        <row r="116">
          <cell r="C116">
            <v>35.450000000000003</v>
          </cell>
          <cell r="G116">
            <v>15.237</v>
          </cell>
          <cell r="L116">
            <v>41.75</v>
          </cell>
          <cell r="P116">
            <v>31.3125</v>
          </cell>
        </row>
        <row r="117">
          <cell r="C117">
            <v>41.45</v>
          </cell>
          <cell r="G117">
            <v>15.304</v>
          </cell>
          <cell r="L117">
            <v>37.75</v>
          </cell>
          <cell r="P117">
            <v>28.3125</v>
          </cell>
        </row>
        <row r="118">
          <cell r="C118">
            <v>48.45</v>
          </cell>
          <cell r="G118">
            <v>19.113</v>
          </cell>
          <cell r="L118">
            <v>40.200000000000003</v>
          </cell>
          <cell r="P118">
            <v>30.15</v>
          </cell>
        </row>
        <row r="119">
          <cell r="C119">
            <v>57.45</v>
          </cell>
          <cell r="G119">
            <v>23.669</v>
          </cell>
          <cell r="L119">
            <v>30.7</v>
          </cell>
          <cell r="P119">
            <v>23.024999999999999</v>
          </cell>
        </row>
        <row r="120">
          <cell r="C120">
            <v>40.200000000000003</v>
          </cell>
          <cell r="G120">
            <v>21.481000000000002</v>
          </cell>
          <cell r="L120">
            <v>32.950000000000003</v>
          </cell>
          <cell r="P120">
            <v>24.712499999999999</v>
          </cell>
        </row>
        <row r="121">
          <cell r="C121">
            <v>40.450000000000003</v>
          </cell>
          <cell r="G121">
            <v>18.882000000000001</v>
          </cell>
          <cell r="L121">
            <v>29.95</v>
          </cell>
          <cell r="P121">
            <v>22.462499999999999</v>
          </cell>
        </row>
        <row r="122">
          <cell r="C122">
            <v>36.450000000000003</v>
          </cell>
          <cell r="G122">
            <v>16.717000000000002</v>
          </cell>
          <cell r="L122">
            <v>37.25</v>
          </cell>
          <cell r="P122">
            <v>27.9375</v>
          </cell>
        </row>
        <row r="123">
          <cell r="C123">
            <v>39.200000000000003</v>
          </cell>
          <cell r="G123">
            <v>17.993000000000002</v>
          </cell>
          <cell r="L123">
            <v>37.25</v>
          </cell>
          <cell r="P123">
            <v>27.9375</v>
          </cell>
        </row>
        <row r="124">
          <cell r="C124">
            <v>29.7</v>
          </cell>
          <cell r="G124">
            <v>18.034000000000002</v>
          </cell>
          <cell r="L124">
            <v>43.25</v>
          </cell>
          <cell r="P124">
            <v>32.4375</v>
          </cell>
        </row>
        <row r="125">
          <cell r="C125">
            <v>31.95</v>
          </cell>
          <cell r="G125">
            <v>18.138999999999999</v>
          </cell>
          <cell r="L125">
            <v>50.25</v>
          </cell>
          <cell r="P125">
            <v>37.6875</v>
          </cell>
        </row>
        <row r="126">
          <cell r="C126">
            <v>28.95</v>
          </cell>
          <cell r="G126">
            <v>17.877000000000002</v>
          </cell>
          <cell r="L126">
            <v>59.25</v>
          </cell>
          <cell r="P126">
            <v>44.4375</v>
          </cell>
        </row>
        <row r="127">
          <cell r="C127">
            <v>36</v>
          </cell>
          <cell r="G127">
            <v>17.298000000000002</v>
          </cell>
          <cell r="L127">
            <v>41.7</v>
          </cell>
          <cell r="P127">
            <v>31.274999999999999</v>
          </cell>
        </row>
        <row r="128">
          <cell r="C128">
            <v>36</v>
          </cell>
          <cell r="G128">
            <v>14.803000000000001</v>
          </cell>
          <cell r="L128">
            <v>42.25</v>
          </cell>
          <cell r="P128">
            <v>31.6875</v>
          </cell>
        </row>
        <row r="129">
          <cell r="C129">
            <v>42</v>
          </cell>
          <cell r="G129">
            <v>16.557000000000002</v>
          </cell>
          <cell r="L129">
            <v>38.25</v>
          </cell>
          <cell r="P129">
            <v>28.6875</v>
          </cell>
        </row>
        <row r="130">
          <cell r="C130">
            <v>49</v>
          </cell>
          <cell r="G130">
            <v>19.243000000000002</v>
          </cell>
          <cell r="L130">
            <v>40.700000000000003</v>
          </cell>
          <cell r="P130">
            <v>30.524999999999999</v>
          </cell>
        </row>
        <row r="131">
          <cell r="C131">
            <v>58</v>
          </cell>
          <cell r="G131">
            <v>23.797000000000001</v>
          </cell>
          <cell r="L131">
            <v>30.95</v>
          </cell>
          <cell r="P131">
            <v>23.212499999999999</v>
          </cell>
        </row>
        <row r="132">
          <cell r="C132">
            <v>40.700000000000003</v>
          </cell>
          <cell r="G132">
            <v>21.569000000000003</v>
          </cell>
          <cell r="L132">
            <v>33.200000000000003</v>
          </cell>
          <cell r="P132">
            <v>24.9</v>
          </cell>
        </row>
        <row r="133">
          <cell r="C133">
            <v>41</v>
          </cell>
          <cell r="G133">
            <v>19.032</v>
          </cell>
          <cell r="L133">
            <v>30.2</v>
          </cell>
          <cell r="P133">
            <v>22.65</v>
          </cell>
        </row>
        <row r="134">
          <cell r="C134">
            <v>37</v>
          </cell>
          <cell r="G134">
            <v>16.837</v>
          </cell>
          <cell r="L134">
            <v>37.5</v>
          </cell>
          <cell r="P134">
            <v>28.125</v>
          </cell>
        </row>
        <row r="135">
          <cell r="C135">
            <v>39.700000000000003</v>
          </cell>
          <cell r="G135">
            <v>18.132999999999999</v>
          </cell>
          <cell r="L135">
            <v>37.5</v>
          </cell>
          <cell r="P135">
            <v>28.125</v>
          </cell>
        </row>
        <row r="136">
          <cell r="C136">
            <v>30.2</v>
          </cell>
          <cell r="G136">
            <v>17.885999999999999</v>
          </cell>
          <cell r="L136">
            <v>43.5</v>
          </cell>
          <cell r="P136">
            <v>32.625</v>
          </cell>
        </row>
        <row r="137">
          <cell r="C137">
            <v>32.450000000000003</v>
          </cell>
          <cell r="G137">
            <v>18.349</v>
          </cell>
          <cell r="L137">
            <v>50.5</v>
          </cell>
          <cell r="P137">
            <v>37.875</v>
          </cell>
        </row>
        <row r="138">
          <cell r="C138">
            <v>29.45</v>
          </cell>
          <cell r="G138">
            <v>18.3</v>
          </cell>
          <cell r="L138">
            <v>59.5</v>
          </cell>
          <cell r="P138">
            <v>44.625</v>
          </cell>
        </row>
        <row r="139">
          <cell r="C139">
            <v>36.75</v>
          </cell>
          <cell r="G139">
            <v>17.458000000000002</v>
          </cell>
          <cell r="L139">
            <v>41.95</v>
          </cell>
          <cell r="P139">
            <v>31.462499999999999</v>
          </cell>
        </row>
        <row r="140">
          <cell r="C140">
            <v>36.75</v>
          </cell>
          <cell r="G140">
            <v>14.933</v>
          </cell>
          <cell r="L140">
            <v>42.5</v>
          </cell>
          <cell r="P140">
            <v>31.875</v>
          </cell>
        </row>
        <row r="141">
          <cell r="C141">
            <v>42.75</v>
          </cell>
          <cell r="G141">
            <v>16.777000000000001</v>
          </cell>
          <cell r="L141">
            <v>38.5</v>
          </cell>
          <cell r="P141">
            <v>28.875</v>
          </cell>
        </row>
        <row r="142">
          <cell r="C142">
            <v>49.75</v>
          </cell>
          <cell r="G142">
            <v>19.393000000000001</v>
          </cell>
          <cell r="L142">
            <v>40.950000000000003</v>
          </cell>
          <cell r="P142">
            <v>30.712499999999999</v>
          </cell>
        </row>
        <row r="143">
          <cell r="C143">
            <v>58.75</v>
          </cell>
          <cell r="G143">
            <v>23.948</v>
          </cell>
          <cell r="L143">
            <v>31.7</v>
          </cell>
          <cell r="P143">
            <v>23.774999999999999</v>
          </cell>
        </row>
        <row r="144">
          <cell r="C144">
            <v>41.2</v>
          </cell>
          <cell r="G144">
            <v>21.667000000000002</v>
          </cell>
          <cell r="L144">
            <v>33.950000000000003</v>
          </cell>
          <cell r="P144">
            <v>25.462499999999999</v>
          </cell>
        </row>
        <row r="145">
          <cell r="C145">
            <v>41.75</v>
          </cell>
          <cell r="G145">
            <v>18.577000000000002</v>
          </cell>
          <cell r="L145">
            <v>30.95</v>
          </cell>
          <cell r="P145">
            <v>23.212499999999999</v>
          </cell>
        </row>
        <row r="146">
          <cell r="C146">
            <v>37.75</v>
          </cell>
          <cell r="G146">
            <v>17.507000000000001</v>
          </cell>
          <cell r="L146">
            <v>38.25</v>
          </cell>
          <cell r="P146">
            <v>28.6875</v>
          </cell>
        </row>
        <row r="147">
          <cell r="C147">
            <v>40.200000000000003</v>
          </cell>
          <cell r="G147">
            <v>18.273</v>
          </cell>
          <cell r="L147">
            <v>38.25</v>
          </cell>
          <cell r="P147">
            <v>28.6875</v>
          </cell>
        </row>
        <row r="148">
          <cell r="C148">
            <v>30.7</v>
          </cell>
          <cell r="G148">
            <v>18.086000000000002</v>
          </cell>
          <cell r="L148">
            <v>44.25</v>
          </cell>
          <cell r="P148">
            <v>33.1875</v>
          </cell>
        </row>
        <row r="149">
          <cell r="C149">
            <v>32.950000000000003</v>
          </cell>
          <cell r="G149">
            <v>18.569000000000003</v>
          </cell>
          <cell r="L149">
            <v>51.25</v>
          </cell>
          <cell r="P149">
            <v>38.4375</v>
          </cell>
        </row>
        <row r="150">
          <cell r="C150">
            <v>29.95</v>
          </cell>
          <cell r="G150">
            <v>18.52</v>
          </cell>
          <cell r="L150">
            <v>60.25</v>
          </cell>
          <cell r="P150">
            <v>45.1875</v>
          </cell>
        </row>
        <row r="151">
          <cell r="C151">
            <v>37.25</v>
          </cell>
          <cell r="G151">
            <v>17.678000000000001</v>
          </cell>
          <cell r="L151">
            <v>42.2</v>
          </cell>
          <cell r="P151">
            <v>31.65</v>
          </cell>
        </row>
        <row r="152">
          <cell r="C152">
            <v>37.25</v>
          </cell>
          <cell r="G152">
            <v>15.133000000000001</v>
          </cell>
          <cell r="L152">
            <v>43.25</v>
          </cell>
          <cell r="P152">
            <v>32.4375</v>
          </cell>
        </row>
        <row r="153">
          <cell r="C153">
            <v>43.25</v>
          </cell>
          <cell r="G153">
            <v>16.997</v>
          </cell>
          <cell r="L153">
            <v>39.25</v>
          </cell>
          <cell r="P153">
            <v>29.4375</v>
          </cell>
        </row>
        <row r="154">
          <cell r="C154">
            <v>50.25</v>
          </cell>
          <cell r="G154">
            <v>18.717000000000002</v>
          </cell>
          <cell r="L154">
            <v>41.2</v>
          </cell>
          <cell r="P154">
            <v>30.9</v>
          </cell>
        </row>
        <row r="155">
          <cell r="C155">
            <v>59.25</v>
          </cell>
          <cell r="G155">
            <v>24.601000000000003</v>
          </cell>
          <cell r="L155">
            <v>32.450000000000003</v>
          </cell>
          <cell r="P155">
            <v>24.337499999999999</v>
          </cell>
        </row>
        <row r="156">
          <cell r="C156">
            <v>41.7</v>
          </cell>
          <cell r="G156">
            <v>21.836000000000002</v>
          </cell>
          <cell r="L156">
            <v>34.700000000000003</v>
          </cell>
          <cell r="P156">
            <v>26.024999999999999</v>
          </cell>
        </row>
        <row r="157">
          <cell r="C157">
            <v>42.25</v>
          </cell>
          <cell r="G157">
            <v>18.787000000000003</v>
          </cell>
          <cell r="L157">
            <v>31.7</v>
          </cell>
          <cell r="P157">
            <v>23.774999999999999</v>
          </cell>
        </row>
        <row r="158">
          <cell r="C158">
            <v>38.25</v>
          </cell>
          <cell r="G158">
            <v>17.717000000000002</v>
          </cell>
          <cell r="L158">
            <v>39</v>
          </cell>
          <cell r="P158">
            <v>29.25</v>
          </cell>
        </row>
        <row r="159">
          <cell r="C159">
            <v>40.700000000000003</v>
          </cell>
          <cell r="G159">
            <v>18.483000000000001</v>
          </cell>
          <cell r="L159">
            <v>39</v>
          </cell>
          <cell r="P159">
            <v>29.25</v>
          </cell>
        </row>
        <row r="160">
          <cell r="C160">
            <v>30.95</v>
          </cell>
          <cell r="G160">
            <v>18.366</v>
          </cell>
          <cell r="L160">
            <v>45</v>
          </cell>
          <cell r="P160">
            <v>33.75</v>
          </cell>
        </row>
        <row r="161">
          <cell r="C161">
            <v>33.200000000000003</v>
          </cell>
          <cell r="G161">
            <v>18.881</v>
          </cell>
          <cell r="L161">
            <v>52</v>
          </cell>
          <cell r="P161">
            <v>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54</v>
          </cell>
          <cell r="G7">
            <v>28.004999160766602</v>
          </cell>
          <cell r="L7">
            <v>0</v>
          </cell>
          <cell r="P7">
            <v>0</v>
          </cell>
        </row>
        <row r="8">
          <cell r="C8">
            <v>47</v>
          </cell>
          <cell r="G8">
            <v>26</v>
          </cell>
          <cell r="L8">
            <v>0</v>
          </cell>
          <cell r="P8">
            <v>0</v>
          </cell>
        </row>
        <row r="9">
          <cell r="C9">
            <v>38.5</v>
          </cell>
          <cell r="G9">
            <v>26</v>
          </cell>
          <cell r="L9">
            <v>34.988750000000117</v>
          </cell>
          <cell r="P9">
            <v>34.988750000000117</v>
          </cell>
        </row>
        <row r="10">
          <cell r="C10">
            <v>38.5</v>
          </cell>
          <cell r="G10">
            <v>26.004999160766602</v>
          </cell>
          <cell r="L10">
            <v>39.426091286661467</v>
          </cell>
          <cell r="P10">
            <v>39.426091286661467</v>
          </cell>
        </row>
        <row r="11">
          <cell r="C11">
            <v>47</v>
          </cell>
          <cell r="G11">
            <v>26</v>
          </cell>
          <cell r="L11">
            <v>47.053050089194947</v>
          </cell>
          <cell r="P11">
            <v>35.059135360576626</v>
          </cell>
        </row>
        <row r="12">
          <cell r="C12">
            <v>47</v>
          </cell>
          <cell r="G12">
            <v>26</v>
          </cell>
          <cell r="L12">
            <v>46.745428392645145</v>
          </cell>
          <cell r="P12">
            <v>34.829927037657164</v>
          </cell>
        </row>
        <row r="13">
          <cell r="C13">
            <v>47</v>
          </cell>
          <cell r="G13">
            <v>26</v>
          </cell>
          <cell r="L13">
            <v>45.716808204319726</v>
          </cell>
          <cell r="P13">
            <v>34.063504152238231</v>
          </cell>
        </row>
        <row r="14">
          <cell r="C14">
            <v>47</v>
          </cell>
          <cell r="G14">
            <v>26</v>
          </cell>
          <cell r="L14">
            <v>39.278478078767911</v>
          </cell>
          <cell r="P14">
            <v>32.447438412895231</v>
          </cell>
        </row>
        <row r="15">
          <cell r="C15">
            <v>47</v>
          </cell>
          <cell r="G15">
            <v>26.004999160766602</v>
          </cell>
          <cell r="L15">
            <v>39.806410018367345</v>
          </cell>
          <cell r="P15">
            <v>32.883556102129546</v>
          </cell>
        </row>
        <row r="16">
          <cell r="C16">
            <v>38.5</v>
          </cell>
          <cell r="G16">
            <v>25.997501373291016</v>
          </cell>
          <cell r="L16">
            <v>40.677155060765259</v>
          </cell>
          <cell r="P16">
            <v>33.602867224110433</v>
          </cell>
        </row>
        <row r="17">
          <cell r="C17">
            <v>38.5</v>
          </cell>
          <cell r="G17">
            <v>26.002500534057617</v>
          </cell>
          <cell r="L17">
            <v>43.317533355664281</v>
          </cell>
          <cell r="P17">
            <v>34.293047239900893</v>
          </cell>
        </row>
        <row r="18">
          <cell r="C18">
            <v>47</v>
          </cell>
          <cell r="G18">
            <v>26</v>
          </cell>
          <cell r="L18">
            <v>44.169664753021593</v>
          </cell>
          <cell r="P18">
            <v>34.967651262808765</v>
          </cell>
        </row>
        <row r="19">
          <cell r="C19">
            <v>47</v>
          </cell>
          <cell r="G19">
            <v>25.998849868774414</v>
          </cell>
          <cell r="L19">
            <v>44.178607627503553</v>
          </cell>
          <cell r="P19">
            <v>34.974731038440311</v>
          </cell>
        </row>
        <row r="20">
          <cell r="C20">
            <v>47</v>
          </cell>
          <cell r="G20">
            <v>26</v>
          </cell>
          <cell r="L20">
            <v>40.914183509860372</v>
          </cell>
          <cell r="P20">
            <v>35.334976667606682</v>
          </cell>
        </row>
        <row r="21">
          <cell r="C21">
            <v>42.499996185302734</v>
          </cell>
          <cell r="G21">
            <v>27.378848037719727</v>
          </cell>
          <cell r="L21">
            <v>45.271532655372297</v>
          </cell>
          <cell r="P21">
            <v>39.098141838730619</v>
          </cell>
        </row>
        <row r="22">
          <cell r="C22">
            <v>42.499996185302734</v>
          </cell>
          <cell r="G22">
            <v>27.382496795654298</v>
          </cell>
          <cell r="L22">
            <v>48.822810341011852</v>
          </cell>
          <cell r="P22">
            <v>42.165154385419328</v>
          </cell>
        </row>
        <row r="23">
          <cell r="C23">
            <v>34.989997253417968</v>
          </cell>
          <cell r="G23">
            <v>27.382496795654298</v>
          </cell>
          <cell r="L23">
            <v>47.411227311130361</v>
          </cell>
          <cell r="P23">
            <v>42.785741719800569</v>
          </cell>
        </row>
        <row r="24">
          <cell r="C24">
            <v>34.989997253417968</v>
          </cell>
          <cell r="G24">
            <v>27.382496795654298</v>
          </cell>
          <cell r="L24">
            <v>45.960711627128958</v>
          </cell>
          <cell r="P24">
            <v>41.476739761067599</v>
          </cell>
        </row>
        <row r="25">
          <cell r="C25">
            <v>42.499996185302734</v>
          </cell>
          <cell r="G25">
            <v>27.379996261596681</v>
          </cell>
          <cell r="L25">
            <v>44.431990008164156</v>
          </cell>
          <cell r="P25">
            <v>40.097161714684731</v>
          </cell>
        </row>
        <row r="26">
          <cell r="C26">
            <v>42.499996185302734</v>
          </cell>
          <cell r="G26">
            <v>27.379998168945313</v>
          </cell>
          <cell r="L26">
            <v>42.152404976184236</v>
          </cell>
          <cell r="P26">
            <v>38.03997522241017</v>
          </cell>
        </row>
        <row r="27">
          <cell r="C27">
            <v>42.499996185302734</v>
          </cell>
          <cell r="G27">
            <v>27.379998168945313</v>
          </cell>
          <cell r="L27">
            <v>42.307217736345308</v>
          </cell>
          <cell r="P27">
            <v>38.179684298653086</v>
          </cell>
        </row>
        <row r="28">
          <cell r="C28">
            <v>42.499996185302734</v>
          </cell>
          <cell r="G28">
            <v>27.379998168945313</v>
          </cell>
          <cell r="L28">
            <v>42.767370381421458</v>
          </cell>
          <cell r="P28">
            <v>38.594944002746196</v>
          </cell>
        </row>
        <row r="29">
          <cell r="C29">
            <v>42.499996185302734</v>
          </cell>
          <cell r="G29">
            <v>27.379998168945313</v>
          </cell>
          <cell r="L29">
            <v>43.165292112880337</v>
          </cell>
          <cell r="P29">
            <v>38.954044101867616</v>
          </cell>
        </row>
        <row r="30">
          <cell r="C30">
            <v>34.989997253417968</v>
          </cell>
          <cell r="G30">
            <v>27.379998168945313</v>
          </cell>
          <cell r="L30">
            <v>43.608118671221639</v>
          </cell>
          <cell r="P30">
            <v>39.353668069151233</v>
          </cell>
        </row>
        <row r="31">
          <cell r="C31">
            <v>34.989997253417968</v>
          </cell>
          <cell r="G31">
            <v>27.379998168945313</v>
          </cell>
          <cell r="L31">
            <v>43.667114092313014</v>
          </cell>
          <cell r="P31">
            <v>39.406907839404425</v>
          </cell>
        </row>
        <row r="32">
          <cell r="C32">
            <v>42.499996185302734</v>
          </cell>
          <cell r="G32">
            <v>27.379998168945313</v>
          </cell>
          <cell r="L32">
            <v>43.848700647064788</v>
          </cell>
          <cell r="P32">
            <v>39.570778632717008</v>
          </cell>
        </row>
        <row r="33">
          <cell r="C33">
            <v>42.499996185302734</v>
          </cell>
          <cell r="G33">
            <v>27.384999237060548</v>
          </cell>
          <cell r="L33">
            <v>47.228470019356124</v>
          </cell>
          <cell r="P33">
            <v>42.62081440771162</v>
          </cell>
        </row>
        <row r="34">
          <cell r="C34">
            <v>42.499996185302734</v>
          </cell>
          <cell r="G34">
            <v>27.384999237060548</v>
          </cell>
          <cell r="L34">
            <v>49.62498215496877</v>
          </cell>
          <cell r="P34">
            <v>44.783520481313275</v>
          </cell>
        </row>
        <row r="35">
          <cell r="C35">
            <v>42.499996185302734</v>
          </cell>
          <cell r="G35">
            <v>27.384999237060548</v>
          </cell>
          <cell r="L35">
            <v>45.536319589246247</v>
          </cell>
          <cell r="P35">
            <v>43.074896908746453</v>
          </cell>
        </row>
        <row r="36">
          <cell r="C36">
            <v>42.499996185302734</v>
          </cell>
          <cell r="G36">
            <v>27.377499542236329</v>
          </cell>
          <cell r="L36">
            <v>43.941146122924678</v>
          </cell>
          <cell r="P36">
            <v>41.565949035199019</v>
          </cell>
        </row>
        <row r="37">
          <cell r="C37">
            <v>34.989996185302736</v>
          </cell>
          <cell r="G37">
            <v>27.375000915527345</v>
          </cell>
          <cell r="L37">
            <v>41.904208849304993</v>
          </cell>
          <cell r="P37">
            <v>39.639116479072293</v>
          </cell>
        </row>
        <row r="38">
          <cell r="C38">
            <v>42.499996185302734</v>
          </cell>
          <cell r="G38">
            <v>27.382500000000093</v>
          </cell>
          <cell r="L38">
            <v>39.069199966881499</v>
          </cell>
          <cell r="P38">
            <v>36.957351320023037</v>
          </cell>
        </row>
        <row r="39">
          <cell r="C39">
            <v>48.549999237060547</v>
          </cell>
          <cell r="G39">
            <v>30.855201876517668</v>
          </cell>
          <cell r="L39">
            <v>38.99855897833843</v>
          </cell>
          <cell r="P39">
            <v>36.890528763293112</v>
          </cell>
        </row>
        <row r="40">
          <cell r="C40">
            <v>48.888511657714844</v>
          </cell>
          <cell r="G40">
            <v>23.987829457236639</v>
          </cell>
          <cell r="L40">
            <v>39.52103168969365</v>
          </cell>
          <cell r="P40">
            <v>37.384759706466966</v>
          </cell>
        </row>
        <row r="41">
          <cell r="C41">
            <v>48.574738769531251</v>
          </cell>
          <cell r="G41">
            <v>23.831002709975955</v>
          </cell>
          <cell r="L41">
            <v>40.14182989262833</v>
          </cell>
          <cell r="P41">
            <v>37.972001249783553</v>
          </cell>
        </row>
        <row r="42">
          <cell r="C42">
            <v>47.509056549072262</v>
          </cell>
          <cell r="G42">
            <v>23.306608104162997</v>
          </cell>
          <cell r="L42">
            <v>40.668088580062907</v>
          </cell>
          <cell r="P42">
            <v>38.469813521681125</v>
          </cell>
        </row>
        <row r="43">
          <cell r="C43">
            <v>42.699273529052732</v>
          </cell>
          <cell r="G43">
            <v>22.200878914086211</v>
          </cell>
          <cell r="L43">
            <v>40.586812231668269</v>
          </cell>
          <cell r="P43">
            <v>38.392930489415932</v>
          </cell>
        </row>
        <row r="44">
          <cell r="C44">
            <v>43.259289093017578</v>
          </cell>
          <cell r="G44">
            <v>22.499275227772845</v>
          </cell>
          <cell r="L44">
            <v>40.590371911255637</v>
          </cell>
          <cell r="P44">
            <v>38.396297753890465</v>
          </cell>
        </row>
        <row r="45">
          <cell r="C45">
            <v>44.214298979092675</v>
          </cell>
          <cell r="G45">
            <v>22.991435469128191</v>
          </cell>
          <cell r="L45">
            <v>43.488498938442476</v>
          </cell>
          <cell r="P45">
            <v>41.137769266094232</v>
          </cell>
        </row>
        <row r="46">
          <cell r="C46">
            <v>46.927327801969639</v>
          </cell>
          <cell r="G46">
            <v>23.46366390098482</v>
          </cell>
          <cell r="L46">
            <v>45.576074536860013</v>
          </cell>
          <cell r="P46">
            <v>43.112502940272982</v>
          </cell>
        </row>
        <row r="47">
          <cell r="C47">
            <v>47.850470149106727</v>
          </cell>
          <cell r="G47">
            <v>23.925235074553363</v>
          </cell>
          <cell r="L47">
            <v>44.342706206980729</v>
          </cell>
          <cell r="P47">
            <v>43.075771743924136</v>
          </cell>
        </row>
        <row r="48">
          <cell r="C48">
            <v>47.860158263128852</v>
          </cell>
          <cell r="G48">
            <v>23.930079131564426</v>
          </cell>
          <cell r="L48">
            <v>42.832350743352798</v>
          </cell>
          <cell r="P48">
            <v>41.608569293542715</v>
          </cell>
        </row>
        <row r="49">
          <cell r="C49">
            <v>44.633654738029492</v>
          </cell>
          <cell r="G49">
            <v>24.176562983099309</v>
          </cell>
          <cell r="L49">
            <v>40.905429696665863</v>
          </cell>
          <cell r="P49">
            <v>39.73670313390398</v>
          </cell>
        </row>
        <row r="50">
          <cell r="C50">
            <v>49.387126533133411</v>
          </cell>
          <cell r="G50">
            <v>26.751360205447263</v>
          </cell>
          <cell r="L50">
            <v>38.094491811443369</v>
          </cell>
          <cell r="P50">
            <v>37.006077759687841</v>
          </cell>
        </row>
        <row r="51">
          <cell r="C51">
            <v>53.261247644740209</v>
          </cell>
          <cell r="G51">
            <v>28.849842474234279</v>
          </cell>
          <cell r="L51">
            <v>38.026698689507171</v>
          </cell>
          <cell r="P51">
            <v>36.940221584092683</v>
          </cell>
        </row>
        <row r="52">
          <cell r="C52">
            <v>48.567598708962812</v>
          </cell>
          <cell r="G52">
            <v>30.065656343643646</v>
          </cell>
          <cell r="L52">
            <v>38.51949799328596</v>
          </cell>
          <cell r="P52">
            <v>37.418940907763506</v>
          </cell>
        </row>
        <row r="53">
          <cell r="C53">
            <v>47.081704593644297</v>
          </cell>
          <cell r="G53">
            <v>29.14581712939885</v>
          </cell>
          <cell r="L53">
            <v>39.105362309428244</v>
          </cell>
          <cell r="P53">
            <v>37.988066243444578</v>
          </cell>
        </row>
        <row r="54">
          <cell r="C54">
            <v>45.515697081534015</v>
          </cell>
          <cell r="G54">
            <v>28.176383907616295</v>
          </cell>
          <cell r="L54">
            <v>39.601667941938061</v>
          </cell>
          <cell r="P54">
            <v>38.470191715025543</v>
          </cell>
        </row>
        <row r="55">
          <cell r="C55">
            <v>43.180512414627756</v>
          </cell>
          <cell r="G55">
            <v>26.730793399531468</v>
          </cell>
          <cell r="L55">
            <v>39.523979379484764</v>
          </cell>
          <cell r="P55">
            <v>38.394722825785202</v>
          </cell>
        </row>
        <row r="56">
          <cell r="C56">
            <v>43.339101095768363</v>
          </cell>
          <cell r="G56">
            <v>26.828967344999462</v>
          </cell>
          <cell r="L56">
            <v>39.525689760899972</v>
          </cell>
          <cell r="P56">
            <v>38.396384339159972</v>
          </cell>
        </row>
        <row r="57">
          <cell r="C57">
            <v>43.810476976090271</v>
          </cell>
          <cell r="G57">
            <v>27.120771461389218</v>
          </cell>
          <cell r="L57">
            <v>42.335176388120018</v>
          </cell>
          <cell r="P57">
            <v>41.125599919888018</v>
          </cell>
        </row>
        <row r="58">
          <cell r="C58">
            <v>44.218104115633516</v>
          </cell>
          <cell r="G58">
            <v>27.37311207158265</v>
          </cell>
          <cell r="L58">
            <v>44.323246175158971</v>
          </cell>
          <cell r="P58">
            <v>43.056867713011577</v>
          </cell>
        </row>
        <row r="59">
          <cell r="C59">
            <v>44.671731321739237</v>
          </cell>
          <cell r="G59">
            <v>27.653928913457623</v>
          </cell>
          <cell r="L59">
            <v>41.695647285033054</v>
          </cell>
          <cell r="P59">
            <v>40.392658307375768</v>
          </cell>
        </row>
        <row r="60">
          <cell r="C60">
            <v>44.732165655540157</v>
          </cell>
          <cell r="G60">
            <v>27.691340643905814</v>
          </cell>
          <cell r="L60">
            <v>40.338009836929913</v>
          </cell>
          <cell r="P60">
            <v>39.077447029525857</v>
          </cell>
        </row>
        <row r="61">
          <cell r="C61">
            <v>44.918181150651741</v>
          </cell>
          <cell r="G61">
            <v>27.806493093260599</v>
          </cell>
          <cell r="L61">
            <v>38.59634793948284</v>
          </cell>
          <cell r="P61">
            <v>37.390212066373998</v>
          </cell>
        </row>
        <row r="62">
          <cell r="C62">
            <v>48.380383922267249</v>
          </cell>
          <cell r="G62">
            <v>29.94976147568925</v>
          </cell>
          <cell r="L62">
            <v>35.98329506134354</v>
          </cell>
          <cell r="P62">
            <v>34.858817090676553</v>
          </cell>
        </row>
        <row r="63">
          <cell r="C63">
            <v>50.835347573382641</v>
          </cell>
          <cell r="G63">
            <v>31.46950087876068</v>
          </cell>
          <cell r="L63">
            <v>35.93728561374239</v>
          </cell>
          <cell r="P63">
            <v>34.814245438312938</v>
          </cell>
        </row>
        <row r="64">
          <cell r="C64">
            <v>49.228453609995945</v>
          </cell>
          <cell r="G64">
            <v>31.998494846497362</v>
          </cell>
          <cell r="L64">
            <v>36.40613826239079</v>
          </cell>
          <cell r="P64">
            <v>35.268446441691076</v>
          </cell>
        </row>
        <row r="65">
          <cell r="C65">
            <v>47.503941754513164</v>
          </cell>
          <cell r="G65">
            <v>30.877562140433557</v>
          </cell>
          <cell r="L65">
            <v>36.959013153589595</v>
          </cell>
          <cell r="P65">
            <v>35.804043992539917</v>
          </cell>
        </row>
        <row r="66">
          <cell r="C66">
            <v>45.301847404654048</v>
          </cell>
          <cell r="G66">
            <v>29.446200813025129</v>
          </cell>
          <cell r="L66">
            <v>37.429525782762362</v>
          </cell>
          <cell r="P66">
            <v>36.259853102051039</v>
          </cell>
        </row>
        <row r="67">
          <cell r="C67">
            <v>42.236972937169185</v>
          </cell>
          <cell r="G67">
            <v>27.454032409159971</v>
          </cell>
          <cell r="L67">
            <v>37.374236169478557</v>
          </cell>
          <cell r="P67">
            <v>36.206291289182353</v>
          </cell>
        </row>
        <row r="68">
          <cell r="C68">
            <v>42.160604300906414</v>
          </cell>
          <cell r="G68">
            <v>27.404392795589168</v>
          </cell>
          <cell r="L68">
            <v>37.390629016821528</v>
          </cell>
          <cell r="P68">
            <v>36.222171860045854</v>
          </cell>
        </row>
        <row r="69">
          <cell r="C69">
            <v>42.725439664533681</v>
          </cell>
          <cell r="G69">
            <v>27.771535781946891</v>
          </cell>
          <cell r="L69">
            <v>40.035840016611509</v>
          </cell>
          <cell r="P69">
            <v>38.7847200160924</v>
          </cell>
        </row>
        <row r="70">
          <cell r="C70">
            <v>43.396572856895489</v>
          </cell>
          <cell r="G70">
            <v>28.207772356982069</v>
          </cell>
          <cell r="L70">
            <v>41.860614556518385</v>
          </cell>
          <cell r="P70">
            <v>40.552470351627186</v>
          </cell>
        </row>
        <row r="71">
          <cell r="C71">
            <v>43.965501167635573</v>
          </cell>
          <cell r="G71">
            <v>28.577575758963125</v>
          </cell>
          <cell r="L71">
            <v>43.062909561354601</v>
          </cell>
          <cell r="P71">
            <v>41.717193637562268</v>
          </cell>
        </row>
        <row r="72">
          <cell r="C72">
            <v>43.877634845046778</v>
          </cell>
          <cell r="G72">
            <v>28.520462649280404</v>
          </cell>
          <cell r="L72">
            <v>41.689425818620535</v>
          </cell>
          <cell r="P72">
            <v>40.386631261788644</v>
          </cell>
        </row>
        <row r="73">
          <cell r="C73">
            <v>43.881483147303385</v>
          </cell>
          <cell r="G73">
            <v>28.522964045747202</v>
          </cell>
          <cell r="L73">
            <v>39.931813028067701</v>
          </cell>
          <cell r="P73">
            <v>38.683943870940588</v>
          </cell>
        </row>
        <row r="74">
          <cell r="C74">
            <v>47.014593446964838</v>
          </cell>
          <cell r="G74">
            <v>30.559485740527144</v>
          </cell>
          <cell r="L74">
            <v>37.299427336597319</v>
          </cell>
          <cell r="P74">
            <v>36.133820232328652</v>
          </cell>
        </row>
        <row r="75">
          <cell r="C75">
            <v>49.271431931740551</v>
          </cell>
          <cell r="G75">
            <v>32.02643075563136</v>
          </cell>
          <cell r="L75">
            <v>37.243143310037127</v>
          </cell>
          <cell r="P75">
            <v>36.079295081598467</v>
          </cell>
        </row>
        <row r="76">
          <cell r="C76">
            <v>48.143509596150501</v>
          </cell>
          <cell r="G76">
            <v>32.940296039471399</v>
          </cell>
          <cell r="L76">
            <v>37.702360950085897</v>
          </cell>
          <cell r="P76">
            <v>36.524162170395712</v>
          </cell>
        </row>
        <row r="77">
          <cell r="C77">
            <v>46.503695092783033</v>
          </cell>
          <cell r="G77">
            <v>31.818317695062078</v>
          </cell>
          <cell r="L77">
            <v>38.245446484079494</v>
          </cell>
          <cell r="P77">
            <v>37.050276281452007</v>
          </cell>
        </row>
        <row r="78">
          <cell r="C78">
            <v>44.411609384951504</v>
          </cell>
          <cell r="G78">
            <v>30.386890631808924</v>
          </cell>
          <cell r="L78">
            <v>38.704831148977583</v>
          </cell>
          <cell r="P78">
            <v>37.495305175572035</v>
          </cell>
        </row>
        <row r="79">
          <cell r="C79">
            <v>41.359733966709939</v>
          </cell>
          <cell r="G79">
            <v>28.298765345643645</v>
          </cell>
          <cell r="L79">
            <v>38.636749053513839</v>
          </cell>
          <cell r="P79">
            <v>37.429350645591533</v>
          </cell>
        </row>
        <row r="80">
          <cell r="C80">
            <v>41.286130005750643</v>
          </cell>
          <cell r="G80">
            <v>28.248404740776756</v>
          </cell>
          <cell r="L80">
            <v>38.640462627681906</v>
          </cell>
          <cell r="P80">
            <v>37.432948170566846</v>
          </cell>
        </row>
        <row r="81">
          <cell r="C81">
            <v>41.821169249853327</v>
          </cell>
          <cell r="G81">
            <v>28.614484223583858</v>
          </cell>
          <cell r="L81">
            <v>41.222573090603412</v>
          </cell>
          <cell r="P81">
            <v>39.934367681522055</v>
          </cell>
        </row>
        <row r="82">
          <cell r="C82">
            <v>42.457250507379236</v>
          </cell>
          <cell r="G82">
            <v>29.049697715575267</v>
          </cell>
          <cell r="L82">
            <v>43.049472098035963</v>
          </cell>
          <cell r="P82">
            <v>41.70417609497234</v>
          </cell>
        </row>
        <row r="83">
          <cell r="C83">
            <v>42.996096622675609</v>
          </cell>
          <cell r="G83">
            <v>29.418381899725418</v>
          </cell>
          <cell r="L83">
            <v>44.283128713407557</v>
          </cell>
          <cell r="P83">
            <v>42.899280941113574</v>
          </cell>
        </row>
        <row r="84">
          <cell r="C84">
            <v>42.911749040583459</v>
          </cell>
          <cell r="G84">
            <v>29.360670396188681</v>
          </cell>
          <cell r="L84">
            <v>42.907987188907484</v>
          </cell>
          <cell r="P84">
            <v>41.567112589254123</v>
          </cell>
        </row>
        <row r="85">
          <cell r="C85">
            <v>42.913606026119965</v>
          </cell>
          <cell r="G85">
            <v>29.361940965239977</v>
          </cell>
          <cell r="L85">
            <v>41.148409087430366</v>
          </cell>
          <cell r="P85">
            <v>39.862521303448169</v>
          </cell>
        </row>
        <row r="86">
          <cell r="C86">
            <v>45.963905792816021</v>
          </cell>
          <cell r="G86">
            <v>31.448988174032014</v>
          </cell>
          <cell r="L86">
            <v>38.51290664087054</v>
          </cell>
          <cell r="P86">
            <v>37.309378308343334</v>
          </cell>
        </row>
        <row r="87">
          <cell r="C87">
            <v>48.122381561601173</v>
          </cell>
          <cell r="G87">
            <v>32.925840015832378</v>
          </cell>
          <cell r="L87">
            <v>38.4565340032241</v>
          </cell>
          <cell r="P87">
            <v>37.254767315623347</v>
          </cell>
        </row>
        <row r="88">
          <cell r="C88">
            <v>43.571951412859541</v>
          </cell>
          <cell r="G88">
            <v>28.665757508460224</v>
          </cell>
          <cell r="L88">
            <v>38.916262528251885</v>
          </cell>
          <cell r="P88">
            <v>37.70012932424401</v>
          </cell>
        </row>
        <row r="89">
          <cell r="C89">
            <v>42.153220279591757</v>
          </cell>
          <cell r="G89">
            <v>27.732381762889315</v>
          </cell>
          <cell r="L89">
            <v>39.459953483441851</v>
          </cell>
          <cell r="P89">
            <v>38.22682993708429</v>
          </cell>
        </row>
        <row r="90">
          <cell r="C90">
            <v>40.333183596759568</v>
          </cell>
          <cell r="G90">
            <v>26.534989208394453</v>
          </cell>
          <cell r="L90">
            <v>39.919841593004669</v>
          </cell>
          <cell r="P90">
            <v>38.67234654322327</v>
          </cell>
        </row>
        <row r="91">
          <cell r="C91">
            <v>37.602543339103995</v>
          </cell>
          <cell r="G91">
            <v>24.738515354673684</v>
          </cell>
          <cell r="L91">
            <v>39.851650921495242</v>
          </cell>
          <cell r="P91">
            <v>38.606286830198513</v>
          </cell>
        </row>
        <row r="92">
          <cell r="C92">
            <v>37.554463466360794</v>
          </cell>
          <cell r="G92">
            <v>24.706883859447892</v>
          </cell>
          <cell r="L92">
            <v>39.855339620465401</v>
          </cell>
          <cell r="P92">
            <v>38.609860257325856</v>
          </cell>
        </row>
        <row r="93">
          <cell r="C93">
            <v>38.04441448419837</v>
          </cell>
          <cell r="G93">
            <v>25.029220055393669</v>
          </cell>
          <cell r="L93">
            <v>42.209487390156255</v>
          </cell>
          <cell r="P93">
            <v>40.890440909213872</v>
          </cell>
        </row>
        <row r="94">
          <cell r="C94">
            <v>38.622168745501121</v>
          </cell>
          <cell r="G94">
            <v>25.409321543092847</v>
          </cell>
          <cell r="L94">
            <v>44.063271276559909</v>
          </cell>
          <cell r="P94">
            <v>42.686294049167415</v>
          </cell>
        </row>
        <row r="95">
          <cell r="C95">
            <v>39.113854442986664</v>
          </cell>
          <cell r="G95">
            <v>25.732798975649125</v>
          </cell>
          <cell r="L95">
            <v>45.355880837619701</v>
          </cell>
          <cell r="P95">
            <v>43.938509561444086</v>
          </cell>
        </row>
        <row r="96">
          <cell r="C96">
            <v>39.056076797105092</v>
          </cell>
          <cell r="G96">
            <v>25.694787366516508</v>
          </cell>
          <cell r="L96">
            <v>44.003651545659615</v>
          </cell>
          <cell r="P96">
            <v>42.628537434857755</v>
          </cell>
        </row>
        <row r="97">
          <cell r="C97">
            <v>39.073207322578497</v>
          </cell>
          <cell r="G97">
            <v>25.706057449064801</v>
          </cell>
          <cell r="L97">
            <v>42.261842851259068</v>
          </cell>
          <cell r="P97">
            <v>40.941160262157226</v>
          </cell>
        </row>
        <row r="98">
          <cell r="C98">
            <v>41.837452817359022</v>
          </cell>
          <cell r="G98">
            <v>27.524640011420413</v>
          </cell>
          <cell r="L98">
            <v>39.219771867501407</v>
          </cell>
          <cell r="P98">
            <v>37.994153996641991</v>
          </cell>
        </row>
        <row r="99">
          <cell r="C99">
            <v>43.744342211561708</v>
          </cell>
          <cell r="G99">
            <v>28.77917250760639</v>
          </cell>
          <cell r="L99">
            <v>39.187319705441034</v>
          </cell>
          <cell r="P99">
            <v>37.962715964646002</v>
          </cell>
        </row>
        <row r="100">
          <cell r="C100">
            <v>45.000740491615552</v>
          </cell>
          <cell r="G100">
            <v>29.605750323431288</v>
          </cell>
          <cell r="L100">
            <v>39.675101866486848</v>
          </cell>
          <cell r="P100">
            <v>38.435254933159136</v>
          </cell>
        </row>
        <row r="101">
          <cell r="C101">
            <v>43.565449980458453</v>
          </cell>
          <cell r="G101">
            <v>28.661480250301619</v>
          </cell>
          <cell r="L101">
            <v>40.247657118877946</v>
          </cell>
          <cell r="P101">
            <v>38.989917833913012</v>
          </cell>
        </row>
        <row r="102">
          <cell r="C102">
            <v>41.728744614330743</v>
          </cell>
          <cell r="G102">
            <v>27.453121456796545</v>
          </cell>
          <cell r="L102">
            <v>40.737968491752653</v>
          </cell>
          <cell r="P102">
            <v>39.464906976385386</v>
          </cell>
        </row>
        <row r="103">
          <cell r="C103">
            <v>38.977901566744194</v>
          </cell>
          <cell r="G103">
            <v>25.643356293910657</v>
          </cell>
          <cell r="L103">
            <v>40.697407092387017</v>
          </cell>
          <cell r="P103">
            <v>39.425613120749922</v>
          </cell>
        </row>
        <row r="104">
          <cell r="C104">
            <v>38.919084758988795</v>
          </cell>
          <cell r="G104">
            <v>25.604661025650525</v>
          </cell>
          <cell r="L104">
            <v>40.728859714447104</v>
          </cell>
          <cell r="P104">
            <v>39.456082848370635</v>
          </cell>
        </row>
        <row r="105">
          <cell r="C105">
            <v>39.398967192839763</v>
          </cell>
          <cell r="G105">
            <v>25.920373153184055</v>
          </cell>
          <cell r="L105">
            <v>43.548019544675427</v>
          </cell>
          <cell r="P105">
            <v>42.187143933904316</v>
          </cell>
        </row>
        <row r="106">
          <cell r="C106">
            <v>39.966491575863067</v>
          </cell>
          <cell r="G106">
            <v>26.293744457804653</v>
          </cell>
          <cell r="L106">
            <v>45.425490746051466</v>
          </cell>
          <cell r="P106">
            <v>44.005944160237355</v>
          </cell>
        </row>
        <row r="107">
          <cell r="C107">
            <v>40.44654855068157</v>
          </cell>
          <cell r="G107">
            <v>26.609571414922087</v>
          </cell>
          <cell r="L107">
            <v>46.767869609172699</v>
          </cell>
          <cell r="P107">
            <v>45.306373683886051</v>
          </cell>
        </row>
        <row r="108">
          <cell r="C108">
            <v>40.375402760921958</v>
          </cell>
          <cell r="G108">
            <v>26.562764974290765</v>
          </cell>
          <cell r="L108">
            <v>45.411139859425276</v>
          </cell>
          <cell r="P108">
            <v>43.992041738818237</v>
          </cell>
        </row>
        <row r="109">
          <cell r="C109">
            <v>40.379283445927591</v>
          </cell>
          <cell r="G109">
            <v>26.565318056531311</v>
          </cell>
          <cell r="L109">
            <v>43.660042099276943</v>
          </cell>
          <cell r="P109">
            <v>42.295665783674536</v>
          </cell>
        </row>
        <row r="110">
          <cell r="C110">
            <v>43.077588879680562</v>
          </cell>
          <cell r="G110">
            <v>28.340518999789847</v>
          </cell>
          <cell r="L110">
            <v>40.1707946381404</v>
          </cell>
          <cell r="P110">
            <v>38.91545730569851</v>
          </cell>
        </row>
        <row r="111">
          <cell r="C111">
            <v>44.986698342447575</v>
          </cell>
          <cell r="G111">
            <v>29.596512067399726</v>
          </cell>
          <cell r="L111">
            <v>40.144477284046779</v>
          </cell>
          <cell r="P111">
            <v>38.889962368920315</v>
          </cell>
        </row>
        <row r="112">
          <cell r="C112">
            <v>46.27586950551089</v>
          </cell>
          <cell r="G112">
            <v>30.444650990467697</v>
          </cell>
          <cell r="L112">
            <v>40.643718142290389</v>
          </cell>
          <cell r="P112">
            <v>39.373601950343811</v>
          </cell>
        </row>
        <row r="113">
          <cell r="C113">
            <v>44.838846612408318</v>
          </cell>
          <cell r="G113">
            <v>29.499241192373894</v>
          </cell>
          <cell r="L113">
            <v>41.228518297851842</v>
          </cell>
          <cell r="P113">
            <v>39.94012710104397</v>
          </cell>
        </row>
        <row r="114">
          <cell r="C114">
            <v>43.000087496364728</v>
          </cell>
          <cell r="G114">
            <v>28.289531247608377</v>
          </cell>
          <cell r="L114">
            <v>41.730646110171477</v>
          </cell>
          <cell r="P114">
            <v>40.426563419228621</v>
          </cell>
        </row>
        <row r="115">
          <cell r="C115">
            <v>40.245987439709708</v>
          </cell>
          <cell r="G115">
            <v>26.477623315598496</v>
          </cell>
          <cell r="L115">
            <v>41.696599730439772</v>
          </cell>
          <cell r="P115">
            <v>40.393580988863526</v>
          </cell>
        </row>
        <row r="116">
          <cell r="C116">
            <v>40.187078033369183</v>
          </cell>
          <cell r="G116">
            <v>26.438867127216568</v>
          </cell>
          <cell r="L116">
            <v>41.735090906468848</v>
          </cell>
          <cell r="P116">
            <v>40.430869315641694</v>
          </cell>
        </row>
        <row r="117">
          <cell r="C117">
            <v>40.667494342023218</v>
          </cell>
          <cell r="G117">
            <v>26.754930488173169</v>
          </cell>
          <cell r="L117">
            <v>44.223821021883495</v>
          </cell>
          <cell r="P117">
            <v>42.841826614949639</v>
          </cell>
        </row>
        <row r="118">
          <cell r="C118">
            <v>41.235651390196729</v>
          </cell>
          <cell r="G118">
            <v>27.128718019866273</v>
          </cell>
          <cell r="L118">
            <v>46.12828580530865</v>
          </cell>
          <cell r="P118">
            <v>44.686776873892754</v>
          </cell>
        </row>
        <row r="119">
          <cell r="C119">
            <v>41.716234464689876</v>
          </cell>
          <cell r="G119">
            <v>27.444891095190709</v>
          </cell>
          <cell r="L119">
            <v>41.27466945621736</v>
          </cell>
          <cell r="P119">
            <v>28.240563312148719</v>
          </cell>
        </row>
        <row r="120">
          <cell r="C120">
            <v>41.644975212962528</v>
          </cell>
          <cell r="G120">
            <v>27.398010008527979</v>
          </cell>
          <cell r="L120">
            <v>40.044116416039728</v>
          </cell>
          <cell r="P120">
            <v>27.39860596886929</v>
          </cell>
        </row>
        <row r="121">
          <cell r="C121">
            <v>41.648829903386343</v>
          </cell>
          <cell r="G121">
            <v>27.400545989069961</v>
          </cell>
          <cell r="L121">
            <v>38.459039094429905</v>
          </cell>
          <cell r="P121">
            <v>26.314079380399409</v>
          </cell>
        </row>
        <row r="122">
          <cell r="C122">
            <v>44.108914322713282</v>
          </cell>
          <cell r="G122">
            <v>29.019022580732425</v>
          </cell>
          <cell r="L122">
            <v>35.690699642122254</v>
          </cell>
          <cell r="P122">
            <v>24.419952386715227</v>
          </cell>
        </row>
        <row r="123">
          <cell r="C123">
            <v>46.046118484005099</v>
          </cell>
          <cell r="G123">
            <v>30.293499002634938</v>
          </cell>
          <cell r="L123">
            <v>35.661167589443643</v>
          </cell>
          <cell r="P123">
            <v>24.39974624540881</v>
          </cell>
        </row>
        <row r="124">
          <cell r="C124">
            <v>47.396895475312583</v>
          </cell>
          <cell r="G124">
            <v>31.182168075863544</v>
          </cell>
          <cell r="L124">
            <v>36.105058152078385</v>
          </cell>
          <cell r="P124">
            <v>24.703460840895737</v>
          </cell>
        </row>
        <row r="125">
          <cell r="C125">
            <v>45.983815865214297</v>
          </cell>
          <cell r="G125">
            <v>30.252510437640986</v>
          </cell>
          <cell r="L125">
            <v>36.626093756534388</v>
          </cell>
          <cell r="P125">
            <v>25.059958886049845</v>
          </cell>
        </row>
        <row r="126">
          <cell r="C126">
            <v>44.16362577956572</v>
          </cell>
          <cell r="G126">
            <v>29.055016960240611</v>
          </cell>
          <cell r="L126">
            <v>37.072285947542227</v>
          </cell>
          <cell r="P126">
            <v>25.365248279897312</v>
          </cell>
        </row>
        <row r="127">
          <cell r="C127">
            <v>40.984661601538967</v>
          </cell>
          <cell r="G127">
            <v>26.963593158907216</v>
          </cell>
          <cell r="L127">
            <v>37.035374342683475</v>
          </cell>
          <cell r="P127">
            <v>25.339992971309751</v>
          </cell>
        </row>
        <row r="128">
          <cell r="C128">
            <v>40.95074909218588</v>
          </cell>
          <cell r="G128">
            <v>26.941282297490712</v>
          </cell>
          <cell r="L128">
            <v>37.063996795937321</v>
          </cell>
          <cell r="P128">
            <v>25.359576755115011</v>
          </cell>
        </row>
        <row r="129">
          <cell r="C129">
            <v>41.460481450478753</v>
          </cell>
          <cell r="G129">
            <v>27.276632533209707</v>
          </cell>
          <cell r="L129">
            <v>39.629483078818794</v>
          </cell>
          <cell r="P129">
            <v>27.114909474981278</v>
          </cell>
        </row>
        <row r="130">
          <cell r="C130">
            <v>42.058801689227451</v>
          </cell>
          <cell r="G130">
            <v>27.670264269228589</v>
          </cell>
          <cell r="L130">
            <v>41.33801572815252</v>
          </cell>
          <cell r="P130">
            <v>28.283905498209624</v>
          </cell>
        </row>
        <row r="131">
          <cell r="C131">
            <v>42.571177073881522</v>
          </cell>
          <cell r="G131">
            <v>28.007353338079948</v>
          </cell>
          <cell r="L131">
            <v>41.27466945621736</v>
          </cell>
          <cell r="P131">
            <v>28.240563312148719</v>
          </cell>
        </row>
        <row r="132">
          <cell r="C132">
            <v>42.528790411544428</v>
          </cell>
          <cell r="G132">
            <v>27.979467376016075</v>
          </cell>
          <cell r="L132">
            <v>40.044116416039728</v>
          </cell>
          <cell r="P132">
            <v>27.39860596886929</v>
          </cell>
        </row>
        <row r="133">
          <cell r="C133">
            <v>42.561658401597221</v>
          </cell>
          <cell r="G133">
            <v>28.001091053682384</v>
          </cell>
          <cell r="L133">
            <v>38.459039094429905</v>
          </cell>
          <cell r="P133">
            <v>26.314079380399409</v>
          </cell>
        </row>
        <row r="134">
          <cell r="C134">
            <v>45.507680424185814</v>
          </cell>
          <cell r="G134">
            <v>29.939263436964357</v>
          </cell>
          <cell r="L134">
            <v>35.690699642122254</v>
          </cell>
          <cell r="P134">
            <v>24.419952386715227</v>
          </cell>
        </row>
        <row r="135">
          <cell r="C135">
            <v>47.469637829623778</v>
          </cell>
          <cell r="G135">
            <v>31.230024887910382</v>
          </cell>
          <cell r="L135">
            <v>35.661167589443643</v>
          </cell>
          <cell r="P135">
            <v>24.39974624540881</v>
          </cell>
        </row>
        <row r="136">
          <cell r="C136">
            <v>48.872423741585465</v>
          </cell>
          <cell r="G136">
            <v>32.152910356306229</v>
          </cell>
          <cell r="L136">
            <v>36.105058152078385</v>
          </cell>
          <cell r="P136">
            <v>24.703460840895737</v>
          </cell>
        </row>
        <row r="137">
          <cell r="C137">
            <v>47.454641153099409</v>
          </cell>
          <cell r="G137">
            <v>31.220158653354879</v>
          </cell>
          <cell r="L137">
            <v>36.626093756534388</v>
          </cell>
          <cell r="P137">
            <v>25.059958886049845</v>
          </cell>
        </row>
        <row r="138">
          <cell r="C138">
            <v>45.624743993744403</v>
          </cell>
          <cell r="G138">
            <v>30.0162789432529</v>
          </cell>
          <cell r="L138">
            <v>37.072285947542227</v>
          </cell>
          <cell r="P138">
            <v>25.365248279897312</v>
          </cell>
        </row>
        <row r="139">
          <cell r="C139">
            <v>41.978480396856718</v>
          </cell>
          <cell r="G139">
            <v>27.617421313721525</v>
          </cell>
          <cell r="L139">
            <v>37.035374342683475</v>
          </cell>
          <cell r="P139">
            <v>25.339992971309751</v>
          </cell>
        </row>
        <row r="140">
          <cell r="C140">
            <v>41.950978761828878</v>
          </cell>
          <cell r="G140">
            <v>27.599328132782162</v>
          </cell>
          <cell r="L140">
            <v>37.063996795937321</v>
          </cell>
          <cell r="P140">
            <v>25.359576755115011</v>
          </cell>
        </row>
        <row r="141">
          <cell r="C141">
            <v>42.472685458693455</v>
          </cell>
          <cell r="G141">
            <v>27.942556222824642</v>
          </cell>
          <cell r="L141">
            <v>39.629483078818794</v>
          </cell>
          <cell r="P141">
            <v>27.114909474981278</v>
          </cell>
        </row>
        <row r="142">
          <cell r="C142">
            <v>43.083801621255169</v>
          </cell>
          <cell r="G142">
            <v>28.344606329773143</v>
          </cell>
          <cell r="L142">
            <v>41.33801572815252</v>
          </cell>
          <cell r="P142">
            <v>28.283905498209624</v>
          </cell>
        </row>
        <row r="143">
          <cell r="C143">
            <v>43.608525185129189</v>
          </cell>
          <cell r="G143">
            <v>28.689819200742889</v>
          </cell>
          <cell r="L143">
            <v>41.27466945621736</v>
          </cell>
          <cell r="P143">
            <v>28.240563312148719</v>
          </cell>
        </row>
        <row r="144">
          <cell r="C144">
            <v>43.572946718309559</v>
          </cell>
          <cell r="G144">
            <v>28.666412314677345</v>
          </cell>
          <cell r="L144">
            <v>40.044116416039728</v>
          </cell>
          <cell r="P144">
            <v>27.39860596886929</v>
          </cell>
        </row>
        <row r="145">
          <cell r="C145">
            <v>43.613169997259945</v>
          </cell>
          <cell r="G145">
            <v>28.692874998197333</v>
          </cell>
          <cell r="L145">
            <v>38.459039094429905</v>
          </cell>
          <cell r="P145">
            <v>26.314079380399409</v>
          </cell>
        </row>
        <row r="146">
          <cell r="C146">
            <v>46.213892967868247</v>
          </cell>
          <cell r="G146">
            <v>30.403876952544902</v>
          </cell>
          <cell r="L146">
            <v>35.690699642122254</v>
          </cell>
          <cell r="P146">
            <v>24.419952386715227</v>
          </cell>
        </row>
        <row r="147">
          <cell r="C147">
            <v>48.204058666547539</v>
          </cell>
          <cell r="G147">
            <v>31.713196491149695</v>
          </cell>
          <cell r="L147">
            <v>35.661167589443643</v>
          </cell>
          <cell r="P147">
            <v>24.39974624540881</v>
          </cell>
        </row>
        <row r="148">
          <cell r="C148">
            <v>43.447020480228801</v>
          </cell>
          <cell r="G148">
            <v>28.240563312148719</v>
          </cell>
          <cell r="L148">
            <v>36.105058152078385</v>
          </cell>
          <cell r="P148">
            <v>24.703460840895737</v>
          </cell>
        </row>
        <row r="149">
          <cell r="C149">
            <v>42.151701490568136</v>
          </cell>
          <cell r="G149">
            <v>27.39860596886929</v>
          </cell>
          <cell r="L149">
            <v>36.626093756534388</v>
          </cell>
          <cell r="P149">
            <v>25.059958886049845</v>
          </cell>
        </row>
        <row r="150">
          <cell r="C150">
            <v>40.48319904676832</v>
          </cell>
          <cell r="G150">
            <v>26.314079380399409</v>
          </cell>
          <cell r="L150">
            <v>37.072285947542227</v>
          </cell>
          <cell r="P150">
            <v>25.365248279897312</v>
          </cell>
        </row>
        <row r="151">
          <cell r="C151">
            <v>37.569157518023431</v>
          </cell>
          <cell r="G151">
            <v>24.419952386715227</v>
          </cell>
          <cell r="L151">
            <v>37.035374342683475</v>
          </cell>
          <cell r="P151">
            <v>25.339992971309751</v>
          </cell>
        </row>
        <row r="152">
          <cell r="C152">
            <v>37.538071146782784</v>
          </cell>
          <cell r="G152">
            <v>24.39974624540881</v>
          </cell>
          <cell r="L152">
            <v>37.063996795937321</v>
          </cell>
          <cell r="P152">
            <v>25.359576755115011</v>
          </cell>
        </row>
        <row r="153">
          <cell r="C153">
            <v>38.005324370608825</v>
          </cell>
          <cell r="G153">
            <v>24.703460840895737</v>
          </cell>
          <cell r="L153">
            <v>39.629483078818794</v>
          </cell>
          <cell r="P153">
            <v>27.114909474981278</v>
          </cell>
        </row>
        <row r="154">
          <cell r="C154">
            <v>38.553782901615151</v>
          </cell>
          <cell r="G154">
            <v>25.059958886049845</v>
          </cell>
          <cell r="L154">
            <v>41.33801572815252</v>
          </cell>
          <cell r="P154">
            <v>28.283905498209624</v>
          </cell>
        </row>
        <row r="155">
          <cell r="C155">
            <v>39.023458892149712</v>
          </cell>
          <cell r="G155">
            <v>25.365248279897312</v>
          </cell>
          <cell r="L155">
            <v>41.27466945621736</v>
          </cell>
          <cell r="P155">
            <v>28.240563312148719</v>
          </cell>
        </row>
        <row r="156">
          <cell r="C156">
            <v>38.984604571245768</v>
          </cell>
          <cell r="G156">
            <v>25.339992971309751</v>
          </cell>
          <cell r="L156">
            <v>40.044116416039728</v>
          </cell>
          <cell r="P156">
            <v>27.39860596886929</v>
          </cell>
        </row>
        <row r="157">
          <cell r="C157">
            <v>39.014733469407709</v>
          </cell>
          <cell r="G157">
            <v>25.359576755115011</v>
          </cell>
          <cell r="L157">
            <v>38.459039094429905</v>
          </cell>
          <cell r="P157">
            <v>26.314079380399409</v>
          </cell>
        </row>
        <row r="158">
          <cell r="C158">
            <v>41.715245346125045</v>
          </cell>
          <cell r="G158">
            <v>27.114909474981278</v>
          </cell>
          <cell r="L158">
            <v>35.690699642122254</v>
          </cell>
          <cell r="P158">
            <v>24.419952386715227</v>
          </cell>
        </row>
        <row r="159">
          <cell r="C159">
            <v>43.51370076647634</v>
          </cell>
          <cell r="G159">
            <v>28.283905498209624</v>
          </cell>
          <cell r="L159">
            <v>35.661167589443643</v>
          </cell>
          <cell r="P159">
            <v>24.39974624540881</v>
          </cell>
        </row>
        <row r="160">
          <cell r="C160">
            <v>43.447020480228801</v>
          </cell>
          <cell r="G160">
            <v>28.240563312148719</v>
          </cell>
          <cell r="L160">
            <v>36.105058152078385</v>
          </cell>
          <cell r="P160">
            <v>24.703460840895737</v>
          </cell>
        </row>
        <row r="161">
          <cell r="C161">
            <v>42.151701490568136</v>
          </cell>
          <cell r="G161">
            <v>27.39860596886929</v>
          </cell>
          <cell r="L161">
            <v>36.626093756534388</v>
          </cell>
          <cell r="P161">
            <v>25.059958886049845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ColWidth="9.125" defaultRowHeight="13.2" x14ac:dyDescent="0.25"/>
  <cols>
    <col min="1" max="1" width="10.875" style="5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customWidth="1"/>
    <col min="9" max="12" width="9.125" style="40"/>
    <col min="13" max="13" width="10.375" style="40" customWidth="1"/>
    <col min="14" max="15" width="8.25" style="40" customWidth="1"/>
    <col min="16" max="16" width="3.625" style="40" customWidth="1"/>
    <col min="17" max="21" width="9.125" style="40"/>
    <col min="22" max="22" width="9.75" style="40" customWidth="1"/>
    <col min="23" max="26" width="9.125" style="40"/>
    <col min="27" max="27" width="3" style="40" customWidth="1"/>
    <col min="28" max="31" width="9.125" style="40"/>
    <col min="32" max="32" width="10.25" style="40" bestFit="1" customWidth="1"/>
    <col min="33" max="33" width="9.125" style="40"/>
    <col min="34" max="34" width="4.25" style="40" customWidth="1"/>
    <col min="35" max="35" width="9.125" style="40" bestFit="1"/>
    <col min="36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v>37182</v>
      </c>
      <c r="B7" s="40">
        <v>29.5</v>
      </c>
      <c r="C7" s="40">
        <v>28.25</v>
      </c>
      <c r="D7" s="40">
        <v>26</v>
      </c>
      <c r="E7" s="40">
        <v>28.76</v>
      </c>
      <c r="F7" s="40">
        <v>29.97</v>
      </c>
      <c r="G7" s="40">
        <v>30.5</v>
      </c>
      <c r="I7" s="40">
        <v>28.76</v>
      </c>
      <c r="R7" s="40">
        <v>54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5">
      <c r="A8" s="50">
        <v>37183</v>
      </c>
      <c r="B8" s="40">
        <v>27.5</v>
      </c>
      <c r="C8" s="40">
        <v>28</v>
      </c>
      <c r="D8" s="40">
        <v>26</v>
      </c>
      <c r="E8" s="40">
        <v>28.5</v>
      </c>
      <c r="F8" s="40">
        <v>29.5</v>
      </c>
      <c r="G8" s="40">
        <v>28.5</v>
      </c>
      <c r="I8" s="40">
        <v>27.1875</v>
      </c>
      <c r="R8" s="40">
        <v>47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5">
      <c r="A9" s="50">
        <v>37186</v>
      </c>
      <c r="B9" s="40">
        <v>27.5</v>
      </c>
      <c r="C9" s="40">
        <v>28</v>
      </c>
      <c r="D9" s="40">
        <v>26</v>
      </c>
      <c r="E9" s="40">
        <v>28.5</v>
      </c>
      <c r="F9" s="40">
        <v>29.5</v>
      </c>
      <c r="G9" s="40">
        <v>28.5</v>
      </c>
      <c r="I9" s="40">
        <v>27.1875</v>
      </c>
      <c r="R9" s="40">
        <v>47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5">
      <c r="A10" s="50">
        <v>37187</v>
      </c>
      <c r="B10" s="40">
        <v>27.5</v>
      </c>
      <c r="C10" s="40">
        <v>28</v>
      </c>
      <c r="D10" s="40">
        <v>26</v>
      </c>
      <c r="E10" s="40">
        <v>28.5</v>
      </c>
      <c r="F10" s="40">
        <v>29.5</v>
      </c>
      <c r="G10" s="40">
        <v>28.5</v>
      </c>
      <c r="I10" s="40">
        <v>27.1875</v>
      </c>
      <c r="R10" s="40">
        <v>47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5">
      <c r="A11" s="50">
        <v>37188</v>
      </c>
      <c r="B11" s="40">
        <v>27.5</v>
      </c>
      <c r="C11" s="40">
        <v>28</v>
      </c>
      <c r="D11" s="40">
        <v>26</v>
      </c>
      <c r="E11" s="40">
        <v>28.5</v>
      </c>
      <c r="F11" s="40">
        <v>29.5</v>
      </c>
      <c r="G11" s="40">
        <v>28.5</v>
      </c>
      <c r="I11" s="40">
        <v>27.1875</v>
      </c>
      <c r="R11" s="40">
        <v>47</v>
      </c>
      <c r="AI11" s="50"/>
      <c r="AJ11" s="70"/>
      <c r="AL11" s="50">
        <v>37196</v>
      </c>
      <c r="AM11" s="40">
        <v>4.891</v>
      </c>
      <c r="AN11" s="40">
        <v>0.48</v>
      </c>
      <c r="AO11" s="40">
        <v>5.3710000000000004</v>
      </c>
      <c r="AP11" s="40">
        <v>0.15</v>
      </c>
      <c r="AQ11" s="40">
        <v>5.0410000000000004</v>
      </c>
      <c r="AR11" s="40">
        <v>0.38</v>
      </c>
      <c r="AS11" s="40">
        <v>5.2709999999999999</v>
      </c>
      <c r="AT11" s="40">
        <v>0.47499999999999998</v>
      </c>
      <c r="AU11" s="40">
        <v>5.3659999999999997</v>
      </c>
    </row>
    <row r="12" spans="1:48" x14ac:dyDescent="0.25">
      <c r="A12" s="50">
        <v>37189</v>
      </c>
      <c r="B12" s="40">
        <v>27.5</v>
      </c>
      <c r="C12" s="40">
        <v>28</v>
      </c>
      <c r="D12" s="40">
        <v>26</v>
      </c>
      <c r="E12" s="40">
        <v>28.5</v>
      </c>
      <c r="F12" s="40">
        <v>29.5</v>
      </c>
      <c r="G12" s="40">
        <v>28.5</v>
      </c>
      <c r="I12" s="40">
        <v>27.1875</v>
      </c>
      <c r="R12" s="40">
        <v>47</v>
      </c>
      <c r="AI12" s="50"/>
      <c r="AJ12" s="70"/>
      <c r="AL12" s="50">
        <v>37226</v>
      </c>
      <c r="AM12" s="40">
        <v>3.738</v>
      </c>
      <c r="AN12" s="40">
        <v>0.76500000000000001</v>
      </c>
      <c r="AO12" s="40">
        <v>4.5030000000000001</v>
      </c>
      <c r="AP12" s="40">
        <v>0.13500000000000001</v>
      </c>
      <c r="AQ12" s="40">
        <v>3.8730000000000002</v>
      </c>
      <c r="AR12" s="40">
        <v>0.76500000000000001</v>
      </c>
      <c r="AS12" s="40">
        <v>4.5030000000000001</v>
      </c>
      <c r="AT12" s="40">
        <v>0.96</v>
      </c>
      <c r="AU12" s="40">
        <v>4.6980000000000004</v>
      </c>
    </row>
    <row r="13" spans="1:48" x14ac:dyDescent="0.25">
      <c r="A13" s="50">
        <v>37190</v>
      </c>
      <c r="B13" s="40">
        <v>27.5</v>
      </c>
      <c r="C13" s="40">
        <v>28</v>
      </c>
      <c r="D13" s="40">
        <v>26</v>
      </c>
      <c r="E13" s="40">
        <v>28.5</v>
      </c>
      <c r="F13" s="40">
        <v>29.5</v>
      </c>
      <c r="G13" s="40">
        <v>28.5</v>
      </c>
      <c r="I13" s="40">
        <v>27.1875</v>
      </c>
      <c r="R13" s="40">
        <v>47</v>
      </c>
      <c r="AI13" s="50"/>
      <c r="AJ13" s="70"/>
      <c r="AL13" s="50">
        <v>37257</v>
      </c>
      <c r="AM13" s="40">
        <v>3.1819999999999999</v>
      </c>
      <c r="AN13" s="40">
        <v>1.1599999999999999</v>
      </c>
      <c r="AO13" s="40">
        <v>4.3419999999999996</v>
      </c>
      <c r="AP13" s="40">
        <v>3.2500000000000001E-2</v>
      </c>
      <c r="AQ13" s="40">
        <v>3.2145000000000001</v>
      </c>
      <c r="AR13" s="40">
        <v>1.1599999999999999</v>
      </c>
      <c r="AS13" s="40">
        <v>4.3419999999999996</v>
      </c>
      <c r="AT13" s="40">
        <v>1.9950000000000001</v>
      </c>
      <c r="AU13" s="40">
        <v>5.1769999999999996</v>
      </c>
    </row>
    <row r="14" spans="1:48" x14ac:dyDescent="0.25">
      <c r="A14" s="50">
        <v>37193</v>
      </c>
      <c r="B14" s="40">
        <v>27.5</v>
      </c>
      <c r="C14" s="40">
        <v>28</v>
      </c>
      <c r="D14" s="40">
        <v>26</v>
      </c>
      <c r="E14" s="40">
        <v>28.5</v>
      </c>
      <c r="F14" s="40">
        <v>29.5</v>
      </c>
      <c r="G14" s="40">
        <v>28.5</v>
      </c>
      <c r="I14" s="40">
        <v>27.1875</v>
      </c>
      <c r="R14" s="40">
        <v>47</v>
      </c>
      <c r="AI14" s="50"/>
      <c r="AJ14" s="70"/>
      <c r="AL14" s="50">
        <v>37288</v>
      </c>
      <c r="AM14" s="40">
        <v>3.1670000000000003</v>
      </c>
      <c r="AN14" s="40">
        <v>1.1399999999999999</v>
      </c>
      <c r="AO14" s="40">
        <v>4.3070000000000004</v>
      </c>
      <c r="AP14" s="40">
        <v>3.2500000000000001E-2</v>
      </c>
      <c r="AQ14" s="40">
        <v>3.1995000000000005</v>
      </c>
      <c r="AR14" s="40">
        <v>1.1399999999999999</v>
      </c>
      <c r="AS14" s="40">
        <v>4.3070000000000004</v>
      </c>
      <c r="AT14" s="40">
        <v>1.94</v>
      </c>
      <c r="AU14" s="40">
        <v>5.1070000000000002</v>
      </c>
    </row>
    <row r="15" spans="1:48" x14ac:dyDescent="0.25">
      <c r="A15" s="50">
        <v>37194</v>
      </c>
      <c r="B15" s="40">
        <v>27.5</v>
      </c>
      <c r="C15" s="40">
        <v>28</v>
      </c>
      <c r="D15" s="40">
        <v>26</v>
      </c>
      <c r="E15" s="40">
        <v>28.5</v>
      </c>
      <c r="F15" s="40">
        <v>29.5</v>
      </c>
      <c r="G15" s="40">
        <v>28.5</v>
      </c>
      <c r="I15" s="40">
        <v>27.1875</v>
      </c>
      <c r="R15" s="40">
        <v>47</v>
      </c>
      <c r="AI15" s="50"/>
      <c r="AJ15" s="70"/>
      <c r="AL15" s="50">
        <v>37316</v>
      </c>
      <c r="AM15" s="40">
        <v>2.2949999999999999</v>
      </c>
      <c r="AN15" s="40">
        <v>0.62</v>
      </c>
      <c r="AO15" s="40">
        <v>2.915</v>
      </c>
      <c r="AP15" s="40">
        <v>3.2500000000000001E-2</v>
      </c>
      <c r="AQ15" s="40">
        <v>2.3275000000000001</v>
      </c>
      <c r="AR15" s="40">
        <v>0.62</v>
      </c>
      <c r="AS15" s="40">
        <v>2.915</v>
      </c>
      <c r="AT15" s="40">
        <v>0.72</v>
      </c>
      <c r="AU15" s="40">
        <v>3.0150000000000001</v>
      </c>
    </row>
    <row r="16" spans="1:48" x14ac:dyDescent="0.25">
      <c r="A16" s="50">
        <v>37195</v>
      </c>
      <c r="B16" s="40">
        <v>27.5</v>
      </c>
      <c r="C16" s="40">
        <v>28</v>
      </c>
      <c r="D16" s="40">
        <v>26</v>
      </c>
      <c r="E16" s="40">
        <v>28.5</v>
      </c>
      <c r="F16" s="40">
        <v>29.5</v>
      </c>
      <c r="G16" s="40">
        <v>28.5</v>
      </c>
      <c r="I16" s="40">
        <v>27.1875</v>
      </c>
      <c r="R16" s="40">
        <v>47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5">
      <c r="A17" s="50">
        <v>37196</v>
      </c>
      <c r="B17" s="40">
        <v>27.75</v>
      </c>
      <c r="C17" s="40">
        <v>28.75</v>
      </c>
      <c r="D17" s="40">
        <v>28</v>
      </c>
      <c r="E17" s="40">
        <v>29.25</v>
      </c>
      <c r="F17" s="40">
        <v>28.6</v>
      </c>
      <c r="G17" s="40">
        <v>28.75</v>
      </c>
      <c r="I17" s="40">
        <v>24.9</v>
      </c>
      <c r="R17" s="40">
        <v>42.499996185302734</v>
      </c>
      <c r="AI17" s="50"/>
      <c r="AJ17" s="70"/>
      <c r="AL17" s="50">
        <v>37377</v>
      </c>
      <c r="AM17" s="40">
        <v>2.4180000000000001</v>
      </c>
      <c r="AN17" s="40">
        <v>0.31</v>
      </c>
      <c r="AO17" s="40">
        <v>2.7280000000000002</v>
      </c>
      <c r="AP17" s="40">
        <v>3.2500000000000001E-2</v>
      </c>
      <c r="AQ17" s="40">
        <v>2.4505000000000003</v>
      </c>
      <c r="AR17" s="40">
        <v>0.31</v>
      </c>
      <c r="AS17" s="40">
        <v>2.7280000000000002</v>
      </c>
      <c r="AT17" s="40">
        <v>0.36</v>
      </c>
      <c r="AU17" s="40">
        <v>2.778</v>
      </c>
    </row>
    <row r="18" spans="1:47" x14ac:dyDescent="0.25">
      <c r="A18" s="50">
        <v>37197</v>
      </c>
      <c r="B18" s="40">
        <v>27.75</v>
      </c>
      <c r="C18" s="40">
        <v>28.75</v>
      </c>
      <c r="D18" s="40">
        <v>28</v>
      </c>
      <c r="E18" s="40">
        <v>29.25</v>
      </c>
      <c r="F18" s="40">
        <v>28.6</v>
      </c>
      <c r="G18" s="40">
        <v>28.75</v>
      </c>
      <c r="I18" s="40">
        <v>24.9</v>
      </c>
      <c r="R18" s="40">
        <v>42.499996185302734</v>
      </c>
      <c r="AI18" s="50"/>
      <c r="AJ18" s="70"/>
      <c r="AL18" s="50">
        <v>37408</v>
      </c>
      <c r="AM18" s="40">
        <v>2.7030000000000003</v>
      </c>
      <c r="AN18" s="40">
        <v>0.31</v>
      </c>
      <c r="AO18" s="40">
        <v>3.0130000000000003</v>
      </c>
      <c r="AP18" s="40">
        <v>3.2500000000000001E-2</v>
      </c>
      <c r="AQ18" s="40">
        <v>2.7355000000000005</v>
      </c>
      <c r="AR18" s="40">
        <v>0.31</v>
      </c>
      <c r="AS18" s="40">
        <v>3.0130000000000003</v>
      </c>
      <c r="AT18" s="40">
        <v>0.35</v>
      </c>
      <c r="AU18" s="40">
        <v>3.0530000000000004</v>
      </c>
    </row>
    <row r="19" spans="1:47" x14ac:dyDescent="0.25">
      <c r="A19" s="50">
        <v>37200</v>
      </c>
      <c r="B19" s="40">
        <v>27.75</v>
      </c>
      <c r="C19" s="40">
        <v>28.75</v>
      </c>
      <c r="D19" s="40">
        <v>28</v>
      </c>
      <c r="E19" s="40">
        <v>29.25</v>
      </c>
      <c r="F19" s="40">
        <v>28.6</v>
      </c>
      <c r="G19" s="40">
        <v>28.75</v>
      </c>
      <c r="I19" s="40">
        <v>20.174999237060501</v>
      </c>
      <c r="R19" s="40">
        <v>42.499996185302734</v>
      </c>
      <c r="AI19" s="50"/>
      <c r="AJ19" s="70"/>
      <c r="AL19" s="50">
        <v>37438</v>
      </c>
      <c r="AM19" s="40">
        <v>2.8980000000000001</v>
      </c>
      <c r="AN19" s="40">
        <v>0.42</v>
      </c>
      <c r="AO19" s="40">
        <v>3.3180000000000001</v>
      </c>
      <c r="AP19" s="40">
        <v>3.2500000000000001E-2</v>
      </c>
      <c r="AQ19" s="40">
        <v>2.9305000000000003</v>
      </c>
      <c r="AR19" s="40">
        <v>0.32</v>
      </c>
      <c r="AS19" s="40">
        <v>3.218</v>
      </c>
      <c r="AT19" s="40">
        <v>0.41</v>
      </c>
      <c r="AU19" s="40">
        <v>3.3080000000000003</v>
      </c>
    </row>
    <row r="20" spans="1:47" x14ac:dyDescent="0.25">
      <c r="A20" s="50">
        <v>37201</v>
      </c>
      <c r="B20" s="40">
        <v>27.75</v>
      </c>
      <c r="C20" s="40">
        <v>28.75</v>
      </c>
      <c r="D20" s="40">
        <v>28</v>
      </c>
      <c r="E20" s="40">
        <v>29.25</v>
      </c>
      <c r="F20" s="40">
        <v>28.6</v>
      </c>
      <c r="G20" s="40">
        <v>28.75</v>
      </c>
      <c r="I20" s="40">
        <v>20.174999237060501</v>
      </c>
      <c r="R20" s="40">
        <v>42.499996185302734</v>
      </c>
      <c r="AI20" s="50"/>
      <c r="AJ20" s="70"/>
      <c r="AL20" s="50">
        <v>37469</v>
      </c>
      <c r="AM20" s="40">
        <v>2.9010000000000002</v>
      </c>
      <c r="AN20" s="40">
        <v>0.42</v>
      </c>
      <c r="AO20" s="40">
        <v>3.3210000000000002</v>
      </c>
      <c r="AP20" s="40">
        <v>8.5000000000000006E-2</v>
      </c>
      <c r="AQ20" s="40">
        <v>2.9860000000000002</v>
      </c>
      <c r="AR20" s="40">
        <v>0.32</v>
      </c>
      <c r="AS20" s="40">
        <v>3.2210000000000001</v>
      </c>
      <c r="AT20" s="40">
        <v>0.41</v>
      </c>
      <c r="AU20" s="40">
        <v>3.3110000000000004</v>
      </c>
    </row>
    <row r="21" spans="1:47" x14ac:dyDescent="0.25">
      <c r="A21" s="50">
        <v>37202</v>
      </c>
      <c r="B21" s="40">
        <v>27.75</v>
      </c>
      <c r="C21" s="40">
        <v>28.75</v>
      </c>
      <c r="D21" s="40">
        <v>28</v>
      </c>
      <c r="E21" s="40">
        <v>29.25</v>
      </c>
      <c r="F21" s="40">
        <v>28.6</v>
      </c>
      <c r="G21" s="40">
        <v>28.75</v>
      </c>
      <c r="I21" s="40">
        <v>20.174999237060501</v>
      </c>
      <c r="R21" s="40">
        <v>42.499996185302734</v>
      </c>
      <c r="AI21" s="50"/>
      <c r="AJ21" s="70"/>
      <c r="AL21" s="50">
        <v>37500</v>
      </c>
      <c r="AM21" s="40">
        <v>2.8660000000000001</v>
      </c>
      <c r="AN21" s="40">
        <v>0.41</v>
      </c>
      <c r="AO21" s="40">
        <v>3.2760000000000002</v>
      </c>
      <c r="AP21" s="40">
        <v>0.12</v>
      </c>
      <c r="AQ21" s="40">
        <v>2.9860000000000002</v>
      </c>
      <c r="AR21" s="40">
        <v>0.31</v>
      </c>
      <c r="AS21" s="40">
        <v>3.1760000000000002</v>
      </c>
      <c r="AT21" s="40">
        <v>0.37</v>
      </c>
      <c r="AU21" s="40">
        <v>3.2360000000000002</v>
      </c>
    </row>
    <row r="22" spans="1:47" x14ac:dyDescent="0.25">
      <c r="A22" s="50">
        <v>37203</v>
      </c>
      <c r="B22" s="40">
        <v>27.75</v>
      </c>
      <c r="C22" s="40">
        <v>28.75</v>
      </c>
      <c r="D22" s="40">
        <v>28</v>
      </c>
      <c r="E22" s="40">
        <v>29.25</v>
      </c>
      <c r="F22" s="40">
        <v>28.6</v>
      </c>
      <c r="G22" s="40">
        <v>28.75</v>
      </c>
      <c r="I22" s="40">
        <v>20.174999237060501</v>
      </c>
      <c r="R22" s="40">
        <v>42.499996185302734</v>
      </c>
      <c r="AI22" s="50"/>
      <c r="AJ22" s="70"/>
      <c r="AL22" s="50">
        <v>37530</v>
      </c>
      <c r="AM22" s="40">
        <v>2.786</v>
      </c>
      <c r="AN22" s="40">
        <v>0.44</v>
      </c>
      <c r="AO22" s="40">
        <v>3.226</v>
      </c>
      <c r="AP22" s="40">
        <v>0.14499999999999999</v>
      </c>
      <c r="AQ22" s="40">
        <v>2.931</v>
      </c>
      <c r="AR22" s="40">
        <v>0.34</v>
      </c>
      <c r="AS22" s="40">
        <v>3.1259999999999999</v>
      </c>
      <c r="AT22" s="40">
        <v>0.38</v>
      </c>
      <c r="AU22" s="40">
        <v>3.1659999999999999</v>
      </c>
    </row>
    <row r="23" spans="1:47" x14ac:dyDescent="0.25">
      <c r="A23" s="50">
        <v>37204</v>
      </c>
      <c r="B23" s="40">
        <v>27.75</v>
      </c>
      <c r="C23" s="40">
        <v>28.75</v>
      </c>
      <c r="D23" s="40">
        <v>28</v>
      </c>
      <c r="E23" s="40">
        <v>29.25</v>
      </c>
      <c r="F23" s="40">
        <v>28.6</v>
      </c>
      <c r="G23" s="40">
        <v>28.75</v>
      </c>
      <c r="I23" s="40">
        <v>20.174999237060501</v>
      </c>
      <c r="R23" s="40">
        <v>42.499996185302734</v>
      </c>
      <c r="AI23" s="50"/>
      <c r="AJ23" s="70"/>
      <c r="AL23" s="50">
        <v>37561</v>
      </c>
      <c r="AM23" s="40">
        <v>2.8160000000000003</v>
      </c>
      <c r="AN23" s="40">
        <v>0.56999999999999995</v>
      </c>
      <c r="AO23" s="40">
        <v>3.3860000000000001</v>
      </c>
      <c r="AP23" s="40">
        <v>0.14000000000000001</v>
      </c>
      <c r="AQ23" s="40">
        <v>2.9560000000000004</v>
      </c>
      <c r="AR23" s="40">
        <v>0.47</v>
      </c>
      <c r="AS23" s="40">
        <v>3.2860000000000005</v>
      </c>
      <c r="AT23" s="40">
        <v>0.57999999999999996</v>
      </c>
      <c r="AU23" s="40">
        <v>3.3960000000000004</v>
      </c>
    </row>
    <row r="24" spans="1:47" x14ac:dyDescent="0.25">
      <c r="A24" s="50">
        <v>37207</v>
      </c>
      <c r="B24" s="40">
        <v>27.75</v>
      </c>
      <c r="C24" s="40">
        <v>28.75</v>
      </c>
      <c r="D24" s="40">
        <v>28</v>
      </c>
      <c r="E24" s="40">
        <v>29.25</v>
      </c>
      <c r="F24" s="40">
        <v>28.6</v>
      </c>
      <c r="G24" s="40">
        <v>28.75</v>
      </c>
      <c r="I24" s="40">
        <v>20.174999237060501</v>
      </c>
      <c r="R24" s="40">
        <v>42.499996185302734</v>
      </c>
      <c r="AI24" s="50"/>
      <c r="AJ24" s="70"/>
      <c r="AL24" s="50">
        <v>37591</v>
      </c>
      <c r="AM24" s="40">
        <v>2.8660000000000001</v>
      </c>
      <c r="AN24" s="40">
        <v>0.79</v>
      </c>
      <c r="AO24" s="40">
        <v>3.6560000000000001</v>
      </c>
      <c r="AP24" s="40">
        <v>0.13500000000000001</v>
      </c>
      <c r="AQ24" s="40">
        <v>3.0010000000000003</v>
      </c>
      <c r="AR24" s="40">
        <v>0.79</v>
      </c>
      <c r="AS24" s="40">
        <v>3.6560000000000001</v>
      </c>
      <c r="AT24" s="40">
        <v>0.92</v>
      </c>
      <c r="AU24" s="40">
        <v>3.786</v>
      </c>
    </row>
    <row r="25" spans="1:47" x14ac:dyDescent="0.25">
      <c r="A25" s="50">
        <v>37208</v>
      </c>
      <c r="B25" s="40">
        <v>27.75</v>
      </c>
      <c r="C25" s="40">
        <v>28.75</v>
      </c>
      <c r="D25" s="40">
        <v>28</v>
      </c>
      <c r="E25" s="40">
        <v>29.25</v>
      </c>
      <c r="F25" s="40">
        <v>28.6</v>
      </c>
      <c r="G25" s="40">
        <v>28.75</v>
      </c>
      <c r="I25" s="40">
        <v>20.174999237060501</v>
      </c>
      <c r="R25" s="40">
        <v>42.499996185302734</v>
      </c>
      <c r="AI25" s="50"/>
      <c r="AJ25" s="70"/>
      <c r="AL25" s="50">
        <v>37622</v>
      </c>
      <c r="AM25" s="40">
        <v>2.9140000000000001</v>
      </c>
      <c r="AN25" s="40">
        <v>1.06</v>
      </c>
      <c r="AO25" s="40">
        <v>3.9740000000000002</v>
      </c>
      <c r="AP25" s="40">
        <v>3.5000000000000003E-2</v>
      </c>
      <c r="AQ25" s="40">
        <v>2.9490000000000003</v>
      </c>
      <c r="AR25" s="40">
        <v>1.06</v>
      </c>
      <c r="AS25" s="40">
        <v>3.9740000000000002</v>
      </c>
      <c r="AT25" s="40">
        <v>1.7749999999999999</v>
      </c>
      <c r="AU25" s="40">
        <v>4.6890000000000001</v>
      </c>
    </row>
    <row r="26" spans="1:47" x14ac:dyDescent="0.25">
      <c r="A26" s="50">
        <v>37209</v>
      </c>
      <c r="B26" s="40">
        <v>27.75</v>
      </c>
      <c r="C26" s="40">
        <v>28.75</v>
      </c>
      <c r="D26" s="40">
        <v>28</v>
      </c>
      <c r="E26" s="40">
        <v>29.25</v>
      </c>
      <c r="F26" s="40">
        <v>28.6</v>
      </c>
      <c r="G26" s="40">
        <v>28.75</v>
      </c>
      <c r="I26" s="40">
        <v>20.174999237060501</v>
      </c>
      <c r="R26" s="40">
        <v>42.499996185302734</v>
      </c>
      <c r="AI26" s="50"/>
      <c r="AJ26" s="70"/>
      <c r="AL26" s="50">
        <v>37653</v>
      </c>
      <c r="AM26" s="40">
        <v>2.9610000000000003</v>
      </c>
      <c r="AN26" s="40">
        <v>1.06</v>
      </c>
      <c r="AO26" s="40">
        <v>4.0210000000000008</v>
      </c>
      <c r="AP26" s="40">
        <v>3.5000000000000003E-2</v>
      </c>
      <c r="AQ26" s="40">
        <v>2.9960000000000004</v>
      </c>
      <c r="AR26" s="40">
        <v>1.06</v>
      </c>
      <c r="AS26" s="40">
        <v>4.0210000000000008</v>
      </c>
      <c r="AT26" s="40">
        <v>1.7749999999999999</v>
      </c>
      <c r="AU26" s="40">
        <v>4.7360000000000007</v>
      </c>
    </row>
    <row r="27" spans="1:47" x14ac:dyDescent="0.25">
      <c r="A27" s="50">
        <v>37210</v>
      </c>
      <c r="B27" s="40">
        <v>27.75</v>
      </c>
      <c r="C27" s="40">
        <v>28.75</v>
      </c>
      <c r="D27" s="40">
        <v>28</v>
      </c>
      <c r="E27" s="40">
        <v>29.25</v>
      </c>
      <c r="F27" s="40">
        <v>28.6</v>
      </c>
      <c r="G27" s="40">
        <v>28.75</v>
      </c>
      <c r="I27" s="40">
        <v>20.174999237060501</v>
      </c>
      <c r="R27" s="40">
        <v>42.499996185302734</v>
      </c>
      <c r="AI27" s="50"/>
      <c r="AJ27" s="70"/>
      <c r="AL27" s="50">
        <v>37681</v>
      </c>
      <c r="AM27" s="40">
        <v>2.9610000000000003</v>
      </c>
      <c r="AN27" s="40">
        <v>0.56999999999999995</v>
      </c>
      <c r="AO27" s="40">
        <v>3.5310000000000001</v>
      </c>
      <c r="AP27" s="40">
        <v>3.5000000000000003E-2</v>
      </c>
      <c r="AQ27" s="40">
        <v>2.9960000000000004</v>
      </c>
      <c r="AR27" s="40">
        <v>0.56999999999999995</v>
      </c>
      <c r="AS27" s="40">
        <v>3.5310000000000001</v>
      </c>
      <c r="AT27" s="40">
        <v>0.65</v>
      </c>
      <c r="AU27" s="40">
        <v>3.6110000000000002</v>
      </c>
    </row>
    <row r="28" spans="1:47" x14ac:dyDescent="0.25">
      <c r="A28" s="50">
        <v>37211</v>
      </c>
      <c r="B28" s="40">
        <v>27.75</v>
      </c>
      <c r="C28" s="40">
        <v>28.75</v>
      </c>
      <c r="D28" s="40">
        <v>28</v>
      </c>
      <c r="E28" s="40">
        <v>29.25</v>
      </c>
      <c r="F28" s="40">
        <v>28.6</v>
      </c>
      <c r="G28" s="40">
        <v>28.75</v>
      </c>
      <c r="I28" s="40">
        <v>20.174999237060501</v>
      </c>
      <c r="R28" s="40">
        <v>42.499996185302734</v>
      </c>
      <c r="AI28" s="50"/>
      <c r="AJ28" s="70"/>
      <c r="AL28" s="50">
        <v>37712</v>
      </c>
      <c r="AM28" s="40">
        <v>2.9860000000000002</v>
      </c>
      <c r="AN28" s="40">
        <v>0.36</v>
      </c>
      <c r="AO28" s="40">
        <v>3.3460000000000001</v>
      </c>
      <c r="AP28" s="40">
        <v>3.5000000000000003E-2</v>
      </c>
      <c r="AQ28" s="40">
        <v>3.0210000000000004</v>
      </c>
      <c r="AR28" s="40">
        <v>0.36</v>
      </c>
      <c r="AS28" s="40">
        <v>3.3460000000000001</v>
      </c>
      <c r="AT28" s="40">
        <v>0.38</v>
      </c>
      <c r="AU28" s="40">
        <v>3.3660000000000001</v>
      </c>
    </row>
    <row r="29" spans="1:47" x14ac:dyDescent="0.25">
      <c r="A29" s="50">
        <v>37225</v>
      </c>
      <c r="B29" s="40">
        <v>27.75</v>
      </c>
      <c r="C29" s="40">
        <v>28.75</v>
      </c>
      <c r="D29" s="40">
        <v>28</v>
      </c>
      <c r="E29" s="40">
        <v>29.25</v>
      </c>
      <c r="F29" s="40">
        <v>28.6</v>
      </c>
      <c r="G29" s="40">
        <v>28.75</v>
      </c>
      <c r="I29" s="40">
        <v>26</v>
      </c>
      <c r="R29" s="40">
        <v>42.499996185302734</v>
      </c>
      <c r="AI29" s="50"/>
      <c r="AJ29" s="70"/>
      <c r="AL29" s="50">
        <v>37742</v>
      </c>
      <c r="AM29" s="40">
        <v>3.1710000000000003</v>
      </c>
      <c r="AN29" s="40">
        <v>0.32500000000000001</v>
      </c>
      <c r="AO29" s="40">
        <v>3.4960000000000004</v>
      </c>
      <c r="AP29" s="40">
        <v>3.5000000000000003E-2</v>
      </c>
      <c r="AQ29" s="40">
        <v>3.2060000000000004</v>
      </c>
      <c r="AR29" s="40">
        <v>0.32500000000000001</v>
      </c>
      <c r="AS29" s="40">
        <v>3.4960000000000004</v>
      </c>
      <c r="AT29" s="40">
        <v>0.33</v>
      </c>
      <c r="AU29" s="40">
        <v>3.5010000000000003</v>
      </c>
    </row>
    <row r="30" spans="1:47" x14ac:dyDescent="0.25">
      <c r="A30" s="50">
        <v>37226</v>
      </c>
      <c r="B30" s="40">
        <v>32.5</v>
      </c>
      <c r="C30" s="40">
        <v>36.5</v>
      </c>
      <c r="D30" s="40">
        <v>36.25</v>
      </c>
      <c r="E30" s="40">
        <v>36</v>
      </c>
      <c r="F30" s="40">
        <v>34.5</v>
      </c>
      <c r="G30" s="40">
        <v>34.5</v>
      </c>
      <c r="I30" s="40">
        <v>32.5</v>
      </c>
      <c r="R30" s="40">
        <v>48.549999237060547</v>
      </c>
      <c r="AI30" s="50"/>
      <c r="AJ30" s="70"/>
      <c r="AL30" s="50">
        <v>37773</v>
      </c>
      <c r="AM30" s="40">
        <v>3.387</v>
      </c>
      <c r="AN30" s="40">
        <v>0.33500000000000002</v>
      </c>
      <c r="AO30" s="40">
        <v>3.722</v>
      </c>
      <c r="AP30" s="40">
        <v>3.5000000000000003E-2</v>
      </c>
      <c r="AQ30" s="40">
        <v>3.4220000000000002</v>
      </c>
      <c r="AR30" s="40">
        <v>0.33500000000000002</v>
      </c>
      <c r="AS30" s="40">
        <v>3.722</v>
      </c>
      <c r="AT30" s="40">
        <v>0.37</v>
      </c>
      <c r="AU30" s="40">
        <v>3.7570000000000001</v>
      </c>
    </row>
    <row r="31" spans="1:47" x14ac:dyDescent="0.25">
      <c r="A31" s="50">
        <v>37257</v>
      </c>
      <c r="B31" s="40">
        <v>32.75</v>
      </c>
      <c r="C31" s="40">
        <v>36.25</v>
      </c>
      <c r="D31" s="40">
        <v>36.25</v>
      </c>
      <c r="E31" s="40">
        <v>35.75</v>
      </c>
      <c r="F31" s="40">
        <v>35</v>
      </c>
      <c r="G31" s="40">
        <v>34.25</v>
      </c>
      <c r="I31" s="40">
        <v>33.25</v>
      </c>
      <c r="R31" s="40">
        <v>48.888511657714844</v>
      </c>
      <c r="AI31" s="50"/>
      <c r="AJ31" s="70"/>
      <c r="AL31" s="50">
        <v>37803</v>
      </c>
      <c r="AM31" s="40">
        <v>3.512</v>
      </c>
      <c r="AN31" s="40">
        <v>0.45</v>
      </c>
      <c r="AO31" s="40">
        <v>3.9619999999999997</v>
      </c>
      <c r="AP31" s="40">
        <v>3.5000000000000003E-2</v>
      </c>
      <c r="AQ31" s="40">
        <v>3.5470000000000002</v>
      </c>
      <c r="AR31" s="40">
        <v>0.35</v>
      </c>
      <c r="AS31" s="40">
        <v>3.8620000000000001</v>
      </c>
      <c r="AT31" s="40">
        <v>0.41</v>
      </c>
      <c r="AU31" s="40">
        <v>3.9220000000000002</v>
      </c>
    </row>
    <row r="32" spans="1:47" x14ac:dyDescent="0.25">
      <c r="A32" s="50">
        <v>37288</v>
      </c>
      <c r="B32" s="40">
        <v>32</v>
      </c>
      <c r="C32" s="40">
        <v>33.9</v>
      </c>
      <c r="D32" s="40">
        <v>34</v>
      </c>
      <c r="E32" s="40">
        <v>35.5</v>
      </c>
      <c r="F32" s="40">
        <v>34</v>
      </c>
      <c r="G32" s="40">
        <v>33.25</v>
      </c>
      <c r="I32" s="40">
        <v>33.25</v>
      </c>
      <c r="R32" s="40">
        <v>48.574738769531251</v>
      </c>
      <c r="AI32" s="50"/>
      <c r="AJ32" s="70"/>
      <c r="AL32" s="50">
        <v>37834</v>
      </c>
      <c r="AM32" s="40">
        <v>3.4170000000000003</v>
      </c>
      <c r="AN32" s="40">
        <v>0.45</v>
      </c>
      <c r="AO32" s="40">
        <v>3.867</v>
      </c>
      <c r="AP32" s="40">
        <v>0.13</v>
      </c>
      <c r="AQ32" s="40">
        <v>3.5470000000000002</v>
      </c>
      <c r="AR32" s="40">
        <v>0.35</v>
      </c>
      <c r="AS32" s="40">
        <v>3.7670000000000003</v>
      </c>
      <c r="AT32" s="40">
        <v>0.41</v>
      </c>
      <c r="AU32" s="40">
        <v>3.8270000000000004</v>
      </c>
    </row>
    <row r="33" spans="1:47" x14ac:dyDescent="0.25">
      <c r="A33" s="50">
        <v>37316</v>
      </c>
      <c r="B33" s="40">
        <v>31.5</v>
      </c>
      <c r="C33" s="40">
        <v>30.5</v>
      </c>
      <c r="D33" s="40">
        <v>30.5</v>
      </c>
      <c r="E33" s="40">
        <v>33</v>
      </c>
      <c r="F33" s="40">
        <v>33.25</v>
      </c>
      <c r="G33" s="40">
        <v>32.75</v>
      </c>
      <c r="I33" s="40">
        <v>31</v>
      </c>
      <c r="R33" s="40">
        <v>47.509056549072262</v>
      </c>
      <c r="AI33" s="50"/>
      <c r="AJ33" s="70"/>
      <c r="AL33" s="50">
        <v>37865</v>
      </c>
      <c r="AM33" s="40">
        <v>3.3170000000000002</v>
      </c>
      <c r="AN33" s="40">
        <v>0.41499999999999998</v>
      </c>
      <c r="AO33" s="40">
        <v>3.7320000000000002</v>
      </c>
      <c r="AP33" s="40">
        <v>0.13</v>
      </c>
      <c r="AQ33" s="40">
        <v>3.4470000000000001</v>
      </c>
      <c r="AR33" s="40">
        <v>0.315</v>
      </c>
      <c r="AS33" s="40">
        <v>3.6320000000000001</v>
      </c>
      <c r="AT33" s="40">
        <v>0.36</v>
      </c>
      <c r="AU33" s="40">
        <v>3.677</v>
      </c>
    </row>
    <row r="34" spans="1:47" x14ac:dyDescent="0.25">
      <c r="A34" s="50">
        <v>37347</v>
      </c>
      <c r="B34" s="40">
        <v>31</v>
      </c>
      <c r="C34" s="40">
        <v>30</v>
      </c>
      <c r="D34" s="40">
        <v>28</v>
      </c>
      <c r="E34" s="40">
        <v>30.5</v>
      </c>
      <c r="F34" s="40">
        <v>31.5</v>
      </c>
      <c r="G34" s="40">
        <v>33</v>
      </c>
      <c r="I34" s="40">
        <v>29.75</v>
      </c>
      <c r="R34" s="40">
        <v>42.699273529052732</v>
      </c>
      <c r="AI34" s="50"/>
      <c r="AJ34" s="70"/>
      <c r="AL34" s="50">
        <v>37895</v>
      </c>
      <c r="AM34" s="40">
        <v>3.1930000000000001</v>
      </c>
      <c r="AN34" s="40">
        <v>0.46</v>
      </c>
      <c r="AO34" s="40">
        <v>3.653</v>
      </c>
      <c r="AP34" s="40">
        <v>0.13</v>
      </c>
      <c r="AQ34" s="40">
        <v>3.323</v>
      </c>
      <c r="AR34" s="40">
        <v>0.36</v>
      </c>
      <c r="AS34" s="40">
        <v>3.5529999999999999</v>
      </c>
      <c r="AT34" s="40">
        <v>0.4</v>
      </c>
      <c r="AU34" s="40">
        <v>3.593</v>
      </c>
    </row>
    <row r="35" spans="1:47" x14ac:dyDescent="0.25">
      <c r="A35" s="50">
        <v>37377</v>
      </c>
      <c r="B35" s="40">
        <v>35.5</v>
      </c>
      <c r="C35" s="40">
        <v>29</v>
      </c>
      <c r="D35" s="40">
        <v>26.5</v>
      </c>
      <c r="E35" s="40">
        <v>30.5</v>
      </c>
      <c r="F35" s="40">
        <v>33.5</v>
      </c>
      <c r="G35" s="40">
        <v>38.5</v>
      </c>
      <c r="I35" s="40">
        <v>29.75</v>
      </c>
      <c r="R35" s="40">
        <v>43.259289093017578</v>
      </c>
      <c r="AI35" s="50"/>
      <c r="AJ35" s="70"/>
      <c r="AL35" s="50">
        <v>37926</v>
      </c>
      <c r="AM35" s="40">
        <v>3.2030000000000003</v>
      </c>
      <c r="AN35" s="40">
        <v>0.56000000000000005</v>
      </c>
      <c r="AO35" s="40">
        <v>3.7630000000000003</v>
      </c>
      <c r="AP35" s="40">
        <v>0.13</v>
      </c>
      <c r="AQ35" s="40">
        <v>3.3330000000000002</v>
      </c>
      <c r="AR35" s="40">
        <v>0.46</v>
      </c>
      <c r="AS35" s="40">
        <v>3.6630000000000003</v>
      </c>
      <c r="AT35" s="40">
        <v>0.72</v>
      </c>
      <c r="AU35" s="40">
        <v>3.923</v>
      </c>
    </row>
    <row r="36" spans="1:47" x14ac:dyDescent="0.25">
      <c r="A36" s="50">
        <v>37408</v>
      </c>
      <c r="B36" s="40">
        <v>43.5</v>
      </c>
      <c r="C36" s="40">
        <v>30.5</v>
      </c>
      <c r="D36" s="40">
        <v>28</v>
      </c>
      <c r="E36" s="40">
        <v>37</v>
      </c>
      <c r="F36" s="40">
        <v>39.5</v>
      </c>
      <c r="G36" s="40">
        <v>48.5</v>
      </c>
      <c r="I36" s="40">
        <v>36.5</v>
      </c>
      <c r="R36" s="40">
        <v>44.214298979092675</v>
      </c>
      <c r="AI36" s="50"/>
      <c r="AJ36" s="70"/>
      <c r="AL36" s="50">
        <v>37956</v>
      </c>
      <c r="AM36" s="40">
        <v>3.2330000000000001</v>
      </c>
      <c r="AN36" s="40">
        <v>0.77</v>
      </c>
      <c r="AO36" s="40">
        <v>4.0030000000000001</v>
      </c>
      <c r="AP36" s="40">
        <v>0.13</v>
      </c>
      <c r="AQ36" s="40">
        <v>3.363</v>
      </c>
      <c r="AR36" s="40">
        <v>0.77</v>
      </c>
      <c r="AS36" s="40">
        <v>4.0030000000000001</v>
      </c>
      <c r="AT36" s="40">
        <v>0.97</v>
      </c>
      <c r="AU36" s="40">
        <v>4.2030000000000003</v>
      </c>
    </row>
    <row r="37" spans="1:47" x14ac:dyDescent="0.25">
      <c r="A37" s="50">
        <v>37438</v>
      </c>
      <c r="B37" s="40">
        <v>50</v>
      </c>
      <c r="C37" s="40">
        <v>44</v>
      </c>
      <c r="D37" s="40">
        <v>41</v>
      </c>
      <c r="E37" s="40">
        <v>46</v>
      </c>
      <c r="F37" s="40">
        <v>45.75</v>
      </c>
      <c r="G37" s="40">
        <v>57</v>
      </c>
      <c r="I37" s="40">
        <v>45.25</v>
      </c>
      <c r="R37" s="40">
        <v>46.927327801969639</v>
      </c>
      <c r="AI37" s="50"/>
      <c r="AJ37" s="70"/>
      <c r="AL37" s="50">
        <v>37987</v>
      </c>
      <c r="AM37" s="40">
        <v>3.2590000000000003</v>
      </c>
      <c r="AN37" s="40">
        <v>1.04</v>
      </c>
      <c r="AO37" s="40">
        <v>4.2990000000000004</v>
      </c>
      <c r="AP37" s="40">
        <v>3.5000000000000003E-2</v>
      </c>
      <c r="AQ37" s="40">
        <v>3.2940000000000005</v>
      </c>
      <c r="AR37" s="40">
        <v>1.04</v>
      </c>
      <c r="AS37" s="40">
        <v>4.2990000000000004</v>
      </c>
      <c r="AT37" s="40">
        <v>1.6</v>
      </c>
      <c r="AU37" s="40">
        <v>4.859</v>
      </c>
    </row>
    <row r="38" spans="1:47" x14ac:dyDescent="0.25">
      <c r="A38" s="50">
        <v>37469</v>
      </c>
      <c r="B38" s="40">
        <v>58.5</v>
      </c>
      <c r="C38" s="40">
        <v>51</v>
      </c>
      <c r="D38" s="40">
        <v>48.5</v>
      </c>
      <c r="E38" s="40">
        <v>53</v>
      </c>
      <c r="F38" s="40">
        <v>53</v>
      </c>
      <c r="G38" s="40">
        <v>68.5</v>
      </c>
      <c r="I38" s="40">
        <v>52.25</v>
      </c>
      <c r="R38" s="40">
        <v>47.850470149106727</v>
      </c>
      <c r="AI38" s="50"/>
      <c r="AJ38" s="70"/>
      <c r="AL38" s="50">
        <v>38018</v>
      </c>
      <c r="AM38" s="40">
        <v>3.2880000000000003</v>
      </c>
      <c r="AN38" s="40">
        <v>1.04</v>
      </c>
      <c r="AO38" s="40">
        <v>4.3280000000000003</v>
      </c>
      <c r="AP38" s="40">
        <v>3.5000000000000003E-2</v>
      </c>
      <c r="AQ38" s="40">
        <v>3.3230000000000004</v>
      </c>
      <c r="AR38" s="40">
        <v>1.04</v>
      </c>
      <c r="AS38" s="40">
        <v>4.3280000000000003</v>
      </c>
      <c r="AT38" s="40">
        <v>1.6</v>
      </c>
      <c r="AU38" s="40">
        <v>4.8879999999999999</v>
      </c>
    </row>
    <row r="39" spans="1:47" x14ac:dyDescent="0.25">
      <c r="A39" s="50">
        <v>37500</v>
      </c>
      <c r="B39" s="40">
        <v>48</v>
      </c>
      <c r="C39" s="40">
        <v>45</v>
      </c>
      <c r="D39" s="40">
        <v>41.5</v>
      </c>
      <c r="E39" s="40">
        <v>44.5</v>
      </c>
      <c r="F39" s="40">
        <v>44.75</v>
      </c>
      <c r="G39" s="40">
        <v>55</v>
      </c>
      <c r="I39" s="40">
        <v>40.25</v>
      </c>
      <c r="R39" s="40">
        <v>47.860158263128852</v>
      </c>
      <c r="AI39" s="50"/>
      <c r="AJ39" s="70"/>
      <c r="AL39" s="50">
        <v>38047</v>
      </c>
      <c r="AM39" s="40">
        <v>3.2920000000000003</v>
      </c>
      <c r="AN39" s="40">
        <v>0.54</v>
      </c>
      <c r="AO39" s="40">
        <v>3.8320000000000003</v>
      </c>
      <c r="AP39" s="40">
        <v>3.5000000000000003E-2</v>
      </c>
      <c r="AQ39" s="40">
        <v>3.3270000000000004</v>
      </c>
      <c r="AR39" s="40">
        <v>0.54</v>
      </c>
      <c r="AS39" s="40">
        <v>3.8320000000000003</v>
      </c>
      <c r="AT39" s="40">
        <v>0.71</v>
      </c>
      <c r="AU39" s="40">
        <v>4.0020000000000007</v>
      </c>
    </row>
    <row r="40" spans="1:47" x14ac:dyDescent="0.25">
      <c r="A40" s="50">
        <v>37530</v>
      </c>
      <c r="B40" s="40">
        <v>35.75</v>
      </c>
      <c r="C40" s="40">
        <v>35.5</v>
      </c>
      <c r="D40" s="40">
        <v>36</v>
      </c>
      <c r="E40" s="40">
        <v>38</v>
      </c>
      <c r="F40" s="40">
        <v>37.75</v>
      </c>
      <c r="G40" s="40">
        <v>38.25</v>
      </c>
      <c r="I40" s="40">
        <v>36.25</v>
      </c>
      <c r="R40" s="40">
        <v>44.633654738029492</v>
      </c>
      <c r="AI40" s="50"/>
      <c r="AJ40" s="70"/>
      <c r="AL40" s="50">
        <v>38078</v>
      </c>
      <c r="AM40" s="40">
        <v>3.3040000000000003</v>
      </c>
      <c r="AN40" s="40">
        <v>0.36</v>
      </c>
      <c r="AO40" s="40">
        <v>3.6640000000000001</v>
      </c>
      <c r="AP40" s="40">
        <v>3.5000000000000003E-2</v>
      </c>
      <c r="AQ40" s="40">
        <v>3.3390000000000004</v>
      </c>
      <c r="AR40" s="40">
        <v>0.36</v>
      </c>
      <c r="AS40" s="40">
        <v>3.6640000000000001</v>
      </c>
      <c r="AT40" s="40">
        <v>0.38</v>
      </c>
      <c r="AU40" s="40">
        <v>3.6840000000000002</v>
      </c>
    </row>
    <row r="41" spans="1:47" x14ac:dyDescent="0.25">
      <c r="A41" s="50">
        <v>37561</v>
      </c>
      <c r="B41" s="40">
        <v>34.25</v>
      </c>
      <c r="C41" s="40">
        <v>33.5</v>
      </c>
      <c r="D41" s="40">
        <v>34</v>
      </c>
      <c r="E41" s="40">
        <v>35.75</v>
      </c>
      <c r="F41" s="40">
        <v>36.75</v>
      </c>
      <c r="G41" s="40">
        <v>36.25</v>
      </c>
      <c r="I41" s="40">
        <v>35.5</v>
      </c>
      <c r="R41" s="40">
        <v>49.387126533133411</v>
      </c>
      <c r="AI41" s="50"/>
      <c r="AJ41" s="70"/>
      <c r="AL41" s="50">
        <v>38108</v>
      </c>
      <c r="AM41" s="40">
        <v>3.4750000000000001</v>
      </c>
      <c r="AN41" s="40">
        <v>0.32500000000000001</v>
      </c>
      <c r="AO41" s="40">
        <v>3.8</v>
      </c>
      <c r="AP41" s="40">
        <v>3.5000000000000003E-2</v>
      </c>
      <c r="AQ41" s="40">
        <v>3.51</v>
      </c>
      <c r="AR41" s="40">
        <v>0.32500000000000001</v>
      </c>
      <c r="AS41" s="40">
        <v>3.8</v>
      </c>
      <c r="AT41" s="40">
        <v>0.33</v>
      </c>
      <c r="AU41" s="40">
        <v>3.8050000000000002</v>
      </c>
    </row>
    <row r="42" spans="1:47" x14ac:dyDescent="0.25">
      <c r="A42" s="50">
        <v>37591</v>
      </c>
      <c r="B42" s="40">
        <v>35</v>
      </c>
      <c r="C42" s="40">
        <v>35.75</v>
      </c>
      <c r="D42" s="40">
        <v>36.25</v>
      </c>
      <c r="E42" s="40">
        <v>38.25</v>
      </c>
      <c r="F42" s="40">
        <v>39.25</v>
      </c>
      <c r="G42" s="40">
        <v>37</v>
      </c>
      <c r="I42" s="40">
        <v>37.75</v>
      </c>
      <c r="R42" s="40">
        <v>53.261247644740209</v>
      </c>
      <c r="AI42" s="50"/>
      <c r="AJ42" s="70"/>
      <c r="AL42" s="50">
        <v>38139</v>
      </c>
      <c r="AM42" s="40">
        <v>3.6320000000000001</v>
      </c>
      <c r="AN42" s="40">
        <v>0.33500000000000002</v>
      </c>
      <c r="AO42" s="40">
        <v>3.9670000000000001</v>
      </c>
      <c r="AP42" s="40">
        <v>3.5000000000000003E-2</v>
      </c>
      <c r="AQ42" s="40">
        <v>3.6670000000000003</v>
      </c>
      <c r="AR42" s="40">
        <v>0.33500000000000002</v>
      </c>
      <c r="AS42" s="40">
        <v>3.9670000000000001</v>
      </c>
      <c r="AT42" s="40">
        <v>0.37</v>
      </c>
      <c r="AU42" s="40">
        <v>4.0019999999999998</v>
      </c>
    </row>
    <row r="43" spans="1:47" x14ac:dyDescent="0.25">
      <c r="A43" s="50">
        <v>37622</v>
      </c>
      <c r="B43" s="40">
        <v>35.5</v>
      </c>
      <c r="C43" s="40">
        <v>39.75</v>
      </c>
      <c r="D43" s="40">
        <v>40</v>
      </c>
      <c r="E43" s="40">
        <v>40.25</v>
      </c>
      <c r="F43" s="40">
        <v>39.75</v>
      </c>
      <c r="G43" s="40">
        <v>37.5</v>
      </c>
      <c r="I43" s="40">
        <v>28.5</v>
      </c>
      <c r="R43" s="40">
        <v>48.567598708962812</v>
      </c>
      <c r="AI43" s="50"/>
      <c r="AJ43" s="70"/>
      <c r="AL43" s="50">
        <v>38169</v>
      </c>
      <c r="AM43" s="40">
        <v>3.6870000000000003</v>
      </c>
      <c r="AN43" s="40">
        <v>0.45</v>
      </c>
      <c r="AO43" s="40">
        <v>4.1370000000000005</v>
      </c>
      <c r="AP43" s="40">
        <v>3.5000000000000003E-2</v>
      </c>
      <c r="AQ43" s="40">
        <v>3.7220000000000004</v>
      </c>
      <c r="AR43" s="40">
        <v>0.35</v>
      </c>
      <c r="AS43" s="40">
        <v>4.0369999999999999</v>
      </c>
      <c r="AT43" s="40">
        <v>0.41</v>
      </c>
      <c r="AU43" s="40">
        <v>4.0970000000000004</v>
      </c>
    </row>
    <row r="44" spans="1:47" x14ac:dyDescent="0.25">
      <c r="A44" s="50">
        <v>37653</v>
      </c>
      <c r="B44" s="40">
        <v>35</v>
      </c>
      <c r="C44" s="40">
        <v>38.25</v>
      </c>
      <c r="D44" s="40">
        <v>38.5</v>
      </c>
      <c r="E44" s="40">
        <v>39.25</v>
      </c>
      <c r="F44" s="40">
        <v>38.25</v>
      </c>
      <c r="G44" s="40">
        <v>37</v>
      </c>
      <c r="I44" s="40">
        <v>27.5</v>
      </c>
      <c r="R44" s="40">
        <v>47.081704593644297</v>
      </c>
      <c r="AI44" s="50"/>
      <c r="AJ44" s="70"/>
      <c r="AL44" s="50">
        <v>38200</v>
      </c>
      <c r="AM44" s="40">
        <v>3.5720000000000001</v>
      </c>
      <c r="AN44" s="40">
        <v>0.45</v>
      </c>
      <c r="AO44" s="40">
        <v>4.0220000000000002</v>
      </c>
      <c r="AP44" s="40">
        <v>0.13</v>
      </c>
      <c r="AQ44" s="40">
        <v>3.702</v>
      </c>
      <c r="AR44" s="40">
        <v>0.35</v>
      </c>
      <c r="AS44" s="40">
        <v>3.9220000000000002</v>
      </c>
      <c r="AT44" s="40">
        <v>0.41</v>
      </c>
      <c r="AU44" s="40">
        <v>3.9820000000000002</v>
      </c>
    </row>
    <row r="45" spans="1:47" x14ac:dyDescent="0.25">
      <c r="A45" s="50">
        <v>37681</v>
      </c>
      <c r="B45" s="40">
        <v>35</v>
      </c>
      <c r="C45" s="40">
        <v>34</v>
      </c>
      <c r="D45" s="40">
        <v>34</v>
      </c>
      <c r="E45" s="40">
        <v>37.5</v>
      </c>
      <c r="F45" s="40">
        <v>36.75</v>
      </c>
      <c r="G45" s="40">
        <v>37</v>
      </c>
      <c r="I45" s="40">
        <v>25</v>
      </c>
      <c r="R45" s="40">
        <v>45.515697081534015</v>
      </c>
      <c r="AI45" s="50"/>
      <c r="AJ45" s="70"/>
      <c r="AL45" s="50">
        <v>38231</v>
      </c>
      <c r="AM45" s="40">
        <v>3.4249999999999998</v>
      </c>
      <c r="AN45" s="40">
        <v>0.41499999999999998</v>
      </c>
      <c r="AO45" s="40">
        <v>3.84</v>
      </c>
      <c r="AP45" s="40">
        <v>0.13</v>
      </c>
      <c r="AQ45" s="40">
        <v>3.5550000000000002</v>
      </c>
      <c r="AR45" s="40">
        <v>0.315</v>
      </c>
      <c r="AS45" s="40">
        <v>3.74</v>
      </c>
      <c r="AT45" s="40">
        <v>0.36</v>
      </c>
      <c r="AU45" s="40">
        <v>3.7850000000000001</v>
      </c>
    </row>
    <row r="46" spans="1:47" x14ac:dyDescent="0.25">
      <c r="A46" s="50">
        <v>37712</v>
      </c>
      <c r="B46" s="40">
        <v>34.5</v>
      </c>
      <c r="C46" s="40">
        <v>34.25</v>
      </c>
      <c r="D46" s="40">
        <v>31</v>
      </c>
      <c r="E46" s="40">
        <v>35</v>
      </c>
      <c r="F46" s="40">
        <v>36.25</v>
      </c>
      <c r="G46" s="40">
        <v>36.5</v>
      </c>
      <c r="I46" s="40">
        <v>23.5</v>
      </c>
      <c r="R46" s="40">
        <v>43.180512414627756</v>
      </c>
      <c r="AI46" s="50"/>
      <c r="AJ46" s="70"/>
      <c r="AL46" s="50">
        <v>38261</v>
      </c>
      <c r="AM46" s="40">
        <v>3.26</v>
      </c>
      <c r="AN46" s="40">
        <v>0.46</v>
      </c>
      <c r="AO46" s="40">
        <v>3.72</v>
      </c>
      <c r="AP46" s="40">
        <v>0.13</v>
      </c>
      <c r="AQ46" s="40">
        <v>3.39</v>
      </c>
      <c r="AR46" s="40">
        <v>0.36</v>
      </c>
      <c r="AS46" s="40">
        <v>3.62</v>
      </c>
      <c r="AT46" s="40">
        <v>0.4</v>
      </c>
      <c r="AU46" s="40">
        <v>3.66</v>
      </c>
    </row>
    <row r="47" spans="1:47" x14ac:dyDescent="0.25">
      <c r="A47" s="50">
        <v>37742</v>
      </c>
      <c r="B47" s="40">
        <v>34.5</v>
      </c>
      <c r="C47" s="40">
        <v>30.75</v>
      </c>
      <c r="D47" s="40">
        <v>27.5</v>
      </c>
      <c r="E47" s="40">
        <v>35</v>
      </c>
      <c r="F47" s="40">
        <v>36.75</v>
      </c>
      <c r="G47" s="40">
        <v>36.5</v>
      </c>
      <c r="I47" s="40">
        <v>24.5</v>
      </c>
      <c r="R47" s="40">
        <v>43.339101095768363</v>
      </c>
      <c r="AI47" s="50"/>
      <c r="AJ47" s="70"/>
      <c r="AL47" s="50">
        <v>38292</v>
      </c>
      <c r="AM47" s="40">
        <v>3.2549999999999999</v>
      </c>
      <c r="AN47" s="40">
        <v>0.56000000000000005</v>
      </c>
      <c r="AO47" s="40">
        <v>3.8149999999999999</v>
      </c>
      <c r="AP47" s="40">
        <v>0.13</v>
      </c>
      <c r="AQ47" s="40">
        <v>3.3849999999999998</v>
      </c>
      <c r="AR47" s="40">
        <v>0.46</v>
      </c>
      <c r="AS47" s="40">
        <v>3.7149999999999999</v>
      </c>
      <c r="AT47" s="40">
        <v>0.72499999999999998</v>
      </c>
      <c r="AU47" s="40">
        <v>3.98</v>
      </c>
    </row>
    <row r="48" spans="1:47" x14ac:dyDescent="0.25">
      <c r="A48" s="50">
        <v>37773</v>
      </c>
      <c r="B48" s="40">
        <v>39</v>
      </c>
      <c r="C48" s="40">
        <v>32</v>
      </c>
      <c r="D48" s="40">
        <v>28.75</v>
      </c>
      <c r="E48" s="40">
        <v>39.5</v>
      </c>
      <c r="F48" s="40">
        <v>41.25</v>
      </c>
      <c r="G48" s="40">
        <v>43.5</v>
      </c>
      <c r="I48" s="40">
        <v>28.5</v>
      </c>
      <c r="R48" s="40">
        <v>43.810476976090271</v>
      </c>
      <c r="AI48" s="50"/>
      <c r="AJ48" s="70"/>
      <c r="AL48" s="50">
        <v>38322</v>
      </c>
      <c r="AM48" s="40">
        <v>3.2930000000000001</v>
      </c>
      <c r="AN48" s="40">
        <v>0.77</v>
      </c>
      <c r="AO48" s="40">
        <v>4.0630000000000006</v>
      </c>
      <c r="AP48" s="40">
        <v>0.13</v>
      </c>
      <c r="AQ48" s="40">
        <v>3.423</v>
      </c>
      <c r="AR48" s="40">
        <v>0.77</v>
      </c>
      <c r="AS48" s="40">
        <v>4.0630000000000006</v>
      </c>
      <c r="AT48" s="40">
        <v>0.98</v>
      </c>
      <c r="AU48" s="40">
        <v>4.2729999999999997</v>
      </c>
    </row>
    <row r="49" spans="1:47" x14ac:dyDescent="0.25">
      <c r="A49" s="50">
        <v>37803</v>
      </c>
      <c r="B49" s="40">
        <v>53.5</v>
      </c>
      <c r="C49" s="40">
        <v>51.5</v>
      </c>
      <c r="D49" s="40">
        <v>47</v>
      </c>
      <c r="E49" s="40">
        <v>49.75</v>
      </c>
      <c r="F49" s="40">
        <v>55.25</v>
      </c>
      <c r="G49" s="40">
        <v>59.5</v>
      </c>
      <c r="I49" s="40">
        <v>38.75</v>
      </c>
      <c r="R49" s="40">
        <v>44.218104115633516</v>
      </c>
      <c r="AI49" s="50"/>
      <c r="AJ49" s="70"/>
      <c r="AL49" s="50">
        <v>38353</v>
      </c>
      <c r="AM49" s="40">
        <v>3.3380000000000001</v>
      </c>
      <c r="AN49" s="40">
        <v>1.04</v>
      </c>
      <c r="AO49" s="40">
        <v>4.3780000000000001</v>
      </c>
      <c r="AP49" s="40">
        <v>4.4999999999999998E-2</v>
      </c>
      <c r="AQ49" s="40">
        <v>3.383</v>
      </c>
      <c r="AR49" s="40">
        <v>1.04</v>
      </c>
      <c r="AS49" s="40">
        <v>4.3780000000000001</v>
      </c>
      <c r="AT49" s="40">
        <v>1.615</v>
      </c>
      <c r="AU49" s="40">
        <v>4.9530000000000003</v>
      </c>
    </row>
    <row r="50" spans="1:47" x14ac:dyDescent="0.25">
      <c r="A50" s="50">
        <v>37834</v>
      </c>
      <c r="B50" s="40">
        <v>60</v>
      </c>
      <c r="C50" s="40">
        <v>58.5</v>
      </c>
      <c r="D50" s="40">
        <v>55</v>
      </c>
      <c r="E50" s="40">
        <v>59</v>
      </c>
      <c r="F50" s="40">
        <v>61.5</v>
      </c>
      <c r="G50" s="40">
        <v>68</v>
      </c>
      <c r="I50" s="40">
        <v>47.5</v>
      </c>
      <c r="R50" s="40">
        <v>44.671731321739237</v>
      </c>
      <c r="AI50" s="50"/>
      <c r="AJ50" s="70"/>
      <c r="AL50" s="50">
        <v>38384</v>
      </c>
      <c r="AM50" s="40">
        <v>3.3760000000000003</v>
      </c>
      <c r="AN50" s="40">
        <v>1.04</v>
      </c>
      <c r="AO50" s="40">
        <v>4.4160000000000004</v>
      </c>
      <c r="AP50" s="40">
        <v>4.4999999999999998E-2</v>
      </c>
      <c r="AQ50" s="40">
        <v>3.4210000000000003</v>
      </c>
      <c r="AR50" s="40">
        <v>1.04</v>
      </c>
      <c r="AS50" s="40">
        <v>4.4160000000000004</v>
      </c>
      <c r="AT50" s="40">
        <v>1.615</v>
      </c>
      <c r="AU50" s="40">
        <v>4.9910000000000005</v>
      </c>
    </row>
    <row r="51" spans="1:47" x14ac:dyDescent="0.25">
      <c r="A51" s="50">
        <v>37865</v>
      </c>
      <c r="B51" s="40">
        <v>47.5</v>
      </c>
      <c r="C51" s="40">
        <v>49</v>
      </c>
      <c r="D51" s="40">
        <v>45.5</v>
      </c>
      <c r="E51" s="40">
        <v>54</v>
      </c>
      <c r="F51" s="40">
        <v>48.5</v>
      </c>
      <c r="G51" s="40">
        <v>53.5</v>
      </c>
      <c r="I51" s="40">
        <v>37.5</v>
      </c>
      <c r="R51" s="40">
        <v>44.732165655540157</v>
      </c>
      <c r="AI51" s="50"/>
      <c r="AJ51" s="70"/>
      <c r="AL51" s="50">
        <v>38412</v>
      </c>
      <c r="AM51" s="40">
        <v>3.37</v>
      </c>
      <c r="AN51" s="40">
        <v>0.54</v>
      </c>
      <c r="AO51" s="40">
        <v>3.91</v>
      </c>
      <c r="AP51" s="40">
        <v>4.4999999999999998E-2</v>
      </c>
      <c r="AQ51" s="40">
        <v>3.415</v>
      </c>
      <c r="AR51" s="40">
        <v>0.54</v>
      </c>
      <c r="AS51" s="40">
        <v>3.91</v>
      </c>
      <c r="AT51" s="40">
        <v>0.71499999999999997</v>
      </c>
      <c r="AU51" s="40">
        <v>4.085</v>
      </c>
    </row>
    <row r="52" spans="1:47" x14ac:dyDescent="0.25">
      <c r="A52" s="50">
        <v>37895</v>
      </c>
      <c r="B52" s="40">
        <v>37</v>
      </c>
      <c r="C52" s="40">
        <v>38.75</v>
      </c>
      <c r="D52" s="40">
        <v>39</v>
      </c>
      <c r="E52" s="40">
        <v>40</v>
      </c>
      <c r="F52" s="40">
        <v>38.25</v>
      </c>
      <c r="G52" s="40">
        <v>39.25</v>
      </c>
      <c r="I52" s="40">
        <v>28</v>
      </c>
      <c r="R52" s="40">
        <v>44.918181150651741</v>
      </c>
      <c r="AI52" s="50"/>
      <c r="AJ52" s="70"/>
      <c r="AL52" s="50">
        <v>38443</v>
      </c>
      <c r="AM52" s="40">
        <v>3.37</v>
      </c>
      <c r="AN52" s="40">
        <v>0.36</v>
      </c>
      <c r="AO52" s="40">
        <v>3.73</v>
      </c>
      <c r="AP52" s="40">
        <v>4.4999999999999998E-2</v>
      </c>
      <c r="AQ52" s="40">
        <v>3.415</v>
      </c>
      <c r="AR52" s="40">
        <v>0.36</v>
      </c>
      <c r="AS52" s="40">
        <v>3.73</v>
      </c>
      <c r="AT52" s="40">
        <v>0.38</v>
      </c>
      <c r="AU52" s="40">
        <v>3.75</v>
      </c>
    </row>
    <row r="53" spans="1:47" x14ac:dyDescent="0.25">
      <c r="A53" s="50">
        <v>37926</v>
      </c>
      <c r="B53" s="40">
        <v>35.5</v>
      </c>
      <c r="C53" s="40">
        <v>34.75</v>
      </c>
      <c r="D53" s="40">
        <v>35</v>
      </c>
      <c r="E53" s="40">
        <v>38.25</v>
      </c>
      <c r="F53" s="40">
        <v>38</v>
      </c>
      <c r="G53" s="40">
        <v>37.25</v>
      </c>
      <c r="I53" s="40">
        <v>25.5</v>
      </c>
      <c r="R53" s="40">
        <v>48.380383922267249</v>
      </c>
      <c r="AI53" s="50"/>
      <c r="AJ53" s="70"/>
      <c r="AL53" s="50">
        <v>38473</v>
      </c>
      <c r="AM53" s="40">
        <v>3.54</v>
      </c>
      <c r="AN53" s="40">
        <v>0.32500000000000001</v>
      </c>
      <c r="AO53" s="40">
        <v>3.8650000000000002</v>
      </c>
      <c r="AP53" s="40">
        <v>4.4999999999999998E-2</v>
      </c>
      <c r="AQ53" s="40">
        <v>3.585</v>
      </c>
      <c r="AR53" s="40">
        <v>0.32500000000000001</v>
      </c>
      <c r="AS53" s="40">
        <v>3.8650000000000002</v>
      </c>
      <c r="AT53" s="40">
        <v>0.33</v>
      </c>
      <c r="AU53" s="40">
        <v>3.87</v>
      </c>
    </row>
    <row r="54" spans="1:47" x14ac:dyDescent="0.25">
      <c r="A54" s="50">
        <v>37956</v>
      </c>
      <c r="B54" s="40">
        <v>35.5</v>
      </c>
      <c r="C54" s="40">
        <v>37.25</v>
      </c>
      <c r="D54" s="40">
        <v>37.5</v>
      </c>
      <c r="E54" s="40">
        <v>40.25</v>
      </c>
      <c r="F54" s="40">
        <v>39.25</v>
      </c>
      <c r="G54" s="40">
        <v>37</v>
      </c>
      <c r="I54" s="40">
        <v>29</v>
      </c>
      <c r="R54" s="40">
        <v>50.835347573382641</v>
      </c>
      <c r="AI54" s="50"/>
      <c r="AJ54" s="70"/>
      <c r="AL54" s="50">
        <v>38504</v>
      </c>
      <c r="AM54" s="40">
        <v>3.6920000000000002</v>
      </c>
      <c r="AN54" s="40">
        <v>0.33500000000000002</v>
      </c>
      <c r="AO54" s="40">
        <v>4.0270000000000001</v>
      </c>
      <c r="AP54" s="40">
        <v>4.4999999999999998E-2</v>
      </c>
      <c r="AQ54" s="40">
        <v>3.7370000000000001</v>
      </c>
      <c r="AR54" s="40">
        <v>0.33500000000000002</v>
      </c>
      <c r="AS54" s="40">
        <v>4.0270000000000001</v>
      </c>
      <c r="AT54" s="40">
        <v>0.37</v>
      </c>
      <c r="AU54" s="40">
        <v>4.0620000000000003</v>
      </c>
    </row>
    <row r="55" spans="1:47" x14ac:dyDescent="0.25">
      <c r="A55" s="50">
        <v>37987</v>
      </c>
      <c r="B55" s="40">
        <v>36.15</v>
      </c>
      <c r="C55" s="40">
        <v>40.270000000000003</v>
      </c>
      <c r="D55" s="40">
        <v>40.15</v>
      </c>
      <c r="E55" s="40">
        <v>40.99</v>
      </c>
      <c r="F55" s="40">
        <v>40.25</v>
      </c>
      <c r="G55" s="40">
        <v>38.35</v>
      </c>
      <c r="I55" s="40">
        <v>19.25</v>
      </c>
      <c r="R55" s="40">
        <v>49.228453609995945</v>
      </c>
      <c r="AI55" s="50"/>
      <c r="AJ55" s="70"/>
      <c r="AL55" s="50">
        <v>38534</v>
      </c>
      <c r="AM55" s="40">
        <v>3.7870000000000004</v>
      </c>
      <c r="AN55" s="40">
        <v>0.45</v>
      </c>
      <c r="AO55" s="40">
        <v>4.2370000000000001</v>
      </c>
      <c r="AP55" s="40">
        <v>4.4999999999999998E-2</v>
      </c>
      <c r="AQ55" s="40">
        <v>3.8320000000000003</v>
      </c>
      <c r="AR55" s="40">
        <v>0.35</v>
      </c>
      <c r="AS55" s="40">
        <v>4.1370000000000005</v>
      </c>
      <c r="AT55" s="40">
        <v>0.41</v>
      </c>
      <c r="AU55" s="40">
        <v>4.1970000000000001</v>
      </c>
    </row>
    <row r="56" spans="1:47" x14ac:dyDescent="0.25">
      <c r="A56" s="50">
        <v>38018</v>
      </c>
      <c r="B56" s="40">
        <v>35.68</v>
      </c>
      <c r="C56" s="40">
        <v>38.979999999999997</v>
      </c>
      <c r="D56" s="40">
        <v>38.86</v>
      </c>
      <c r="E56" s="40">
        <v>40.130000000000003</v>
      </c>
      <c r="F56" s="40">
        <v>38.86</v>
      </c>
      <c r="G56" s="40">
        <v>37.880000000000003</v>
      </c>
      <c r="I56" s="40">
        <v>21.5</v>
      </c>
      <c r="R56" s="40">
        <v>47.503941754513164</v>
      </c>
      <c r="AI56" s="50"/>
      <c r="AJ56" s="70"/>
      <c r="AL56" s="50">
        <v>38565</v>
      </c>
      <c r="AM56" s="40">
        <v>3.6720000000000002</v>
      </c>
      <c r="AN56" s="40">
        <v>0.45</v>
      </c>
      <c r="AO56" s="40">
        <v>4.1219999999999999</v>
      </c>
      <c r="AP56" s="40">
        <v>0.13</v>
      </c>
      <c r="AQ56" s="40">
        <v>3.802</v>
      </c>
      <c r="AR56" s="40">
        <v>0.35</v>
      </c>
      <c r="AS56" s="40">
        <v>4.0220000000000002</v>
      </c>
      <c r="AT56" s="40">
        <v>0.41</v>
      </c>
      <c r="AU56" s="40">
        <v>4.0819999999999999</v>
      </c>
    </row>
    <row r="57" spans="1:47" x14ac:dyDescent="0.25">
      <c r="A57" s="50">
        <v>38047</v>
      </c>
      <c r="B57" s="40">
        <v>35.68</v>
      </c>
      <c r="C57" s="40">
        <v>35.32</v>
      </c>
      <c r="D57" s="40">
        <v>35</v>
      </c>
      <c r="E57" s="40">
        <v>38.630000000000003</v>
      </c>
      <c r="F57" s="40">
        <v>37.479999999999997</v>
      </c>
      <c r="G57" s="40">
        <v>37.880000000000003</v>
      </c>
      <c r="I57" s="40">
        <v>18.5</v>
      </c>
      <c r="R57" s="40">
        <v>45.301847404654048</v>
      </c>
      <c r="AI57" s="50"/>
      <c r="AJ57" s="70"/>
      <c r="AL57" s="50">
        <v>38596</v>
      </c>
      <c r="AM57" s="40">
        <v>3.5249999999999999</v>
      </c>
      <c r="AN57" s="40">
        <v>0.41499999999999998</v>
      </c>
      <c r="AO57" s="40">
        <v>3.94</v>
      </c>
      <c r="AP57" s="40">
        <v>0.13</v>
      </c>
      <c r="AQ57" s="40">
        <v>3.6549999999999998</v>
      </c>
      <c r="AR57" s="40">
        <v>0.315</v>
      </c>
      <c r="AS57" s="40">
        <v>3.84</v>
      </c>
      <c r="AT57" s="40">
        <v>0.36</v>
      </c>
      <c r="AU57" s="40">
        <v>3.8849999999999998</v>
      </c>
    </row>
    <row r="58" spans="1:47" x14ac:dyDescent="0.25">
      <c r="A58" s="50">
        <v>38078</v>
      </c>
      <c r="B58" s="40">
        <v>35.22</v>
      </c>
      <c r="C58" s="40">
        <v>35.54</v>
      </c>
      <c r="D58" s="40">
        <v>32.42</v>
      </c>
      <c r="E58" s="40">
        <v>36.479999999999997</v>
      </c>
      <c r="F58" s="40">
        <v>37.01</v>
      </c>
      <c r="G58" s="40">
        <v>37.42</v>
      </c>
      <c r="I58" s="40">
        <v>26.5</v>
      </c>
      <c r="R58" s="40">
        <v>42.236972937169185</v>
      </c>
      <c r="AI58" s="50"/>
      <c r="AJ58" s="70"/>
      <c r="AL58" s="50">
        <v>38626</v>
      </c>
      <c r="AM58" s="40">
        <v>3.36</v>
      </c>
      <c r="AN58" s="40">
        <v>0.46</v>
      </c>
      <c r="AO58" s="40">
        <v>3.82</v>
      </c>
      <c r="AP58" s="40">
        <v>0.13</v>
      </c>
      <c r="AQ58" s="40">
        <v>3.49</v>
      </c>
      <c r="AR58" s="40">
        <v>0.36</v>
      </c>
      <c r="AS58" s="40">
        <v>3.72</v>
      </c>
      <c r="AT58" s="40">
        <v>0.4</v>
      </c>
      <c r="AU58" s="40">
        <v>3.76</v>
      </c>
    </row>
    <row r="59" spans="1:47" x14ac:dyDescent="0.25">
      <c r="A59" s="50">
        <v>38108</v>
      </c>
      <c r="B59" s="40">
        <v>35.22</v>
      </c>
      <c r="C59" s="40">
        <v>32.53</v>
      </c>
      <c r="D59" s="40">
        <v>29.42</v>
      </c>
      <c r="E59" s="40">
        <v>36.479999999999997</v>
      </c>
      <c r="F59" s="40">
        <v>37.479999999999997</v>
      </c>
      <c r="G59" s="40">
        <v>37.42</v>
      </c>
      <c r="I59" s="40">
        <v>26.5</v>
      </c>
      <c r="R59" s="40">
        <v>42.160604300906414</v>
      </c>
      <c r="AI59" s="50"/>
      <c r="AJ59" s="70"/>
      <c r="AL59" s="50">
        <v>38657</v>
      </c>
      <c r="AM59" s="40">
        <v>3.355</v>
      </c>
      <c r="AN59" s="40">
        <v>0.56000000000000005</v>
      </c>
      <c r="AO59" s="40">
        <v>3.915</v>
      </c>
      <c r="AP59" s="40">
        <v>0.13</v>
      </c>
      <c r="AQ59" s="40">
        <v>3.4849999999999999</v>
      </c>
      <c r="AR59" s="40">
        <v>0.46</v>
      </c>
      <c r="AS59" s="40">
        <v>3.8149999999999999</v>
      </c>
      <c r="AT59" s="40">
        <v>0.73</v>
      </c>
      <c r="AU59" s="40">
        <v>4.085</v>
      </c>
    </row>
    <row r="60" spans="1:47" x14ac:dyDescent="0.25">
      <c r="A60" s="50">
        <v>38139</v>
      </c>
      <c r="B60" s="40">
        <v>39.39</v>
      </c>
      <c r="C60" s="40">
        <v>33.6</v>
      </c>
      <c r="D60" s="40">
        <v>30.49</v>
      </c>
      <c r="E60" s="40">
        <v>40.35</v>
      </c>
      <c r="F60" s="40">
        <v>41.65</v>
      </c>
      <c r="G60" s="40">
        <v>43.72</v>
      </c>
      <c r="I60" s="40">
        <v>32.5</v>
      </c>
      <c r="R60" s="40">
        <v>42.725439664533681</v>
      </c>
      <c r="AI60" s="50"/>
      <c r="AJ60" s="70"/>
      <c r="AL60" s="50">
        <v>38687</v>
      </c>
      <c r="AM60" s="40">
        <v>3.3930000000000002</v>
      </c>
      <c r="AN60" s="40">
        <v>0.77</v>
      </c>
      <c r="AO60" s="40">
        <v>4.1630000000000003</v>
      </c>
      <c r="AP60" s="40">
        <v>0.13</v>
      </c>
      <c r="AQ60" s="40">
        <v>3.5230000000000001</v>
      </c>
      <c r="AR60" s="40">
        <v>0.77</v>
      </c>
      <c r="AS60" s="40">
        <v>4.1630000000000003</v>
      </c>
      <c r="AT60" s="40">
        <v>0.98</v>
      </c>
      <c r="AU60" s="40">
        <v>4.3730000000000002</v>
      </c>
    </row>
    <row r="61" spans="1:47" x14ac:dyDescent="0.25">
      <c r="A61" s="50">
        <v>38169</v>
      </c>
      <c r="B61" s="40">
        <v>52.83</v>
      </c>
      <c r="C61" s="40">
        <v>50.39</v>
      </c>
      <c r="D61" s="40">
        <v>46.17</v>
      </c>
      <c r="E61" s="40">
        <v>49.16</v>
      </c>
      <c r="F61" s="40">
        <v>54.62</v>
      </c>
      <c r="G61" s="40">
        <v>58.43</v>
      </c>
      <c r="I61" s="40">
        <v>36.5</v>
      </c>
      <c r="R61" s="40">
        <v>43.396572856895489</v>
      </c>
      <c r="AI61" s="50"/>
      <c r="AJ61" s="70"/>
      <c r="AL61" s="50">
        <v>38718</v>
      </c>
      <c r="AM61" s="40">
        <v>3.4380000000000002</v>
      </c>
      <c r="AN61" s="40">
        <v>1.04</v>
      </c>
      <c r="AO61" s="40">
        <v>4.4779999999999998</v>
      </c>
      <c r="AP61" s="40">
        <v>4.4999999999999998E-2</v>
      </c>
      <c r="AQ61" s="40">
        <v>3.4830000000000001</v>
      </c>
      <c r="AR61" s="40">
        <v>1.04</v>
      </c>
      <c r="AS61" s="40">
        <v>4.4779999999999998</v>
      </c>
      <c r="AT61" s="40">
        <v>1.6</v>
      </c>
      <c r="AU61" s="40">
        <v>5.0380000000000003</v>
      </c>
    </row>
    <row r="62" spans="1:47" x14ac:dyDescent="0.25">
      <c r="A62" s="50">
        <v>38200</v>
      </c>
      <c r="B62" s="40">
        <v>58.86</v>
      </c>
      <c r="C62" s="40">
        <v>56.41</v>
      </c>
      <c r="D62" s="40">
        <v>53.04</v>
      </c>
      <c r="E62" s="40">
        <v>57.1</v>
      </c>
      <c r="F62" s="40">
        <v>60.41</v>
      </c>
      <c r="G62" s="40">
        <v>66.16</v>
      </c>
      <c r="I62" s="40">
        <v>45.5</v>
      </c>
      <c r="R62" s="40">
        <v>43.965501167635573</v>
      </c>
      <c r="AI62" s="50"/>
      <c r="AJ62" s="70"/>
      <c r="AL62" s="50">
        <v>38749</v>
      </c>
      <c r="AM62" s="40">
        <v>3.476</v>
      </c>
      <c r="AN62" s="40">
        <v>1.04</v>
      </c>
      <c r="AO62" s="40">
        <v>4.516</v>
      </c>
      <c r="AP62" s="40">
        <v>4.4999999999999998E-2</v>
      </c>
      <c r="AQ62" s="40">
        <v>3.5209999999999999</v>
      </c>
      <c r="AR62" s="40">
        <v>1.04</v>
      </c>
      <c r="AS62" s="40">
        <v>4.516</v>
      </c>
      <c r="AT62" s="40">
        <v>1.6</v>
      </c>
      <c r="AU62" s="40">
        <v>5.0760000000000005</v>
      </c>
    </row>
    <row r="63" spans="1:47" x14ac:dyDescent="0.25">
      <c r="A63" s="50">
        <v>38231</v>
      </c>
      <c r="B63" s="40">
        <v>47.27</v>
      </c>
      <c r="C63" s="40">
        <v>48.24</v>
      </c>
      <c r="D63" s="40">
        <v>44.88</v>
      </c>
      <c r="E63" s="40">
        <v>52.81</v>
      </c>
      <c r="F63" s="40">
        <v>48.36</v>
      </c>
      <c r="G63" s="40">
        <v>52.87</v>
      </c>
      <c r="I63" s="40">
        <v>29.25</v>
      </c>
      <c r="R63" s="40">
        <v>43.877634845046778</v>
      </c>
      <c r="AI63" s="50"/>
      <c r="AJ63" s="70"/>
      <c r="AL63" s="50">
        <v>38777</v>
      </c>
      <c r="AM63" s="40">
        <v>3.47</v>
      </c>
      <c r="AN63" s="40">
        <v>0.54</v>
      </c>
      <c r="AO63" s="40">
        <v>4.01</v>
      </c>
      <c r="AP63" s="40">
        <v>4.4999999999999998E-2</v>
      </c>
      <c r="AQ63" s="40">
        <v>3.5150000000000001</v>
      </c>
      <c r="AR63" s="40">
        <v>0.54</v>
      </c>
      <c r="AS63" s="40">
        <v>4.01</v>
      </c>
      <c r="AT63" s="40">
        <v>0.72</v>
      </c>
      <c r="AU63" s="40">
        <v>4.1900000000000004</v>
      </c>
    </row>
    <row r="64" spans="1:47" x14ac:dyDescent="0.25">
      <c r="A64" s="50">
        <v>38261</v>
      </c>
      <c r="B64" s="40">
        <v>37.54</v>
      </c>
      <c r="C64" s="40">
        <v>39.42</v>
      </c>
      <c r="D64" s="40">
        <v>39.299999999999997</v>
      </c>
      <c r="E64" s="40">
        <v>40.78</v>
      </c>
      <c r="F64" s="40">
        <v>38.869999999999997</v>
      </c>
      <c r="G64" s="40">
        <v>39.950000000000003</v>
      </c>
      <c r="I64" s="40">
        <v>30.5</v>
      </c>
      <c r="R64" s="40">
        <v>43.881483147303385</v>
      </c>
      <c r="AI64" s="50"/>
      <c r="AJ64" s="70"/>
      <c r="AL64" s="50">
        <v>38808</v>
      </c>
      <c r="AM64" s="40">
        <v>3.47</v>
      </c>
      <c r="AN64" s="40">
        <v>0.36</v>
      </c>
      <c r="AO64" s="40">
        <v>3.83</v>
      </c>
      <c r="AP64" s="40">
        <v>4.4999999999999998E-2</v>
      </c>
      <c r="AQ64" s="40">
        <v>3.5150000000000001</v>
      </c>
      <c r="AR64" s="40">
        <v>0.36</v>
      </c>
      <c r="AS64" s="40">
        <v>3.83</v>
      </c>
      <c r="AT64" s="40">
        <v>0.38</v>
      </c>
      <c r="AU64" s="40">
        <v>3.85</v>
      </c>
    </row>
    <row r="65" spans="1:47" x14ac:dyDescent="0.25">
      <c r="A65" s="50">
        <v>38292</v>
      </c>
      <c r="B65" s="40">
        <v>36.15</v>
      </c>
      <c r="C65" s="40">
        <v>35.979999999999997</v>
      </c>
      <c r="D65" s="40">
        <v>35.869999999999997</v>
      </c>
      <c r="E65" s="40">
        <v>39.28</v>
      </c>
      <c r="F65" s="40">
        <v>38.6</v>
      </c>
      <c r="G65" s="40">
        <v>38.130000000000003</v>
      </c>
      <c r="I65" s="40">
        <v>26</v>
      </c>
      <c r="R65" s="40">
        <v>47.014593446964838</v>
      </c>
      <c r="AI65" s="50"/>
      <c r="AJ65" s="70"/>
      <c r="AL65" s="50">
        <v>38838</v>
      </c>
      <c r="AM65" s="40">
        <v>3.64</v>
      </c>
      <c r="AN65" s="40">
        <v>0.32500000000000001</v>
      </c>
      <c r="AO65" s="40">
        <v>3.9649999999999999</v>
      </c>
      <c r="AP65" s="40">
        <v>4.4999999999999998E-2</v>
      </c>
      <c r="AQ65" s="40">
        <v>3.6850000000000001</v>
      </c>
      <c r="AR65" s="40">
        <v>0.32500000000000001</v>
      </c>
      <c r="AS65" s="40">
        <v>3.9649999999999999</v>
      </c>
      <c r="AT65" s="40">
        <v>0.33</v>
      </c>
      <c r="AU65" s="40">
        <v>3.97</v>
      </c>
    </row>
    <row r="66" spans="1:47" x14ac:dyDescent="0.25">
      <c r="A66" s="50">
        <v>38322</v>
      </c>
      <c r="B66" s="40">
        <v>36.15</v>
      </c>
      <c r="C66" s="40">
        <v>38.130000000000003</v>
      </c>
      <c r="D66" s="40">
        <v>38.01</v>
      </c>
      <c r="E66" s="40">
        <v>41</v>
      </c>
      <c r="F66" s="40">
        <v>39.79</v>
      </c>
      <c r="G66" s="40">
        <v>37.92</v>
      </c>
      <c r="I66" s="40">
        <v>28.75</v>
      </c>
      <c r="R66" s="40">
        <v>49.271431931740551</v>
      </c>
      <c r="AI66" s="50"/>
      <c r="AJ66" s="70"/>
      <c r="AL66" s="50">
        <v>38869</v>
      </c>
      <c r="AM66" s="40">
        <v>3.7920000000000003</v>
      </c>
      <c r="AN66" s="40">
        <v>0.33500000000000002</v>
      </c>
      <c r="AO66" s="40">
        <v>4.1270000000000007</v>
      </c>
      <c r="AP66" s="40">
        <v>4.4999999999999998E-2</v>
      </c>
      <c r="AQ66" s="40">
        <v>3.8370000000000002</v>
      </c>
      <c r="AR66" s="40">
        <v>0.33500000000000002</v>
      </c>
      <c r="AS66" s="40">
        <v>4.1270000000000007</v>
      </c>
      <c r="AT66" s="40">
        <v>0.37</v>
      </c>
      <c r="AU66" s="40">
        <v>4.1619999999999999</v>
      </c>
    </row>
    <row r="67" spans="1:47" x14ac:dyDescent="0.25">
      <c r="A67" s="50">
        <v>38353</v>
      </c>
      <c r="B67" s="40">
        <v>36.409999999999997</v>
      </c>
      <c r="C67" s="40">
        <v>40.76</v>
      </c>
      <c r="D67" s="40">
        <v>40.380000000000003</v>
      </c>
      <c r="E67" s="40">
        <v>41.69</v>
      </c>
      <c r="F67" s="40">
        <v>40.54</v>
      </c>
      <c r="G67" s="40">
        <v>38.729999999999997</v>
      </c>
      <c r="I67" s="40">
        <v>19.25</v>
      </c>
      <c r="R67" s="40">
        <v>48.143509596150501</v>
      </c>
      <c r="AI67" s="50"/>
      <c r="AJ67" s="70"/>
      <c r="AL67" s="50">
        <v>38899</v>
      </c>
      <c r="AM67" s="40">
        <v>3.8895000000000004</v>
      </c>
      <c r="AN67" s="40">
        <v>0.45</v>
      </c>
      <c r="AO67" s="40">
        <v>4.3395000000000001</v>
      </c>
      <c r="AP67" s="40">
        <v>4.4999999999999998E-2</v>
      </c>
      <c r="AQ67" s="40">
        <v>3.9345000000000003</v>
      </c>
      <c r="AR67" s="40">
        <v>0.35</v>
      </c>
      <c r="AS67" s="40">
        <v>4.2395000000000005</v>
      </c>
      <c r="AT67" s="40">
        <v>0.41</v>
      </c>
      <c r="AU67" s="40">
        <v>4.2995000000000001</v>
      </c>
    </row>
    <row r="68" spans="1:47" x14ac:dyDescent="0.25">
      <c r="A68" s="50">
        <v>38384</v>
      </c>
      <c r="B68" s="40">
        <v>35.950000000000003</v>
      </c>
      <c r="C68" s="40">
        <v>39.659999999999997</v>
      </c>
      <c r="D68" s="40">
        <v>39.270000000000003</v>
      </c>
      <c r="E68" s="40">
        <v>40.950000000000003</v>
      </c>
      <c r="F68" s="40">
        <v>39.14</v>
      </c>
      <c r="G68" s="40">
        <v>38.270000000000003</v>
      </c>
      <c r="I68" s="40">
        <v>21.5</v>
      </c>
      <c r="R68" s="40">
        <v>46.503695092783033</v>
      </c>
      <c r="AI68" s="50"/>
      <c r="AJ68" s="70"/>
      <c r="AL68" s="50">
        <v>38930</v>
      </c>
      <c r="AM68" s="40">
        <v>3.7745000000000002</v>
      </c>
      <c r="AN68" s="40">
        <v>0.45</v>
      </c>
      <c r="AO68" s="40">
        <v>4.2244999999999999</v>
      </c>
      <c r="AP68" s="40">
        <v>0.13</v>
      </c>
      <c r="AQ68" s="40">
        <v>3.9045000000000001</v>
      </c>
      <c r="AR68" s="40">
        <v>0.35</v>
      </c>
      <c r="AS68" s="40">
        <v>4.1245000000000003</v>
      </c>
      <c r="AT68" s="40">
        <v>0.41</v>
      </c>
      <c r="AU68" s="40">
        <v>4.1844999999999999</v>
      </c>
    </row>
    <row r="69" spans="1:47" x14ac:dyDescent="0.25">
      <c r="A69" s="50">
        <v>38412</v>
      </c>
      <c r="B69" s="40">
        <v>35.950000000000003</v>
      </c>
      <c r="C69" s="40">
        <v>36.520000000000003</v>
      </c>
      <c r="D69" s="40">
        <v>35.950000000000003</v>
      </c>
      <c r="E69" s="40">
        <v>39.659999999999997</v>
      </c>
      <c r="F69" s="40">
        <v>37.74</v>
      </c>
      <c r="G69" s="40">
        <v>38.270000000000003</v>
      </c>
      <c r="I69" s="40">
        <v>18.5</v>
      </c>
      <c r="R69" s="40">
        <v>44.411609384951504</v>
      </c>
      <c r="AI69" s="50"/>
      <c r="AJ69" s="70"/>
      <c r="AL69" s="50">
        <v>38961</v>
      </c>
      <c r="AM69" s="40">
        <v>3.6274999999999999</v>
      </c>
      <c r="AN69" s="40">
        <v>0.41499999999999998</v>
      </c>
      <c r="AO69" s="40">
        <v>4.0425000000000004</v>
      </c>
      <c r="AP69" s="40">
        <v>0.13</v>
      </c>
      <c r="AQ69" s="40">
        <v>3.7574999999999998</v>
      </c>
      <c r="AR69" s="40">
        <v>0.315</v>
      </c>
      <c r="AS69" s="40">
        <v>3.9424999999999999</v>
      </c>
      <c r="AT69" s="40">
        <v>0.36</v>
      </c>
      <c r="AU69" s="40">
        <v>3.9874999999999998</v>
      </c>
    </row>
    <row r="70" spans="1:47" x14ac:dyDescent="0.25">
      <c r="A70" s="50">
        <v>38443</v>
      </c>
      <c r="B70" s="40">
        <v>35.479999999999997</v>
      </c>
      <c r="C70" s="40">
        <v>36.71</v>
      </c>
      <c r="D70" s="40">
        <v>33.74</v>
      </c>
      <c r="E70" s="40">
        <v>37.82</v>
      </c>
      <c r="F70" s="40">
        <v>37.270000000000003</v>
      </c>
      <c r="G70" s="40">
        <v>37.799999999999997</v>
      </c>
      <c r="I70" s="40">
        <v>25.5</v>
      </c>
      <c r="R70" s="40">
        <v>41.359733966709939</v>
      </c>
      <c r="AI70" s="50"/>
      <c r="AJ70" s="70"/>
      <c r="AL70" s="50">
        <v>38991</v>
      </c>
      <c r="AM70" s="40">
        <v>3.4624999999999999</v>
      </c>
      <c r="AN70" s="40">
        <v>0.46</v>
      </c>
      <c r="AO70" s="40">
        <v>3.9224999999999999</v>
      </c>
      <c r="AP70" s="40">
        <v>0.13</v>
      </c>
      <c r="AQ70" s="40">
        <v>3.5924999999999998</v>
      </c>
      <c r="AR70" s="40">
        <v>0.36</v>
      </c>
      <c r="AS70" s="40">
        <v>3.8224999999999998</v>
      </c>
      <c r="AT70" s="40">
        <v>0.4</v>
      </c>
      <c r="AU70" s="40">
        <v>3.8624999999999998</v>
      </c>
    </row>
    <row r="71" spans="1:47" x14ac:dyDescent="0.25">
      <c r="A71" s="50">
        <v>38473</v>
      </c>
      <c r="B71" s="40">
        <v>35.479999999999997</v>
      </c>
      <c r="C71" s="40">
        <v>34.119999999999997</v>
      </c>
      <c r="D71" s="40">
        <v>31.16</v>
      </c>
      <c r="E71" s="40">
        <v>37.82</v>
      </c>
      <c r="F71" s="40">
        <v>37.74</v>
      </c>
      <c r="G71" s="40">
        <v>37.799999999999997</v>
      </c>
      <c r="I71" s="40">
        <v>25.5</v>
      </c>
      <c r="R71" s="40">
        <v>41.286130005750643</v>
      </c>
      <c r="AI71" s="50"/>
      <c r="AJ71" s="70"/>
      <c r="AL71" s="50">
        <v>39022</v>
      </c>
      <c r="AM71" s="40">
        <v>3.4575</v>
      </c>
      <c r="AN71" s="40">
        <v>0.56000000000000005</v>
      </c>
      <c r="AO71" s="40">
        <v>4.0175000000000001</v>
      </c>
      <c r="AP71" s="40">
        <v>0.13</v>
      </c>
      <c r="AQ71" s="40">
        <v>3.5874999999999999</v>
      </c>
      <c r="AR71" s="40">
        <v>0.46</v>
      </c>
      <c r="AS71" s="40">
        <v>3.9175</v>
      </c>
      <c r="AT71" s="40">
        <v>0.73</v>
      </c>
      <c r="AU71" s="40">
        <v>4.1875</v>
      </c>
    </row>
    <row r="72" spans="1:47" x14ac:dyDescent="0.25">
      <c r="A72" s="50">
        <v>38504</v>
      </c>
      <c r="B72" s="40">
        <v>39.68</v>
      </c>
      <c r="C72" s="40">
        <v>35.049999999999997</v>
      </c>
      <c r="D72" s="40">
        <v>32.08</v>
      </c>
      <c r="E72" s="40">
        <v>41.14</v>
      </c>
      <c r="F72" s="40">
        <v>41.94</v>
      </c>
      <c r="G72" s="40">
        <v>43.81</v>
      </c>
      <c r="I72" s="40">
        <v>30.5</v>
      </c>
      <c r="R72" s="40">
        <v>41.821169249853327</v>
      </c>
      <c r="AI72" s="50"/>
      <c r="AJ72" s="70"/>
      <c r="AL72" s="50">
        <v>39052</v>
      </c>
      <c r="AM72" s="40">
        <v>3.4955000000000003</v>
      </c>
      <c r="AN72" s="40">
        <v>0.77</v>
      </c>
      <c r="AO72" s="40">
        <v>4.2655000000000003</v>
      </c>
      <c r="AP72" s="40">
        <v>0.13</v>
      </c>
      <c r="AQ72" s="40">
        <v>3.6255000000000002</v>
      </c>
      <c r="AR72" s="40">
        <v>0.77</v>
      </c>
      <c r="AS72" s="40">
        <v>4.2655000000000003</v>
      </c>
      <c r="AT72" s="40">
        <v>0.98</v>
      </c>
      <c r="AU72" s="40">
        <v>4.4755000000000003</v>
      </c>
    </row>
    <row r="73" spans="1:47" x14ac:dyDescent="0.25">
      <c r="A73" s="50">
        <v>38534</v>
      </c>
      <c r="B73" s="40">
        <v>53.22</v>
      </c>
      <c r="C73" s="40">
        <v>49.5</v>
      </c>
      <c r="D73" s="40">
        <v>45.56</v>
      </c>
      <c r="E73" s="40">
        <v>48.71</v>
      </c>
      <c r="F73" s="40">
        <v>55</v>
      </c>
      <c r="G73" s="40">
        <v>58.42</v>
      </c>
      <c r="I73" s="40">
        <v>27.5</v>
      </c>
      <c r="R73" s="40">
        <v>42.457250507379236</v>
      </c>
      <c r="AI73" s="50"/>
      <c r="AJ73" s="70"/>
      <c r="AL73" s="50">
        <v>39083</v>
      </c>
      <c r="AM73" s="40">
        <v>3.5405000000000002</v>
      </c>
      <c r="AN73" s="40">
        <v>1.04</v>
      </c>
      <c r="AO73" s="40">
        <v>4.5805000000000007</v>
      </c>
      <c r="AP73" s="40">
        <v>4.4999999999999998E-2</v>
      </c>
      <c r="AQ73" s="40">
        <v>3.5855000000000001</v>
      </c>
      <c r="AR73" s="40">
        <v>1.04</v>
      </c>
      <c r="AS73" s="40">
        <v>4.5805000000000007</v>
      </c>
      <c r="AT73" s="40">
        <v>1.6</v>
      </c>
      <c r="AU73" s="40">
        <v>5.1405000000000003</v>
      </c>
    </row>
    <row r="74" spans="1:47" x14ac:dyDescent="0.25">
      <c r="A74" s="50">
        <v>38565</v>
      </c>
      <c r="B74" s="40">
        <v>59.29</v>
      </c>
      <c r="C74" s="40">
        <v>54.69</v>
      </c>
      <c r="D74" s="40">
        <v>51.47</v>
      </c>
      <c r="E74" s="40">
        <v>55.53</v>
      </c>
      <c r="F74" s="40">
        <v>60.83</v>
      </c>
      <c r="G74" s="40">
        <v>65.930000000000007</v>
      </c>
      <c r="I74" s="40">
        <v>36.5</v>
      </c>
      <c r="R74" s="40">
        <v>42.996096622675609</v>
      </c>
      <c r="AI74" s="50"/>
      <c r="AJ74" s="70"/>
      <c r="AL74" s="50">
        <v>39114</v>
      </c>
      <c r="AM74" s="40">
        <v>3.5785</v>
      </c>
      <c r="AN74" s="40">
        <v>1.04</v>
      </c>
      <c r="AO74" s="40">
        <v>4.6185</v>
      </c>
      <c r="AP74" s="40">
        <v>4.4999999999999998E-2</v>
      </c>
      <c r="AQ74" s="40">
        <v>3.6234999999999999</v>
      </c>
      <c r="AR74" s="40">
        <v>1.04</v>
      </c>
      <c r="AS74" s="40">
        <v>4.6185</v>
      </c>
      <c r="AT74" s="40">
        <v>1.6</v>
      </c>
      <c r="AU74" s="40">
        <v>5.1784999999999997</v>
      </c>
    </row>
    <row r="75" spans="1:47" x14ac:dyDescent="0.25">
      <c r="A75" s="50">
        <v>38596</v>
      </c>
      <c r="B75" s="40">
        <v>47.62</v>
      </c>
      <c r="C75" s="40">
        <v>47.66</v>
      </c>
      <c r="D75" s="40">
        <v>44.46</v>
      </c>
      <c r="E75" s="40">
        <v>51.85</v>
      </c>
      <c r="F75" s="40">
        <v>48.7</v>
      </c>
      <c r="G75" s="40">
        <v>52.82</v>
      </c>
      <c r="I75" s="40">
        <v>23.25</v>
      </c>
      <c r="R75" s="40">
        <v>42.911749040583459</v>
      </c>
      <c r="AI75" s="50"/>
      <c r="AJ75" s="70"/>
      <c r="AL75" s="50">
        <v>39142</v>
      </c>
      <c r="AM75" s="40">
        <v>3.5724999999999998</v>
      </c>
      <c r="AN75" s="40">
        <v>0.54</v>
      </c>
      <c r="AO75" s="40">
        <v>4.1124999999999998</v>
      </c>
      <c r="AP75" s="40">
        <v>4.4999999999999998E-2</v>
      </c>
      <c r="AQ75" s="40">
        <v>3.6175000000000002</v>
      </c>
      <c r="AR75" s="40">
        <v>0.54</v>
      </c>
      <c r="AS75" s="40">
        <v>4.1124999999999998</v>
      </c>
      <c r="AT75" s="40">
        <v>0.72</v>
      </c>
      <c r="AU75" s="40">
        <v>4.2925000000000004</v>
      </c>
    </row>
    <row r="76" spans="1:47" x14ac:dyDescent="0.25">
      <c r="A76" s="50">
        <v>38626</v>
      </c>
      <c r="B76" s="40">
        <v>37.82</v>
      </c>
      <c r="C76" s="40">
        <v>40.07</v>
      </c>
      <c r="D76" s="40">
        <v>39.659999999999997</v>
      </c>
      <c r="E76" s="40">
        <v>41.52</v>
      </c>
      <c r="F76" s="40">
        <v>39.14</v>
      </c>
      <c r="G76" s="40">
        <v>40.32</v>
      </c>
      <c r="I76" s="40">
        <v>27.5</v>
      </c>
      <c r="R76" s="40">
        <v>42.913606026119965</v>
      </c>
      <c r="AI76" s="50"/>
      <c r="AJ76" s="70"/>
      <c r="AL76" s="50">
        <v>39173</v>
      </c>
      <c r="AM76" s="40">
        <v>3.5724999999999998</v>
      </c>
      <c r="AN76" s="40">
        <v>0.36</v>
      </c>
      <c r="AO76" s="40">
        <v>3.9325000000000001</v>
      </c>
      <c r="AP76" s="40">
        <v>4.4999999999999998E-2</v>
      </c>
      <c r="AQ76" s="40">
        <v>3.6175000000000002</v>
      </c>
      <c r="AR76" s="40">
        <v>0.36</v>
      </c>
      <c r="AS76" s="40">
        <v>3.9325000000000001</v>
      </c>
      <c r="AT76" s="40">
        <v>0.38</v>
      </c>
      <c r="AU76" s="40">
        <v>3.9525000000000001</v>
      </c>
    </row>
    <row r="77" spans="1:47" x14ac:dyDescent="0.25">
      <c r="A77" s="50">
        <v>38657</v>
      </c>
      <c r="B77" s="40">
        <v>36.42</v>
      </c>
      <c r="C77" s="40">
        <v>37.11</v>
      </c>
      <c r="D77" s="40">
        <v>36.71</v>
      </c>
      <c r="E77" s="40">
        <v>40.229999999999997</v>
      </c>
      <c r="F77" s="40">
        <v>38.869999999999997</v>
      </c>
      <c r="G77" s="40">
        <v>38.56</v>
      </c>
      <c r="I77" s="40">
        <v>23.5</v>
      </c>
      <c r="R77" s="40">
        <v>45.963905792816021</v>
      </c>
      <c r="AI77" s="50"/>
      <c r="AJ77" s="70"/>
      <c r="AL77" s="50">
        <v>39203</v>
      </c>
      <c r="AM77" s="40">
        <v>3.7425000000000002</v>
      </c>
      <c r="AN77" s="40">
        <v>0.32500000000000001</v>
      </c>
      <c r="AO77" s="40">
        <v>4.0674999999999999</v>
      </c>
      <c r="AP77" s="40">
        <v>4.4999999999999998E-2</v>
      </c>
      <c r="AQ77" s="40">
        <v>3.7875000000000001</v>
      </c>
      <c r="AR77" s="40">
        <v>0.32500000000000001</v>
      </c>
      <c r="AS77" s="40">
        <v>4.0674999999999999</v>
      </c>
      <c r="AT77" s="40">
        <v>0.33</v>
      </c>
      <c r="AU77" s="40">
        <v>4.0724999999999998</v>
      </c>
    </row>
    <row r="78" spans="1:47" x14ac:dyDescent="0.25">
      <c r="A78" s="50">
        <v>38687</v>
      </c>
      <c r="B78" s="40">
        <v>36.42</v>
      </c>
      <c r="C78" s="40">
        <v>38.97</v>
      </c>
      <c r="D78" s="40">
        <v>38.56</v>
      </c>
      <c r="E78" s="40">
        <v>41.7</v>
      </c>
      <c r="F78" s="40">
        <v>40.07</v>
      </c>
      <c r="G78" s="40">
        <v>38.380000000000003</v>
      </c>
      <c r="I78" s="40">
        <v>26.25</v>
      </c>
      <c r="R78" s="40">
        <v>48.122381561601173</v>
      </c>
      <c r="AI78" s="50"/>
      <c r="AJ78" s="70"/>
      <c r="AL78" s="50">
        <v>39234</v>
      </c>
      <c r="AM78" s="40">
        <v>3.8945000000000003</v>
      </c>
      <c r="AN78" s="40">
        <v>0.33500000000000002</v>
      </c>
      <c r="AO78" s="40">
        <v>4.2295000000000007</v>
      </c>
      <c r="AP78" s="40">
        <v>4.4999999999999998E-2</v>
      </c>
      <c r="AQ78" s="40">
        <v>3.9395000000000002</v>
      </c>
      <c r="AR78" s="40">
        <v>0.33500000000000002</v>
      </c>
      <c r="AS78" s="40">
        <v>4.2295000000000007</v>
      </c>
      <c r="AT78" s="40">
        <v>0.37</v>
      </c>
      <c r="AU78" s="40">
        <v>4.2645</v>
      </c>
    </row>
    <row r="79" spans="1:47" x14ac:dyDescent="0.25">
      <c r="A79" s="50">
        <v>38718</v>
      </c>
      <c r="B79" s="40">
        <v>36.68</v>
      </c>
      <c r="C79" s="40">
        <v>41.52</v>
      </c>
      <c r="D79" s="40">
        <v>40.71</v>
      </c>
      <c r="E79" s="40">
        <v>42.27</v>
      </c>
      <c r="F79" s="40">
        <v>40.82</v>
      </c>
      <c r="G79" s="40">
        <v>39.1</v>
      </c>
      <c r="I79" s="40">
        <v>19.5</v>
      </c>
      <c r="R79" s="40">
        <v>43.571951412859541</v>
      </c>
      <c r="AI79" s="50"/>
      <c r="AJ79" s="70"/>
      <c r="AL79" s="50">
        <v>39264</v>
      </c>
      <c r="AM79" s="40">
        <v>3.9945000000000004</v>
      </c>
      <c r="AN79" s="40">
        <v>0.45</v>
      </c>
      <c r="AO79" s="40">
        <v>4.4445000000000006</v>
      </c>
      <c r="AP79" s="40">
        <v>4.4999999999999998E-2</v>
      </c>
      <c r="AQ79" s="40">
        <v>4.0395000000000003</v>
      </c>
      <c r="AR79" s="40">
        <v>0.35</v>
      </c>
      <c r="AS79" s="40">
        <v>4.3445</v>
      </c>
      <c r="AT79" s="40">
        <v>0.41</v>
      </c>
      <c r="AU79" s="40">
        <v>4.4045000000000005</v>
      </c>
    </row>
    <row r="80" spans="1:47" x14ac:dyDescent="0.25">
      <c r="A80" s="50">
        <v>38749</v>
      </c>
      <c r="B80" s="40">
        <v>36.21</v>
      </c>
      <c r="C80" s="40">
        <v>40.51</v>
      </c>
      <c r="D80" s="40">
        <v>39.700000000000003</v>
      </c>
      <c r="E80" s="40">
        <v>41.6</v>
      </c>
      <c r="F80" s="40">
        <v>39.409999999999997</v>
      </c>
      <c r="G80" s="40">
        <v>38.630000000000003</v>
      </c>
      <c r="I80" s="40">
        <v>21.75</v>
      </c>
      <c r="R80" s="40">
        <v>42.153220279591757</v>
      </c>
      <c r="AI80" s="50"/>
      <c r="AJ80" s="70"/>
      <c r="AL80" s="50">
        <v>39295</v>
      </c>
      <c r="AM80" s="40">
        <v>3.8795000000000002</v>
      </c>
      <c r="AN80" s="40">
        <v>0.45</v>
      </c>
      <c r="AO80" s="40">
        <v>4.3295000000000003</v>
      </c>
      <c r="AP80" s="40">
        <v>0.13</v>
      </c>
      <c r="AQ80" s="40">
        <v>4.0095000000000001</v>
      </c>
      <c r="AR80" s="40">
        <v>0.35</v>
      </c>
      <c r="AS80" s="40">
        <v>4.2294999999999998</v>
      </c>
      <c r="AT80" s="40">
        <v>0.41</v>
      </c>
      <c r="AU80" s="40">
        <v>4.2895000000000003</v>
      </c>
    </row>
    <row r="81" spans="1:47" x14ac:dyDescent="0.25">
      <c r="A81" s="50">
        <v>38777</v>
      </c>
      <c r="B81" s="40">
        <v>36.21</v>
      </c>
      <c r="C81" s="40">
        <v>37.630000000000003</v>
      </c>
      <c r="D81" s="40">
        <v>36.68</v>
      </c>
      <c r="E81" s="40">
        <v>40.43</v>
      </c>
      <c r="F81" s="40">
        <v>38</v>
      </c>
      <c r="G81" s="40">
        <v>38.630000000000003</v>
      </c>
      <c r="I81" s="40">
        <v>18.75</v>
      </c>
      <c r="R81" s="40">
        <v>40.333183596759568</v>
      </c>
      <c r="AI81" s="50"/>
      <c r="AJ81" s="70"/>
      <c r="AL81" s="50">
        <v>39326</v>
      </c>
      <c r="AM81" s="40">
        <v>3.7324999999999999</v>
      </c>
      <c r="AN81" s="40">
        <v>0.41499999999999998</v>
      </c>
      <c r="AO81" s="40">
        <v>4.1475</v>
      </c>
      <c r="AP81" s="40">
        <v>0.13</v>
      </c>
      <c r="AQ81" s="40">
        <v>3.8624999999999998</v>
      </c>
      <c r="AR81" s="40">
        <v>0.315</v>
      </c>
      <c r="AS81" s="40">
        <v>4.0475000000000003</v>
      </c>
      <c r="AT81" s="40">
        <v>0.36</v>
      </c>
      <c r="AU81" s="40">
        <v>4.0925000000000002</v>
      </c>
    </row>
    <row r="82" spans="1:47" x14ac:dyDescent="0.25">
      <c r="A82" s="50">
        <v>38808</v>
      </c>
      <c r="B82" s="40">
        <v>35.74</v>
      </c>
      <c r="C82" s="40">
        <v>37.81</v>
      </c>
      <c r="D82" s="40">
        <v>34.67</v>
      </c>
      <c r="E82" s="40">
        <v>38.75</v>
      </c>
      <c r="F82" s="40">
        <v>37.53</v>
      </c>
      <c r="G82" s="40">
        <v>38.159999999999997</v>
      </c>
      <c r="I82" s="40">
        <v>25.75</v>
      </c>
      <c r="R82" s="40">
        <v>37.602543339103995</v>
      </c>
      <c r="AI82" s="50"/>
      <c r="AJ82" s="70"/>
      <c r="AL82" s="50">
        <v>39356</v>
      </c>
      <c r="AM82" s="40">
        <v>3.5674999999999999</v>
      </c>
      <c r="AN82" s="40">
        <v>0.46</v>
      </c>
      <c r="AO82" s="40">
        <v>4.0274999999999999</v>
      </c>
      <c r="AP82" s="40">
        <v>0.13</v>
      </c>
      <c r="AQ82" s="40">
        <v>3.6974999999999998</v>
      </c>
      <c r="AR82" s="40">
        <v>0.36</v>
      </c>
      <c r="AS82" s="40">
        <v>3.9275000000000002</v>
      </c>
      <c r="AT82" s="40">
        <v>0.4</v>
      </c>
      <c r="AU82" s="40">
        <v>3.9674999999999998</v>
      </c>
    </row>
    <row r="83" spans="1:47" x14ac:dyDescent="0.25">
      <c r="A83" s="50">
        <v>38838</v>
      </c>
      <c r="B83" s="40">
        <v>35.74</v>
      </c>
      <c r="C83" s="40">
        <v>35.44</v>
      </c>
      <c r="D83" s="40">
        <v>32.31</v>
      </c>
      <c r="E83" s="40">
        <v>38.76</v>
      </c>
      <c r="F83" s="40">
        <v>38</v>
      </c>
      <c r="G83" s="40">
        <v>38.159999999999997</v>
      </c>
      <c r="I83" s="40">
        <v>25.75</v>
      </c>
      <c r="R83" s="40">
        <v>37.554463466360794</v>
      </c>
      <c r="AI83" s="50"/>
      <c r="AJ83" s="70"/>
      <c r="AL83" s="50">
        <v>39387</v>
      </c>
      <c r="AM83" s="40">
        <v>3.5625</v>
      </c>
      <c r="AN83" s="40">
        <v>0.56000000000000005</v>
      </c>
      <c r="AO83" s="40">
        <v>4.1224999999999996</v>
      </c>
      <c r="AP83" s="40">
        <v>0.13</v>
      </c>
      <c r="AQ83" s="40">
        <v>3.6924999999999999</v>
      </c>
      <c r="AR83" s="40">
        <v>0.46</v>
      </c>
      <c r="AS83" s="40">
        <v>4.0225</v>
      </c>
      <c r="AT83" s="40">
        <v>0.73</v>
      </c>
      <c r="AU83" s="40">
        <v>4.2925000000000004</v>
      </c>
    </row>
    <row r="84" spans="1:47" x14ac:dyDescent="0.25">
      <c r="A84" s="50">
        <v>38869</v>
      </c>
      <c r="B84" s="40">
        <v>39.97</v>
      </c>
      <c r="C84" s="40">
        <v>36.29</v>
      </c>
      <c r="D84" s="40">
        <v>33.159999999999997</v>
      </c>
      <c r="E84" s="40">
        <v>41.78</v>
      </c>
      <c r="F84" s="40">
        <v>42.23</v>
      </c>
      <c r="G84" s="40">
        <v>43.93</v>
      </c>
      <c r="I84" s="40">
        <v>30.75</v>
      </c>
      <c r="R84" s="40">
        <v>38.04441448419837</v>
      </c>
      <c r="AI84" s="50"/>
      <c r="AJ84" s="70"/>
      <c r="AL84" s="50">
        <v>39417</v>
      </c>
      <c r="AM84" s="40">
        <v>3.6005000000000003</v>
      </c>
      <c r="AN84" s="40">
        <v>0.77</v>
      </c>
      <c r="AO84" s="40">
        <v>4.3704999999999998</v>
      </c>
      <c r="AP84" s="40">
        <v>0.13</v>
      </c>
      <c r="AQ84" s="40">
        <v>3.7305000000000001</v>
      </c>
      <c r="AR84" s="40">
        <v>0.77</v>
      </c>
      <c r="AS84" s="40">
        <v>4.3704999999999998</v>
      </c>
      <c r="AT84" s="40">
        <v>0.98</v>
      </c>
      <c r="AU84" s="40">
        <v>4.5805000000000007</v>
      </c>
    </row>
    <row r="85" spans="1:47" x14ac:dyDescent="0.25">
      <c r="A85" s="50">
        <v>38899</v>
      </c>
      <c r="B85" s="40">
        <v>53.61</v>
      </c>
      <c r="C85" s="40">
        <v>49.53</v>
      </c>
      <c r="D85" s="40">
        <v>45.43</v>
      </c>
      <c r="E85" s="40">
        <v>48.66</v>
      </c>
      <c r="F85" s="40">
        <v>55.38</v>
      </c>
      <c r="G85" s="40">
        <v>58.47</v>
      </c>
      <c r="I85" s="40">
        <v>27.75</v>
      </c>
      <c r="R85" s="40">
        <v>38.622168745501121</v>
      </c>
      <c r="AI85" s="50"/>
      <c r="AJ85" s="70"/>
      <c r="AL85" s="50">
        <v>39448</v>
      </c>
      <c r="AM85" s="40">
        <v>3.6455000000000002</v>
      </c>
      <c r="AN85" s="40">
        <v>1.04</v>
      </c>
      <c r="AO85" s="40">
        <v>4.6855000000000002</v>
      </c>
      <c r="AP85" s="40">
        <v>4.4999999999999998E-2</v>
      </c>
      <c r="AQ85" s="40">
        <v>3.6905000000000001</v>
      </c>
      <c r="AR85" s="40">
        <v>1.04</v>
      </c>
      <c r="AS85" s="40">
        <v>4.6855000000000002</v>
      </c>
      <c r="AT85" s="40">
        <v>1.6</v>
      </c>
      <c r="AU85" s="40">
        <v>5.2454999999999998</v>
      </c>
    </row>
    <row r="86" spans="1:47" x14ac:dyDescent="0.25">
      <c r="A86" s="50">
        <v>38930</v>
      </c>
      <c r="B86" s="40">
        <v>59.73</v>
      </c>
      <c r="C86" s="40">
        <v>54.29</v>
      </c>
      <c r="D86" s="40">
        <v>50.81</v>
      </c>
      <c r="E86" s="40">
        <v>54.87</v>
      </c>
      <c r="F86" s="40">
        <v>61.26</v>
      </c>
      <c r="G86" s="40">
        <v>65.81</v>
      </c>
      <c r="I86" s="40">
        <v>36.75</v>
      </c>
      <c r="R86" s="40">
        <v>39.113854442986664</v>
      </c>
      <c r="AI86" s="50"/>
      <c r="AJ86" s="70"/>
      <c r="AL86" s="50">
        <v>39479</v>
      </c>
      <c r="AM86" s="40">
        <v>3.6835</v>
      </c>
      <c r="AN86" s="40">
        <v>1.04</v>
      </c>
      <c r="AO86" s="40">
        <v>4.7234999999999996</v>
      </c>
      <c r="AP86" s="40">
        <v>4.4999999999999998E-2</v>
      </c>
      <c r="AQ86" s="40">
        <v>3.7284999999999999</v>
      </c>
      <c r="AR86" s="40">
        <v>1.04</v>
      </c>
      <c r="AS86" s="40">
        <v>4.7234999999999996</v>
      </c>
      <c r="AT86" s="40">
        <v>1.6</v>
      </c>
      <c r="AU86" s="40">
        <v>5.2835000000000001</v>
      </c>
    </row>
    <row r="87" spans="1:47" x14ac:dyDescent="0.25">
      <c r="A87" s="50">
        <v>38961</v>
      </c>
      <c r="B87" s="40">
        <v>47.97</v>
      </c>
      <c r="C87" s="40">
        <v>47.85</v>
      </c>
      <c r="D87" s="40">
        <v>44.43</v>
      </c>
      <c r="E87" s="40">
        <v>51.51</v>
      </c>
      <c r="F87" s="40">
        <v>49.04</v>
      </c>
      <c r="G87" s="40">
        <v>52.83</v>
      </c>
      <c r="I87" s="40">
        <v>23.5</v>
      </c>
      <c r="R87" s="40">
        <v>39.056076797105092</v>
      </c>
      <c r="AI87" s="50"/>
      <c r="AJ87" s="70"/>
      <c r="AL87" s="50">
        <v>39508</v>
      </c>
      <c r="AM87" s="40">
        <v>3.6775000000000002</v>
      </c>
      <c r="AN87" s="40">
        <v>0.54</v>
      </c>
      <c r="AO87" s="40">
        <v>4.2175000000000002</v>
      </c>
      <c r="AP87" s="40">
        <v>4.4999999999999998E-2</v>
      </c>
      <c r="AQ87" s="40">
        <v>3.7225000000000001</v>
      </c>
      <c r="AR87" s="40">
        <v>0.54</v>
      </c>
      <c r="AS87" s="40">
        <v>4.2175000000000002</v>
      </c>
      <c r="AT87" s="40">
        <v>0.72</v>
      </c>
      <c r="AU87" s="40">
        <v>4.3975</v>
      </c>
    </row>
    <row r="88" spans="1:47" x14ac:dyDescent="0.25">
      <c r="A88" s="50">
        <v>38991</v>
      </c>
      <c r="B88" s="40">
        <v>38.090000000000003</v>
      </c>
      <c r="C88" s="40">
        <v>40.89</v>
      </c>
      <c r="D88" s="40">
        <v>40.06</v>
      </c>
      <c r="E88" s="40">
        <v>42.12</v>
      </c>
      <c r="F88" s="40">
        <v>39.409999999999997</v>
      </c>
      <c r="G88" s="40">
        <v>40.659999999999997</v>
      </c>
      <c r="I88" s="40">
        <v>27.75</v>
      </c>
      <c r="R88" s="40">
        <v>39.073207322578497</v>
      </c>
      <c r="AI88" s="50"/>
      <c r="AJ88" s="70"/>
      <c r="AL88" s="50">
        <v>39539</v>
      </c>
      <c r="AM88" s="40">
        <v>3.6775000000000002</v>
      </c>
      <c r="AN88" s="40">
        <v>0.36</v>
      </c>
      <c r="AO88" s="40">
        <v>4.0374999999999996</v>
      </c>
      <c r="AP88" s="40">
        <v>4.4999999999999998E-2</v>
      </c>
      <c r="AQ88" s="40">
        <v>3.7225000000000001</v>
      </c>
      <c r="AR88" s="40">
        <v>0.36</v>
      </c>
      <c r="AS88" s="40">
        <v>4.0374999999999996</v>
      </c>
      <c r="AT88" s="40">
        <v>0.38</v>
      </c>
      <c r="AU88" s="40">
        <v>4.0575000000000001</v>
      </c>
    </row>
    <row r="89" spans="1:47" x14ac:dyDescent="0.25">
      <c r="A89" s="50">
        <v>39022</v>
      </c>
      <c r="B89" s="40">
        <v>36.68</v>
      </c>
      <c r="C89" s="40">
        <v>38.18</v>
      </c>
      <c r="D89" s="40">
        <v>37.369999999999997</v>
      </c>
      <c r="E89" s="40">
        <v>40.950000000000003</v>
      </c>
      <c r="F89" s="40">
        <v>39.15</v>
      </c>
      <c r="G89" s="40">
        <v>38.94</v>
      </c>
      <c r="I89" s="40">
        <v>23.75</v>
      </c>
      <c r="R89" s="40">
        <v>41.837452817359022</v>
      </c>
      <c r="AI89" s="50"/>
      <c r="AJ89" s="70"/>
      <c r="AL89" s="50">
        <v>39569</v>
      </c>
      <c r="AM89" s="40">
        <v>3.8475000000000001</v>
      </c>
      <c r="AN89" s="40">
        <v>0.32500000000000001</v>
      </c>
      <c r="AO89" s="40">
        <v>4.1725000000000003</v>
      </c>
      <c r="AP89" s="40">
        <v>4.4999999999999998E-2</v>
      </c>
      <c r="AQ89" s="40">
        <v>3.8925000000000001</v>
      </c>
      <c r="AR89" s="40">
        <v>0.32500000000000001</v>
      </c>
      <c r="AS89" s="40">
        <v>4.1725000000000003</v>
      </c>
      <c r="AT89" s="40">
        <v>0.33</v>
      </c>
      <c r="AU89" s="40">
        <v>4.1775000000000002</v>
      </c>
    </row>
    <row r="90" spans="1:47" x14ac:dyDescent="0.25">
      <c r="A90" s="50">
        <v>39052</v>
      </c>
      <c r="B90" s="40">
        <v>36.68</v>
      </c>
      <c r="C90" s="40">
        <v>39.89</v>
      </c>
      <c r="D90" s="40">
        <v>39.06</v>
      </c>
      <c r="E90" s="40">
        <v>42.29</v>
      </c>
      <c r="F90" s="40">
        <v>40.35</v>
      </c>
      <c r="G90" s="40">
        <v>38.79</v>
      </c>
      <c r="I90" s="40">
        <v>26.5</v>
      </c>
      <c r="R90" s="40">
        <v>43.744342211561708</v>
      </c>
      <c r="AI90" s="50"/>
      <c r="AJ90" s="70"/>
      <c r="AL90" s="50">
        <v>39600</v>
      </c>
      <c r="AM90" s="40">
        <v>3.9995000000000003</v>
      </c>
      <c r="AN90" s="40">
        <v>0.33500000000000002</v>
      </c>
      <c r="AO90" s="40">
        <v>4.3345000000000002</v>
      </c>
      <c r="AP90" s="40">
        <v>4.4999999999999998E-2</v>
      </c>
      <c r="AQ90" s="40">
        <v>4.0445000000000002</v>
      </c>
      <c r="AR90" s="40">
        <v>0.33500000000000002</v>
      </c>
      <c r="AS90" s="40">
        <v>4.3345000000000002</v>
      </c>
      <c r="AT90" s="40">
        <v>0.37</v>
      </c>
      <c r="AU90" s="40">
        <v>4.3695000000000004</v>
      </c>
    </row>
    <row r="91" spans="1:47" x14ac:dyDescent="0.25">
      <c r="A91" s="50">
        <v>39083</v>
      </c>
      <c r="B91" s="40">
        <v>36.950000000000003</v>
      </c>
      <c r="C91" s="40">
        <v>42.27</v>
      </c>
      <c r="D91" s="40">
        <v>41.05</v>
      </c>
      <c r="E91" s="40">
        <v>42.85</v>
      </c>
      <c r="F91" s="40">
        <v>41.1</v>
      </c>
      <c r="G91" s="40">
        <v>39.4</v>
      </c>
      <c r="I91" s="40">
        <v>28.85</v>
      </c>
      <c r="R91" s="40">
        <v>45.000740491615552</v>
      </c>
      <c r="AI91" s="50"/>
      <c r="AJ91" s="70"/>
      <c r="AL91" s="50">
        <v>39630</v>
      </c>
      <c r="AM91" s="40">
        <v>4.1020000000000003</v>
      </c>
      <c r="AN91" s="40">
        <v>0.45</v>
      </c>
      <c r="AO91" s="40">
        <v>4.5520000000000005</v>
      </c>
      <c r="AP91" s="40">
        <v>4.4999999999999998E-2</v>
      </c>
      <c r="AQ91" s="40">
        <v>4.1470000000000002</v>
      </c>
      <c r="AR91" s="40">
        <v>0.35</v>
      </c>
      <c r="AS91" s="40">
        <v>4.452</v>
      </c>
      <c r="AT91" s="40">
        <v>0.41</v>
      </c>
      <c r="AU91" s="40">
        <v>4.5120000000000005</v>
      </c>
    </row>
    <row r="92" spans="1:47" x14ac:dyDescent="0.25">
      <c r="A92" s="50">
        <v>39114</v>
      </c>
      <c r="B92" s="40">
        <v>36.479999999999997</v>
      </c>
      <c r="C92" s="40">
        <v>41.35</v>
      </c>
      <c r="D92" s="40">
        <v>40.130000000000003</v>
      </c>
      <c r="E92" s="40">
        <v>42.24</v>
      </c>
      <c r="F92" s="40">
        <v>39.68</v>
      </c>
      <c r="G92" s="40">
        <v>38.93</v>
      </c>
      <c r="I92" s="40">
        <v>31.1</v>
      </c>
      <c r="R92" s="40">
        <v>43.565449980458453</v>
      </c>
      <c r="AI92" s="50"/>
      <c r="AJ92" s="70"/>
      <c r="AL92" s="50">
        <v>39661</v>
      </c>
      <c r="AM92" s="40">
        <v>3.9870000000000001</v>
      </c>
      <c r="AN92" s="40">
        <v>0.45</v>
      </c>
      <c r="AO92" s="40">
        <v>4.4370000000000003</v>
      </c>
      <c r="AP92" s="40">
        <v>0.13</v>
      </c>
      <c r="AQ92" s="40">
        <v>4.117</v>
      </c>
      <c r="AR92" s="40">
        <v>0.35</v>
      </c>
      <c r="AS92" s="40">
        <v>4.3369999999999997</v>
      </c>
      <c r="AT92" s="40">
        <v>0.41</v>
      </c>
      <c r="AU92" s="40">
        <v>4.3970000000000002</v>
      </c>
    </row>
    <row r="93" spans="1:47" x14ac:dyDescent="0.25">
      <c r="A93" s="50">
        <v>39142</v>
      </c>
      <c r="B93" s="40">
        <v>36.479999999999997</v>
      </c>
      <c r="C93" s="40">
        <v>38.71</v>
      </c>
      <c r="D93" s="40">
        <v>37.380000000000003</v>
      </c>
      <c r="E93" s="40">
        <v>41.17</v>
      </c>
      <c r="F93" s="40">
        <v>38.26</v>
      </c>
      <c r="G93" s="40">
        <v>38.93</v>
      </c>
      <c r="I93" s="40">
        <v>28.1</v>
      </c>
      <c r="R93" s="40">
        <v>41.728744614330743</v>
      </c>
      <c r="AI93" s="50"/>
      <c r="AJ93" s="70"/>
      <c r="AL93" s="50">
        <v>39692</v>
      </c>
      <c r="AM93" s="40">
        <v>3.84</v>
      </c>
      <c r="AN93" s="40">
        <v>0.41499999999999998</v>
      </c>
      <c r="AO93" s="40">
        <v>4.2549999999999999</v>
      </c>
      <c r="AP93" s="40">
        <v>0.13</v>
      </c>
      <c r="AQ93" s="40">
        <v>3.97</v>
      </c>
      <c r="AR93" s="40">
        <v>0.315</v>
      </c>
      <c r="AS93" s="40">
        <v>4.1550000000000002</v>
      </c>
      <c r="AT93" s="40">
        <v>0.36</v>
      </c>
      <c r="AU93" s="40">
        <v>4.2</v>
      </c>
    </row>
    <row r="94" spans="1:47" x14ac:dyDescent="0.25">
      <c r="A94" s="50">
        <v>39173</v>
      </c>
      <c r="B94" s="40">
        <v>36</v>
      </c>
      <c r="C94" s="40">
        <v>38.869999999999997</v>
      </c>
      <c r="D94" s="40">
        <v>35.549999999999997</v>
      </c>
      <c r="E94" s="40">
        <v>39.65</v>
      </c>
      <c r="F94" s="40">
        <v>37.79</v>
      </c>
      <c r="G94" s="40">
        <v>38.46</v>
      </c>
      <c r="I94" s="40">
        <v>35.1</v>
      </c>
      <c r="R94" s="40">
        <v>38.977901566744194</v>
      </c>
      <c r="AI94" s="50"/>
      <c r="AJ94" s="70"/>
      <c r="AL94" s="50">
        <v>39722</v>
      </c>
      <c r="AM94" s="40">
        <v>3.6749999999999998</v>
      </c>
      <c r="AN94" s="40">
        <v>0.46</v>
      </c>
      <c r="AO94" s="40">
        <v>4.1349999999999998</v>
      </c>
      <c r="AP94" s="40">
        <v>0.13</v>
      </c>
      <c r="AQ94" s="40">
        <v>3.8050000000000002</v>
      </c>
      <c r="AR94" s="40">
        <v>0.36</v>
      </c>
      <c r="AS94" s="40">
        <v>4.0350000000000001</v>
      </c>
      <c r="AT94" s="40">
        <v>0.4</v>
      </c>
      <c r="AU94" s="40">
        <v>4.0750000000000002</v>
      </c>
    </row>
    <row r="95" spans="1:47" x14ac:dyDescent="0.25">
      <c r="A95" s="50">
        <v>39203</v>
      </c>
      <c r="B95" s="40">
        <v>36</v>
      </c>
      <c r="C95" s="40">
        <v>36.700000000000003</v>
      </c>
      <c r="D95" s="40">
        <v>33.409999999999997</v>
      </c>
      <c r="E95" s="40">
        <v>39.65</v>
      </c>
      <c r="F95" s="40">
        <v>38.26</v>
      </c>
      <c r="G95" s="40">
        <v>38.450000000000003</v>
      </c>
      <c r="I95" s="40">
        <v>35.1</v>
      </c>
      <c r="R95" s="40">
        <v>38.919084758988795</v>
      </c>
      <c r="AI95" s="50"/>
      <c r="AJ95" s="70"/>
      <c r="AL95" s="50">
        <v>39753</v>
      </c>
      <c r="AM95" s="40">
        <v>3.67</v>
      </c>
      <c r="AN95" s="40">
        <v>0.56000000000000005</v>
      </c>
      <c r="AO95" s="40">
        <v>4.2300000000000004</v>
      </c>
      <c r="AP95" s="40">
        <v>0.13</v>
      </c>
      <c r="AQ95" s="40">
        <v>3.8</v>
      </c>
      <c r="AR95" s="40">
        <v>0.46</v>
      </c>
      <c r="AS95" s="40">
        <v>4.13</v>
      </c>
      <c r="AT95" s="40">
        <v>0.73</v>
      </c>
      <c r="AU95" s="40">
        <v>4.4000000000000004</v>
      </c>
    </row>
    <row r="96" spans="1:47" x14ac:dyDescent="0.25">
      <c r="A96" s="50">
        <v>39234</v>
      </c>
      <c r="B96" s="40">
        <v>40.270000000000003</v>
      </c>
      <c r="C96" s="40">
        <v>37.49</v>
      </c>
      <c r="D96" s="40">
        <v>34.18</v>
      </c>
      <c r="E96" s="40">
        <v>42.4</v>
      </c>
      <c r="F96" s="40">
        <v>42.52</v>
      </c>
      <c r="G96" s="40">
        <v>44.11</v>
      </c>
      <c r="I96" s="40">
        <v>41.1</v>
      </c>
      <c r="R96" s="40">
        <v>39.398967192839763</v>
      </c>
      <c r="AI96" s="50"/>
      <c r="AJ96" s="70"/>
      <c r="AL96" s="50">
        <v>39783</v>
      </c>
      <c r="AM96" s="40">
        <v>3.7080000000000002</v>
      </c>
      <c r="AN96" s="40">
        <v>0.77</v>
      </c>
      <c r="AO96" s="40">
        <v>4.4779999999999998</v>
      </c>
      <c r="AP96" s="40">
        <v>0.13</v>
      </c>
      <c r="AQ96" s="40">
        <v>3.8380000000000001</v>
      </c>
      <c r="AR96" s="40">
        <v>0.77</v>
      </c>
      <c r="AS96" s="40">
        <v>4.4779999999999998</v>
      </c>
      <c r="AT96" s="40">
        <v>0.98</v>
      </c>
      <c r="AU96" s="40">
        <v>4.6880000000000006</v>
      </c>
    </row>
    <row r="97" spans="1:47" x14ac:dyDescent="0.25">
      <c r="A97" s="50">
        <v>39264</v>
      </c>
      <c r="B97" s="40">
        <v>54.01</v>
      </c>
      <c r="C97" s="40">
        <v>49.62</v>
      </c>
      <c r="D97" s="40">
        <v>45.35</v>
      </c>
      <c r="E97" s="40">
        <v>48.65</v>
      </c>
      <c r="F97" s="40">
        <v>55.77</v>
      </c>
      <c r="G97" s="40">
        <v>58.65</v>
      </c>
      <c r="I97" s="40">
        <v>48.1</v>
      </c>
      <c r="R97" s="40">
        <v>39.966491575863067</v>
      </c>
      <c r="AI97" s="50"/>
      <c r="AJ97" s="70"/>
      <c r="AL97" s="50">
        <v>39814</v>
      </c>
      <c r="AM97" s="40">
        <v>3.7530000000000001</v>
      </c>
      <c r="AN97" s="40">
        <v>1.04</v>
      </c>
      <c r="AO97" s="40">
        <v>4.7930000000000001</v>
      </c>
      <c r="AP97" s="40">
        <v>4.4999999999999998E-2</v>
      </c>
      <c r="AQ97" s="40">
        <v>3.798</v>
      </c>
      <c r="AR97" s="40">
        <v>1.04</v>
      </c>
      <c r="AS97" s="40">
        <v>4.7930000000000001</v>
      </c>
      <c r="AT97" s="40">
        <v>1.6</v>
      </c>
      <c r="AU97" s="40">
        <v>5.3529999999999998</v>
      </c>
    </row>
    <row r="98" spans="1:47" x14ac:dyDescent="0.25">
      <c r="A98" s="50">
        <v>39295</v>
      </c>
      <c r="B98" s="40">
        <v>60.16</v>
      </c>
      <c r="C98" s="40">
        <v>53.99</v>
      </c>
      <c r="D98" s="40">
        <v>50.25</v>
      </c>
      <c r="E98" s="40">
        <v>54.3</v>
      </c>
      <c r="F98" s="40">
        <v>61.68</v>
      </c>
      <c r="G98" s="40">
        <v>65.900000000000006</v>
      </c>
      <c r="I98" s="40">
        <v>57.1</v>
      </c>
      <c r="R98" s="40">
        <v>40.44654855068157</v>
      </c>
      <c r="AI98" s="50"/>
      <c r="AJ98" s="70"/>
      <c r="AL98" s="50">
        <v>39845</v>
      </c>
      <c r="AM98" s="40">
        <v>3.7910000000000004</v>
      </c>
      <c r="AN98" s="40">
        <v>1.04</v>
      </c>
      <c r="AO98" s="40">
        <v>4.8310000000000004</v>
      </c>
      <c r="AP98" s="40">
        <v>4.4999999999999998E-2</v>
      </c>
      <c r="AQ98" s="40">
        <v>3.8360000000000003</v>
      </c>
      <c r="AR98" s="40">
        <v>1.04</v>
      </c>
      <c r="AS98" s="40">
        <v>4.8310000000000004</v>
      </c>
      <c r="AT98" s="40">
        <v>1.6</v>
      </c>
      <c r="AU98" s="40">
        <v>5.391</v>
      </c>
    </row>
    <row r="99" spans="1:47" x14ac:dyDescent="0.25">
      <c r="A99" s="50">
        <v>39326</v>
      </c>
      <c r="B99" s="40">
        <v>48.32</v>
      </c>
      <c r="C99" s="40">
        <v>48.09</v>
      </c>
      <c r="D99" s="40">
        <v>44.44</v>
      </c>
      <c r="E99" s="40">
        <v>51.25</v>
      </c>
      <c r="F99" s="40">
        <v>49.38</v>
      </c>
      <c r="G99" s="40">
        <v>52.96</v>
      </c>
      <c r="I99" s="40">
        <v>39.85</v>
      </c>
      <c r="R99" s="40">
        <v>40.375402760921958</v>
      </c>
      <c r="AI99" s="50"/>
      <c r="AJ99" s="70"/>
      <c r="AL99" s="50">
        <v>39873</v>
      </c>
      <c r="AM99" s="40">
        <v>3.7850000000000001</v>
      </c>
      <c r="AN99" s="40">
        <v>0.54</v>
      </c>
      <c r="AO99" s="40">
        <v>4.3250000000000002</v>
      </c>
      <c r="AP99" s="40">
        <v>4.4999999999999998E-2</v>
      </c>
      <c r="AQ99" s="40">
        <v>3.83</v>
      </c>
      <c r="AR99" s="40">
        <v>0.54</v>
      </c>
      <c r="AS99" s="40">
        <v>4.3250000000000002</v>
      </c>
      <c r="AT99" s="40">
        <v>0.72</v>
      </c>
      <c r="AU99" s="40">
        <v>4.5049999999999999</v>
      </c>
    </row>
    <row r="100" spans="1:47" x14ac:dyDescent="0.25">
      <c r="A100" s="50">
        <v>39356</v>
      </c>
      <c r="B100" s="40">
        <v>38.369999999999997</v>
      </c>
      <c r="C100" s="40">
        <v>41.72</v>
      </c>
      <c r="D100" s="40">
        <v>40.47</v>
      </c>
      <c r="E100" s="40">
        <v>42.71</v>
      </c>
      <c r="F100" s="40">
        <v>39.68</v>
      </c>
      <c r="G100" s="40">
        <v>40.950000000000003</v>
      </c>
      <c r="I100" s="40">
        <v>40.1</v>
      </c>
      <c r="R100" s="40">
        <v>40.379283445927591</v>
      </c>
      <c r="AI100" s="50"/>
      <c r="AJ100" s="70"/>
      <c r="AL100" s="50">
        <v>39904</v>
      </c>
      <c r="AM100" s="40">
        <v>3.7850000000000001</v>
      </c>
      <c r="AN100" s="40">
        <v>0.36</v>
      </c>
      <c r="AO100" s="40">
        <v>4.1449999999999996</v>
      </c>
      <c r="AP100" s="40">
        <v>4.4999999999999998E-2</v>
      </c>
      <c r="AQ100" s="40">
        <v>3.83</v>
      </c>
      <c r="AR100" s="40">
        <v>0.36</v>
      </c>
      <c r="AS100" s="40">
        <v>4.1449999999999996</v>
      </c>
      <c r="AT100" s="40">
        <v>0.38</v>
      </c>
      <c r="AU100" s="40">
        <v>4.165</v>
      </c>
    </row>
    <row r="101" spans="1:47" x14ac:dyDescent="0.25">
      <c r="A101" s="50">
        <v>39387</v>
      </c>
      <c r="B101" s="40">
        <v>36.950000000000003</v>
      </c>
      <c r="C101" s="40">
        <v>39.229999999999997</v>
      </c>
      <c r="D101" s="40">
        <v>38.020000000000003</v>
      </c>
      <c r="E101" s="40">
        <v>41.65</v>
      </c>
      <c r="F101" s="40">
        <v>39.42</v>
      </c>
      <c r="G101" s="40">
        <v>39.26</v>
      </c>
      <c r="I101" s="40">
        <v>36.1</v>
      </c>
      <c r="R101" s="40">
        <v>43.077588879680562</v>
      </c>
      <c r="AI101" s="50"/>
      <c r="AJ101" s="70"/>
      <c r="AL101" s="50">
        <v>39934</v>
      </c>
      <c r="AM101" s="40">
        <v>3.9550000000000001</v>
      </c>
      <c r="AN101" s="40">
        <v>0.32500000000000001</v>
      </c>
      <c r="AO101" s="40">
        <v>4.28</v>
      </c>
      <c r="AP101" s="40">
        <v>4.4999999999999998E-2</v>
      </c>
      <c r="AQ101" s="40">
        <v>4</v>
      </c>
      <c r="AR101" s="40">
        <v>0.32500000000000001</v>
      </c>
      <c r="AS101" s="40">
        <v>4.28</v>
      </c>
      <c r="AT101" s="40">
        <v>0.33</v>
      </c>
      <c r="AU101" s="40">
        <v>4.2850000000000001</v>
      </c>
    </row>
    <row r="102" spans="1:47" x14ac:dyDescent="0.25">
      <c r="A102" s="50">
        <v>39417</v>
      </c>
      <c r="B102" s="40">
        <v>36.950000000000003</v>
      </c>
      <c r="C102" s="40">
        <v>40.799999999999997</v>
      </c>
      <c r="D102" s="40">
        <v>39.56</v>
      </c>
      <c r="E102" s="40">
        <v>42.87</v>
      </c>
      <c r="F102" s="40">
        <v>40.630000000000003</v>
      </c>
      <c r="G102" s="40">
        <v>39.119999999999997</v>
      </c>
      <c r="I102" s="40">
        <v>38.85</v>
      </c>
      <c r="R102" s="40">
        <v>44.986698342447575</v>
      </c>
      <c r="AI102" s="50"/>
      <c r="AJ102" s="70"/>
      <c r="AL102" s="50">
        <v>39965</v>
      </c>
      <c r="AM102" s="40">
        <v>4.1070000000000002</v>
      </c>
      <c r="AN102" s="40">
        <v>0.33500000000000002</v>
      </c>
      <c r="AO102" s="40">
        <v>4.4420000000000002</v>
      </c>
      <c r="AP102" s="40">
        <v>4.4999999999999998E-2</v>
      </c>
      <c r="AQ102" s="40">
        <v>4.1520000000000001</v>
      </c>
      <c r="AR102" s="40">
        <v>0.33500000000000002</v>
      </c>
      <c r="AS102" s="40">
        <v>4.4420000000000002</v>
      </c>
      <c r="AT102" s="40">
        <v>0.37</v>
      </c>
      <c r="AU102" s="40">
        <v>4.4770000000000003</v>
      </c>
    </row>
    <row r="103" spans="1:47" x14ac:dyDescent="0.25">
      <c r="A103" s="50">
        <v>39448</v>
      </c>
      <c r="B103" s="40">
        <v>37.22</v>
      </c>
      <c r="C103" s="40">
        <v>43.12</v>
      </c>
      <c r="D103" s="40">
        <v>41.47</v>
      </c>
      <c r="E103" s="40">
        <v>43.34</v>
      </c>
      <c r="F103" s="40">
        <v>41.38</v>
      </c>
      <c r="G103" s="40">
        <v>39.68</v>
      </c>
      <c r="I103" s="40">
        <v>29.2</v>
      </c>
      <c r="R103" s="40">
        <v>46.27586950551089</v>
      </c>
      <c r="AI103" s="50"/>
      <c r="AJ103" s="70"/>
      <c r="AL103" s="50">
        <v>39995</v>
      </c>
      <c r="AM103" s="40">
        <v>4.2120000000000006</v>
      </c>
      <c r="AN103" s="40">
        <v>0.45</v>
      </c>
      <c r="AO103" s="40">
        <v>4.6620000000000008</v>
      </c>
      <c r="AP103" s="40">
        <v>4.4999999999999998E-2</v>
      </c>
      <c r="AQ103" s="40">
        <v>4.2570000000000006</v>
      </c>
      <c r="AR103" s="40">
        <v>0.35</v>
      </c>
      <c r="AS103" s="40">
        <v>4.5620000000000003</v>
      </c>
      <c r="AT103" s="40">
        <v>0.41</v>
      </c>
      <c r="AU103" s="40">
        <v>4.6220000000000008</v>
      </c>
    </row>
    <row r="104" spans="1:47" x14ac:dyDescent="0.25">
      <c r="A104" s="50">
        <v>39479</v>
      </c>
      <c r="B104" s="40">
        <v>36.74</v>
      </c>
      <c r="C104" s="40">
        <v>42.25</v>
      </c>
      <c r="D104" s="40">
        <v>40.619999999999997</v>
      </c>
      <c r="E104" s="40">
        <v>42.77</v>
      </c>
      <c r="F104" s="40">
        <v>39.950000000000003</v>
      </c>
      <c r="G104" s="40">
        <v>39.200000000000003</v>
      </c>
      <c r="I104" s="40">
        <v>31.45</v>
      </c>
      <c r="R104" s="40">
        <v>44.838846612408318</v>
      </c>
      <c r="AI104" s="50"/>
      <c r="AJ104" s="70"/>
      <c r="AL104" s="50">
        <v>40026</v>
      </c>
      <c r="AM104" s="40">
        <v>4.0970000000000004</v>
      </c>
      <c r="AN104" s="40">
        <v>0.45</v>
      </c>
      <c r="AO104" s="40">
        <v>4.5470000000000006</v>
      </c>
      <c r="AP104" s="40">
        <v>0.13</v>
      </c>
      <c r="AQ104" s="40">
        <v>4.2270000000000003</v>
      </c>
      <c r="AR104" s="40">
        <v>0.35</v>
      </c>
      <c r="AS104" s="40">
        <v>4.4470000000000001</v>
      </c>
      <c r="AT104" s="40">
        <v>0.41</v>
      </c>
      <c r="AU104" s="40">
        <v>4.5070000000000006</v>
      </c>
    </row>
    <row r="105" spans="1:47" x14ac:dyDescent="0.25">
      <c r="A105" s="50">
        <v>39508</v>
      </c>
      <c r="B105" s="40">
        <v>36.74</v>
      </c>
      <c r="C105" s="40">
        <v>39.78</v>
      </c>
      <c r="D105" s="40">
        <v>38.06</v>
      </c>
      <c r="E105" s="40">
        <v>41.78</v>
      </c>
      <c r="F105" s="40">
        <v>38.53</v>
      </c>
      <c r="G105" s="40">
        <v>39.200000000000003</v>
      </c>
      <c r="I105" s="40">
        <v>28.45</v>
      </c>
      <c r="R105" s="40">
        <v>43.000087496364728</v>
      </c>
      <c r="AI105" s="50"/>
      <c r="AJ105" s="70"/>
      <c r="AL105" s="50">
        <v>40057</v>
      </c>
      <c r="AM105" s="40">
        <v>3.95</v>
      </c>
      <c r="AN105" s="40">
        <v>0.41499999999999998</v>
      </c>
      <c r="AO105" s="40">
        <v>4.3650000000000002</v>
      </c>
      <c r="AP105" s="40">
        <v>0.13</v>
      </c>
      <c r="AQ105" s="40">
        <v>4.08</v>
      </c>
      <c r="AR105" s="40">
        <v>0.315</v>
      </c>
      <c r="AS105" s="40">
        <v>4.2649999999999997</v>
      </c>
      <c r="AT105" s="40">
        <v>0.36</v>
      </c>
      <c r="AU105" s="40">
        <v>4.3099999999999996</v>
      </c>
    </row>
    <row r="106" spans="1:47" x14ac:dyDescent="0.25">
      <c r="A106" s="50">
        <v>39539</v>
      </c>
      <c r="B106" s="40">
        <v>36.26</v>
      </c>
      <c r="C106" s="40">
        <v>39.94</v>
      </c>
      <c r="D106" s="40">
        <v>36.35</v>
      </c>
      <c r="E106" s="40">
        <v>40.369999999999997</v>
      </c>
      <c r="F106" s="40">
        <v>38.049999999999997</v>
      </c>
      <c r="G106" s="40">
        <v>38.729999999999997</v>
      </c>
      <c r="I106" s="40">
        <v>35.450000000000003</v>
      </c>
      <c r="R106" s="40">
        <v>40.245987439709708</v>
      </c>
      <c r="AI106" s="50"/>
      <c r="AJ106" s="70"/>
      <c r="AL106" s="50">
        <v>40087</v>
      </c>
      <c r="AM106" s="40">
        <v>3.7850000000000001</v>
      </c>
      <c r="AN106" s="40">
        <v>0.46</v>
      </c>
      <c r="AO106" s="40">
        <v>4.2450000000000001</v>
      </c>
      <c r="AP106" s="40">
        <v>0.13</v>
      </c>
      <c r="AQ106" s="40">
        <v>3.915</v>
      </c>
      <c r="AR106" s="40">
        <v>0.36</v>
      </c>
      <c r="AS106" s="40">
        <v>4.1449999999999996</v>
      </c>
      <c r="AT106" s="40">
        <v>0.4</v>
      </c>
      <c r="AU106" s="40">
        <v>4.1849999999999996</v>
      </c>
    </row>
    <row r="107" spans="1:47" x14ac:dyDescent="0.25">
      <c r="A107" s="50">
        <v>39569</v>
      </c>
      <c r="B107" s="40">
        <v>36.26</v>
      </c>
      <c r="C107" s="40">
        <v>37.9</v>
      </c>
      <c r="D107" s="40">
        <v>34.36</v>
      </c>
      <c r="E107" s="40">
        <v>40.369999999999997</v>
      </c>
      <c r="F107" s="40">
        <v>38.53</v>
      </c>
      <c r="G107" s="40">
        <v>38.729999999999997</v>
      </c>
      <c r="I107" s="40">
        <v>35.450000000000003</v>
      </c>
      <c r="R107" s="40">
        <v>40.187078033369183</v>
      </c>
      <c r="AI107" s="50"/>
      <c r="AJ107" s="70"/>
      <c r="AL107" s="50">
        <v>40118</v>
      </c>
      <c r="AM107" s="40">
        <v>3.78</v>
      </c>
      <c r="AN107" s="40">
        <v>0.56000000000000005</v>
      </c>
      <c r="AO107" s="40">
        <v>4.34</v>
      </c>
      <c r="AP107" s="40">
        <v>0.13</v>
      </c>
      <c r="AQ107" s="40">
        <v>3.91</v>
      </c>
      <c r="AR107" s="40">
        <v>0.46</v>
      </c>
      <c r="AS107" s="40">
        <v>4.24</v>
      </c>
      <c r="AT107" s="40">
        <v>0.73</v>
      </c>
      <c r="AU107" s="40">
        <v>4.51</v>
      </c>
    </row>
    <row r="108" spans="1:47" x14ac:dyDescent="0.25">
      <c r="A108" s="50">
        <v>39600</v>
      </c>
      <c r="B108" s="40">
        <v>40.56</v>
      </c>
      <c r="C108" s="40">
        <v>38.64</v>
      </c>
      <c r="D108" s="40">
        <v>35.08</v>
      </c>
      <c r="E108" s="40">
        <v>42.92</v>
      </c>
      <c r="F108" s="40">
        <v>42.81</v>
      </c>
      <c r="G108" s="40">
        <v>44.3</v>
      </c>
      <c r="I108" s="40">
        <v>41.45</v>
      </c>
      <c r="R108" s="40">
        <v>40.667494342023218</v>
      </c>
      <c r="AI108" s="50"/>
      <c r="AJ108" s="70"/>
      <c r="AL108" s="50">
        <v>40148</v>
      </c>
      <c r="AM108" s="40">
        <v>3.8180000000000001</v>
      </c>
      <c r="AN108" s="40">
        <v>0.77</v>
      </c>
      <c r="AO108" s="40">
        <v>4.5880000000000001</v>
      </c>
      <c r="AP108" s="40">
        <v>0.13</v>
      </c>
      <c r="AQ108" s="40">
        <v>3.948</v>
      </c>
      <c r="AR108" s="40">
        <v>0.77</v>
      </c>
      <c r="AS108" s="40">
        <v>4.5880000000000001</v>
      </c>
      <c r="AT108" s="40">
        <v>0.98</v>
      </c>
      <c r="AU108" s="40">
        <v>4.798</v>
      </c>
    </row>
    <row r="109" spans="1:47" x14ac:dyDescent="0.25">
      <c r="A109" s="50">
        <v>39630</v>
      </c>
      <c r="B109" s="40">
        <v>54.4</v>
      </c>
      <c r="C109" s="40">
        <v>50.03</v>
      </c>
      <c r="D109" s="40">
        <v>45.49</v>
      </c>
      <c r="E109" s="40">
        <v>48.73</v>
      </c>
      <c r="F109" s="40">
        <v>56.15</v>
      </c>
      <c r="G109" s="40">
        <v>58.87</v>
      </c>
      <c r="I109" s="40">
        <v>48.45</v>
      </c>
      <c r="R109" s="40">
        <v>41.235651390196729</v>
      </c>
      <c r="AI109" s="50"/>
      <c r="AJ109" s="70"/>
      <c r="AL109" s="50">
        <v>40179</v>
      </c>
      <c r="AM109" s="40">
        <v>3.863</v>
      </c>
      <c r="AN109" s="40">
        <v>1.04</v>
      </c>
      <c r="AO109" s="40">
        <v>4.9030000000000005</v>
      </c>
      <c r="AP109" s="40">
        <v>4.4999999999999998E-2</v>
      </c>
      <c r="AQ109" s="40">
        <v>3.9079999999999999</v>
      </c>
      <c r="AR109" s="40">
        <v>1.04</v>
      </c>
      <c r="AS109" s="40">
        <v>4.9030000000000005</v>
      </c>
      <c r="AT109" s="40">
        <v>1.6</v>
      </c>
      <c r="AU109" s="40">
        <v>5.4630000000000001</v>
      </c>
    </row>
    <row r="110" spans="1:47" x14ac:dyDescent="0.25">
      <c r="A110" s="50">
        <v>39661</v>
      </c>
      <c r="B110" s="40">
        <v>60.6</v>
      </c>
      <c r="C110" s="40">
        <v>54.13</v>
      </c>
      <c r="D110" s="40">
        <v>50.05</v>
      </c>
      <c r="E110" s="40">
        <v>53.97</v>
      </c>
      <c r="F110" s="40">
        <v>62.1</v>
      </c>
      <c r="G110" s="40">
        <v>66.08</v>
      </c>
      <c r="I110" s="40">
        <v>57.45</v>
      </c>
      <c r="R110" s="40">
        <v>41.716234464689876</v>
      </c>
      <c r="AI110" s="50"/>
      <c r="AJ110" s="70"/>
      <c r="AL110" s="50">
        <v>40210</v>
      </c>
      <c r="AM110" s="40">
        <v>3.9010000000000002</v>
      </c>
      <c r="AN110" s="40">
        <v>1.04</v>
      </c>
      <c r="AO110" s="40">
        <v>4.9410000000000007</v>
      </c>
      <c r="AP110" s="40">
        <v>4.4999999999999998E-2</v>
      </c>
      <c r="AQ110" s="40">
        <v>3.9460000000000002</v>
      </c>
      <c r="AR110" s="40">
        <v>1.04</v>
      </c>
      <c r="AS110" s="40">
        <v>4.9410000000000007</v>
      </c>
      <c r="AT110" s="40">
        <v>1.6</v>
      </c>
      <c r="AU110" s="40">
        <v>5.5010000000000003</v>
      </c>
    </row>
    <row r="111" spans="1:47" x14ac:dyDescent="0.25">
      <c r="A111" s="50">
        <v>39692</v>
      </c>
      <c r="B111" s="40">
        <v>48.67</v>
      </c>
      <c r="C111" s="40">
        <v>48.59</v>
      </c>
      <c r="D111" s="40">
        <v>44.64</v>
      </c>
      <c r="E111" s="40">
        <v>51.14</v>
      </c>
      <c r="F111" s="40">
        <v>49.72</v>
      </c>
      <c r="G111" s="40">
        <v>53.14</v>
      </c>
      <c r="I111" s="40">
        <v>40.200000000000003</v>
      </c>
      <c r="R111" s="40">
        <v>41.644975212962528</v>
      </c>
      <c r="AI111" s="50"/>
      <c r="AJ111" s="70"/>
      <c r="AL111" s="50">
        <v>40238</v>
      </c>
      <c r="AM111" s="40">
        <v>3.895</v>
      </c>
      <c r="AN111" s="40">
        <v>0.54</v>
      </c>
      <c r="AO111" s="40">
        <v>4.4349999999999996</v>
      </c>
      <c r="AP111" s="40">
        <v>4.4999999999999998E-2</v>
      </c>
      <c r="AQ111" s="40">
        <v>3.94</v>
      </c>
      <c r="AR111" s="40">
        <v>0.54</v>
      </c>
      <c r="AS111" s="40">
        <v>4.4349999999999996</v>
      </c>
      <c r="AT111" s="40">
        <v>0.72</v>
      </c>
      <c r="AU111" s="40">
        <v>4.6150000000000002</v>
      </c>
    </row>
    <row r="112" spans="1:47" x14ac:dyDescent="0.25">
      <c r="A112" s="50">
        <v>39722</v>
      </c>
      <c r="B112" s="40">
        <v>38.65</v>
      </c>
      <c r="C112" s="40">
        <v>42.62</v>
      </c>
      <c r="D112" s="40">
        <v>40.94</v>
      </c>
      <c r="E112" s="40">
        <v>43.21</v>
      </c>
      <c r="F112" s="40">
        <v>39.96</v>
      </c>
      <c r="G112" s="40">
        <v>41.23</v>
      </c>
      <c r="I112" s="40">
        <v>40.450000000000003</v>
      </c>
      <c r="R112" s="40">
        <v>41.648829903386343</v>
      </c>
      <c r="AI112" s="50"/>
      <c r="AJ112" s="70"/>
      <c r="AL112" s="50">
        <v>40269</v>
      </c>
      <c r="AM112" s="40">
        <v>3.895</v>
      </c>
      <c r="AN112" s="40">
        <v>0.36</v>
      </c>
      <c r="AO112" s="40">
        <v>4.2549999999999999</v>
      </c>
      <c r="AP112" s="40">
        <v>4.4999999999999998E-2</v>
      </c>
      <c r="AQ112" s="40">
        <v>3.94</v>
      </c>
      <c r="AR112" s="40">
        <v>0.36</v>
      </c>
      <c r="AS112" s="40">
        <v>4.2549999999999999</v>
      </c>
      <c r="AT112" s="40">
        <v>0.38</v>
      </c>
      <c r="AU112" s="40">
        <v>4.2750000000000004</v>
      </c>
    </row>
    <row r="113" spans="1:47" x14ac:dyDescent="0.25">
      <c r="A113" s="50">
        <v>39753</v>
      </c>
      <c r="B113" s="40">
        <v>37.22</v>
      </c>
      <c r="C113" s="40">
        <v>40.29</v>
      </c>
      <c r="D113" s="40">
        <v>38.659999999999997</v>
      </c>
      <c r="E113" s="40">
        <v>42.22</v>
      </c>
      <c r="F113" s="40">
        <v>39.69</v>
      </c>
      <c r="G113" s="40">
        <v>39.549999999999997</v>
      </c>
      <c r="I113" s="40">
        <v>36.450000000000003</v>
      </c>
      <c r="R113" s="40">
        <v>44.108914322713282</v>
      </c>
      <c r="AI113" s="50"/>
      <c r="AJ113" s="70"/>
      <c r="AL113" s="50">
        <v>40299</v>
      </c>
      <c r="AM113" s="40">
        <v>4.0650000000000004</v>
      </c>
      <c r="AN113" s="40">
        <v>0.32500000000000001</v>
      </c>
      <c r="AO113" s="40">
        <v>4.3899999999999997</v>
      </c>
      <c r="AP113" s="40">
        <v>4.4999999999999998E-2</v>
      </c>
      <c r="AQ113" s="40">
        <v>4.1100000000000003</v>
      </c>
      <c r="AR113" s="40">
        <v>0.32500000000000001</v>
      </c>
      <c r="AS113" s="40">
        <v>4.3899999999999997</v>
      </c>
      <c r="AT113" s="40">
        <v>0.33</v>
      </c>
      <c r="AU113" s="40">
        <v>4.3949999999999996</v>
      </c>
    </row>
    <row r="114" spans="1:47" x14ac:dyDescent="0.25">
      <c r="A114" s="50">
        <v>39783</v>
      </c>
      <c r="B114" s="40">
        <v>37.22</v>
      </c>
      <c r="C114" s="40">
        <v>41.76</v>
      </c>
      <c r="D114" s="40">
        <v>40.090000000000003</v>
      </c>
      <c r="E114" s="40">
        <v>43.35</v>
      </c>
      <c r="F114" s="40">
        <v>40.909999999999997</v>
      </c>
      <c r="G114" s="40">
        <v>39.42</v>
      </c>
      <c r="I114" s="40">
        <v>39.200000000000003</v>
      </c>
      <c r="R114" s="40">
        <v>46.046118484005099</v>
      </c>
      <c r="AI114" s="50"/>
      <c r="AJ114" s="70"/>
      <c r="AL114" s="50">
        <v>40330</v>
      </c>
      <c r="AM114" s="40">
        <v>4.2170000000000005</v>
      </c>
      <c r="AN114" s="40">
        <v>0.33500000000000002</v>
      </c>
      <c r="AO114" s="40">
        <v>4.5520000000000005</v>
      </c>
      <c r="AP114" s="40">
        <v>4.4999999999999998E-2</v>
      </c>
      <c r="AQ114" s="40">
        <v>4.2620000000000005</v>
      </c>
      <c r="AR114" s="40">
        <v>0.33500000000000002</v>
      </c>
      <c r="AS114" s="40">
        <v>4.5520000000000005</v>
      </c>
      <c r="AT114" s="40">
        <v>0.37</v>
      </c>
      <c r="AU114" s="40">
        <v>4.5870000000000006</v>
      </c>
    </row>
    <row r="115" spans="1:47" x14ac:dyDescent="0.25">
      <c r="A115" s="50">
        <v>39814</v>
      </c>
      <c r="B115" s="40">
        <v>37.479999999999997</v>
      </c>
      <c r="C115" s="40">
        <v>44.07</v>
      </c>
      <c r="D115" s="40">
        <v>41.9</v>
      </c>
      <c r="E115" s="40">
        <v>43.77</v>
      </c>
      <c r="F115" s="40">
        <v>41.67</v>
      </c>
      <c r="G115" s="40">
        <v>39.950000000000003</v>
      </c>
      <c r="I115" s="40">
        <v>29.7</v>
      </c>
      <c r="R115" s="40">
        <v>47.396895475312583</v>
      </c>
      <c r="AI115" s="50"/>
      <c r="AJ115" s="70"/>
      <c r="AL115" s="50">
        <v>40360</v>
      </c>
      <c r="AM115" s="40">
        <v>4.3245000000000005</v>
      </c>
      <c r="AN115" s="40">
        <v>0.45</v>
      </c>
      <c r="AO115" s="40">
        <v>4.7745000000000006</v>
      </c>
      <c r="AP115" s="40">
        <v>4.4999999999999998E-2</v>
      </c>
      <c r="AQ115" s="40">
        <v>4.3695000000000004</v>
      </c>
      <c r="AR115" s="40">
        <v>0.35</v>
      </c>
      <c r="AS115" s="40">
        <v>4.6745000000000001</v>
      </c>
      <c r="AT115" s="40">
        <v>0.41</v>
      </c>
      <c r="AU115" s="40">
        <v>4.7345000000000006</v>
      </c>
    </row>
    <row r="116" spans="1:47" x14ac:dyDescent="0.25">
      <c r="A116" s="50">
        <v>39845</v>
      </c>
      <c r="B116" s="40">
        <v>37</v>
      </c>
      <c r="C116" s="40">
        <v>43.26</v>
      </c>
      <c r="D116" s="40">
        <v>41.11</v>
      </c>
      <c r="E116" s="40">
        <v>43.25</v>
      </c>
      <c r="F116" s="40">
        <v>40.229999999999997</v>
      </c>
      <c r="G116" s="40">
        <v>39.47</v>
      </c>
      <c r="I116" s="40">
        <v>31.95</v>
      </c>
      <c r="R116" s="40">
        <v>45.983815865214297</v>
      </c>
      <c r="AI116" s="50"/>
      <c r="AJ116" s="70"/>
      <c r="AL116" s="50">
        <v>40391</v>
      </c>
      <c r="AM116" s="40">
        <v>4.2095000000000002</v>
      </c>
      <c r="AN116" s="40">
        <v>0.45</v>
      </c>
      <c r="AO116" s="40">
        <v>4.6595000000000004</v>
      </c>
      <c r="AP116" s="40">
        <v>0.13</v>
      </c>
      <c r="AQ116" s="40">
        <v>4.3395000000000001</v>
      </c>
      <c r="AR116" s="40">
        <v>0.35</v>
      </c>
      <c r="AS116" s="40">
        <v>4.5594999999999999</v>
      </c>
      <c r="AT116" s="40">
        <v>0.41</v>
      </c>
      <c r="AU116" s="40">
        <v>4.6195000000000004</v>
      </c>
    </row>
    <row r="117" spans="1:47" x14ac:dyDescent="0.25">
      <c r="A117" s="50">
        <v>39873</v>
      </c>
      <c r="B117" s="40">
        <v>37</v>
      </c>
      <c r="C117" s="40">
        <v>40.93</v>
      </c>
      <c r="D117" s="40">
        <v>38.72</v>
      </c>
      <c r="E117" s="40">
        <v>42.33</v>
      </c>
      <c r="F117" s="40">
        <v>38.79</v>
      </c>
      <c r="G117" s="40">
        <v>39.47</v>
      </c>
      <c r="I117" s="40">
        <v>28.95</v>
      </c>
      <c r="R117" s="40">
        <v>44.16362577956572</v>
      </c>
      <c r="AI117" s="50"/>
      <c r="AJ117" s="70"/>
      <c r="AL117" s="50">
        <v>40422</v>
      </c>
      <c r="AM117" s="40">
        <v>4.0625</v>
      </c>
      <c r="AN117" s="40">
        <v>0.41499999999999998</v>
      </c>
      <c r="AO117" s="40">
        <v>4.4775</v>
      </c>
      <c r="AP117" s="40">
        <v>0.13</v>
      </c>
      <c r="AQ117" s="40">
        <v>4.1924999999999999</v>
      </c>
      <c r="AR117" s="40">
        <v>0.315</v>
      </c>
      <c r="AS117" s="40">
        <v>4.3775000000000004</v>
      </c>
      <c r="AT117" s="40">
        <v>0.36</v>
      </c>
      <c r="AU117" s="40">
        <v>4.4225000000000003</v>
      </c>
    </row>
    <row r="118" spans="1:47" x14ac:dyDescent="0.25">
      <c r="A118" s="50">
        <v>39904</v>
      </c>
      <c r="B118" s="40">
        <v>36.520000000000003</v>
      </c>
      <c r="C118" s="40">
        <v>41.08</v>
      </c>
      <c r="D118" s="40">
        <v>37.130000000000003</v>
      </c>
      <c r="E118" s="40">
        <v>41.02</v>
      </c>
      <c r="F118" s="40">
        <v>38.31</v>
      </c>
      <c r="G118" s="40">
        <v>38.99</v>
      </c>
      <c r="I118" s="40">
        <v>36</v>
      </c>
      <c r="R118" s="40">
        <v>40.984661601538967</v>
      </c>
      <c r="AI118" s="50"/>
      <c r="AJ118" s="70"/>
      <c r="AL118" s="50">
        <v>40452</v>
      </c>
      <c r="AM118" s="40">
        <v>3.8975</v>
      </c>
      <c r="AN118" s="40">
        <v>0.46</v>
      </c>
      <c r="AO118" s="40">
        <v>4.3574999999999999</v>
      </c>
      <c r="AP118" s="40">
        <v>0.13</v>
      </c>
      <c r="AQ118" s="40">
        <v>4.0274999999999999</v>
      </c>
      <c r="AR118" s="40">
        <v>0.36</v>
      </c>
      <c r="AS118" s="40">
        <v>4.2575000000000003</v>
      </c>
      <c r="AT118" s="40">
        <v>0.4</v>
      </c>
      <c r="AU118" s="40">
        <v>4.2975000000000003</v>
      </c>
    </row>
    <row r="119" spans="1:47" x14ac:dyDescent="0.25">
      <c r="A119" s="50">
        <v>39934</v>
      </c>
      <c r="B119" s="40">
        <v>36.520000000000003</v>
      </c>
      <c r="C119" s="40">
        <v>39.17</v>
      </c>
      <c r="D119" s="40">
        <v>35.28</v>
      </c>
      <c r="E119" s="40">
        <v>41.02</v>
      </c>
      <c r="F119" s="40">
        <v>38.79</v>
      </c>
      <c r="G119" s="40">
        <v>38.99</v>
      </c>
      <c r="I119" s="40">
        <v>36</v>
      </c>
      <c r="R119" s="40">
        <v>40.95074909218588</v>
      </c>
      <c r="AI119" s="50"/>
      <c r="AJ119" s="70"/>
      <c r="AL119" s="50">
        <v>40483</v>
      </c>
      <c r="AM119" s="40">
        <v>3.8925000000000001</v>
      </c>
      <c r="AN119" s="40">
        <v>0.56000000000000005</v>
      </c>
      <c r="AO119" s="40">
        <v>4.4524999999999997</v>
      </c>
      <c r="AP119" s="40">
        <v>0.13</v>
      </c>
      <c r="AQ119" s="40">
        <v>4.0225</v>
      </c>
      <c r="AR119" s="40">
        <v>0.46</v>
      </c>
      <c r="AS119" s="40">
        <v>4.3525</v>
      </c>
      <c r="AT119" s="40">
        <v>0.73</v>
      </c>
      <c r="AU119" s="40">
        <v>4.6224999999999996</v>
      </c>
    </row>
    <row r="120" spans="1:47" x14ac:dyDescent="0.25">
      <c r="A120" s="50">
        <v>39965</v>
      </c>
      <c r="B120" s="40">
        <v>40.85</v>
      </c>
      <c r="C120" s="40">
        <v>39.869999999999997</v>
      </c>
      <c r="D120" s="40">
        <v>35.950000000000003</v>
      </c>
      <c r="E120" s="40">
        <v>43.39</v>
      </c>
      <c r="F120" s="40">
        <v>43.1</v>
      </c>
      <c r="G120" s="40">
        <v>44.5</v>
      </c>
      <c r="I120" s="40">
        <v>42</v>
      </c>
      <c r="R120" s="40">
        <v>41.460481450478753</v>
      </c>
      <c r="AI120" s="50"/>
      <c r="AJ120" s="70"/>
      <c r="AL120" s="50">
        <v>40513</v>
      </c>
      <c r="AM120" s="40">
        <v>3.9305000000000003</v>
      </c>
      <c r="AN120" s="40">
        <v>0.77</v>
      </c>
      <c r="AO120" s="40">
        <v>4.7004999999999999</v>
      </c>
      <c r="AP120" s="40">
        <v>0.13</v>
      </c>
      <c r="AQ120" s="40">
        <v>4.0605000000000002</v>
      </c>
      <c r="AR120" s="40">
        <v>0.77</v>
      </c>
      <c r="AS120" s="40">
        <v>4.7004999999999999</v>
      </c>
      <c r="AT120" s="40">
        <v>0.98</v>
      </c>
      <c r="AU120" s="40">
        <v>4.9105000000000008</v>
      </c>
    </row>
    <row r="121" spans="1:47" x14ac:dyDescent="0.25">
      <c r="A121" s="50">
        <v>39995</v>
      </c>
      <c r="B121" s="40">
        <v>54.79</v>
      </c>
      <c r="C121" s="40">
        <v>50.58</v>
      </c>
      <c r="D121" s="40">
        <v>45.64</v>
      </c>
      <c r="E121" s="40">
        <v>48.77</v>
      </c>
      <c r="F121" s="40">
        <v>56.53</v>
      </c>
      <c r="G121" s="40">
        <v>59.09</v>
      </c>
      <c r="I121" s="40">
        <v>49</v>
      </c>
      <c r="R121" s="40">
        <v>42.058801689227451</v>
      </c>
      <c r="AI121" s="50"/>
      <c r="AJ121" s="70"/>
      <c r="AL121" s="50">
        <v>40544</v>
      </c>
      <c r="AM121" s="40">
        <v>3.9755000000000003</v>
      </c>
      <c r="AN121" s="40">
        <v>1.04</v>
      </c>
      <c r="AO121" s="40">
        <v>5.0155000000000003</v>
      </c>
      <c r="AP121" s="40">
        <v>4.4999999999999998E-2</v>
      </c>
      <c r="AQ121" s="40">
        <v>4.0205000000000002</v>
      </c>
      <c r="AR121" s="40">
        <v>1.04</v>
      </c>
      <c r="AS121" s="40">
        <v>5.0155000000000003</v>
      </c>
      <c r="AT121" s="40">
        <v>1.6</v>
      </c>
      <c r="AU121" s="40">
        <v>5.5754999999999999</v>
      </c>
    </row>
    <row r="122" spans="1:47" x14ac:dyDescent="0.25">
      <c r="A122" s="50">
        <v>40026</v>
      </c>
      <c r="B122" s="40">
        <v>61.04</v>
      </c>
      <c r="C122" s="40">
        <v>54.43</v>
      </c>
      <c r="D122" s="40">
        <v>49.9</v>
      </c>
      <c r="E122" s="40">
        <v>53.63</v>
      </c>
      <c r="F122" s="40">
        <v>62.52</v>
      </c>
      <c r="G122" s="40">
        <v>66.27</v>
      </c>
      <c r="I122" s="40">
        <v>58</v>
      </c>
      <c r="R122" s="40">
        <v>42.571177073881522</v>
      </c>
      <c r="AI122" s="50"/>
      <c r="AJ122" s="70"/>
      <c r="AL122" s="50">
        <v>40575</v>
      </c>
      <c r="AM122" s="40">
        <v>4.0135000000000005</v>
      </c>
      <c r="AN122" s="40">
        <v>1.04</v>
      </c>
      <c r="AO122" s="40">
        <v>5.0535000000000005</v>
      </c>
      <c r="AP122" s="40">
        <v>4.4999999999999998E-2</v>
      </c>
      <c r="AQ122" s="40">
        <v>4.0585000000000004</v>
      </c>
      <c r="AR122" s="40">
        <v>1.04</v>
      </c>
      <c r="AS122" s="40">
        <v>5.0535000000000005</v>
      </c>
      <c r="AT122" s="40">
        <v>1.6</v>
      </c>
      <c r="AU122" s="40">
        <v>5.6135000000000002</v>
      </c>
    </row>
    <row r="123" spans="1:47" x14ac:dyDescent="0.25">
      <c r="A123" s="50">
        <v>40057</v>
      </c>
      <c r="B123" s="40">
        <v>49.02</v>
      </c>
      <c r="C123" s="40">
        <v>49.23</v>
      </c>
      <c r="D123" s="40">
        <v>44.85</v>
      </c>
      <c r="E123" s="40">
        <v>51.01</v>
      </c>
      <c r="F123" s="40">
        <v>50.06</v>
      </c>
      <c r="G123" s="40">
        <v>53.33</v>
      </c>
      <c r="I123" s="40">
        <v>40.700000000000003</v>
      </c>
      <c r="R123" s="40">
        <v>42.528790411544428</v>
      </c>
      <c r="AI123" s="50"/>
      <c r="AJ123" s="70"/>
      <c r="AL123" s="50">
        <v>40603</v>
      </c>
      <c r="AM123" s="40">
        <v>4.0075000000000003</v>
      </c>
      <c r="AN123" s="40">
        <v>0.54</v>
      </c>
      <c r="AO123" s="40">
        <v>4.5475000000000003</v>
      </c>
      <c r="AP123" s="40">
        <v>4.4999999999999998E-2</v>
      </c>
      <c r="AQ123" s="40">
        <v>4.0525000000000002</v>
      </c>
      <c r="AR123" s="40">
        <v>0.54</v>
      </c>
      <c r="AS123" s="40">
        <v>4.5475000000000003</v>
      </c>
      <c r="AT123" s="40">
        <v>0.72</v>
      </c>
      <c r="AU123" s="40">
        <v>4.7275</v>
      </c>
    </row>
    <row r="124" spans="1:47" x14ac:dyDescent="0.25">
      <c r="A124" s="50">
        <v>40087</v>
      </c>
      <c r="B124" s="40">
        <v>38.93</v>
      </c>
      <c r="C124" s="40">
        <v>43.61</v>
      </c>
      <c r="D124" s="40">
        <v>41.41</v>
      </c>
      <c r="E124" s="40">
        <v>43.66</v>
      </c>
      <c r="F124" s="40">
        <v>40.229999999999997</v>
      </c>
      <c r="G124" s="40">
        <v>41.5</v>
      </c>
      <c r="I124" s="40">
        <v>41</v>
      </c>
      <c r="R124" s="40">
        <v>42.561658401597221</v>
      </c>
      <c r="AI124" s="50"/>
      <c r="AJ124" s="70"/>
      <c r="AL124" s="50">
        <v>40634</v>
      </c>
      <c r="AM124" s="40">
        <v>4.0075000000000003</v>
      </c>
      <c r="AN124" s="40">
        <v>0.36</v>
      </c>
      <c r="AO124" s="40">
        <v>4.3674999999999997</v>
      </c>
      <c r="AP124" s="40">
        <v>4.4999999999999998E-2</v>
      </c>
      <c r="AQ124" s="40">
        <v>4.0525000000000002</v>
      </c>
      <c r="AR124" s="40">
        <v>0.36</v>
      </c>
      <c r="AS124" s="40">
        <v>4.3674999999999997</v>
      </c>
      <c r="AT124" s="40">
        <v>0.38</v>
      </c>
      <c r="AU124" s="40">
        <v>4.3875000000000002</v>
      </c>
    </row>
    <row r="125" spans="1:47" x14ac:dyDescent="0.25">
      <c r="A125" s="50">
        <v>40118</v>
      </c>
      <c r="B125" s="40">
        <v>37.49</v>
      </c>
      <c r="C125" s="40">
        <v>41.42</v>
      </c>
      <c r="D125" s="40">
        <v>39.29</v>
      </c>
      <c r="E125" s="40">
        <v>42.74</v>
      </c>
      <c r="F125" s="40">
        <v>39.97</v>
      </c>
      <c r="G125" s="40">
        <v>39.83</v>
      </c>
      <c r="I125" s="40">
        <v>37</v>
      </c>
      <c r="R125" s="40">
        <v>45.507680424185814</v>
      </c>
      <c r="AI125" s="50"/>
      <c r="AJ125" s="70"/>
      <c r="AL125" s="50">
        <v>40664</v>
      </c>
      <c r="AM125" s="40">
        <v>4.1775000000000002</v>
      </c>
      <c r="AN125" s="40">
        <v>0.32500000000000001</v>
      </c>
      <c r="AO125" s="40">
        <v>4.5025000000000004</v>
      </c>
      <c r="AP125" s="40">
        <v>4.4999999999999998E-2</v>
      </c>
      <c r="AQ125" s="40">
        <v>4.2225000000000001</v>
      </c>
      <c r="AR125" s="40">
        <v>0.32500000000000001</v>
      </c>
      <c r="AS125" s="40">
        <v>4.5025000000000004</v>
      </c>
      <c r="AT125" s="40">
        <v>0.33</v>
      </c>
      <c r="AU125" s="40">
        <v>4.5075000000000003</v>
      </c>
    </row>
    <row r="126" spans="1:47" x14ac:dyDescent="0.25">
      <c r="A126" s="50">
        <v>40148</v>
      </c>
      <c r="B126" s="40">
        <v>37.49</v>
      </c>
      <c r="C126" s="40">
        <v>42.81</v>
      </c>
      <c r="D126" s="40">
        <v>40.619999999999997</v>
      </c>
      <c r="E126" s="40">
        <v>43.79</v>
      </c>
      <c r="F126" s="40">
        <v>41.19</v>
      </c>
      <c r="G126" s="40">
        <v>39.71</v>
      </c>
      <c r="I126" s="40">
        <v>39.700000000000003</v>
      </c>
      <c r="R126" s="40">
        <v>47.469637829623778</v>
      </c>
      <c r="AI126" s="50"/>
      <c r="AJ126" s="70"/>
      <c r="AL126" s="50">
        <v>40695</v>
      </c>
      <c r="AM126" s="40">
        <v>4.3295000000000003</v>
      </c>
      <c r="AN126" s="40">
        <v>0.33500000000000002</v>
      </c>
      <c r="AO126" s="40">
        <v>4.6645000000000003</v>
      </c>
      <c r="AP126" s="40">
        <v>4.4999999999999998E-2</v>
      </c>
      <c r="AQ126" s="40">
        <v>4.3745000000000003</v>
      </c>
      <c r="AR126" s="40">
        <v>0.33500000000000002</v>
      </c>
      <c r="AS126" s="40">
        <v>4.6645000000000003</v>
      </c>
      <c r="AT126" s="40">
        <v>0.37</v>
      </c>
      <c r="AU126" s="40">
        <v>4.6995000000000005</v>
      </c>
    </row>
    <row r="127" spans="1:47" x14ac:dyDescent="0.25">
      <c r="A127" s="50">
        <v>40179</v>
      </c>
      <c r="B127" s="40">
        <v>37.75</v>
      </c>
      <c r="C127" s="40">
        <v>45.07</v>
      </c>
      <c r="D127" s="40">
        <v>42.34</v>
      </c>
      <c r="E127" s="40">
        <v>44.2</v>
      </c>
      <c r="F127" s="40">
        <v>41.95</v>
      </c>
      <c r="G127" s="40">
        <v>40.17</v>
      </c>
      <c r="I127" s="40">
        <v>30.2</v>
      </c>
      <c r="R127" s="40">
        <v>48.872423741585465</v>
      </c>
      <c r="AI127" s="50"/>
      <c r="AJ127" s="70"/>
      <c r="AL127" s="50">
        <v>40725</v>
      </c>
      <c r="AM127" s="40">
        <v>4.4394999999999998</v>
      </c>
      <c r="AN127" s="40">
        <v>0.45</v>
      </c>
      <c r="AO127" s="40">
        <v>4.8895</v>
      </c>
      <c r="AP127" s="40">
        <v>4.4999999999999998E-2</v>
      </c>
      <c r="AQ127" s="40">
        <v>4.4844999999999997</v>
      </c>
      <c r="AR127" s="40">
        <v>0.35</v>
      </c>
      <c r="AS127" s="40">
        <v>4.7894999999999994</v>
      </c>
      <c r="AT127" s="40">
        <v>0.41</v>
      </c>
      <c r="AU127" s="40">
        <v>4.8494999999999999</v>
      </c>
    </row>
    <row r="128" spans="1:47" x14ac:dyDescent="0.25">
      <c r="A128" s="50">
        <v>40210</v>
      </c>
      <c r="B128" s="40">
        <v>37.270000000000003</v>
      </c>
      <c r="C128" s="40">
        <v>44.31</v>
      </c>
      <c r="D128" s="40">
        <v>41.6</v>
      </c>
      <c r="E128" s="40">
        <v>43.72</v>
      </c>
      <c r="F128" s="40">
        <v>40.5</v>
      </c>
      <c r="G128" s="40">
        <v>39.69</v>
      </c>
      <c r="I128" s="40">
        <v>32.450000000000003</v>
      </c>
      <c r="R128" s="40">
        <v>47.454641153099409</v>
      </c>
      <c r="AI128" s="50"/>
      <c r="AJ128" s="70"/>
      <c r="AL128" s="50">
        <v>40756</v>
      </c>
      <c r="AM128" s="40">
        <v>4.3245000000000005</v>
      </c>
      <c r="AN128" s="40">
        <v>0.45</v>
      </c>
      <c r="AO128" s="40">
        <v>4.7745000000000006</v>
      </c>
      <c r="AP128" s="40">
        <v>0.13</v>
      </c>
      <c r="AQ128" s="40">
        <v>4.4545000000000003</v>
      </c>
      <c r="AR128" s="40">
        <v>0.35</v>
      </c>
      <c r="AS128" s="40">
        <v>4.6745000000000001</v>
      </c>
      <c r="AT128" s="40">
        <v>0.41</v>
      </c>
      <c r="AU128" s="40">
        <v>4.7345000000000006</v>
      </c>
    </row>
    <row r="129" spans="1:38" x14ac:dyDescent="0.25">
      <c r="A129" s="50">
        <v>40238</v>
      </c>
      <c r="B129" s="40">
        <v>37.270000000000003</v>
      </c>
      <c r="C129" s="40">
        <v>42.12</v>
      </c>
      <c r="D129" s="40">
        <v>39.380000000000003</v>
      </c>
      <c r="E129" s="40">
        <v>42.87</v>
      </c>
      <c r="F129" s="40">
        <v>39.049999999999997</v>
      </c>
      <c r="G129" s="40">
        <v>39.700000000000003</v>
      </c>
      <c r="I129" s="40">
        <v>29.45</v>
      </c>
      <c r="R129" s="40">
        <v>45.624743993744403</v>
      </c>
      <c r="AI129" s="50"/>
      <c r="AJ129" s="70"/>
      <c r="AL129" s="50"/>
    </row>
    <row r="130" spans="1:38" x14ac:dyDescent="0.25">
      <c r="A130" s="50">
        <v>40269</v>
      </c>
      <c r="B130" s="40">
        <v>36.78</v>
      </c>
      <c r="C130" s="40">
        <v>42.26</v>
      </c>
      <c r="D130" s="40">
        <v>37.9</v>
      </c>
      <c r="E130" s="40">
        <v>41.65</v>
      </c>
      <c r="F130" s="40">
        <v>38.57</v>
      </c>
      <c r="G130" s="40">
        <v>39.21</v>
      </c>
      <c r="I130" s="40">
        <v>36.75</v>
      </c>
      <c r="R130" s="40">
        <v>41.978480396856718</v>
      </c>
      <c r="AI130" s="50"/>
      <c r="AJ130" s="70"/>
      <c r="AL130" s="50"/>
    </row>
    <row r="131" spans="1:38" x14ac:dyDescent="0.25">
      <c r="A131" s="50">
        <v>40299</v>
      </c>
      <c r="B131" s="40">
        <v>36.78</v>
      </c>
      <c r="C131" s="40">
        <v>40.47</v>
      </c>
      <c r="D131" s="40">
        <v>36.17</v>
      </c>
      <c r="E131" s="40">
        <v>41.65</v>
      </c>
      <c r="F131" s="40">
        <v>39.049999999999997</v>
      </c>
      <c r="G131" s="40">
        <v>39.21</v>
      </c>
      <c r="I131" s="40">
        <v>36.75</v>
      </c>
      <c r="R131" s="40">
        <v>41.950978761828878</v>
      </c>
      <c r="AI131" s="50"/>
      <c r="AJ131" s="70"/>
      <c r="AL131" s="50"/>
    </row>
    <row r="132" spans="1:38" x14ac:dyDescent="0.25">
      <c r="A132" s="50">
        <v>40330</v>
      </c>
      <c r="B132" s="40">
        <v>41.14</v>
      </c>
      <c r="C132" s="40">
        <v>41.12</v>
      </c>
      <c r="D132" s="40">
        <v>36.79</v>
      </c>
      <c r="E132" s="40">
        <v>43.84</v>
      </c>
      <c r="F132" s="40">
        <v>43.4</v>
      </c>
      <c r="G132" s="40">
        <v>44.64</v>
      </c>
      <c r="I132" s="40">
        <v>42.75</v>
      </c>
      <c r="R132" s="40">
        <v>42.472685458693455</v>
      </c>
      <c r="AI132" s="50"/>
      <c r="AJ132" s="70"/>
      <c r="AL132" s="50"/>
    </row>
    <row r="133" spans="1:38" x14ac:dyDescent="0.25">
      <c r="A133" s="50">
        <v>40360</v>
      </c>
      <c r="B133" s="40">
        <v>55.18</v>
      </c>
      <c r="C133" s="40">
        <v>51.2</v>
      </c>
      <c r="D133" s="40">
        <v>45.82</v>
      </c>
      <c r="E133" s="40">
        <v>48.84</v>
      </c>
      <c r="F133" s="40">
        <v>56.91</v>
      </c>
      <c r="G133" s="40">
        <v>59.27</v>
      </c>
      <c r="I133" s="40">
        <v>49.75</v>
      </c>
      <c r="R133" s="40">
        <v>43.083801621255169</v>
      </c>
      <c r="AI133" s="50"/>
      <c r="AJ133" s="70"/>
      <c r="AL133" s="50"/>
    </row>
    <row r="134" spans="1:38" x14ac:dyDescent="0.25">
      <c r="A134" s="50">
        <v>40391</v>
      </c>
      <c r="B134" s="40">
        <v>61.47</v>
      </c>
      <c r="C134" s="40">
        <v>54.83</v>
      </c>
      <c r="D134" s="40">
        <v>49.78</v>
      </c>
      <c r="E134" s="40">
        <v>53.34</v>
      </c>
      <c r="F134" s="40">
        <v>62.95</v>
      </c>
      <c r="G134" s="40">
        <v>66.41</v>
      </c>
      <c r="I134" s="40">
        <v>58.75</v>
      </c>
      <c r="R134" s="40">
        <v>43.608525185129189</v>
      </c>
      <c r="AI134" s="50"/>
      <c r="AJ134" s="70"/>
      <c r="AL134" s="50"/>
    </row>
    <row r="135" spans="1:38" x14ac:dyDescent="0.25">
      <c r="A135" s="50">
        <v>40422</v>
      </c>
      <c r="B135" s="40">
        <v>49.37</v>
      </c>
      <c r="C135" s="40">
        <v>49.93</v>
      </c>
      <c r="D135" s="40">
        <v>45.09</v>
      </c>
      <c r="E135" s="40">
        <v>50.91</v>
      </c>
      <c r="F135" s="40">
        <v>50.4</v>
      </c>
      <c r="G135" s="40">
        <v>53.47</v>
      </c>
      <c r="I135" s="40">
        <v>41.2</v>
      </c>
      <c r="R135" s="40">
        <v>43.572946718309559</v>
      </c>
      <c r="AI135" s="50"/>
      <c r="AJ135" s="70"/>
      <c r="AL135" s="50"/>
    </row>
    <row r="136" spans="1:38" x14ac:dyDescent="0.25">
      <c r="A136" s="50">
        <v>40452</v>
      </c>
      <c r="B136" s="40">
        <v>39.21</v>
      </c>
      <c r="C136" s="40">
        <v>44.65</v>
      </c>
      <c r="D136" s="40">
        <v>41.88</v>
      </c>
      <c r="E136" s="40">
        <v>44.1</v>
      </c>
      <c r="F136" s="40">
        <v>40.5</v>
      </c>
      <c r="G136" s="40">
        <v>41.73</v>
      </c>
      <c r="I136" s="40">
        <v>41.75</v>
      </c>
      <c r="R136" s="40">
        <v>43.613169997259945</v>
      </c>
      <c r="AI136" s="50"/>
      <c r="AJ136" s="70"/>
      <c r="AL136" s="50"/>
    </row>
    <row r="137" spans="1:38" x14ac:dyDescent="0.25">
      <c r="A137" s="50">
        <v>40483</v>
      </c>
      <c r="B137" s="40">
        <v>37.75</v>
      </c>
      <c r="C137" s="40">
        <v>42.59</v>
      </c>
      <c r="D137" s="40">
        <v>39.909999999999997</v>
      </c>
      <c r="E137" s="40">
        <v>43.25</v>
      </c>
      <c r="F137" s="40">
        <v>40.24</v>
      </c>
      <c r="G137" s="40">
        <v>40.06</v>
      </c>
      <c r="I137" s="40">
        <v>37.75</v>
      </c>
      <c r="R137" s="40">
        <v>46.213892967868247</v>
      </c>
      <c r="AI137" s="50"/>
      <c r="AJ137" s="70"/>
      <c r="AL137" s="50"/>
    </row>
    <row r="138" spans="1:38" x14ac:dyDescent="0.25">
      <c r="A138" s="50">
        <v>40513</v>
      </c>
      <c r="B138" s="40">
        <v>37.75</v>
      </c>
      <c r="C138" s="40">
        <v>43.89</v>
      </c>
      <c r="D138" s="40">
        <v>41.15</v>
      </c>
      <c r="E138" s="40">
        <v>44.22</v>
      </c>
      <c r="F138" s="40">
        <v>41.47</v>
      </c>
      <c r="G138" s="40">
        <v>39.950000000000003</v>
      </c>
      <c r="I138" s="40">
        <v>40.200000000000003</v>
      </c>
      <c r="R138" s="40">
        <v>48.204058666547539</v>
      </c>
      <c r="AI138" s="50"/>
      <c r="AJ138" s="70"/>
      <c r="AL138" s="50"/>
    </row>
    <row r="139" spans="1:38" x14ac:dyDescent="0.25">
      <c r="A139" s="50">
        <v>40544</v>
      </c>
      <c r="B139" s="40">
        <v>38.020000000000003</v>
      </c>
      <c r="C139" s="40">
        <v>46.07</v>
      </c>
      <c r="D139" s="40">
        <v>42.77</v>
      </c>
      <c r="E139" s="40">
        <v>44.62</v>
      </c>
      <c r="F139" s="40">
        <v>42.23</v>
      </c>
      <c r="G139" s="40">
        <v>40.39</v>
      </c>
      <c r="I139" s="40">
        <v>30.7</v>
      </c>
      <c r="R139" s="40">
        <v>43.447020480228801</v>
      </c>
      <c r="AI139" s="50"/>
      <c r="AJ139" s="70"/>
      <c r="AL139" s="50"/>
    </row>
    <row r="140" spans="1:38" x14ac:dyDescent="0.25">
      <c r="A140" s="50">
        <v>40575</v>
      </c>
      <c r="B140" s="40">
        <v>37.53</v>
      </c>
      <c r="C140" s="40">
        <v>45.36</v>
      </c>
      <c r="D140" s="40">
        <v>42.09</v>
      </c>
      <c r="E140" s="40">
        <v>44.17</v>
      </c>
      <c r="F140" s="40">
        <v>40.770000000000003</v>
      </c>
      <c r="G140" s="40">
        <v>39.9</v>
      </c>
      <c r="I140" s="40">
        <v>32.950000000000003</v>
      </c>
      <c r="R140" s="40">
        <v>42.151701490568136</v>
      </c>
      <c r="AI140" s="50"/>
      <c r="AJ140" s="70"/>
      <c r="AL140" s="50"/>
    </row>
    <row r="141" spans="1:38" x14ac:dyDescent="0.25">
      <c r="A141" s="50">
        <v>40603</v>
      </c>
      <c r="B141" s="40">
        <v>37.53</v>
      </c>
      <c r="C141" s="40">
        <v>43.31</v>
      </c>
      <c r="D141" s="40">
        <v>40.020000000000003</v>
      </c>
      <c r="E141" s="40">
        <v>43.39</v>
      </c>
      <c r="F141" s="40">
        <v>39.31</v>
      </c>
      <c r="G141" s="40">
        <v>39.909999999999997</v>
      </c>
      <c r="I141" s="40">
        <v>29.95</v>
      </c>
      <c r="R141" s="40">
        <v>40.48319904676832</v>
      </c>
      <c r="AI141" s="50"/>
      <c r="AJ141" s="70"/>
      <c r="AL141" s="50"/>
    </row>
    <row r="142" spans="1:38" x14ac:dyDescent="0.25">
      <c r="A142" s="50">
        <v>40634</v>
      </c>
      <c r="B142" s="40">
        <v>37.049999999999997</v>
      </c>
      <c r="C142" s="40">
        <v>43.44</v>
      </c>
      <c r="D142" s="40">
        <v>38.64</v>
      </c>
      <c r="E142" s="40">
        <v>42.26</v>
      </c>
      <c r="F142" s="40">
        <v>38.83</v>
      </c>
      <c r="G142" s="40">
        <v>39.43</v>
      </c>
      <c r="I142" s="40">
        <v>37.25</v>
      </c>
      <c r="R142" s="40">
        <v>37.569157518023431</v>
      </c>
      <c r="AI142" s="50"/>
      <c r="AJ142" s="70"/>
      <c r="AL142" s="50"/>
    </row>
    <row r="143" spans="1:38" x14ac:dyDescent="0.25">
      <c r="A143" s="50">
        <v>40664</v>
      </c>
      <c r="B143" s="40">
        <v>37.049999999999997</v>
      </c>
      <c r="C143" s="40">
        <v>41.75</v>
      </c>
      <c r="D143" s="40">
        <v>37.04</v>
      </c>
      <c r="E143" s="40">
        <v>42.26</v>
      </c>
      <c r="F143" s="40">
        <v>39.31</v>
      </c>
      <c r="G143" s="40">
        <v>39.43</v>
      </c>
      <c r="I143" s="40">
        <v>37.25</v>
      </c>
      <c r="R143" s="40">
        <v>37.538071146782784</v>
      </c>
      <c r="AI143" s="50"/>
      <c r="AJ143" s="70"/>
      <c r="AL143" s="50"/>
    </row>
    <row r="144" spans="1:38" x14ac:dyDescent="0.25">
      <c r="A144" s="50">
        <v>40695</v>
      </c>
      <c r="B144" s="40">
        <v>41.43</v>
      </c>
      <c r="C144" s="40">
        <v>42.36</v>
      </c>
      <c r="D144" s="40">
        <v>37.619999999999997</v>
      </c>
      <c r="E144" s="40">
        <v>44.29</v>
      </c>
      <c r="F144" s="40">
        <v>43.69</v>
      </c>
      <c r="G144" s="40">
        <v>44.79</v>
      </c>
      <c r="I144" s="40">
        <v>43.25</v>
      </c>
      <c r="R144" s="40">
        <v>38.005324370608825</v>
      </c>
      <c r="AI144" s="50"/>
      <c r="AJ144" s="70"/>
      <c r="AL144" s="50"/>
    </row>
    <row r="145" spans="1:38" x14ac:dyDescent="0.25">
      <c r="A145" s="50">
        <v>40725</v>
      </c>
      <c r="B145" s="40">
        <v>55.57</v>
      </c>
      <c r="C145" s="40">
        <v>51.84</v>
      </c>
      <c r="D145" s="40">
        <v>46.02</v>
      </c>
      <c r="E145" s="40">
        <v>48.92</v>
      </c>
      <c r="F145" s="40">
        <v>57.3</v>
      </c>
      <c r="G145" s="40">
        <v>59.46</v>
      </c>
      <c r="I145" s="40">
        <v>50.25</v>
      </c>
      <c r="R145" s="40">
        <v>38.553782901615151</v>
      </c>
      <c r="AI145" s="50"/>
      <c r="AJ145" s="70"/>
      <c r="AL145" s="50"/>
    </row>
    <row r="146" spans="1:38" x14ac:dyDescent="0.25">
      <c r="A146" s="50">
        <v>40756</v>
      </c>
      <c r="B146" s="40">
        <v>61.91</v>
      </c>
      <c r="C146" s="40">
        <v>55.25</v>
      </c>
      <c r="D146" s="40">
        <v>49.71</v>
      </c>
      <c r="E146" s="40">
        <v>53.1</v>
      </c>
      <c r="F146" s="40">
        <v>63.37</v>
      </c>
      <c r="G146" s="40">
        <v>66.58</v>
      </c>
      <c r="I146" s="40">
        <v>59.25</v>
      </c>
      <c r="R146" s="40">
        <v>39.023458892149712</v>
      </c>
      <c r="AI146" s="50"/>
      <c r="AJ146" s="70"/>
      <c r="AL146" s="50"/>
    </row>
    <row r="147" spans="1:38" x14ac:dyDescent="0.25">
      <c r="A147" s="50">
        <v>40787</v>
      </c>
      <c r="B147" s="40">
        <v>49.72</v>
      </c>
      <c r="C147" s="40">
        <v>50.65</v>
      </c>
      <c r="D147" s="40">
        <v>45.34</v>
      </c>
      <c r="E147" s="40">
        <v>50.85</v>
      </c>
      <c r="F147" s="40">
        <v>50.74</v>
      </c>
      <c r="G147" s="40">
        <v>53.62</v>
      </c>
      <c r="I147" s="40">
        <v>41.7</v>
      </c>
      <c r="R147" s="40">
        <v>38.984604571245768</v>
      </c>
      <c r="AI147" s="50"/>
      <c r="AJ147" s="70"/>
      <c r="AL147" s="50"/>
    </row>
    <row r="148" spans="1:38" x14ac:dyDescent="0.25">
      <c r="A148" s="50">
        <v>40817</v>
      </c>
      <c r="B148" s="40">
        <v>39.479999999999997</v>
      </c>
      <c r="C148" s="40">
        <v>45.68</v>
      </c>
      <c r="D148" s="40">
        <v>42.35</v>
      </c>
      <c r="E148" s="40">
        <v>44.53</v>
      </c>
      <c r="F148" s="40">
        <v>40.770000000000003</v>
      </c>
      <c r="G148" s="40">
        <v>41.94</v>
      </c>
      <c r="I148" s="40">
        <v>42.25</v>
      </c>
      <c r="R148" s="40">
        <v>39.014733469407709</v>
      </c>
      <c r="AI148" s="50"/>
      <c r="AJ148" s="70"/>
      <c r="AL148" s="50"/>
    </row>
    <row r="149" spans="1:38" x14ac:dyDescent="0.25">
      <c r="A149" s="50">
        <v>40848</v>
      </c>
      <c r="B149" s="40">
        <v>38.020000000000003</v>
      </c>
      <c r="C149" s="40">
        <v>43.75</v>
      </c>
      <c r="D149" s="40">
        <v>40.520000000000003</v>
      </c>
      <c r="E149" s="40">
        <v>43.74</v>
      </c>
      <c r="F149" s="40">
        <v>40.520000000000003</v>
      </c>
      <c r="G149" s="40">
        <v>40.29</v>
      </c>
      <c r="I149" s="40">
        <v>38.25</v>
      </c>
      <c r="R149" s="40">
        <v>41.715245346125045</v>
      </c>
      <c r="AI149" s="50"/>
      <c r="AJ149" s="70"/>
      <c r="AL149" s="50"/>
    </row>
    <row r="150" spans="1:38" x14ac:dyDescent="0.25">
      <c r="A150" s="50">
        <v>40878</v>
      </c>
      <c r="B150" s="40">
        <v>38.020000000000003</v>
      </c>
      <c r="C150" s="40">
        <v>44.98</v>
      </c>
      <c r="D150" s="40">
        <v>41.67</v>
      </c>
      <c r="E150" s="40">
        <v>44.65</v>
      </c>
      <c r="F150" s="40">
        <v>41.75</v>
      </c>
      <c r="G150" s="40">
        <v>40.18</v>
      </c>
      <c r="I150" s="40">
        <v>40.700000000000003</v>
      </c>
      <c r="R150" s="40">
        <v>43.51370076647634</v>
      </c>
      <c r="AI150" s="50"/>
      <c r="AJ150" s="70"/>
      <c r="AL150" s="50"/>
    </row>
    <row r="151" spans="1:38" x14ac:dyDescent="0.25">
      <c r="A151" s="50">
        <v>40909</v>
      </c>
      <c r="B151" s="40">
        <v>38.29</v>
      </c>
      <c r="C151" s="40">
        <v>47.08</v>
      </c>
      <c r="D151" s="40">
        <v>43.22</v>
      </c>
      <c r="E151" s="40">
        <v>45.04</v>
      </c>
      <c r="F151" s="40">
        <v>42.51</v>
      </c>
      <c r="G151" s="40">
        <v>40.61</v>
      </c>
      <c r="I151" s="40">
        <v>30.95</v>
      </c>
      <c r="R151" s="40">
        <v>43.447020480228801</v>
      </c>
      <c r="AI151" s="50"/>
      <c r="AJ151" s="70"/>
      <c r="AL151" s="50"/>
    </row>
    <row r="152" spans="1:38" x14ac:dyDescent="0.25">
      <c r="A152" s="50">
        <v>40940</v>
      </c>
      <c r="B152" s="40">
        <v>37.799999999999997</v>
      </c>
      <c r="C152" s="40">
        <v>46.4</v>
      </c>
      <c r="D152" s="40">
        <v>42.58</v>
      </c>
      <c r="E152" s="40">
        <v>44.62</v>
      </c>
      <c r="F152" s="40">
        <v>41.04</v>
      </c>
      <c r="G152" s="40">
        <v>40.119999999999997</v>
      </c>
      <c r="I152" s="40">
        <v>33.200000000000003</v>
      </c>
      <c r="R152" s="40">
        <v>42.151701490568136</v>
      </c>
      <c r="AI152" s="50"/>
      <c r="AJ152" s="70"/>
      <c r="AL152" s="50"/>
    </row>
    <row r="153" spans="1:38" x14ac:dyDescent="0.25">
      <c r="AI153" s="50"/>
      <c r="AJ153" s="70"/>
      <c r="AL153" s="50"/>
    </row>
    <row r="154" spans="1:38" x14ac:dyDescent="0.25">
      <c r="AI154" s="50"/>
      <c r="AJ154" s="70"/>
      <c r="AL154" s="50"/>
    </row>
    <row r="155" spans="1:38" x14ac:dyDescent="0.25">
      <c r="AI155" s="50"/>
      <c r="AJ155" s="70"/>
      <c r="AL155" s="50"/>
    </row>
    <row r="156" spans="1:38" x14ac:dyDescent="0.25">
      <c r="AI156" s="50"/>
      <c r="AJ156" s="70"/>
      <c r="AL156" s="50"/>
    </row>
    <row r="157" spans="1:38" x14ac:dyDescent="0.25">
      <c r="AI157" s="50"/>
      <c r="AJ157" s="70"/>
      <c r="AL157" s="50"/>
    </row>
    <row r="158" spans="1:38" x14ac:dyDescent="0.25">
      <c r="AI158" s="50"/>
      <c r="AJ158" s="70"/>
      <c r="AL158" s="50"/>
    </row>
    <row r="159" spans="1:38" x14ac:dyDescent="0.25">
      <c r="AI159" s="50"/>
      <c r="AJ159" s="70"/>
      <c r="AL159" s="50"/>
    </row>
    <row r="160" spans="1:38" x14ac:dyDescent="0.25">
      <c r="AI160" s="50"/>
      <c r="AJ160" s="70"/>
      <c r="AL160" s="50"/>
    </row>
    <row r="161" spans="35:38" ht="12" customHeight="1" x14ac:dyDescent="0.25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ColWidth="9.125" defaultRowHeight="10.199999999999999" x14ac:dyDescent="0.2"/>
  <cols>
    <col min="1" max="1" width="22.25" style="3" customWidth="1"/>
    <col min="2" max="11" width="12.125" style="3" customWidth="1"/>
    <col min="12" max="13" width="12.125" style="3" hidden="1" customWidth="1"/>
    <col min="14" max="17" width="10" style="3" hidden="1" customWidth="1"/>
    <col min="18" max="18" width="11.25" style="3" hidden="1" customWidth="1"/>
    <col min="19" max="19" width="11.875" style="3" hidden="1" customWidth="1"/>
    <col min="20" max="28" width="10" style="3" hidden="1" customWidth="1"/>
    <col min="29" max="29" width="12.875" style="3" customWidth="1"/>
    <col min="30" max="30" width="6.875" style="3" hidden="1" customWidth="1"/>
    <col min="31" max="32" width="9.125" style="3"/>
    <col min="33" max="33" width="0" style="3" hidden="1" customWidth="1"/>
    <col min="34" max="51" width="9.125" style="3"/>
    <col min="52" max="52" width="0" style="3" hidden="1" customWidth="1"/>
    <col min="53" max="65" width="9.125" style="3"/>
    <col min="66" max="70" width="0" style="3" hidden="1" customWidth="1"/>
    <col min="71" max="16384" width="9.125" style="3"/>
  </cols>
  <sheetData>
    <row r="1" spans="1:74" x14ac:dyDescent="0.2">
      <c r="A1" s="2" t="s">
        <v>41</v>
      </c>
    </row>
    <row r="2" spans="1:74" x14ac:dyDescent="0.2">
      <c r="A2" s="4">
        <f>PrReportDate</f>
        <v>37181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37182</v>
      </c>
      <c r="C7" s="88">
        <f>WORKDAY(B7, 1, Holidays)</f>
        <v>37183</v>
      </c>
      <c r="D7" s="88">
        <f>WORKDAY(C7, 1, Holidays)</f>
        <v>37186</v>
      </c>
      <c r="E7" s="88">
        <f>WORKDAY(D7, 1, Holidays)</f>
        <v>37187</v>
      </c>
      <c r="F7" s="88">
        <f>WORKDAY(E7, 1, Holidays)</f>
        <v>37188</v>
      </c>
      <c r="G7" s="88">
        <f>WORKDAY(F7, 1, Holidays)</f>
        <v>37189</v>
      </c>
      <c r="H7" s="88">
        <f>WORKDAY(G7, 1, Holidays)</f>
        <v>37190</v>
      </c>
      <c r="I7" s="88">
        <f>WORKDAY(H7, 1, Holidays)</f>
        <v>37193</v>
      </c>
      <c r="J7" s="88">
        <f>WORKDAY(I7, 1, Holidays)</f>
        <v>37194</v>
      </c>
      <c r="K7" s="88">
        <f>WORKDAY(J7, 1, Holidays)</f>
        <v>37195</v>
      </c>
      <c r="L7" s="88">
        <f>WORKDAY(K7, 1, Holidays)</f>
        <v>37196</v>
      </c>
      <c r="M7" s="88">
        <f>WORKDAY(L7, 1, Holidays)</f>
        <v>37197</v>
      </c>
      <c r="N7" s="88">
        <f>WORKDAY(M7, 1, Holidays)</f>
        <v>37200</v>
      </c>
      <c r="O7" s="88">
        <f>WORKDAY(N7, 1, Holidays)</f>
        <v>37201</v>
      </c>
      <c r="P7" s="88">
        <f>WORKDAY(O7, 1, Holidays)</f>
        <v>37202</v>
      </c>
      <c r="Q7" s="88">
        <f>WORKDAY(P7, 1, Holidays)</f>
        <v>37203</v>
      </c>
      <c r="R7" s="88">
        <f>WORKDAY(Q7, 1, Holidays)</f>
        <v>37204</v>
      </c>
      <c r="S7" s="88">
        <f>WORKDAY(R7, 1, Holidays)</f>
        <v>37207</v>
      </c>
      <c r="T7" s="88">
        <f>WORKDAY(S7, 1, Holidays)</f>
        <v>37208</v>
      </c>
      <c r="U7" s="88">
        <f>WORKDAY(T7, 1, Holidays)</f>
        <v>37209</v>
      </c>
      <c r="V7" s="88">
        <f>WORKDAY(U7, 1, Holidays)</f>
        <v>37210</v>
      </c>
      <c r="W7" s="88">
        <f>WORKDAY(V7, 1, Holidays)</f>
        <v>37211</v>
      </c>
      <c r="X7" s="88">
        <f>WORKDAY(W7, 1, Holidays)</f>
        <v>37214</v>
      </c>
      <c r="Y7" s="88">
        <f>WORKDAY(X7, 1, Holidays)</f>
        <v>37215</v>
      </c>
      <c r="Z7" s="88">
        <f>WORKDAY(Y7, 1, Holidays)</f>
        <v>37216</v>
      </c>
      <c r="AA7" s="88">
        <f>WORKDAY(Z7, 1, Holidays)</f>
        <v>37218</v>
      </c>
      <c r="AB7" s="88">
        <f>WORKDAY(AA7, 1, Holidays)</f>
        <v>37221</v>
      </c>
      <c r="AC7" s="88"/>
    </row>
    <row r="8" spans="1:74" s="89" customFormat="1" ht="22.5" customHeight="1" x14ac:dyDescent="0.2">
      <c r="A8" s="122" t="s">
        <v>136</v>
      </c>
      <c r="B8" s="90">
        <f t="shared" ref="B8:AB8" si="0">B7</f>
        <v>37182</v>
      </c>
      <c r="C8" s="90">
        <f t="shared" si="0"/>
        <v>37183</v>
      </c>
      <c r="D8" s="90">
        <f t="shared" si="0"/>
        <v>37186</v>
      </c>
      <c r="E8" s="90">
        <f t="shared" si="0"/>
        <v>37187</v>
      </c>
      <c r="F8" s="90">
        <f t="shared" si="0"/>
        <v>37188</v>
      </c>
      <c r="G8" s="90">
        <f t="shared" si="0"/>
        <v>37189</v>
      </c>
      <c r="H8" s="90">
        <f t="shared" si="0"/>
        <v>37190</v>
      </c>
      <c r="I8" s="90">
        <f t="shared" si="0"/>
        <v>37193</v>
      </c>
      <c r="J8" s="90">
        <f t="shared" si="0"/>
        <v>37194</v>
      </c>
      <c r="K8" s="90">
        <f t="shared" si="0"/>
        <v>37195</v>
      </c>
      <c r="L8" s="90">
        <f t="shared" si="0"/>
        <v>37196</v>
      </c>
      <c r="M8" s="90">
        <f t="shared" si="0"/>
        <v>37197</v>
      </c>
      <c r="N8" s="90">
        <f t="shared" si="0"/>
        <v>37200</v>
      </c>
      <c r="O8" s="90">
        <f t="shared" si="0"/>
        <v>37201</v>
      </c>
      <c r="P8" s="90">
        <f t="shared" si="0"/>
        <v>37202</v>
      </c>
      <c r="Q8" s="90">
        <f t="shared" si="0"/>
        <v>37203</v>
      </c>
      <c r="R8" s="90">
        <f t="shared" si="0"/>
        <v>37204</v>
      </c>
      <c r="S8" s="90">
        <f t="shared" si="0"/>
        <v>37207</v>
      </c>
      <c r="T8" s="90">
        <f t="shared" si="0"/>
        <v>37208</v>
      </c>
      <c r="U8" s="90">
        <f t="shared" si="0"/>
        <v>37209</v>
      </c>
      <c r="V8" s="90">
        <f t="shared" si="0"/>
        <v>37210</v>
      </c>
      <c r="W8" s="90">
        <f t="shared" si="0"/>
        <v>37211</v>
      </c>
      <c r="X8" s="90">
        <f t="shared" si="0"/>
        <v>37214</v>
      </c>
      <c r="Y8" s="90">
        <f t="shared" si="0"/>
        <v>37215</v>
      </c>
      <c r="Z8" s="90">
        <f t="shared" si="0"/>
        <v>37216</v>
      </c>
      <c r="AA8" s="90">
        <f t="shared" si="0"/>
        <v>37218</v>
      </c>
      <c r="AB8" s="90">
        <f t="shared" si="0"/>
        <v>37221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26</v>
      </c>
      <c r="C9" s="102">
        <f>VLOOKUP(C$8,'Curve Summary'!$A$7:$AG$54,4)</f>
        <v>26</v>
      </c>
      <c r="D9" s="102">
        <f>VLOOKUP(D$8,'Curve Summary'!$A$7:$AG$54,4)</f>
        <v>26</v>
      </c>
      <c r="E9" s="102">
        <f>VLOOKUP(E$8,'Curve Summary'!$A$7:$AG$54,4)</f>
        <v>26</v>
      </c>
      <c r="F9" s="102">
        <f>VLOOKUP(F$8,'Curve Summary'!$A$7:$AG$54,4)</f>
        <v>26</v>
      </c>
      <c r="G9" s="102">
        <f>VLOOKUP(G$8,'Curve Summary'!$A$7:$AG$54,4)</f>
        <v>26</v>
      </c>
      <c r="H9" s="102">
        <f>VLOOKUP(H$8,'Curve Summary'!$A$7:$AG$54,4)</f>
        <v>26</v>
      </c>
      <c r="I9" s="102">
        <f>VLOOKUP(I$8,'Curve Summary'!$A$7:$AG$54,4)</f>
        <v>26</v>
      </c>
      <c r="J9" s="102">
        <f>VLOOKUP(J$8,'Curve Summary'!$A$7:$AG$54,4)</f>
        <v>26</v>
      </c>
      <c r="K9" s="102">
        <f>VLOOKUP(K$8,'Curve Summary'!$A$7:$AG$54,4)</f>
        <v>26</v>
      </c>
      <c r="L9" s="102">
        <f>VLOOKUP(L$8,'Curve Summary'!$A$7:$AG$54,4)</f>
        <v>28</v>
      </c>
      <c r="M9" s="102">
        <f>VLOOKUP(M$8,'Curve Summary'!$A$7:$AG$54,4)</f>
        <v>28</v>
      </c>
      <c r="N9" s="102">
        <f>VLOOKUP(N$8,'Curve Summary'!$A$7:$AG$54,4)</f>
        <v>28</v>
      </c>
      <c r="O9" s="102">
        <f>VLOOKUP(O$8,'Curve Summary'!$A$7:$AG$54,4)</f>
        <v>28</v>
      </c>
      <c r="P9" s="102">
        <f>VLOOKUP(P$8,'Curve Summary'!$A$7:$AG$54,4)</f>
        <v>28</v>
      </c>
      <c r="Q9" s="102">
        <f>VLOOKUP(Q$8,'Curve Summary'!$A$7:$AG$54,4)</f>
        <v>28</v>
      </c>
      <c r="R9" s="102">
        <f>VLOOKUP(R$8,'Curve Summary'!$A$7:$AG$54,4)</f>
        <v>28</v>
      </c>
      <c r="S9" s="102">
        <f>VLOOKUP(S$8,'Curve Summary'!$A$7:$AG$54,4)</f>
        <v>28</v>
      </c>
      <c r="T9" s="102">
        <f>VLOOKUP(T$8,'Curve Summary'!$A$7:$AG$54,4)</f>
        <v>28</v>
      </c>
      <c r="U9" s="102">
        <f>VLOOKUP(U$8,'Curve Summary'!$A$7:$AG$54,4)</f>
        <v>28</v>
      </c>
      <c r="V9" s="102">
        <f>VLOOKUP(V$8,'Curve Summary'!$A$7:$AG$54,4)</f>
        <v>28</v>
      </c>
      <c r="W9" s="103">
        <f>VLOOKUP(W$8,'Curve Summary'!$A$7:$AG$54,4)</f>
        <v>28</v>
      </c>
      <c r="X9" s="102">
        <f>VLOOKUP(X$8,'Curve Summary'!$A$7:$AG$54,4)</f>
        <v>28</v>
      </c>
      <c r="Y9" s="102">
        <f>VLOOKUP(Y$8,'Curve Summary'!$A$7:$AG$54,4)</f>
        <v>28</v>
      </c>
      <c r="Z9" s="102">
        <f>VLOOKUP(Z$8,'Curve Summary'!$A$7:$AG$54,4)</f>
        <v>28</v>
      </c>
      <c r="AA9" s="102">
        <f>VLOOKUP(AA$8,'Curve Summary'!$A$7:$AG$54,4)</f>
        <v>28</v>
      </c>
      <c r="AB9" s="103">
        <f>VLOOKUP(AB$8,'Curve Summary'!$A$7:$AG$54,4)</f>
        <v>28</v>
      </c>
      <c r="AC9" s="104">
        <f t="shared" ref="AC9:AC15" si="1">AVERAGE(B9:B9)</f>
        <v>26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26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28.25</v>
      </c>
      <c r="C10" s="26">
        <f>VLOOKUP(C$8,'Curve Summary'!$A$7:$AG$54,3)</f>
        <v>28</v>
      </c>
      <c r="D10" s="26">
        <f>VLOOKUP(D$8,'Curve Summary'!$A$7:$AG$54,3)</f>
        <v>28</v>
      </c>
      <c r="E10" s="26">
        <f>VLOOKUP(E$8,'Curve Summary'!$A$7:$AG$54,3)</f>
        <v>28</v>
      </c>
      <c r="F10" s="26">
        <f>VLOOKUP(F$8,'Curve Summary'!$A$7:$AG$54,3)</f>
        <v>28</v>
      </c>
      <c r="G10" s="26">
        <f>VLOOKUP(G$8,'Curve Summary'!$A$7:$AG$54,3)</f>
        <v>28</v>
      </c>
      <c r="H10" s="26">
        <f>VLOOKUP(H$8,'Curve Summary'!$A$7:$AG$54,3)</f>
        <v>28</v>
      </c>
      <c r="I10" s="26">
        <f>VLOOKUP(I$8,'Curve Summary'!$A$7:$AG$54,3)</f>
        <v>28</v>
      </c>
      <c r="J10" s="26">
        <f>VLOOKUP(J$8,'Curve Summary'!$A$7:$AG$54,3)</f>
        <v>28</v>
      </c>
      <c r="K10" s="26">
        <f>VLOOKUP(K$8,'Curve Summary'!$A$7:$AG$54,3)</f>
        <v>28</v>
      </c>
      <c r="L10" s="26">
        <f>VLOOKUP(L$8,'Curve Summary'!$A$7:$AG$54,3)</f>
        <v>28.75</v>
      </c>
      <c r="M10" s="26">
        <f>VLOOKUP(M$8,'Curve Summary'!$A$7:$AG$54,3)</f>
        <v>28.75</v>
      </c>
      <c r="N10" s="26">
        <f>VLOOKUP(N$8,'Curve Summary'!$A$7:$AG$54,3)</f>
        <v>28.75</v>
      </c>
      <c r="O10" s="26">
        <f>VLOOKUP(O$8,'Curve Summary'!$A$7:$AG$54,3)</f>
        <v>28.75</v>
      </c>
      <c r="P10" s="26">
        <f>VLOOKUP(P$8,'Curve Summary'!$A$7:$AG$54,3)</f>
        <v>28.75</v>
      </c>
      <c r="Q10" s="26">
        <f>VLOOKUP(Q$8,'Curve Summary'!$A$7:$AG$54,3)</f>
        <v>28.75</v>
      </c>
      <c r="R10" s="26">
        <f>VLOOKUP(R$8,'Curve Summary'!$A$7:$AG$54,3)</f>
        <v>28.75</v>
      </c>
      <c r="S10" s="26">
        <f>VLOOKUP(S$8,'Curve Summary'!$A$7:$AG$54,3)</f>
        <v>28.75</v>
      </c>
      <c r="T10" s="26">
        <f>VLOOKUP(T$8,'Curve Summary'!$A$7:$AG$54,3)</f>
        <v>28.75</v>
      </c>
      <c r="U10" s="26">
        <f>VLOOKUP(U$8,'Curve Summary'!$A$7:$AG$54,3)</f>
        <v>28.75</v>
      </c>
      <c r="V10" s="26">
        <f>VLOOKUP(V$8,'Curve Summary'!$A$7:$AG$54,3)</f>
        <v>28.75</v>
      </c>
      <c r="W10" s="93">
        <f>VLOOKUP(W$8,'Curve Summary'!$A$7:$AG$54,3)</f>
        <v>28.75</v>
      </c>
      <c r="X10" s="26">
        <f>VLOOKUP(X$8,'Curve Summary'!$A$7:$AG$54,3)</f>
        <v>28.75</v>
      </c>
      <c r="Y10" s="26">
        <f>VLOOKUP(Y$8,'Curve Summary'!$A$7:$AG$54,3)</f>
        <v>28.75</v>
      </c>
      <c r="Z10" s="26">
        <f>VLOOKUP(Z$8,'Curve Summary'!$A$7:$AG$54,3)</f>
        <v>28.75</v>
      </c>
      <c r="AA10" s="26">
        <f>VLOOKUP(AA$8,'Curve Summary'!$A$7:$AG$54,3)</f>
        <v>28.75</v>
      </c>
      <c r="AB10" s="93">
        <f>VLOOKUP(AB$8,'Curve Summary'!$A$7:$AG$54,3)</f>
        <v>28.75</v>
      </c>
      <c r="AC10" s="105">
        <f t="shared" si="1"/>
        <v>28.25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28.25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28.76</v>
      </c>
      <c r="C11" s="26">
        <f>VLOOKUP(C$8,'Curve Summary'!$A$7:$AG$54,5)</f>
        <v>28.5</v>
      </c>
      <c r="D11" s="26">
        <f>VLOOKUP(D$8,'Curve Summary'!$A$7:$AG$54,5)</f>
        <v>28.5</v>
      </c>
      <c r="E11" s="26">
        <f>VLOOKUP(E$8,'Curve Summary'!$A$7:$AG$54,5)</f>
        <v>28.5</v>
      </c>
      <c r="F11" s="26">
        <f>VLOOKUP(F$8,'Curve Summary'!$A$7:$AG$54,5)</f>
        <v>28.5</v>
      </c>
      <c r="G11" s="26">
        <f>VLOOKUP(G$8,'Curve Summary'!$A$7:$AG$54,5)</f>
        <v>28.5</v>
      </c>
      <c r="H11" s="26">
        <f>VLOOKUP(H$8,'Curve Summary'!$A$7:$AG$54,5)</f>
        <v>28.5</v>
      </c>
      <c r="I11" s="26">
        <f>VLOOKUP(I$8,'Curve Summary'!$A$7:$AG$54,5)</f>
        <v>28.5</v>
      </c>
      <c r="J11" s="26">
        <f>VLOOKUP(J$8,'Curve Summary'!$A$7:$AG$54,5)</f>
        <v>28.5</v>
      </c>
      <c r="K11" s="26">
        <f>VLOOKUP(K$8,'Curve Summary'!$A$7:$AG$54,5)</f>
        <v>28.5</v>
      </c>
      <c r="L11" s="26">
        <f>VLOOKUP(L$8,'Curve Summary'!$A$7:$AG$54,5)</f>
        <v>29.25</v>
      </c>
      <c r="M11" s="26">
        <f>VLOOKUP(M$8,'Curve Summary'!$A$7:$AG$54,5)</f>
        <v>29.25</v>
      </c>
      <c r="N11" s="26">
        <f>VLOOKUP(N$8,'Curve Summary'!$A$7:$AG$54,5)</f>
        <v>29.25</v>
      </c>
      <c r="O11" s="26">
        <f>VLOOKUP(O$8,'Curve Summary'!$A$7:$AG$54,5)</f>
        <v>29.25</v>
      </c>
      <c r="P11" s="26">
        <f>VLOOKUP(P$8,'Curve Summary'!$A$7:$AG$54,5)</f>
        <v>29.25</v>
      </c>
      <c r="Q11" s="26">
        <f>VLOOKUP(Q$8,'Curve Summary'!$A$7:$AG$54,5)</f>
        <v>29.25</v>
      </c>
      <c r="R11" s="26">
        <f>VLOOKUP(R$8,'Curve Summary'!$A$7:$AG$54,5)</f>
        <v>29.25</v>
      </c>
      <c r="S11" s="26">
        <f>VLOOKUP(S$8,'Curve Summary'!$A$7:$AG$54,5)</f>
        <v>29.25</v>
      </c>
      <c r="T11" s="26">
        <f>VLOOKUP(T$8,'Curve Summary'!$A$7:$AG$54,5)</f>
        <v>29.25</v>
      </c>
      <c r="U11" s="26">
        <f>VLOOKUP(U$8,'Curve Summary'!$A$7:$AG$54,5)</f>
        <v>29.25</v>
      </c>
      <c r="V11" s="26">
        <f>VLOOKUP(V$8,'Curve Summary'!$A$7:$AG$54,5)</f>
        <v>29.25</v>
      </c>
      <c r="W11" s="93">
        <f>VLOOKUP(W$8,'Curve Summary'!$A$7:$AG$54,5)</f>
        <v>29.25</v>
      </c>
      <c r="X11" s="26">
        <f>VLOOKUP(X$8,'Curve Summary'!$A$7:$AG$54,5)</f>
        <v>28</v>
      </c>
      <c r="Y11" s="26">
        <f>VLOOKUP(Y$8,'Curve Summary'!$A$7:$AG$54,5)</f>
        <v>28</v>
      </c>
      <c r="Z11" s="26">
        <f>VLOOKUP(Z$8,'Curve Summary'!$A$7:$AG$54,5)</f>
        <v>28</v>
      </c>
      <c r="AA11" s="26">
        <f>VLOOKUP(AA$8,'Curve Summary'!$A$7:$AG$54,5)</f>
        <v>28</v>
      </c>
      <c r="AB11" s="93">
        <f>VLOOKUP(AB$8,'Curve Summary'!$A$7:$AG$54,5)</f>
        <v>28</v>
      </c>
      <c r="AC11" s="105">
        <f t="shared" si="1"/>
        <v>28.76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28.76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28.76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27.1875</v>
      </c>
      <c r="K12" s="26">
        <f>VLOOKUP(K$8,'Curve Summary'!$A$7:$AG$54,9)</f>
        <v>27.1875</v>
      </c>
      <c r="L12" s="26">
        <f>VLOOKUP(L$8,'Curve Summary'!$A$7:$AG$54,9)</f>
        <v>24.9</v>
      </c>
      <c r="M12" s="26">
        <f>VLOOKUP(M$8,'Curve Summary'!$A$7:$AG$54,9)</f>
        <v>24.9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26</v>
      </c>
      <c r="Y12" s="26">
        <f>VLOOKUP(Y$8,'Curve Summary'!$A$7:$AG$54,9)</f>
        <v>26</v>
      </c>
      <c r="Z12" s="26">
        <f>VLOOKUP(Z$8,'Curve Summary'!$A$7:$AG$54,9)</f>
        <v>26</v>
      </c>
      <c r="AA12" s="26">
        <f>VLOOKUP(AA$8,'Curve Summary'!$A$7:$AG$54,9)</f>
        <v>26</v>
      </c>
      <c r="AB12" s="93">
        <f>VLOOKUP(AB$8,'Curve Summary'!$A$7:$AG$54,9)</f>
        <v>26</v>
      </c>
      <c r="AC12" s="105">
        <f t="shared" si="1"/>
        <v>28.76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28.76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29.97</v>
      </c>
      <c r="C13" s="26">
        <f>VLOOKUP(C$8,'Curve Summary'!$A$7:$AG$54,6)</f>
        <v>29.5</v>
      </c>
      <c r="D13" s="26">
        <f>VLOOKUP(D$8,'Curve Summary'!$A$7:$AG$54,6)</f>
        <v>29.5</v>
      </c>
      <c r="E13" s="26">
        <f>VLOOKUP(E$8,'Curve Summary'!$A$7:$AG$54,6)</f>
        <v>29.5</v>
      </c>
      <c r="F13" s="26">
        <f>VLOOKUP(F$8,'Curve Summary'!$A$7:$AG$54,6)</f>
        <v>29.5</v>
      </c>
      <c r="G13" s="26">
        <f>VLOOKUP(G$8,'Curve Summary'!$A$7:$AG$54,6)</f>
        <v>29.5</v>
      </c>
      <c r="H13" s="26">
        <f>VLOOKUP(H$8,'Curve Summary'!$A$7:$AG$54,6)</f>
        <v>29.5</v>
      </c>
      <c r="I13" s="26">
        <f>VLOOKUP(I$8,'Curve Summary'!$A$7:$AG$54,6)</f>
        <v>29.5</v>
      </c>
      <c r="J13" s="26">
        <f>VLOOKUP(J$8,'Curve Summary'!$A$7:$AG$54,6)</f>
        <v>29.5</v>
      </c>
      <c r="K13" s="26">
        <f>VLOOKUP(K$8,'Curve Summary'!$A$7:$AG$54,6)</f>
        <v>29.5</v>
      </c>
      <c r="L13" s="26">
        <f>VLOOKUP(L$8,'Curve Summary'!$A$7:$AG$54,6)</f>
        <v>28.6</v>
      </c>
      <c r="M13" s="26">
        <f>VLOOKUP(M$8,'Curve Summary'!$A$7:$AG$54,6)</f>
        <v>28.6</v>
      </c>
      <c r="N13" s="26">
        <f>VLOOKUP(N$8,'Curve Summary'!$A$7:$AG$54,6)</f>
        <v>28.6</v>
      </c>
      <c r="O13" s="26">
        <f>VLOOKUP(O$8,'Curve Summary'!$A$7:$AG$54,6)</f>
        <v>28.6</v>
      </c>
      <c r="P13" s="26">
        <f>VLOOKUP(P$8,'Curve Summary'!$A$7:$AG$54,6)</f>
        <v>28.6</v>
      </c>
      <c r="Q13" s="26">
        <f>VLOOKUP(Q$8,'Curve Summary'!$A$7:$AG$54,6)</f>
        <v>28.6</v>
      </c>
      <c r="R13" s="26">
        <f>VLOOKUP(R$8,'Curve Summary'!$A$7:$AG$54,6)</f>
        <v>28.6</v>
      </c>
      <c r="S13" s="26">
        <f>VLOOKUP(S$8,'Curve Summary'!$A$7:$AG$54,6)</f>
        <v>28.6</v>
      </c>
      <c r="T13" s="26">
        <f>VLOOKUP(T$8,'Curve Summary'!$A$7:$AG$54,6)</f>
        <v>28.6</v>
      </c>
      <c r="U13" s="26">
        <f>VLOOKUP(U$8,'Curve Summary'!$A$7:$AG$54,6)</f>
        <v>28.6</v>
      </c>
      <c r="V13" s="26">
        <f>VLOOKUP(V$8,'Curve Summary'!$A$7:$AG$54,6)</f>
        <v>28.6</v>
      </c>
      <c r="W13" s="93">
        <f>VLOOKUP(W$8,'Curve Summary'!$A$7:$AG$54,6)</f>
        <v>28.6</v>
      </c>
      <c r="X13" s="26">
        <f>VLOOKUP(X$8,'Curve Summary'!$A$7:$AG$54,6)</f>
        <v>28.6</v>
      </c>
      <c r="Y13" s="26">
        <f>VLOOKUP(Y$8,'Curve Summary'!$A$7:$AG$54,6)</f>
        <v>28.6</v>
      </c>
      <c r="Z13" s="26">
        <f>VLOOKUP(Z$8,'Curve Summary'!$A$7:$AG$54,6)</f>
        <v>28.6</v>
      </c>
      <c r="AA13" s="26">
        <f>VLOOKUP(AA$8,'Curve Summary'!$A$7:$AG$54,6)</f>
        <v>28.6</v>
      </c>
      <c r="AB13" s="93">
        <f>VLOOKUP(AB$8,'Curve Summary'!$A$7:$AG$54,6)</f>
        <v>28.6</v>
      </c>
      <c r="AC13" s="105">
        <f t="shared" si="1"/>
        <v>29.97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29.97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29.5</v>
      </c>
      <c r="C14" s="26">
        <f>VLOOKUP(C$8,'Curve Summary'!$A$7:$AG$54,2)</f>
        <v>27.5</v>
      </c>
      <c r="D14" s="26">
        <f>VLOOKUP(D$8,'Curve Summary'!$A$7:$AG$54,2)</f>
        <v>27.5</v>
      </c>
      <c r="E14" s="26">
        <f>VLOOKUP(E$8,'Curve Summary'!$A$7:$AG$54,2)</f>
        <v>27.5</v>
      </c>
      <c r="F14" s="26">
        <f>VLOOKUP(F$8,'Curve Summary'!$A$7:$AG$54,2)</f>
        <v>27.5</v>
      </c>
      <c r="G14" s="26">
        <f>VLOOKUP(G$8,'Curve Summary'!$A$7:$AG$54,2)</f>
        <v>27.5</v>
      </c>
      <c r="H14" s="26">
        <f>VLOOKUP(H$8,'Curve Summary'!$A$7:$AG$54,2)</f>
        <v>27.5</v>
      </c>
      <c r="I14" s="26">
        <f>VLOOKUP(I$8,'Curve Summary'!$A$7:$AG$54,2)</f>
        <v>27.5</v>
      </c>
      <c r="J14" s="26">
        <f>VLOOKUP(J$8,'Curve Summary'!$A$7:$AG$54,2)</f>
        <v>27.5</v>
      </c>
      <c r="K14" s="26">
        <f>VLOOKUP(K$8,'Curve Summary'!$A$7:$AG$54,2)</f>
        <v>27.5</v>
      </c>
      <c r="L14" s="26">
        <f>VLOOKUP(L$8,'Curve Summary'!$A$7:$AG$54,2)</f>
        <v>27.75</v>
      </c>
      <c r="M14" s="26">
        <f>VLOOKUP(M$8,'Curve Summary'!$A$7:$AG$54,2)</f>
        <v>27.75</v>
      </c>
      <c r="N14" s="26">
        <f>VLOOKUP(N$8,'Curve Summary'!$A$7:$AG$54,2)</f>
        <v>27.75</v>
      </c>
      <c r="O14" s="26">
        <f>VLOOKUP(O$8,'Curve Summary'!$A$7:$AG$54,2)</f>
        <v>27.75</v>
      </c>
      <c r="P14" s="26">
        <f>VLOOKUP(P$8,'Curve Summary'!$A$7:$AG$54,2)</f>
        <v>27.75</v>
      </c>
      <c r="Q14" s="26">
        <f>VLOOKUP(Q$8,'Curve Summary'!$A$7:$AG$54,2)</f>
        <v>27.75</v>
      </c>
      <c r="R14" s="26">
        <f>VLOOKUP(R$8,'Curve Summary'!$A$7:$AG$54,2)</f>
        <v>27.75</v>
      </c>
      <c r="S14" s="26">
        <f>VLOOKUP(S$8,'Curve Summary'!$A$7:$AG$54,2)</f>
        <v>27.75</v>
      </c>
      <c r="T14" s="26">
        <f>VLOOKUP(T$8,'Curve Summary'!$A$7:$AG$54,2)</f>
        <v>27.75</v>
      </c>
      <c r="U14" s="26">
        <f>VLOOKUP(U$8,'Curve Summary'!$A$7:$AG$54,2)</f>
        <v>27.75</v>
      </c>
      <c r="V14" s="26">
        <f>VLOOKUP(V$8,'Curve Summary'!$A$7:$AG$54,2)</f>
        <v>27.75</v>
      </c>
      <c r="W14" s="93">
        <f>VLOOKUP(W$8,'Curve Summary'!$A$7:$AG$54,2)</f>
        <v>27.75</v>
      </c>
      <c r="X14" s="26">
        <f>VLOOKUP(X$8,'Curve Summary'!$A$7:$AG$54,2)</f>
        <v>27.75</v>
      </c>
      <c r="Y14" s="26">
        <f>VLOOKUP(Y$8,'Curve Summary'!$A$7:$AG$54,2)</f>
        <v>27.75</v>
      </c>
      <c r="Z14" s="26">
        <f>VLOOKUP(Z$8,'Curve Summary'!$A$7:$AG$54,2)</f>
        <v>27.75</v>
      </c>
      <c r="AA14" s="26">
        <f>VLOOKUP(AA$8,'Curve Summary'!$A$7:$AG$54,2)</f>
        <v>27.75</v>
      </c>
      <c r="AB14" s="93">
        <f>VLOOKUP(AB$8,'Curve Summary'!$A$7:$AG$54,2)</f>
        <v>27.75</v>
      </c>
      <c r="AC14" s="105">
        <f t="shared" si="1"/>
        <v>29.5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29.5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30.5</v>
      </c>
      <c r="C15" s="26">
        <f>VLOOKUP(C$8,'Curve Summary'!$A$7:$AG$54,7)</f>
        <v>28.5</v>
      </c>
      <c r="D15" s="26">
        <f>VLOOKUP(D$8,'Curve Summary'!$A$7:$AG$54,7)</f>
        <v>28.5</v>
      </c>
      <c r="E15" s="26">
        <f>VLOOKUP(E$8,'Curve Summary'!$A$7:$AG$54,7)</f>
        <v>28.5</v>
      </c>
      <c r="F15" s="26">
        <f>VLOOKUP(F$8,'Curve Summary'!$A$7:$AG$54,7)</f>
        <v>28.5</v>
      </c>
      <c r="G15" s="26">
        <f>VLOOKUP(G$8,'Curve Summary'!$A$7:$AG$54,7)</f>
        <v>28.5</v>
      </c>
      <c r="H15" s="26">
        <f>VLOOKUP(H$8,'Curve Summary'!$A$7:$AG$54,7)</f>
        <v>28.5</v>
      </c>
      <c r="I15" s="26">
        <f>VLOOKUP(I$8,'Curve Summary'!$A$7:$AG$54,7)</f>
        <v>28.5</v>
      </c>
      <c r="J15" s="26">
        <f>VLOOKUP(J$8,'Curve Summary'!$A$7:$AG$54,7)</f>
        <v>28.5</v>
      </c>
      <c r="K15" s="26">
        <f>VLOOKUP(K$8,'Curve Summary'!$A$7:$AG$54,7)</f>
        <v>28.5</v>
      </c>
      <c r="L15" s="26">
        <f>VLOOKUP(L$8,'Curve Summary'!$A$7:$AG$54,7)</f>
        <v>28.75</v>
      </c>
      <c r="M15" s="26">
        <f>VLOOKUP(M$8,'Curve Summary'!$A$7:$AG$54,7)</f>
        <v>28.75</v>
      </c>
      <c r="N15" s="26">
        <f>VLOOKUP(N$8,'Curve Summary'!$A$7:$AG$54,7)</f>
        <v>28.75</v>
      </c>
      <c r="O15" s="26">
        <f>VLOOKUP(O$8,'Curve Summary'!$A$7:$AG$54,7)</f>
        <v>28.75</v>
      </c>
      <c r="P15" s="26">
        <f>VLOOKUP(P$8,'Curve Summary'!$A$7:$AG$54,7)</f>
        <v>28.75</v>
      </c>
      <c r="Q15" s="26">
        <f>VLOOKUP(Q$8,'Curve Summary'!$A$7:$AG$54,7)</f>
        <v>28.75</v>
      </c>
      <c r="R15" s="26">
        <f>VLOOKUP(R$8,'Curve Summary'!$A$7:$AG$54,7)</f>
        <v>28.75</v>
      </c>
      <c r="S15" s="26">
        <f>VLOOKUP(S$8,'Curve Summary'!$A$7:$AG$54,7)</f>
        <v>28.75</v>
      </c>
      <c r="T15" s="26">
        <f>VLOOKUP(T$8,'Curve Summary'!$A$7:$AG$54,7)</f>
        <v>28.75</v>
      </c>
      <c r="U15" s="26">
        <f>VLOOKUP(U$8,'Curve Summary'!$A$7:$AG$54,7)</f>
        <v>28.75</v>
      </c>
      <c r="V15" s="26">
        <f>VLOOKUP(V$8,'Curve Summary'!$A$7:$AG$54,7)</f>
        <v>28.75</v>
      </c>
      <c r="W15" s="93">
        <f>VLOOKUP(W$8,'Curve Summary'!$A$7:$AG$54,7)</f>
        <v>28.75</v>
      </c>
      <c r="X15" s="26">
        <f>VLOOKUP(X$8,'Curve Summary'!$A$7:$AG$54,7)</f>
        <v>28.75</v>
      </c>
      <c r="Y15" s="26">
        <f>VLOOKUP(Y$8,'Curve Summary'!$A$7:$AG$54,7)</f>
        <v>28.75</v>
      </c>
      <c r="Z15" s="26">
        <f>VLOOKUP(Z$8,'Curve Summary'!$A$7:$AG$54,7)</f>
        <v>28.75</v>
      </c>
      <c r="AA15" s="26">
        <f>VLOOKUP(AA$8,'Curve Summary'!$A$7:$AG$54,7)</f>
        <v>28.75</v>
      </c>
      <c r="AB15" s="93">
        <f>VLOOKUP(AB$8,'Curve Summary'!$A$7:$AG$54,7)</f>
        <v>28.75</v>
      </c>
      <c r="AC15" s="105">
        <f t="shared" si="1"/>
        <v>30.5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30.5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54</v>
      </c>
      <c r="C18" s="134">
        <f>IF(ISNUMBER(VLOOKUP(C$8,'Curve Summary ALBERTA'!$A$7:$AG$54,18,FALSE)),VLOOKUP(C$8,'Curve Summary ALBERTA'!$A$7:$AG$54,18,FALSE),0)</f>
        <v>47</v>
      </c>
      <c r="D18" s="134">
        <f>IF(ISNUMBER(VLOOKUP(D$8,'Curve Summary ALBERTA'!$A$7:$AG$54,18,FALSE)),VLOOKUP(D$8,'Curve Summary ALBERTA'!$A$7:$AG$54,18,FALSE),0)</f>
        <v>47</v>
      </c>
      <c r="E18" s="134">
        <f>IF(ISNUMBER(VLOOKUP(E$8,'Curve Summary ALBERTA'!$A$7:$AG$54,18,FALSE)),VLOOKUP(E$8,'Curve Summary ALBERTA'!$A$7:$AG$54,18,FALSE),0)</f>
        <v>47</v>
      </c>
      <c r="F18" s="134">
        <f>IF(ISNUMBER(VLOOKUP(F$8,'Curve Summary ALBERTA'!$A$7:$AG$54,18,FALSE)),VLOOKUP(F$8,'Curve Summary ALBERTA'!$A$7:$AG$54,18,FALSE),0)</f>
        <v>47</v>
      </c>
      <c r="G18" s="134">
        <f>IF(ISNUMBER(VLOOKUP(G$8,'Curve Summary ALBERTA'!$A$7:$AG$54,18,FALSE)),VLOOKUP(G$8,'Curve Summary ALBERTA'!$A$7:$AG$54,18,FALSE),0)</f>
        <v>47</v>
      </c>
      <c r="H18" s="134">
        <f>IF(ISNUMBER(VLOOKUP(H$8,'Curve Summary ALBERTA'!$A$7:$AG$54,18,FALSE)),VLOOKUP(H$8,'Curve Summary ALBERTA'!$A$7:$AG$54,18,FALSE),0)</f>
        <v>47</v>
      </c>
      <c r="I18" s="134">
        <f>IF(ISNUMBER(VLOOKUP(I$8,'Curve Summary ALBERTA'!$A$7:$AG$54,18,FALSE)),VLOOKUP(I$8,'Curve Summary ALBERTA'!$A$7:$AG$54,18,FALSE),0)</f>
        <v>47</v>
      </c>
      <c r="J18" s="134">
        <f>IF(ISNUMBER(VLOOKUP(J$8,'Curve Summary ALBERTA'!$A$7:$AG$54,18,FALSE)),VLOOKUP(J$8,'Curve Summary ALBERTA'!$A$7:$AG$54,18,FALSE),0)</f>
        <v>47</v>
      </c>
      <c r="K18" s="134">
        <f>IF(ISNUMBER(VLOOKUP(K$8,'Curve Summary ALBERTA'!$A$7:$AG$54,18,FALSE)),VLOOKUP(K$8,'Curve Summary ALBERTA'!$A$7:$AG$54,18,FALSE),0)</f>
        <v>47</v>
      </c>
      <c r="L18" s="134">
        <f>IF(ISNUMBER(VLOOKUP(L$8,'Curve Summary ALBERTA'!$A$7:$AG$54,18,FALSE)),VLOOKUP(L$8,'Curve Summary ALBERTA'!$A$7:$AG$54,18,FALSE),0)</f>
        <v>42.499996185302734</v>
      </c>
      <c r="M18" s="134">
        <f>IF(ISNUMBER(VLOOKUP(M$8,'Curve Summary ALBERTA'!$A$7:$AG$54,18,FALSE)),VLOOKUP(M$8,'Curve Summary ALBERTA'!$A$7:$AG$54,18,FALSE),0)</f>
        <v>42.499996185302734</v>
      </c>
      <c r="N18" s="134">
        <f>IF(ISNUMBER(VLOOKUP(N$8,'Curve Summary ALBERTA'!$A$7:$AG$54,18,FALSE)),VLOOKUP(N$8,'Curve Summary ALBERTA'!$A$7:$AG$54,18,FALSE),0)</f>
        <v>42.499996185302734</v>
      </c>
      <c r="O18" s="134">
        <f>IF(ISNUMBER(VLOOKUP(O$8,'Curve Summary ALBERTA'!$A$7:$AG$54,18,FALSE)),VLOOKUP(O$8,'Curve Summary ALBERTA'!$A$7:$AG$54,18,FALSE),0)</f>
        <v>42.499996185302734</v>
      </c>
      <c r="P18" s="134">
        <f>IF(ISNUMBER(VLOOKUP(P$8,'Curve Summary ALBERTA'!$A$7:$AG$54,18,FALSE)),VLOOKUP(P$8,'Curve Summary ALBERTA'!$A$7:$AG$54,18,FALSE),0)</f>
        <v>42.499996185302734</v>
      </c>
      <c r="Q18" s="134">
        <f>IF(ISNUMBER(VLOOKUP(Q$8,'Curve Summary ALBERTA'!$A$7:$AG$54,18,FALSE)),VLOOKUP(Q$8,'Curve Summary ALBERTA'!$A$7:$AG$54,18,FALSE),0)</f>
        <v>42.499996185302734</v>
      </c>
      <c r="R18" s="134">
        <f>IF(ISNUMBER(VLOOKUP(R$8,'Curve Summary ALBERTA'!$A$7:$AG$54,18,FALSE)),VLOOKUP(R$8,'Curve Summary ALBERTA'!$A$7:$AG$54,18,FALSE),0)</f>
        <v>42.499996185302734</v>
      </c>
      <c r="S18" s="134">
        <f>IF(ISNUMBER(VLOOKUP(S$8,'Curve Summary ALBERTA'!$A$7:$AG$54,18,FALSE)),VLOOKUP(S$8,'Curve Summary ALBERTA'!$A$7:$AG$54,18,FALSE),0)</f>
        <v>42.499996185302734</v>
      </c>
      <c r="T18" s="134">
        <f>IF(ISNUMBER(VLOOKUP(T$8,'Curve Summary ALBERTA'!$A$7:$AG$54,18,FALSE)),VLOOKUP(T$8,'Curve Summary ALBERTA'!$A$7:$AG$54,18,FALSE),0)</f>
        <v>42.499996185302734</v>
      </c>
      <c r="U18" s="134">
        <f>IF(ISNUMBER(VLOOKUP(U$8,'Curve Summary ALBERTA'!$A$7:$AG$54,18,FALSE)),VLOOKUP(U$8,'Curve Summary ALBERTA'!$A$7:$AG$54,18,FALSE),0)</f>
        <v>42.499996185302734</v>
      </c>
      <c r="V18" s="134">
        <f>IF(ISNUMBER(VLOOKUP(V$8,'Curve Summary ALBERTA'!$A$7:$AG$54,18,FALSE)),VLOOKUP(V$8,'Curve Summary ALBERTA'!$A$7:$AG$54,18,FALSE),0)</f>
        <v>42.499996185302734</v>
      </c>
      <c r="W18" s="134">
        <f>IF(ISNUMBER(VLOOKUP(W$8,'Curve Summary ALBERTA'!$A$7:$AG$54,18,FALSE)),VLOOKUP(W$8,'Curve Summary ALBERTA'!$A$7:$AG$54,18,FALSE),0)</f>
        <v>42.499996185302734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AVERAGE(B18:K18)</f>
        <v>47.7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47.7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0.8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23.075000047683716</v>
      </c>
      <c r="C28" s="102">
        <f t="shared" si="2"/>
        <v>23.075000047683716</v>
      </c>
      <c r="D28" s="102">
        <f t="shared" si="2"/>
        <v>23.075000047683716</v>
      </c>
      <c r="E28" s="102">
        <f t="shared" si="2"/>
        <v>23.075000047683716</v>
      </c>
      <c r="F28" s="102">
        <f t="shared" si="2"/>
        <v>23.075000047683716</v>
      </c>
      <c r="G28" s="102">
        <f t="shared" si="2"/>
        <v>23.075000047683716</v>
      </c>
      <c r="H28" s="102">
        <f t="shared" si="2"/>
        <v>23.075000047683716</v>
      </c>
      <c r="I28" s="102">
        <f t="shared" si="2"/>
        <v>23.075000047683716</v>
      </c>
      <c r="J28" s="102">
        <f t="shared" si="2"/>
        <v>24.069999933242798</v>
      </c>
      <c r="K28" s="102">
        <f t="shared" si="2"/>
        <v>24.069999933242798</v>
      </c>
      <c r="L28" s="102">
        <f t="shared" si="2"/>
        <v>26.069999933242798</v>
      </c>
      <c r="M28" s="102">
        <f t="shared" si="2"/>
        <v>26.069999933242798</v>
      </c>
      <c r="N28" s="102">
        <f t="shared" si="2"/>
        <v>26.069999933242798</v>
      </c>
      <c r="O28" s="102">
        <f t="shared" si="2"/>
        <v>26.069999933242798</v>
      </c>
      <c r="P28" s="102">
        <f t="shared" si="2"/>
        <v>26.069999933242798</v>
      </c>
      <c r="Q28" s="102">
        <f t="shared" si="2"/>
        <v>26.069999933242798</v>
      </c>
      <c r="R28" s="102">
        <f t="shared" si="2"/>
        <v>26.069999933242798</v>
      </c>
      <c r="S28" s="102">
        <f t="shared" si="2"/>
        <v>26.069999933242798</v>
      </c>
      <c r="T28" s="102">
        <f t="shared" si="2"/>
        <v>26.069999933242798</v>
      </c>
      <c r="U28" s="102">
        <f t="shared" si="2"/>
        <v>26.069999933242798</v>
      </c>
      <c r="V28" s="102">
        <f t="shared" si="2"/>
        <v>26.069999933242798</v>
      </c>
      <c r="W28" s="26">
        <f t="shared" si="2"/>
        <v>26.069999933242798</v>
      </c>
      <c r="X28" s="26">
        <f t="shared" si="2"/>
        <v>26.069999933242798</v>
      </c>
      <c r="Y28" s="102">
        <f t="shared" si="2"/>
        <v>26.069999933242798</v>
      </c>
      <c r="Z28" s="102">
        <f t="shared" si="2"/>
        <v>26.069999933242798</v>
      </c>
      <c r="AA28" s="102">
        <f t="shared" si="2"/>
        <v>26.069999933242798</v>
      </c>
      <c r="AB28" s="102">
        <f t="shared" si="2"/>
        <v>26.069999933242798</v>
      </c>
      <c r="AC28" s="123">
        <f t="shared" si="2"/>
        <v>3.25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26.129999876022339</v>
      </c>
      <c r="C29" s="26">
        <f t="shared" si="3"/>
        <v>25.879999876022339</v>
      </c>
      <c r="D29" s="26">
        <f t="shared" si="3"/>
        <v>25.879999876022339</v>
      </c>
      <c r="E29" s="26">
        <f t="shared" si="3"/>
        <v>25.879999876022339</v>
      </c>
      <c r="F29" s="26">
        <f t="shared" si="3"/>
        <v>25.879999876022339</v>
      </c>
      <c r="G29" s="26">
        <f t="shared" si="3"/>
        <v>25.879999876022339</v>
      </c>
      <c r="H29" s="26">
        <f t="shared" si="3"/>
        <v>25.879999876022339</v>
      </c>
      <c r="I29" s="26">
        <f t="shared" si="3"/>
        <v>25.879999876022339</v>
      </c>
      <c r="J29" s="26">
        <f t="shared" si="3"/>
        <v>25.880000114440918</v>
      </c>
      <c r="K29" s="26">
        <f t="shared" si="3"/>
        <v>25.880000114440918</v>
      </c>
      <c r="L29" s="26">
        <f t="shared" si="3"/>
        <v>26.630000114440918</v>
      </c>
      <c r="M29" s="26">
        <f t="shared" si="3"/>
        <v>26.630000114440918</v>
      </c>
      <c r="N29" s="26">
        <f t="shared" si="3"/>
        <v>26.630000114440918</v>
      </c>
      <c r="O29" s="26">
        <f t="shared" si="3"/>
        <v>26.630000114440918</v>
      </c>
      <c r="P29" s="26">
        <f t="shared" si="3"/>
        <v>26.630000114440918</v>
      </c>
      <c r="Q29" s="26">
        <f t="shared" si="3"/>
        <v>26.630000114440918</v>
      </c>
      <c r="R29" s="26">
        <f t="shared" si="3"/>
        <v>26.630000114440918</v>
      </c>
      <c r="S29" s="26">
        <f t="shared" si="3"/>
        <v>26.630000114440918</v>
      </c>
      <c r="T29" s="26">
        <f t="shared" si="3"/>
        <v>26.630000114440918</v>
      </c>
      <c r="U29" s="26">
        <f t="shared" si="3"/>
        <v>26.630000114440918</v>
      </c>
      <c r="V29" s="26">
        <f t="shared" si="3"/>
        <v>26.630000114440918</v>
      </c>
      <c r="W29" s="26">
        <f t="shared" si="3"/>
        <v>26.630000114440918</v>
      </c>
      <c r="X29" s="26">
        <f t="shared" si="3"/>
        <v>26.630000114440918</v>
      </c>
      <c r="Y29" s="26">
        <f t="shared" si="3"/>
        <v>26.630000114440918</v>
      </c>
      <c r="Z29" s="26">
        <f t="shared" si="3"/>
        <v>26.630000114440918</v>
      </c>
      <c r="AA29" s="26">
        <f t="shared" si="3"/>
        <v>26.630000114440918</v>
      </c>
      <c r="AB29" s="26">
        <f t="shared" si="3"/>
        <v>26.630000114440918</v>
      </c>
      <c r="AC29" s="124">
        <f t="shared" si="3"/>
        <v>3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27.069999942779543</v>
      </c>
      <c r="C30" s="26">
        <f t="shared" si="4"/>
        <v>26.809999942779541</v>
      </c>
      <c r="D30" s="26">
        <f t="shared" si="4"/>
        <v>26.809999942779541</v>
      </c>
      <c r="E30" s="26">
        <f t="shared" si="4"/>
        <v>26.809999942779541</v>
      </c>
      <c r="F30" s="26">
        <f t="shared" si="4"/>
        <v>26.809999942779541</v>
      </c>
      <c r="G30" s="26">
        <f t="shared" si="4"/>
        <v>26.809999942779541</v>
      </c>
      <c r="H30" s="26">
        <f t="shared" si="4"/>
        <v>26.809999942779541</v>
      </c>
      <c r="I30" s="26">
        <f t="shared" si="4"/>
        <v>26.809999942779541</v>
      </c>
      <c r="J30" s="26">
        <f t="shared" si="4"/>
        <v>26.809999942779541</v>
      </c>
      <c r="K30" s="26">
        <f t="shared" si="4"/>
        <v>26.809999942779541</v>
      </c>
      <c r="L30" s="26">
        <f t="shared" si="4"/>
        <v>27.559999942779541</v>
      </c>
      <c r="M30" s="26">
        <f t="shared" si="4"/>
        <v>27.559999942779541</v>
      </c>
      <c r="N30" s="26">
        <f t="shared" si="4"/>
        <v>27.559999942779541</v>
      </c>
      <c r="O30" s="26">
        <f t="shared" si="4"/>
        <v>27.559999942779541</v>
      </c>
      <c r="P30" s="26">
        <f t="shared" si="4"/>
        <v>27.559999942779541</v>
      </c>
      <c r="Q30" s="26">
        <f t="shared" si="4"/>
        <v>27.559999942779541</v>
      </c>
      <c r="R30" s="26">
        <f t="shared" si="4"/>
        <v>27.559999942779541</v>
      </c>
      <c r="S30" s="26">
        <f t="shared" si="4"/>
        <v>27.559999942779541</v>
      </c>
      <c r="T30" s="26">
        <f t="shared" si="4"/>
        <v>27.559999942779541</v>
      </c>
      <c r="U30" s="26">
        <f t="shared" si="4"/>
        <v>27.559999942779541</v>
      </c>
      <c r="V30" s="26">
        <f t="shared" si="4"/>
        <v>27.559999942779541</v>
      </c>
      <c r="W30" s="26">
        <f t="shared" si="4"/>
        <v>27.559999942779541</v>
      </c>
      <c r="X30" s="26">
        <f t="shared" si="4"/>
        <v>26.309999942779541</v>
      </c>
      <c r="Y30" s="26">
        <f t="shared" si="4"/>
        <v>26.309999942779541</v>
      </c>
      <c r="Z30" s="26">
        <f t="shared" si="4"/>
        <v>26.309999942779541</v>
      </c>
      <c r="AA30" s="26">
        <f t="shared" si="4"/>
        <v>26.309999942779541</v>
      </c>
      <c r="AB30" s="26">
        <f t="shared" si="4"/>
        <v>26.309999942779541</v>
      </c>
      <c r="AC30" s="124">
        <f t="shared" si="4"/>
        <v>2.4500000000000028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23.629999885559084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21.057499885559082</v>
      </c>
      <c r="K31" s="26">
        <f t="shared" si="5"/>
        <v>21.057499885559082</v>
      </c>
      <c r="L31" s="26">
        <f t="shared" si="5"/>
        <v>18.769999885559081</v>
      </c>
      <c r="M31" s="26">
        <f t="shared" si="5"/>
        <v>18.769999885559081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19.869999885559082</v>
      </c>
      <c r="Y31" s="26">
        <f t="shared" si="5"/>
        <v>19.869999885559082</v>
      </c>
      <c r="Z31" s="26">
        <f t="shared" si="5"/>
        <v>19.869999885559082</v>
      </c>
      <c r="AA31" s="26">
        <f t="shared" si="5"/>
        <v>19.869999885559082</v>
      </c>
      <c r="AB31" s="26">
        <f t="shared" si="5"/>
        <v>19.869999885559082</v>
      </c>
      <c r="AC31" s="124">
        <f t="shared" si="5"/>
        <v>1.9800000000000004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28.170000762939452</v>
      </c>
      <c r="C32" s="26">
        <f t="shared" si="6"/>
        <v>27.700000762939453</v>
      </c>
      <c r="D32" s="26">
        <f t="shared" si="6"/>
        <v>27.700000762939453</v>
      </c>
      <c r="E32" s="26">
        <f t="shared" si="6"/>
        <v>27.700000762939453</v>
      </c>
      <c r="F32" s="26">
        <f t="shared" si="6"/>
        <v>27.700000762939453</v>
      </c>
      <c r="G32" s="26">
        <f t="shared" si="6"/>
        <v>27.700000762939453</v>
      </c>
      <c r="H32" s="26">
        <f t="shared" si="6"/>
        <v>27.700000762939453</v>
      </c>
      <c r="I32" s="26">
        <f t="shared" si="6"/>
        <v>27.700000762939453</v>
      </c>
      <c r="J32" s="26">
        <f t="shared" si="6"/>
        <v>27.700000762939453</v>
      </c>
      <c r="K32" s="26">
        <f t="shared" si="6"/>
        <v>27.700000762939453</v>
      </c>
      <c r="L32" s="26">
        <f t="shared" si="6"/>
        <v>26.800000762939455</v>
      </c>
      <c r="M32" s="26">
        <f t="shared" si="6"/>
        <v>26.800000762939455</v>
      </c>
      <c r="N32" s="26">
        <f t="shared" si="6"/>
        <v>26.800000762939455</v>
      </c>
      <c r="O32" s="26">
        <f t="shared" si="6"/>
        <v>26.800000762939455</v>
      </c>
      <c r="P32" s="26">
        <f t="shared" si="6"/>
        <v>26.800000762939455</v>
      </c>
      <c r="Q32" s="26">
        <f t="shared" si="6"/>
        <v>26.800000762939455</v>
      </c>
      <c r="R32" s="26">
        <f t="shared" si="6"/>
        <v>26.800000762939455</v>
      </c>
      <c r="S32" s="26">
        <f t="shared" si="6"/>
        <v>26.800000762939455</v>
      </c>
      <c r="T32" s="26">
        <f t="shared" si="6"/>
        <v>26.800000762939455</v>
      </c>
      <c r="U32" s="26">
        <f t="shared" si="6"/>
        <v>26.800000762939455</v>
      </c>
      <c r="V32" s="26">
        <f t="shared" si="6"/>
        <v>26.800000762939455</v>
      </c>
      <c r="W32" s="26">
        <f t="shared" si="6"/>
        <v>26.800000762939455</v>
      </c>
      <c r="X32" s="26">
        <f t="shared" si="6"/>
        <v>26.800000762939455</v>
      </c>
      <c r="Y32" s="26">
        <f t="shared" si="6"/>
        <v>26.800000762939455</v>
      </c>
      <c r="Z32" s="26">
        <f t="shared" si="6"/>
        <v>26.800000762939455</v>
      </c>
      <c r="AA32" s="26">
        <f t="shared" si="6"/>
        <v>26.800000762939455</v>
      </c>
      <c r="AB32" s="26">
        <f t="shared" si="6"/>
        <v>26.800000762939455</v>
      </c>
      <c r="AC32" s="124">
        <f t="shared" si="6"/>
        <v>3.1899999999999977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28.999999523162842</v>
      </c>
      <c r="C33" s="99">
        <f t="shared" si="7"/>
        <v>26.999999523162842</v>
      </c>
      <c r="D33" s="99">
        <f t="shared" si="7"/>
        <v>26.999999523162842</v>
      </c>
      <c r="E33" s="99">
        <f t="shared" si="7"/>
        <v>26.999999523162842</v>
      </c>
      <c r="F33" s="99">
        <f t="shared" si="7"/>
        <v>26.999999523162842</v>
      </c>
      <c r="G33" s="99">
        <f t="shared" si="7"/>
        <v>26.999999523162842</v>
      </c>
      <c r="H33" s="99">
        <f t="shared" si="7"/>
        <v>26.999999523162842</v>
      </c>
      <c r="I33" s="99">
        <f t="shared" si="7"/>
        <v>26.999999523162842</v>
      </c>
      <c r="J33" s="99">
        <f t="shared" si="7"/>
        <v>25.5</v>
      </c>
      <c r="K33" s="99">
        <f t="shared" si="7"/>
        <v>25.5</v>
      </c>
      <c r="L33" s="99">
        <f t="shared" si="7"/>
        <v>25.75</v>
      </c>
      <c r="M33" s="99">
        <f t="shared" si="7"/>
        <v>25.75</v>
      </c>
      <c r="N33" s="99">
        <f t="shared" si="7"/>
        <v>25.75</v>
      </c>
      <c r="O33" s="99">
        <f t="shared" si="7"/>
        <v>25.75</v>
      </c>
      <c r="P33" s="99">
        <f t="shared" si="7"/>
        <v>25.75</v>
      </c>
      <c r="Q33" s="99">
        <f t="shared" si="7"/>
        <v>25.75</v>
      </c>
      <c r="R33" s="99">
        <f t="shared" si="7"/>
        <v>25.75</v>
      </c>
      <c r="S33" s="99">
        <f t="shared" si="7"/>
        <v>25.75</v>
      </c>
      <c r="T33" s="99">
        <f t="shared" si="7"/>
        <v>25.75</v>
      </c>
      <c r="U33" s="99">
        <f t="shared" si="7"/>
        <v>25.75</v>
      </c>
      <c r="V33" s="99">
        <f t="shared" si="7"/>
        <v>25.75</v>
      </c>
      <c r="W33" s="99">
        <f t="shared" si="7"/>
        <v>25.75</v>
      </c>
      <c r="X33" s="99">
        <f t="shared" si="7"/>
        <v>25.75</v>
      </c>
      <c r="Y33" s="99">
        <f t="shared" si="7"/>
        <v>25.75</v>
      </c>
      <c r="Z33" s="99">
        <f t="shared" si="7"/>
        <v>25.75</v>
      </c>
      <c r="AA33" s="99">
        <f t="shared" si="7"/>
        <v>25.75</v>
      </c>
      <c r="AB33" s="99">
        <f t="shared" si="7"/>
        <v>25.75</v>
      </c>
      <c r="AC33" s="125">
        <f t="shared" si="7"/>
        <v>3.6000000000000014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-8.5</v>
      </c>
      <c r="C34" s="102">
        <f t="shared" si="8"/>
        <v>-10.5</v>
      </c>
      <c r="D34" s="102">
        <f t="shared" si="8"/>
        <v>-10.5</v>
      </c>
      <c r="E34" s="102">
        <f t="shared" si="8"/>
        <v>-9.5</v>
      </c>
      <c r="F34" s="102">
        <f t="shared" si="8"/>
        <v>-9.5</v>
      </c>
      <c r="G34" s="102">
        <f t="shared" si="8"/>
        <v>-9.5</v>
      </c>
      <c r="H34" s="102">
        <f t="shared" si="8"/>
        <v>-9.5</v>
      </c>
      <c r="I34" s="102">
        <f t="shared" si="8"/>
        <v>-9.5</v>
      </c>
      <c r="J34" s="102">
        <f t="shared" si="8"/>
        <v>-11.75</v>
      </c>
      <c r="K34" s="102">
        <f t="shared" si="8"/>
        <v>-11.75</v>
      </c>
      <c r="L34" s="102">
        <f t="shared" si="8"/>
        <v>-11.5</v>
      </c>
      <c r="M34" s="102">
        <f t="shared" si="8"/>
        <v>-11.5</v>
      </c>
      <c r="N34" s="102">
        <f t="shared" si="8"/>
        <v>-11.5</v>
      </c>
      <c r="O34" s="102">
        <f t="shared" si="8"/>
        <v>-11.5</v>
      </c>
      <c r="P34" s="102">
        <f t="shared" si="8"/>
        <v>-11.5</v>
      </c>
      <c r="Q34" s="102">
        <f t="shared" si="8"/>
        <v>-11.5</v>
      </c>
      <c r="R34" s="102">
        <f t="shared" si="8"/>
        <v>-11.5</v>
      </c>
      <c r="S34" s="102">
        <f t="shared" si="8"/>
        <v>-11.5</v>
      </c>
      <c r="T34" s="102">
        <f t="shared" si="8"/>
        <v>-11.5</v>
      </c>
      <c r="U34" s="102">
        <f t="shared" si="8"/>
        <v>-11.5</v>
      </c>
      <c r="V34" s="102">
        <f t="shared" si="8"/>
        <v>-11.5</v>
      </c>
      <c r="W34" s="26">
        <f t="shared" si="8"/>
        <v>-11.5</v>
      </c>
      <c r="X34" s="26">
        <f t="shared" si="8"/>
        <v>-11.5</v>
      </c>
      <c r="Y34" s="102">
        <f t="shared" si="8"/>
        <v>-11.5</v>
      </c>
      <c r="Z34" s="102">
        <f t="shared" si="8"/>
        <v>-11.5</v>
      </c>
      <c r="AA34" s="102">
        <f t="shared" si="8"/>
        <v>-11.5</v>
      </c>
      <c r="AB34" s="102">
        <f t="shared" si="8"/>
        <v>-11.5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20</v>
      </c>
      <c r="C37" s="26">
        <f t="shared" si="9"/>
        <v>14.5</v>
      </c>
      <c r="D37" s="26">
        <f t="shared" si="9"/>
        <v>14.5</v>
      </c>
      <c r="E37" s="26">
        <f t="shared" si="9"/>
        <v>13.600000000000001</v>
      </c>
      <c r="F37" s="26">
        <f t="shared" si="9"/>
        <v>13.600000000000001</v>
      </c>
      <c r="G37" s="26">
        <f t="shared" si="9"/>
        <v>13.600000000000001</v>
      </c>
      <c r="H37" s="26">
        <f t="shared" si="9"/>
        <v>13.600000000000001</v>
      </c>
      <c r="I37" s="26">
        <f t="shared" si="9"/>
        <v>13.600000000000001</v>
      </c>
      <c r="J37" s="26">
        <f t="shared" si="9"/>
        <v>13</v>
      </c>
      <c r="K37" s="26">
        <f t="shared" si="9"/>
        <v>13</v>
      </c>
      <c r="L37" s="26">
        <f t="shared" si="9"/>
        <v>8.4999961853027344</v>
      </c>
      <c r="M37" s="26">
        <f t="shared" si="9"/>
        <v>8.4999961853027344</v>
      </c>
      <c r="N37" s="26">
        <f t="shared" si="9"/>
        <v>8.4999961853027344</v>
      </c>
      <c r="O37" s="26">
        <f t="shared" si="9"/>
        <v>8.4999961853027344</v>
      </c>
      <c r="P37" s="26">
        <f t="shared" si="9"/>
        <v>8.4999961853027344</v>
      </c>
      <c r="Q37" s="26">
        <f t="shared" si="9"/>
        <v>8.4999961853027344</v>
      </c>
      <c r="R37" s="26">
        <f t="shared" si="9"/>
        <v>8.4999961853027344</v>
      </c>
      <c r="S37" s="26">
        <f t="shared" si="9"/>
        <v>8.4999961853027344</v>
      </c>
      <c r="T37" s="26">
        <f t="shared" si="9"/>
        <v>8.4999961853027344</v>
      </c>
      <c r="U37" s="26">
        <f t="shared" si="9"/>
        <v>8.4999961853027344</v>
      </c>
      <c r="V37" s="26">
        <f t="shared" si="9"/>
        <v>8.4999961853027344</v>
      </c>
      <c r="W37" s="26">
        <f t="shared" si="9"/>
        <v>8.4999961853027344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-2.9363636363636303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37180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22.75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25.25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26.31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26.78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26.78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25.9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26.9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50.636363636363633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121920</xdr:colOff>
                <xdr:row>2</xdr:row>
                <xdr:rowOff>83820</xdr:rowOff>
              </from>
              <to>
                <xdr:col>0</xdr:col>
                <xdr:colOff>1196340</xdr:colOff>
                <xdr:row>4</xdr:row>
                <xdr:rowOff>106680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workbookViewId="0">
      <selection activeCell="C4" sqref="C4"/>
    </sheetView>
  </sheetViews>
  <sheetFormatPr defaultRowHeight="10.199999999999999" x14ac:dyDescent="0.2"/>
  <cols>
    <col min="3" max="3" width="12.125" customWidth="1"/>
    <col min="7" max="7" width="14" customWidth="1"/>
  </cols>
  <sheetData>
    <row r="2" spans="1:7" x14ac:dyDescent="0.2">
      <c r="A2" t="s">
        <v>122</v>
      </c>
      <c r="C2" t="s">
        <v>123</v>
      </c>
    </row>
    <row r="3" spans="1:7" x14ac:dyDescent="0.2">
      <c r="A3" t="s">
        <v>124</v>
      </c>
      <c r="C3" s="4">
        <v>37181</v>
      </c>
      <c r="E3" t="s">
        <v>202</v>
      </c>
      <c r="G3" s="4">
        <f>WORKDAY(Top!C3, -1, Holidays)</f>
        <v>37180</v>
      </c>
    </row>
    <row r="4" spans="1:7" x14ac:dyDescent="0.2">
      <c r="A4" s="141" t="s">
        <v>125</v>
      </c>
    </row>
    <row r="5" spans="1:7" x14ac:dyDescent="0.2">
      <c r="A5" s="142" t="s">
        <v>130</v>
      </c>
    </row>
    <row r="6" spans="1:7" x14ac:dyDescent="0.2">
      <c r="A6" s="142" t="s">
        <v>129</v>
      </c>
    </row>
    <row r="7" spans="1:7" x14ac:dyDescent="0.2">
      <c r="A7" s="142" t="s">
        <v>131</v>
      </c>
    </row>
    <row r="8" spans="1:7" x14ac:dyDescent="0.2">
      <c r="A8" s="142" t="s">
        <v>134</v>
      </c>
    </row>
    <row r="9" spans="1:7" x14ac:dyDescent="0.2">
      <c r="A9" s="142" t="s">
        <v>132</v>
      </c>
    </row>
    <row r="10" spans="1:7" x14ac:dyDescent="0.2">
      <c r="A10" s="142" t="s">
        <v>128</v>
      </c>
    </row>
    <row r="11" spans="1:7" ht="12.75" customHeight="1" x14ac:dyDescent="0.2">
      <c r="A11" s="142" t="s">
        <v>133</v>
      </c>
    </row>
    <row r="12" spans="1:7" ht="12.75" customHeight="1" x14ac:dyDescent="0.2">
      <c r="A12" s="142" t="s">
        <v>135</v>
      </c>
    </row>
    <row r="13" spans="1:7" ht="12.75" customHeight="1" x14ac:dyDescent="0.2"/>
    <row r="14" spans="1:7" ht="12.75" customHeight="1" x14ac:dyDescent="0.2"/>
    <row r="15" spans="1:7" ht="12.75" customHeight="1" x14ac:dyDescent="0.2"/>
    <row r="16" spans="1:7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spans="1:1" ht="12.75" customHeight="1" x14ac:dyDescent="0.2"/>
    <row r="34" spans="1:1" ht="12.75" customHeight="1" x14ac:dyDescent="0.2">
      <c r="A34" s="149"/>
    </row>
    <row r="35" spans="1:1" ht="12.75" customHeight="1" x14ac:dyDescent="0.2">
      <c r="A35" s="149"/>
    </row>
    <row r="36" spans="1:1" ht="12.75" customHeight="1" x14ac:dyDescent="0.2">
      <c r="A36" s="149"/>
    </row>
    <row r="37" spans="1:1" ht="12.75" customHeight="1" x14ac:dyDescent="0.2">
      <c r="A37" s="149"/>
    </row>
    <row r="38" spans="1:1" ht="12.75" customHeight="1" x14ac:dyDescent="0.2">
      <c r="A38" s="149"/>
    </row>
    <row r="39" spans="1:1" ht="12.75" customHeight="1" x14ac:dyDescent="0.2">
      <c r="A39" s="149"/>
    </row>
    <row r="40" spans="1:1" ht="12.75" customHeight="1" x14ac:dyDescent="0.2">
      <c r="A40" s="149"/>
    </row>
    <row r="41" spans="1:1" ht="12.75" customHeight="1" x14ac:dyDescent="0.2">
      <c r="A41" s="149"/>
    </row>
    <row r="42" spans="1:1" ht="12.75" customHeight="1" x14ac:dyDescent="0.2">
      <c r="A42" s="149"/>
    </row>
    <row r="43" spans="1:1" ht="13.5" customHeight="1" x14ac:dyDescent="0.2">
      <c r="A43" s="149"/>
    </row>
    <row r="44" spans="1:1" ht="12.75" customHeight="1" x14ac:dyDescent="0.2">
      <c r="A44" s="149"/>
    </row>
    <row r="45" spans="1:1" ht="12.75" customHeight="1" x14ac:dyDescent="0.2">
      <c r="A45" s="149"/>
    </row>
    <row r="46" spans="1:1" ht="12.75" customHeight="1" x14ac:dyDescent="0.2">
      <c r="A46" s="149"/>
    </row>
    <row r="47" spans="1:1" ht="12.75" customHeight="1" x14ac:dyDescent="0.2">
      <c r="A47" s="149"/>
    </row>
    <row r="48" spans="1:1" ht="12.75" customHeight="1" x14ac:dyDescent="0.2">
      <c r="A48" s="149"/>
    </row>
    <row r="49" spans="1:178" ht="12.75" customHeight="1" x14ac:dyDescent="0.2">
      <c r="A49" s="149"/>
    </row>
    <row r="50" spans="1:178" ht="12.75" customHeight="1" x14ac:dyDescent="0.2">
      <c r="A50" s="149"/>
    </row>
    <row r="51" spans="1:178" ht="12.75" customHeight="1" x14ac:dyDescent="0.2">
      <c r="A51" s="149"/>
    </row>
    <row r="53" spans="1:178" x14ac:dyDescent="0.2">
      <c r="A53" t="s">
        <v>126</v>
      </c>
      <c r="C53" s="143">
        <v>37181</v>
      </c>
    </row>
    <row r="54" spans="1:178" ht="13.2" x14ac:dyDescent="0.25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525780</xdr:colOff>
                <xdr:row>8</xdr:row>
                <xdr:rowOff>38100</xdr:rowOff>
              </from>
              <to>
                <xdr:col>9</xdr:col>
                <xdr:colOff>487680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457200</xdr:colOff>
                <xdr:row>8</xdr:row>
                <xdr:rowOff>45720</xdr:rowOff>
              </from>
              <to>
                <xdr:col>6</xdr:col>
                <xdr:colOff>510540</xdr:colOff>
                <xdr:row>10</xdr:row>
                <xdr:rowOff>30480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15240</xdr:colOff>
                <xdr:row>8</xdr:row>
                <xdr:rowOff>53340</xdr:rowOff>
              </from>
              <to>
                <xdr:col>13</xdr:col>
                <xdr:colOff>22860</xdr:colOff>
                <xdr:row>10</xdr:row>
                <xdr:rowOff>83820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182880</xdr:colOff>
                <xdr:row>8</xdr:row>
                <xdr:rowOff>30480</xdr:rowOff>
              </from>
              <to>
                <xdr:col>3</xdr:col>
                <xdr:colOff>7620</xdr:colOff>
                <xdr:row>11</xdr:row>
                <xdr:rowOff>15240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99060</xdr:colOff>
                <xdr:row>14</xdr:row>
                <xdr:rowOff>7620</xdr:rowOff>
              </from>
              <to>
                <xdr:col>3</xdr:col>
                <xdr:colOff>22860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F13" sqref="F13"/>
    </sheetView>
  </sheetViews>
  <sheetFormatPr defaultColWidth="0" defaultRowHeight="10.199999999999999" x14ac:dyDescent="0.2"/>
  <cols>
    <col min="1" max="1" width="30.875" style="152" customWidth="1"/>
    <col min="2" max="2" width="9.25" style="152" hidden="1" customWidth="1"/>
    <col min="3" max="5" width="9.125" style="152" customWidth="1"/>
    <col min="6" max="6" width="9.75" style="152" customWidth="1"/>
    <col min="7" max="7" width="13" style="152" customWidth="1"/>
    <col min="8" max="9" width="9.75" style="152" hidden="1" customWidth="1"/>
    <col min="10" max="10" width="13" style="152" customWidth="1"/>
    <col min="11" max="12" width="9.75" style="152" hidden="1" customWidth="1"/>
    <col min="13" max="14" width="9.75" style="152" customWidth="1"/>
    <col min="15" max="15" width="12.125" style="152" customWidth="1"/>
    <col min="16" max="17" width="9.75" style="152" hidden="1" customWidth="1"/>
    <col min="18" max="18" width="9.75" style="152" customWidth="1"/>
    <col min="19" max="19" width="12.625" style="152" customWidth="1"/>
    <col min="20" max="22" width="9.75" style="152" hidden="1" customWidth="1"/>
    <col min="23" max="27" width="9.75" style="152" customWidth="1"/>
    <col min="28" max="28" width="10.375" style="152" customWidth="1"/>
    <col min="29" max="29" width="12" style="152" bestFit="1" customWidth="1"/>
    <col min="30" max="31" width="9.875" style="282" bestFit="1" customWidth="1"/>
    <col min="32" max="32" width="14.875" style="152" customWidth="1"/>
    <col min="33" max="140" width="9.1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37181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12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10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3.2" x14ac:dyDescent="0.25">
      <c r="A6" s="287">
        <f>+crvDate</f>
        <v>37181</v>
      </c>
    </row>
    <row r="7" spans="1:140" ht="10.5" hidden="1" customHeight="1" x14ac:dyDescent="0.25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5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65" customHeight="1" x14ac:dyDescent="0.2">
      <c r="A9" s="300" t="s">
        <v>139</v>
      </c>
      <c r="B9" s="282" t="s">
        <v>54</v>
      </c>
      <c r="C9" s="195">
        <f>'Power Desk Daily Price'!$AC9</f>
        <v>26</v>
      </c>
      <c r="D9" s="195">
        <f ca="1">IF(ISERROR((AVERAGE(OFFSET('Curve Summary'!$D$6,13,0,15,1))*15+ 10* 'Curve Summary Backup'!$D$38)/25), 'Curve Summary Backup'!$D$38,(AVERAGE(OFFSET('Curve Summary'!$D$6,13,0,15,1))*15+ 10* 'Curve Summary Backup'!$D$38)/25)</f>
        <v>28</v>
      </c>
      <c r="E9" s="195">
        <f>VLOOKUP(E$7,'Curve Summary'!$A$7:$AG$54,4)</f>
        <v>36.25</v>
      </c>
      <c r="F9" s="301">
        <f t="shared" ref="F9:F15" ca="1" si="0">(C9*C$5+D9*D$5+E9*E$5)/(SUM(C$5:E$5))</f>
        <v>30.843137254901961</v>
      </c>
      <c r="G9" s="195">
        <f t="shared" ref="G9:G15" si="1">AVERAGE(H9:I9)</f>
        <v>35.125</v>
      </c>
      <c r="H9" s="195">
        <f t="shared" ref="H9:I15" si="2">AG9</f>
        <v>36.25</v>
      </c>
      <c r="I9" s="195">
        <f t="shared" si="2"/>
        <v>34</v>
      </c>
      <c r="J9" s="195">
        <f t="shared" ref="J9:J15" si="3">AVERAGE(K9:L9)</f>
        <v>29.25</v>
      </c>
      <c r="K9" s="195">
        <f t="shared" ref="K9:N15" si="4">AI9</f>
        <v>30.5</v>
      </c>
      <c r="L9" s="195">
        <f t="shared" si="4"/>
        <v>28</v>
      </c>
      <c r="M9" s="195">
        <f t="shared" si="4"/>
        <v>26.5</v>
      </c>
      <c r="N9" s="195">
        <f t="shared" si="4"/>
        <v>28</v>
      </c>
      <c r="O9" s="195">
        <f t="shared" ref="O9:O15" si="5">AVERAGE(P9:Q9)</f>
        <v>44.75</v>
      </c>
      <c r="P9" s="191">
        <f t="shared" ref="P9:R15" si="6">AM9</f>
        <v>41</v>
      </c>
      <c r="Q9" s="195">
        <f t="shared" si="6"/>
        <v>48.5</v>
      </c>
      <c r="R9" s="195">
        <f t="shared" si="6"/>
        <v>41.5</v>
      </c>
      <c r="S9" s="195">
        <f t="shared" ref="S9:S15" si="7">AVERAGE(T9:V9)</f>
        <v>35.416666666666664</v>
      </c>
      <c r="T9" s="195">
        <f t="shared" ref="T9:V15" si="8">AP9</f>
        <v>36</v>
      </c>
      <c r="U9" s="195">
        <f t="shared" si="8"/>
        <v>34</v>
      </c>
      <c r="V9" s="195">
        <f t="shared" si="8"/>
        <v>36.25</v>
      </c>
      <c r="W9" s="301">
        <f>SUM(AG28:AR28)/SUM($AG$5:$AR$5)</f>
        <v>35.079411764705881</v>
      </c>
      <c r="X9" s="195">
        <f>SUM(AS28:BD28)/SUM($AS$5:$BD$5)</f>
        <v>38.269607843137258</v>
      </c>
      <c r="Y9" s="195">
        <f>SUM(BE28:BR28)/SUM($BE$5:$BR$5)</f>
        <v>38.801610738255029</v>
      </c>
      <c r="Z9" s="195">
        <f>SUM(BQ28:CB28)/SUM($BQ$5:$CB$5)</f>
        <v>39.102313725490198</v>
      </c>
      <c r="AA9" s="195">
        <f t="shared" ref="AA9:AA15" si="9">SUM(CC28:DX28)/SUM($CC$5:$DX$5)</f>
        <v>40.256147058823544</v>
      </c>
      <c r="AB9" s="196">
        <f t="shared" ref="AB9:AB15" si="10">SUM(DY28:EJ28)/SUM($DY$5:$EJ$5)</f>
        <v>41.482148437500008</v>
      </c>
      <c r="AC9" s="302">
        <f t="shared" ref="AC9:AC15" ca="1" si="11">(C9*C$5+D9*D$5+E9*E$5+SUM(AG28:EJ28))/(SUM(C$5:E$5)+SUM($AG$5:$EJ$5))</f>
        <v>39.105274584929745</v>
      </c>
      <c r="AD9" s="303"/>
      <c r="AE9" s="303"/>
      <c r="AF9" s="304"/>
      <c r="AG9" s="191">
        <f>VLOOKUP(AG$7,'Curve Summary'!$A$7:$AG$161,4)</f>
        <v>36.25</v>
      </c>
      <c r="AH9" s="191">
        <f>VLOOKUP(AH$7,'Curve Summary'!$A$7:$AG$161,4)</f>
        <v>34</v>
      </c>
      <c r="AI9" s="191">
        <f>VLOOKUP(AI$7,'Curve Summary'!$A$7:$AG$161,4)</f>
        <v>30.5</v>
      </c>
      <c r="AJ9" s="191">
        <f>VLOOKUP(AJ$7,'Curve Summary'!$A$7:$AG$161,4)</f>
        <v>28</v>
      </c>
      <c r="AK9" s="191">
        <f>VLOOKUP(AK$7,'Curve Summary'!$A$7:$AG$161,4)</f>
        <v>26.5</v>
      </c>
      <c r="AL9" s="191">
        <f>VLOOKUP(AL$7,'Curve Summary'!$A$7:$AG$161,4)</f>
        <v>28</v>
      </c>
      <c r="AM9" s="191">
        <f>VLOOKUP(AM$7,'Curve Summary'!$A$7:$AG$161,4)</f>
        <v>41</v>
      </c>
      <c r="AN9" s="191">
        <f>VLOOKUP(AN$7,'Curve Summary'!$A$7:$AG$161,4)</f>
        <v>48.5</v>
      </c>
      <c r="AO9" s="191">
        <f>VLOOKUP(AO$7,'Curve Summary'!$A$7:$AG$161,4)</f>
        <v>41.5</v>
      </c>
      <c r="AP9" s="191">
        <f>VLOOKUP(AP$7,'Curve Summary'!$A$7:$AG$161,4)</f>
        <v>36</v>
      </c>
      <c r="AQ9" s="191">
        <f>VLOOKUP(AQ$7,'Curve Summary'!$A$7:$AG$161,4)</f>
        <v>34</v>
      </c>
      <c r="AR9" s="191">
        <f>VLOOKUP(AR$7,'Curve Summary'!$A$7:$AG$161,4)</f>
        <v>36.25</v>
      </c>
      <c r="AS9" s="191">
        <f>VLOOKUP(AS$7,'Curve Summary'!$A$7:$AG$161,4)</f>
        <v>40</v>
      </c>
      <c r="AT9" s="191">
        <f>VLOOKUP(AT$7,'Curve Summary'!$A$7:$AG$161,4)</f>
        <v>38.5</v>
      </c>
      <c r="AU9" s="191">
        <f>VLOOKUP(AU$7,'Curve Summary'!$A$7:$AG$161,4)</f>
        <v>34</v>
      </c>
      <c r="AV9" s="191">
        <f>VLOOKUP(AV$7,'Curve Summary'!$A$7:$AG$161,4)</f>
        <v>31</v>
      </c>
      <c r="AW9" s="191">
        <f>VLOOKUP(AW$7,'Curve Summary'!$A$7:$AG$161,4)</f>
        <v>27.5</v>
      </c>
      <c r="AX9" s="191">
        <f>VLOOKUP(AX$7,'Curve Summary'!$A$7:$AG$161,4)</f>
        <v>28.75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45.5</v>
      </c>
      <c r="BB9" s="191">
        <f>VLOOKUP(BB$7,'Curve Summary'!$A$7:$AG$161,4)</f>
        <v>39</v>
      </c>
      <c r="BC9" s="191">
        <f>VLOOKUP(BC$7,'Curve Summary'!$A$7:$AG$161,4)</f>
        <v>35</v>
      </c>
      <c r="BD9" s="191">
        <f>VLOOKUP(BD$7,'Curve Summary'!$A$7:$AG$161,4)</f>
        <v>37.5</v>
      </c>
      <c r="BE9" s="191">
        <f>VLOOKUP(BE$7,'Curve Summary'!$A$7:$AG$161,4)</f>
        <v>40.15</v>
      </c>
      <c r="BF9" s="191">
        <f>VLOOKUP(BF$7,'Curve Summary'!$A$7:$AG$161,4)</f>
        <v>38.86</v>
      </c>
      <c r="BG9" s="191">
        <f>VLOOKUP(BG$7,'Curve Summary'!$A$7:$AG$161,4)</f>
        <v>35</v>
      </c>
      <c r="BH9" s="191">
        <f>VLOOKUP(BH$7,'Curve Summary'!$A$7:$AG$161,4)</f>
        <v>32.42</v>
      </c>
      <c r="BI9" s="191">
        <f>VLOOKUP(BI$7,'Curve Summary'!$A$7:$AG$161,4)</f>
        <v>29.42</v>
      </c>
      <c r="BJ9" s="191">
        <f>VLOOKUP(BJ$7,'Curve Summary'!$A$7:$AG$161,4)</f>
        <v>30.49</v>
      </c>
      <c r="BK9" s="191">
        <f>VLOOKUP(BK$7,'Curve Summary'!$A$7:$AG$161,4)</f>
        <v>46.17</v>
      </c>
      <c r="BL9" s="191">
        <f>VLOOKUP(BL$7,'Curve Summary'!$A$7:$AG$161,4)</f>
        <v>53.04</v>
      </c>
      <c r="BM9" s="191">
        <f>VLOOKUP(BM$7,'Curve Summary'!$A$7:$AG$161,4)</f>
        <v>44.88</v>
      </c>
      <c r="BN9" s="191">
        <f>VLOOKUP(BN$7,'Curve Summary'!$A$7:$AG$161,4)</f>
        <v>39.299999999999997</v>
      </c>
      <c r="BO9" s="191">
        <f>VLOOKUP(BO$7,'Curve Summary'!$A$7:$AG$161,4)</f>
        <v>35.869999999999997</v>
      </c>
      <c r="BP9" s="191">
        <f>VLOOKUP(BP$7,'Curve Summary'!$A$7:$AG$161,4)</f>
        <v>38.01</v>
      </c>
      <c r="BQ9" s="191">
        <f>VLOOKUP(BQ$7,'Curve Summary'!$A$7:$AG$161,4)</f>
        <v>40.380000000000003</v>
      </c>
      <c r="BR9" s="191">
        <f>VLOOKUP(BR$7,'Curve Summary'!$A$7:$AG$161,4)</f>
        <v>39.270000000000003</v>
      </c>
      <c r="BS9" s="191">
        <f>VLOOKUP(BS$7,'Curve Summary'!$A$7:$AG$161,4)</f>
        <v>35.950000000000003</v>
      </c>
      <c r="BT9" s="191">
        <f>VLOOKUP(BT$7,'Curve Summary'!$A$7:$AG$161,4)</f>
        <v>33.74</v>
      </c>
      <c r="BU9" s="191">
        <f>VLOOKUP(BU$7,'Curve Summary'!$A$7:$AG$161,4)</f>
        <v>31.16</v>
      </c>
      <c r="BV9" s="191">
        <f>VLOOKUP(BV$7,'Curve Summary'!$A$7:$AG$161,4)</f>
        <v>32.08</v>
      </c>
      <c r="BW9" s="191">
        <f>VLOOKUP(BW$7,'Curve Summary'!$A$7:$AG$161,4)</f>
        <v>45.56</v>
      </c>
      <c r="BX9" s="191">
        <f>VLOOKUP(BX$7,'Curve Summary'!$A$7:$AG$161,4)</f>
        <v>51.47</v>
      </c>
      <c r="BY9" s="191">
        <f>VLOOKUP(BY$7,'Curve Summary'!$A$7:$AG$161,4)</f>
        <v>44.46</v>
      </c>
      <c r="BZ9" s="191">
        <f>VLOOKUP(BZ$7,'Curve Summary'!$A$7:$AG$161,4)</f>
        <v>39.659999999999997</v>
      </c>
      <c r="CA9" s="191">
        <f>VLOOKUP(CA$7,'Curve Summary'!$A$7:$AG$161,4)</f>
        <v>36.71</v>
      </c>
      <c r="CB9" s="191">
        <f>VLOOKUP(CB$7,'Curve Summary'!$A$7:$AG$161,4)</f>
        <v>38.56</v>
      </c>
      <c r="CC9" s="191">
        <f>VLOOKUP(CC$7,'Curve Summary'!$A$7:$AG$161,4)</f>
        <v>40.71</v>
      </c>
      <c r="CD9" s="191">
        <f>VLOOKUP(CD$7,'Curve Summary'!$A$7:$AG$161,4)</f>
        <v>39.700000000000003</v>
      </c>
      <c r="CE9" s="191">
        <f>VLOOKUP(CE$7,'Curve Summary'!$A$7:$AG$161,4)</f>
        <v>36.68</v>
      </c>
      <c r="CF9" s="191">
        <f>VLOOKUP(CF$7,'Curve Summary'!$A$7:$AG$161,4)</f>
        <v>34.67</v>
      </c>
      <c r="CG9" s="191">
        <f>VLOOKUP(CG$7,'Curve Summary'!$A$7:$AG$161,4)</f>
        <v>32.31</v>
      </c>
      <c r="CH9" s="191">
        <f>VLOOKUP(CH$7,'Curve Summary'!$A$7:$AG$161,4)</f>
        <v>33.159999999999997</v>
      </c>
      <c r="CI9" s="191">
        <f>VLOOKUP(CI$7,'Curve Summary'!$A$7:$AG$161,4)</f>
        <v>45.43</v>
      </c>
      <c r="CJ9" s="191">
        <f>VLOOKUP(CJ$7,'Curve Summary'!$A$7:$AG$161,4)</f>
        <v>50.81</v>
      </c>
      <c r="CK9" s="191">
        <f>VLOOKUP(CK$7,'Curve Summary'!$A$7:$AG$161,4)</f>
        <v>44.43</v>
      </c>
      <c r="CL9" s="191">
        <f>VLOOKUP(CL$7,'Curve Summary'!$A$7:$AG$161,4)</f>
        <v>40.06</v>
      </c>
      <c r="CM9" s="191">
        <f>VLOOKUP(CM$7,'Curve Summary'!$A$7:$AG$161,4)</f>
        <v>37.369999999999997</v>
      </c>
      <c r="CN9" s="191">
        <f>VLOOKUP(CN$7,'Curve Summary'!$A$7:$AG$161,4)</f>
        <v>39.06</v>
      </c>
      <c r="CO9" s="191">
        <f>VLOOKUP(CO$7,'Curve Summary'!$A$7:$AG$161,4)</f>
        <v>41.05</v>
      </c>
      <c r="CP9" s="191">
        <f>VLOOKUP(CP$7,'Curve Summary'!$A$7:$AG$161,4)</f>
        <v>40.130000000000003</v>
      </c>
      <c r="CQ9" s="191">
        <f>VLOOKUP(CQ$7,'Curve Summary'!$A$7:$AG$161,4)</f>
        <v>37.380000000000003</v>
      </c>
      <c r="CR9" s="191">
        <f>VLOOKUP(CR$7,'Curve Summary'!$A$7:$AG$161,4)</f>
        <v>35.549999999999997</v>
      </c>
      <c r="CS9" s="191">
        <f>VLOOKUP(CS$7,'Curve Summary'!$A$7:$AG$161,4)</f>
        <v>33.409999999999997</v>
      </c>
      <c r="CT9" s="191">
        <f>VLOOKUP(CT$7,'Curve Summary'!$A$7:$AG$161,4)</f>
        <v>34.18</v>
      </c>
      <c r="CU9" s="191">
        <f>VLOOKUP(CU$7,'Curve Summary'!$A$7:$AG$161,4)</f>
        <v>45.35</v>
      </c>
      <c r="CV9" s="191">
        <f>VLOOKUP(CV$7,'Curve Summary'!$A$7:$AG$161,4)</f>
        <v>50.25</v>
      </c>
      <c r="CW9" s="191">
        <f>VLOOKUP(CW$7,'Curve Summary'!$A$7:$AG$161,4)</f>
        <v>44.44</v>
      </c>
      <c r="CX9" s="191">
        <f>VLOOKUP(CX$7,'Curve Summary'!$A$7:$AG$161,4)</f>
        <v>40.47</v>
      </c>
      <c r="CY9" s="191">
        <f>VLOOKUP(CY$7,'Curve Summary'!$A$7:$AG$161,4)</f>
        <v>38.020000000000003</v>
      </c>
      <c r="CZ9" s="191">
        <f>VLOOKUP(CZ$7,'Curve Summary'!$A$7:$AG$161,4)</f>
        <v>39.56</v>
      </c>
      <c r="DA9" s="191">
        <f>VLOOKUP(DA$7,'Curve Summary'!$A$7:$AG$161,4)</f>
        <v>41.47</v>
      </c>
      <c r="DB9" s="191">
        <f>VLOOKUP(DB$7,'Curve Summary'!$A$7:$AG$161,4)</f>
        <v>40.619999999999997</v>
      </c>
      <c r="DC9" s="191">
        <f>VLOOKUP(DC$7,'Curve Summary'!$A$7:$AG$161,4)</f>
        <v>38.06</v>
      </c>
      <c r="DD9" s="191">
        <f>VLOOKUP(DD$7,'Curve Summary'!$A$7:$AG$161,4)</f>
        <v>36.35</v>
      </c>
      <c r="DE9" s="191">
        <f>VLOOKUP(DE$7,'Curve Summary'!$A$7:$AG$161,4)</f>
        <v>34.36</v>
      </c>
      <c r="DF9" s="191">
        <f>VLOOKUP(DF$7,'Curve Summary'!$A$7:$AG$161,4)</f>
        <v>35.08</v>
      </c>
      <c r="DG9" s="191">
        <f>VLOOKUP(DG$7,'Curve Summary'!$A$7:$AG$161,4)</f>
        <v>45.49</v>
      </c>
      <c r="DH9" s="191">
        <f>VLOOKUP(DH$7,'Curve Summary'!$A$7:$AG$161,4)</f>
        <v>50.05</v>
      </c>
      <c r="DI9" s="191">
        <f>VLOOKUP(DI$7,'Curve Summary'!$A$7:$AG$161,4)</f>
        <v>44.64</v>
      </c>
      <c r="DJ9" s="191">
        <f>VLOOKUP(DJ$7,'Curve Summary'!$A$7:$AG$161,4)</f>
        <v>40.94</v>
      </c>
      <c r="DK9" s="191">
        <f>VLOOKUP(DK$7,'Curve Summary'!$A$7:$AG$161,4)</f>
        <v>38.659999999999997</v>
      </c>
      <c r="DL9" s="191">
        <f>VLOOKUP(DL$7,'Curve Summary'!$A$7:$AG$161,4)</f>
        <v>40.090000000000003</v>
      </c>
      <c r="DM9" s="191">
        <f>VLOOKUP(DM$7,'Curve Summary'!$A$7:$AG$161,4)</f>
        <v>41.9</v>
      </c>
      <c r="DN9" s="191">
        <f>VLOOKUP(DN$7,'Curve Summary'!$A$7:$AG$161,4)</f>
        <v>41.11</v>
      </c>
      <c r="DO9" s="191">
        <f>VLOOKUP(DO$7,'Curve Summary'!$A$7:$AG$161,4)</f>
        <v>38.72</v>
      </c>
      <c r="DP9" s="191">
        <f>VLOOKUP(DP$7,'Curve Summary'!$A$7:$AG$161,4)</f>
        <v>37.130000000000003</v>
      </c>
      <c r="DQ9" s="191">
        <f>VLOOKUP(DQ$7,'Curve Summary'!$A$7:$AG$161,4)</f>
        <v>35.28</v>
      </c>
      <c r="DR9" s="191">
        <f>VLOOKUP(DR$7,'Curve Summary'!$A$7:$AG$161,4)</f>
        <v>35.950000000000003</v>
      </c>
      <c r="DS9" s="191">
        <f>VLOOKUP(DS$7,'Curve Summary'!$A$7:$AG$161,4)</f>
        <v>45.64</v>
      </c>
      <c r="DT9" s="191">
        <f>VLOOKUP(DT$7,'Curve Summary'!$A$7:$AG$161,4)</f>
        <v>49.9</v>
      </c>
      <c r="DU9" s="191">
        <f>VLOOKUP(DU$7,'Curve Summary'!$A$7:$AG$161,4)</f>
        <v>44.85</v>
      </c>
      <c r="DV9" s="191">
        <f>VLOOKUP(DV$7,'Curve Summary'!$A$7:$AG$161,4)</f>
        <v>41.41</v>
      </c>
      <c r="DW9" s="191">
        <f>VLOOKUP(DW$7,'Curve Summary'!$A$7:$AG$161,4)</f>
        <v>39.29</v>
      </c>
      <c r="DX9" s="191">
        <f>VLOOKUP(DX$7,'Curve Summary'!$A$7:$AG$161,4)</f>
        <v>40.619999999999997</v>
      </c>
      <c r="DY9" s="191">
        <f>VLOOKUP(DY$7,'Curve Summary'!$A$7:$AG$161,4)</f>
        <v>42.34</v>
      </c>
      <c r="DZ9" s="191">
        <f>VLOOKUP(DZ$7,'Curve Summary'!$A$7:$AG$161,4)</f>
        <v>41.6</v>
      </c>
      <c r="EA9" s="191">
        <f>VLOOKUP(EA$7,'Curve Summary'!$A$7:$AG$161,4)</f>
        <v>39.380000000000003</v>
      </c>
      <c r="EB9" s="191">
        <f>VLOOKUP(EB$7,'Curve Summary'!$A$7:$AG$161,4)</f>
        <v>37.9</v>
      </c>
      <c r="EC9" s="191">
        <f>VLOOKUP(EC$7,'Curve Summary'!$A$7:$AG$161,4)</f>
        <v>36.17</v>
      </c>
      <c r="ED9" s="191">
        <f>VLOOKUP(ED$7,'Curve Summary'!$A$7:$AG$161,4)</f>
        <v>36.79</v>
      </c>
      <c r="EE9" s="191">
        <f>VLOOKUP(EE$7,'Curve Summary'!$A$7:$AG$161,4)</f>
        <v>45.82</v>
      </c>
      <c r="EF9" s="191">
        <f>VLOOKUP(EF$7,'Curve Summary'!$A$7:$AG$161,4)</f>
        <v>49.78</v>
      </c>
      <c r="EG9" s="191">
        <f>VLOOKUP(EG$7,'Curve Summary'!$A$7:$AG$161,4)</f>
        <v>45.09</v>
      </c>
      <c r="EH9" s="191">
        <f>VLOOKUP(EH$7,'Curve Summary'!$A$7:$AG$161,4)</f>
        <v>41.88</v>
      </c>
      <c r="EI9" s="191">
        <f>VLOOKUP(EI$7,'Curve Summary'!$A$7:$AG$161,4)</f>
        <v>39.909999999999997</v>
      </c>
      <c r="EJ9" s="191">
        <f>VLOOKUP(EJ$7,'Curve Summary'!$A$7:$AG$161,4)</f>
        <v>41.15</v>
      </c>
    </row>
    <row r="10" spans="1:140" ht="13.65" customHeight="1" x14ac:dyDescent="0.2">
      <c r="A10" s="305" t="s">
        <v>140</v>
      </c>
      <c r="B10" s="306" t="s">
        <v>55</v>
      </c>
      <c r="C10" s="191">
        <f>'Power Desk Daily Price'!$AC10</f>
        <v>28.020833333333332</v>
      </c>
      <c r="D10" s="191">
        <f ca="1">IF(ISERROR((AVERAGE(OFFSET('Curve Summary'!$C$6,13,0,15,1))*15+ 10* 'Curve Summary Backup'!$C$38)/25), 'Curve Summary Backup'!$C$38,(AVERAGE(OFFSET('Curve Summary'!$C$6,13,0,15,1))*15+ 10* 'Curve Summary Backup'!$C$38)/25)</f>
        <v>28.75</v>
      </c>
      <c r="E10" s="191">
        <f>VLOOKUP(E$7,'Curve Summary'!$A$7:$AG$55,3)</f>
        <v>36.5</v>
      </c>
      <c r="F10" s="307">
        <f t="shared" ca="1" si="0"/>
        <v>31.646241830065357</v>
      </c>
      <c r="G10" s="191">
        <f t="shared" si="1"/>
        <v>35.075000000000003</v>
      </c>
      <c r="H10" s="191">
        <f t="shared" si="2"/>
        <v>36.25</v>
      </c>
      <c r="I10" s="191">
        <f t="shared" si="2"/>
        <v>33.9</v>
      </c>
      <c r="J10" s="191">
        <f t="shared" si="3"/>
        <v>30.25</v>
      </c>
      <c r="K10" s="191">
        <f t="shared" si="4"/>
        <v>30.5</v>
      </c>
      <c r="L10" s="191">
        <f t="shared" si="4"/>
        <v>30</v>
      </c>
      <c r="M10" s="191">
        <f t="shared" si="4"/>
        <v>29</v>
      </c>
      <c r="N10" s="191">
        <f t="shared" si="4"/>
        <v>30.5</v>
      </c>
      <c r="O10" s="191">
        <f t="shared" si="5"/>
        <v>47.5</v>
      </c>
      <c r="P10" s="191">
        <f t="shared" si="6"/>
        <v>44</v>
      </c>
      <c r="Q10" s="191">
        <f t="shared" si="6"/>
        <v>51</v>
      </c>
      <c r="R10" s="191">
        <f t="shared" si="6"/>
        <v>45</v>
      </c>
      <c r="S10" s="191">
        <f t="shared" si="7"/>
        <v>34.916666666666664</v>
      </c>
      <c r="T10" s="191">
        <f t="shared" si="8"/>
        <v>35.5</v>
      </c>
      <c r="U10" s="191">
        <f t="shared" si="8"/>
        <v>33.5</v>
      </c>
      <c r="V10" s="191">
        <f t="shared" si="8"/>
        <v>35.75</v>
      </c>
      <c r="W10" s="307">
        <f t="shared" ref="W10:W15" si="12">SUM(AG29:AR29)/SUM($AG$5:$AR$5)</f>
        <v>36.279411764705884</v>
      </c>
      <c r="X10" s="191">
        <f t="shared" ref="X10:X15" si="13">SUM(AS29:BD29)/SUM($AS$5:$BD$5)</f>
        <v>39.946078431372548</v>
      </c>
      <c r="Y10" s="191">
        <f t="shared" ref="Y10:Y15" si="14">SUM(BE29:BR29)/SUM($BE$5:$BR$5)</f>
        <v>40.372852348993291</v>
      </c>
      <c r="Z10" s="191">
        <f t="shared" ref="Z10:Z15" si="15">SUM(BQ29:CB29)/SUM($BQ$5:$CB$5)</f>
        <v>40.923647058823526</v>
      </c>
      <c r="AA10" s="191">
        <f t="shared" si="9"/>
        <v>42.890156862745094</v>
      </c>
      <c r="AB10" s="192">
        <f t="shared" si="10"/>
        <v>45.201640624999996</v>
      </c>
      <c r="AC10" s="308">
        <f t="shared" ca="1" si="11"/>
        <v>41.374422449269161</v>
      </c>
      <c r="AD10" s="303"/>
      <c r="AE10" s="303"/>
      <c r="AF10" s="304"/>
      <c r="AG10" s="309">
        <f>VLOOKUP(AG$7,'Curve Summary'!$A$8:$AG$161,3)</f>
        <v>36.25</v>
      </c>
      <c r="AH10" s="309">
        <f>VLOOKUP(AH$7,'Curve Summary'!$A$8:$AG$161,3)</f>
        <v>33.9</v>
      </c>
      <c r="AI10" s="309">
        <f>VLOOKUP(AI$7,'Curve Summary'!$A$8:$AG$161,3)</f>
        <v>30.5</v>
      </c>
      <c r="AJ10" s="309">
        <f>VLOOKUP(AJ$7,'Curve Summary'!$A$8:$AG$161,3)</f>
        <v>30</v>
      </c>
      <c r="AK10" s="309">
        <f>VLOOKUP(AK$7,'Curve Summary'!$A$8:$AG$161,3)</f>
        <v>29</v>
      </c>
      <c r="AL10" s="309">
        <f>VLOOKUP(AL$7,'Curve Summary'!$A$8:$AG$161,3)</f>
        <v>30.5</v>
      </c>
      <c r="AM10" s="309">
        <f>VLOOKUP(AM$7,'Curve Summary'!$A$8:$AG$161,3)</f>
        <v>44</v>
      </c>
      <c r="AN10" s="309">
        <f>VLOOKUP(AN$7,'Curve Summary'!$A$8:$AG$161,3)</f>
        <v>51</v>
      </c>
      <c r="AO10" s="309">
        <f>VLOOKUP(AO$7,'Curve Summary'!$A$8:$AG$161,3)</f>
        <v>45</v>
      </c>
      <c r="AP10" s="309">
        <f>VLOOKUP(AP$7,'Curve Summary'!$A$8:$AG$161,3)</f>
        <v>35.5</v>
      </c>
      <c r="AQ10" s="309">
        <f>VLOOKUP(AQ$7,'Curve Summary'!$A$8:$AG$161,3)</f>
        <v>33.5</v>
      </c>
      <c r="AR10" s="309">
        <f>VLOOKUP(AR$7,'Curve Summary'!$A$8:$AG$161,3)</f>
        <v>35.75</v>
      </c>
      <c r="AS10" s="309">
        <f>VLOOKUP(AS$7,'Curve Summary'!$A$8:$AG$161,3)</f>
        <v>39.75</v>
      </c>
      <c r="AT10" s="309">
        <f>VLOOKUP(AT$7,'Curve Summary'!$A$8:$AG$161,3)</f>
        <v>38.25</v>
      </c>
      <c r="AU10" s="309">
        <f>VLOOKUP(AU$7,'Curve Summary'!$A$8:$AG$161,3)</f>
        <v>34</v>
      </c>
      <c r="AV10" s="309">
        <f>VLOOKUP(AV$7,'Curve Summary'!$A$8:$AG$161,3)</f>
        <v>34.25</v>
      </c>
      <c r="AW10" s="309">
        <f>VLOOKUP(AW$7,'Curve Summary'!$A$8:$AG$161,3)</f>
        <v>30.75</v>
      </c>
      <c r="AX10" s="309">
        <f>VLOOKUP(AX$7,'Curve Summary'!$A$8:$AG$161,3)</f>
        <v>32</v>
      </c>
      <c r="AY10" s="309">
        <f>VLOOKUP(AY$7,'Curve Summary'!$A$8:$AG$161,3)</f>
        <v>51.5</v>
      </c>
      <c r="AZ10" s="309">
        <f>VLOOKUP(AZ$7,'Curve Summary'!$A$8:$AG$161,3)</f>
        <v>58.5</v>
      </c>
      <c r="BA10" s="309">
        <f>VLOOKUP(BA$7,'Curve Summary'!$A$8:$AG$161,3)</f>
        <v>49</v>
      </c>
      <c r="BB10" s="309">
        <f>VLOOKUP(BB$7,'Curve Summary'!$A$8:$AG$161,3)</f>
        <v>38.75</v>
      </c>
      <c r="BC10" s="309">
        <f>VLOOKUP(BC$7,'Curve Summary'!$A$8:$AG$161,3)</f>
        <v>34.75</v>
      </c>
      <c r="BD10" s="309">
        <f>VLOOKUP(BD$7,'Curve Summary'!$A$8:$AG$161,3)</f>
        <v>37.25</v>
      </c>
      <c r="BE10" s="309">
        <f>VLOOKUP(BE$7,'Curve Summary'!$A$8:$AG$161,3)</f>
        <v>40.270000000000003</v>
      </c>
      <c r="BF10" s="309">
        <f>VLOOKUP(BF$7,'Curve Summary'!$A$8:$AG$161,3)</f>
        <v>38.979999999999997</v>
      </c>
      <c r="BG10" s="309">
        <f>VLOOKUP(BG$7,'Curve Summary'!$A$8:$AG$161,3)</f>
        <v>35.32</v>
      </c>
      <c r="BH10" s="309">
        <f>VLOOKUP(BH$7,'Curve Summary'!$A$8:$AG$161,3)</f>
        <v>35.54</v>
      </c>
      <c r="BI10" s="309">
        <f>VLOOKUP(BI$7,'Curve Summary'!$A$8:$AG$161,3)</f>
        <v>32.53</v>
      </c>
      <c r="BJ10" s="309">
        <f>VLOOKUP(BJ$7,'Curve Summary'!$A$8:$AG$161,3)</f>
        <v>33.6</v>
      </c>
      <c r="BK10" s="309">
        <f>VLOOKUP(BK$7,'Curve Summary'!$A$8:$AG$161,3)</f>
        <v>50.39</v>
      </c>
      <c r="BL10" s="309">
        <f>VLOOKUP(BL$7,'Curve Summary'!$A$8:$AG$161,3)</f>
        <v>56.41</v>
      </c>
      <c r="BM10" s="309">
        <f>VLOOKUP(BM$7,'Curve Summary'!$A$8:$AG$161,3)</f>
        <v>48.24</v>
      </c>
      <c r="BN10" s="309">
        <f>VLOOKUP(BN$7,'Curve Summary'!$A$8:$AG$161,3)</f>
        <v>39.42</v>
      </c>
      <c r="BO10" s="309">
        <f>VLOOKUP(BO$7,'Curve Summary'!$A$8:$AG$161,3)</f>
        <v>35.979999999999997</v>
      </c>
      <c r="BP10" s="309">
        <f>VLOOKUP(BP$7,'Curve Summary'!$A$8:$AG$161,3)</f>
        <v>38.130000000000003</v>
      </c>
      <c r="BQ10" s="309">
        <f>VLOOKUP(BQ$7,'Curve Summary'!$A$8:$AG$161,3)</f>
        <v>40.76</v>
      </c>
      <c r="BR10" s="309">
        <f>VLOOKUP(BR$7,'Curve Summary'!$A$8:$AG$161,3)</f>
        <v>39.659999999999997</v>
      </c>
      <c r="BS10" s="309">
        <f>VLOOKUP(BS$7,'Curve Summary'!$A$8:$AG$161,3)</f>
        <v>36.520000000000003</v>
      </c>
      <c r="BT10" s="309">
        <f>VLOOKUP(BT$7,'Curve Summary'!$A$8:$AG$161,3)</f>
        <v>36.71</v>
      </c>
      <c r="BU10" s="309">
        <f>VLOOKUP(BU$7,'Curve Summary'!$A$8:$AG$161,3)</f>
        <v>34.119999999999997</v>
      </c>
      <c r="BV10" s="309">
        <f>VLOOKUP(BV$7,'Curve Summary'!$A$8:$AG$161,3)</f>
        <v>35.049999999999997</v>
      </c>
      <c r="BW10" s="309">
        <f>VLOOKUP(BW$7,'Curve Summary'!$A$8:$AG$161,3)</f>
        <v>49.5</v>
      </c>
      <c r="BX10" s="309">
        <f>VLOOKUP(BX$7,'Curve Summary'!$A$8:$AG$161,3)</f>
        <v>54.69</v>
      </c>
      <c r="BY10" s="309">
        <f>VLOOKUP(BY$7,'Curve Summary'!$A$8:$AG$161,3)</f>
        <v>47.66</v>
      </c>
      <c r="BZ10" s="309">
        <f>VLOOKUP(BZ$7,'Curve Summary'!$A$8:$AG$161,3)</f>
        <v>40.07</v>
      </c>
      <c r="CA10" s="309">
        <f>VLOOKUP(CA$7,'Curve Summary'!$A$8:$AG$161,3)</f>
        <v>37.11</v>
      </c>
      <c r="CB10" s="309">
        <f>VLOOKUP(CB$7,'Curve Summary'!$A$8:$AG$161,3)</f>
        <v>38.97</v>
      </c>
      <c r="CC10" s="309">
        <f>VLOOKUP(CC$7,'Curve Summary'!$A$8:$AG$161,3)</f>
        <v>41.52</v>
      </c>
      <c r="CD10" s="309">
        <f>VLOOKUP(CD$7,'Curve Summary'!$A$8:$AG$161,3)</f>
        <v>40.51</v>
      </c>
      <c r="CE10" s="309">
        <f>VLOOKUP(CE$7,'Curve Summary'!$A$8:$AG$161,3)</f>
        <v>37.630000000000003</v>
      </c>
      <c r="CF10" s="309">
        <f>VLOOKUP(CF$7,'Curve Summary'!$A$8:$AG$161,3)</f>
        <v>37.81</v>
      </c>
      <c r="CG10" s="309">
        <f>VLOOKUP(CG$7,'Curve Summary'!$A$8:$AG$161,3)</f>
        <v>35.44</v>
      </c>
      <c r="CH10" s="309">
        <f>VLOOKUP(CH$7,'Curve Summary'!$A$8:$AG$161,3)</f>
        <v>36.29</v>
      </c>
      <c r="CI10" s="309">
        <f>VLOOKUP(CI$7,'Curve Summary'!$A$8:$AG$161,3)</f>
        <v>49.53</v>
      </c>
      <c r="CJ10" s="309">
        <f>VLOOKUP(CJ$7,'Curve Summary'!$A$8:$AG$161,3)</f>
        <v>54.29</v>
      </c>
      <c r="CK10" s="309">
        <f>VLOOKUP(CK$7,'Curve Summary'!$A$8:$AG$161,3)</f>
        <v>47.85</v>
      </c>
      <c r="CL10" s="309">
        <f>VLOOKUP(CL$7,'Curve Summary'!$A$8:$AG$161,3)</f>
        <v>40.89</v>
      </c>
      <c r="CM10" s="309">
        <f>VLOOKUP(CM$7,'Curve Summary'!$A$8:$AG$161,3)</f>
        <v>38.18</v>
      </c>
      <c r="CN10" s="309">
        <f>VLOOKUP(CN$7,'Curve Summary'!$A$8:$AG$161,3)</f>
        <v>39.89</v>
      </c>
      <c r="CO10" s="309">
        <f>VLOOKUP(CO$7,'Curve Summary'!$A$8:$AG$161,3)</f>
        <v>42.27</v>
      </c>
      <c r="CP10" s="309">
        <f>VLOOKUP(CP$7,'Curve Summary'!$A$8:$AG$161,3)</f>
        <v>41.35</v>
      </c>
      <c r="CQ10" s="309">
        <f>VLOOKUP(CQ$7,'Curve Summary'!$A$8:$AG$161,3)</f>
        <v>38.71</v>
      </c>
      <c r="CR10" s="309">
        <f>VLOOKUP(CR$7,'Curve Summary'!$A$8:$AG$161,3)</f>
        <v>38.869999999999997</v>
      </c>
      <c r="CS10" s="309">
        <f>VLOOKUP(CS$7,'Curve Summary'!$A$8:$AG$161,3)</f>
        <v>36.700000000000003</v>
      </c>
      <c r="CT10" s="309">
        <f>VLOOKUP(CT$7,'Curve Summary'!$A$8:$AG$161,3)</f>
        <v>37.49</v>
      </c>
      <c r="CU10" s="309">
        <f>VLOOKUP(CU$7,'Curve Summary'!$A$8:$AG$161,3)</f>
        <v>49.62</v>
      </c>
      <c r="CV10" s="309">
        <f>VLOOKUP(CV$7,'Curve Summary'!$A$8:$AG$161,3)</f>
        <v>53.99</v>
      </c>
      <c r="CW10" s="309">
        <f>VLOOKUP(CW$7,'Curve Summary'!$A$8:$AG$161,3)</f>
        <v>48.09</v>
      </c>
      <c r="CX10" s="309">
        <f>VLOOKUP(CX$7,'Curve Summary'!$A$8:$AG$161,3)</f>
        <v>41.72</v>
      </c>
      <c r="CY10" s="309">
        <f>VLOOKUP(CY$7,'Curve Summary'!$A$8:$AG$161,3)</f>
        <v>39.229999999999997</v>
      </c>
      <c r="CZ10" s="309">
        <f>VLOOKUP(CZ$7,'Curve Summary'!$A$8:$AG$161,3)</f>
        <v>40.799999999999997</v>
      </c>
      <c r="DA10" s="309">
        <f>VLOOKUP(DA$7,'Curve Summary'!$A$8:$AG$161,3)</f>
        <v>43.12</v>
      </c>
      <c r="DB10" s="309">
        <f>VLOOKUP(DB$7,'Curve Summary'!$A$8:$AG$161,3)</f>
        <v>42.25</v>
      </c>
      <c r="DC10" s="309">
        <f>VLOOKUP(DC$7,'Curve Summary'!$A$8:$AG$161,3)</f>
        <v>39.78</v>
      </c>
      <c r="DD10" s="309">
        <f>VLOOKUP(DD$7,'Curve Summary'!$A$8:$AG$161,3)</f>
        <v>39.94</v>
      </c>
      <c r="DE10" s="309">
        <f>VLOOKUP(DE$7,'Curve Summary'!$A$8:$AG$161,3)</f>
        <v>37.9</v>
      </c>
      <c r="DF10" s="309">
        <f>VLOOKUP(DF$7,'Curve Summary'!$A$8:$AG$161,3)</f>
        <v>38.64</v>
      </c>
      <c r="DG10" s="309">
        <f>VLOOKUP(DG$7,'Curve Summary'!$A$8:$AG$161,3)</f>
        <v>50.03</v>
      </c>
      <c r="DH10" s="309">
        <f>VLOOKUP(DH$7,'Curve Summary'!$A$8:$AG$161,3)</f>
        <v>54.13</v>
      </c>
      <c r="DI10" s="309">
        <f>VLOOKUP(DI$7,'Curve Summary'!$A$8:$AG$161,3)</f>
        <v>48.59</v>
      </c>
      <c r="DJ10" s="309">
        <f>VLOOKUP(DJ$7,'Curve Summary'!$A$8:$AG$161,3)</f>
        <v>42.62</v>
      </c>
      <c r="DK10" s="309">
        <f>VLOOKUP(DK$7,'Curve Summary'!$A$8:$AG$161,3)</f>
        <v>40.29</v>
      </c>
      <c r="DL10" s="309">
        <f>VLOOKUP(DL$7,'Curve Summary'!$A$8:$AG$161,3)</f>
        <v>41.76</v>
      </c>
      <c r="DM10" s="309">
        <f>VLOOKUP(DM$7,'Curve Summary'!$A$8:$AG$161,3)</f>
        <v>44.07</v>
      </c>
      <c r="DN10" s="309">
        <f>VLOOKUP(DN$7,'Curve Summary'!$A$8:$AG$161,3)</f>
        <v>43.26</v>
      </c>
      <c r="DO10" s="309">
        <f>VLOOKUP(DO$7,'Curve Summary'!$A$8:$AG$161,3)</f>
        <v>40.93</v>
      </c>
      <c r="DP10" s="309">
        <f>VLOOKUP(DP$7,'Curve Summary'!$A$8:$AG$161,3)</f>
        <v>41.08</v>
      </c>
      <c r="DQ10" s="309">
        <f>VLOOKUP(DQ$7,'Curve Summary'!$A$8:$AG$161,3)</f>
        <v>39.17</v>
      </c>
      <c r="DR10" s="309">
        <f>VLOOKUP(DR$7,'Curve Summary'!$A$8:$AG$161,3)</f>
        <v>39.869999999999997</v>
      </c>
      <c r="DS10" s="309">
        <f>VLOOKUP(DS$7,'Curve Summary'!$A$8:$AG$161,3)</f>
        <v>50.58</v>
      </c>
      <c r="DT10" s="309">
        <f>VLOOKUP(DT$7,'Curve Summary'!$A$8:$AG$161,3)</f>
        <v>54.43</v>
      </c>
      <c r="DU10" s="309">
        <f>VLOOKUP(DU$7,'Curve Summary'!$A$8:$AG$161,3)</f>
        <v>49.23</v>
      </c>
      <c r="DV10" s="309">
        <f>VLOOKUP(DV$7,'Curve Summary'!$A$8:$AG$161,3)</f>
        <v>43.61</v>
      </c>
      <c r="DW10" s="309">
        <f>VLOOKUP(DW$7,'Curve Summary'!$A$8:$AG$161,3)</f>
        <v>41.42</v>
      </c>
      <c r="DX10" s="309">
        <f>VLOOKUP(DX$7,'Curve Summary'!$A$8:$AG$161,3)</f>
        <v>42.81</v>
      </c>
      <c r="DY10" s="309">
        <f>VLOOKUP(DY$7,'Curve Summary'!$A$8:$AG$161,3)</f>
        <v>45.07</v>
      </c>
      <c r="DZ10" s="309">
        <f>VLOOKUP(DZ$7,'Curve Summary'!$A$8:$AG$161,3)</f>
        <v>44.31</v>
      </c>
      <c r="EA10" s="309">
        <f>VLOOKUP(EA$7,'Curve Summary'!$A$8:$AG$161,3)</f>
        <v>42.12</v>
      </c>
      <c r="EB10" s="309">
        <f>VLOOKUP(EB$7,'Curve Summary'!$A$8:$AG$161,3)</f>
        <v>42.26</v>
      </c>
      <c r="EC10" s="309">
        <f>VLOOKUP(EC$7,'Curve Summary'!$A$8:$AG$161,3)</f>
        <v>40.47</v>
      </c>
      <c r="ED10" s="309">
        <f>VLOOKUP(ED$7,'Curve Summary'!$A$8:$AG$161,3)</f>
        <v>41.12</v>
      </c>
      <c r="EE10" s="309">
        <f>VLOOKUP(EE$7,'Curve Summary'!$A$8:$AG$161,3)</f>
        <v>51.2</v>
      </c>
      <c r="EF10" s="309">
        <f>VLOOKUP(EF$7,'Curve Summary'!$A$8:$AG$161,3)</f>
        <v>54.83</v>
      </c>
      <c r="EG10" s="309">
        <f>VLOOKUP(EG$7,'Curve Summary'!$A$8:$AG$161,3)</f>
        <v>49.93</v>
      </c>
      <c r="EH10" s="309">
        <f>VLOOKUP(EH$7,'Curve Summary'!$A$8:$AG$161,3)</f>
        <v>44.65</v>
      </c>
      <c r="EI10" s="309">
        <f>VLOOKUP(EI$7,'Curve Summary'!$A$8:$AG$161,3)</f>
        <v>42.59</v>
      </c>
      <c r="EJ10" s="309">
        <f>VLOOKUP(EJ$7,'Curve Summary'!$A$8:$AG$161,3)</f>
        <v>43.89</v>
      </c>
    </row>
    <row r="11" spans="1:140" ht="13.65" customHeight="1" x14ac:dyDescent="0.2">
      <c r="A11" s="305" t="s">
        <v>142</v>
      </c>
      <c r="B11" s="282"/>
      <c r="C11" s="191">
        <f>'Power Desk Daily Price'!$AC11</f>
        <v>28.521666666666665</v>
      </c>
      <c r="D11" s="191">
        <f ca="1">IF(ISERROR((AVERAGE(OFFSET('Curve Summary'!$E$6,13,0,15,1))*15+ 10* 'Curve Summary Backup'!$E$38)/25), 'Curve Summary Backup'!$E$38,(AVERAGE(OFFSET('Curve Summary'!$E$6,13,0,15,1))*15+ 10* 'Curve Summary Backup'!$E$38)/25)</f>
        <v>29.2</v>
      </c>
      <c r="E11" s="191">
        <f>VLOOKUP(E$7,'Curve Summary'!$A$7:$AG$55,5)</f>
        <v>36</v>
      </c>
      <c r="F11" s="307">
        <f t="shared" ca="1" si="0"/>
        <v>31.733660130718953</v>
      </c>
      <c r="G11" s="191">
        <f t="shared" si="1"/>
        <v>35.625</v>
      </c>
      <c r="H11" s="191">
        <f t="shared" si="2"/>
        <v>35.75</v>
      </c>
      <c r="I11" s="191">
        <f t="shared" si="2"/>
        <v>35.5</v>
      </c>
      <c r="J11" s="191">
        <f t="shared" si="3"/>
        <v>31.75</v>
      </c>
      <c r="K11" s="191">
        <f t="shared" si="4"/>
        <v>33</v>
      </c>
      <c r="L11" s="191">
        <f t="shared" si="4"/>
        <v>30.5</v>
      </c>
      <c r="M11" s="191">
        <f t="shared" si="4"/>
        <v>30.5</v>
      </c>
      <c r="N11" s="191">
        <f t="shared" si="4"/>
        <v>37</v>
      </c>
      <c r="O11" s="191">
        <f t="shared" si="5"/>
        <v>49.5</v>
      </c>
      <c r="P11" s="191">
        <f t="shared" si="6"/>
        <v>46</v>
      </c>
      <c r="Q11" s="191">
        <f t="shared" si="6"/>
        <v>53</v>
      </c>
      <c r="R11" s="191">
        <f t="shared" si="6"/>
        <v>44.5</v>
      </c>
      <c r="S11" s="191">
        <f t="shared" si="7"/>
        <v>37.333333333333336</v>
      </c>
      <c r="T11" s="191">
        <f t="shared" si="8"/>
        <v>38</v>
      </c>
      <c r="U11" s="191">
        <f t="shared" si="8"/>
        <v>35.75</v>
      </c>
      <c r="V11" s="191">
        <f t="shared" si="8"/>
        <v>38.25</v>
      </c>
      <c r="W11" s="307">
        <f t="shared" si="12"/>
        <v>38.163725490196079</v>
      </c>
      <c r="X11" s="191">
        <f t="shared" si="13"/>
        <v>42.322549019607841</v>
      </c>
      <c r="Y11" s="191">
        <f t="shared" si="14"/>
        <v>42.577382550335564</v>
      </c>
      <c r="Z11" s="191">
        <f t="shared" si="15"/>
        <v>43.266196078431378</v>
      </c>
      <c r="AA11" s="191">
        <f t="shared" si="9"/>
        <v>44.292921568627456</v>
      </c>
      <c r="AB11" s="192">
        <f t="shared" si="10"/>
        <v>45.225898437500007</v>
      </c>
      <c r="AC11" s="308">
        <f t="shared" ca="1" si="11"/>
        <v>42.96529445153967</v>
      </c>
      <c r="AD11" s="303"/>
      <c r="AE11" s="303"/>
      <c r="AF11" s="304"/>
      <c r="AG11" s="309">
        <f>VLOOKUP(AG$7,'Curve Summary'!$A$8:$AG$161,5)</f>
        <v>35.75</v>
      </c>
      <c r="AH11" s="309">
        <f>VLOOKUP(AH$7,'Curve Summary'!$A$8:$AG$161,5)</f>
        <v>35.5</v>
      </c>
      <c r="AI11" s="309">
        <f>VLOOKUP(AI$7,'Curve Summary'!$A$8:$AG$161,5)</f>
        <v>33</v>
      </c>
      <c r="AJ11" s="309">
        <f>VLOOKUP(AJ$7,'Curve Summary'!$A$8:$AG$161,5)</f>
        <v>30.5</v>
      </c>
      <c r="AK11" s="309">
        <f>VLOOKUP(AK$7,'Curve Summary'!$A$8:$AG$161,5)</f>
        <v>30.5</v>
      </c>
      <c r="AL11" s="309">
        <f>VLOOKUP(AL$7,'Curve Summary'!$A$8:$AG$161,5)</f>
        <v>37</v>
      </c>
      <c r="AM11" s="309">
        <f>VLOOKUP(AM$7,'Curve Summary'!$A$8:$AG$161,5)</f>
        <v>46</v>
      </c>
      <c r="AN11" s="309">
        <f>VLOOKUP(AN$7,'Curve Summary'!$A$8:$AG$161,5)</f>
        <v>53</v>
      </c>
      <c r="AO11" s="309">
        <f>VLOOKUP(AO$7,'Curve Summary'!$A$8:$AG$161,5)</f>
        <v>44.5</v>
      </c>
      <c r="AP11" s="309">
        <f>VLOOKUP(AP$7,'Curve Summary'!$A$8:$AG$161,5)</f>
        <v>38</v>
      </c>
      <c r="AQ11" s="309">
        <f>VLOOKUP(AQ$7,'Curve Summary'!$A$8:$AG$161,5)</f>
        <v>35.75</v>
      </c>
      <c r="AR11" s="309">
        <f>VLOOKUP(AR$7,'Curve Summary'!$A$8:$AG$161,5)</f>
        <v>38.25</v>
      </c>
      <c r="AS11" s="309">
        <f>VLOOKUP(AS$7,'Curve Summary'!$A$8:$AG$161,5)</f>
        <v>40.25</v>
      </c>
      <c r="AT11" s="309">
        <f>VLOOKUP(AT$7,'Curve Summary'!$A$8:$AG$161,5)</f>
        <v>39.25</v>
      </c>
      <c r="AU11" s="309">
        <f>VLOOKUP(AU$7,'Curve Summary'!$A$8:$AG$161,5)</f>
        <v>37.5</v>
      </c>
      <c r="AV11" s="309">
        <f>VLOOKUP(AV$7,'Curve Summary'!$A$8:$AG$161,5)</f>
        <v>35</v>
      </c>
      <c r="AW11" s="309">
        <f>VLOOKUP(AW$7,'Curve Summary'!$A$8:$AG$161,5)</f>
        <v>35</v>
      </c>
      <c r="AX11" s="309">
        <f>VLOOKUP(AX$7,'Curve Summary'!$A$8:$AG$161,5)</f>
        <v>39.5</v>
      </c>
      <c r="AY11" s="309">
        <f>VLOOKUP(AY$7,'Curve Summary'!$A$8:$AG$161,5)</f>
        <v>49.75</v>
      </c>
      <c r="AZ11" s="309">
        <f>VLOOKUP(AZ$7,'Curve Summary'!$A$8:$AG$161,5)</f>
        <v>59</v>
      </c>
      <c r="BA11" s="309">
        <f>VLOOKUP(BA$7,'Curve Summary'!$A$8:$AG$161,5)</f>
        <v>54</v>
      </c>
      <c r="BB11" s="309">
        <f>VLOOKUP(BB$7,'Curve Summary'!$A$8:$AG$161,5)</f>
        <v>40</v>
      </c>
      <c r="BC11" s="309">
        <f>VLOOKUP(BC$7,'Curve Summary'!$A$8:$AG$161,5)</f>
        <v>38.25</v>
      </c>
      <c r="BD11" s="309">
        <f>VLOOKUP(BD$7,'Curve Summary'!$A$8:$AG$161,5)</f>
        <v>40.25</v>
      </c>
      <c r="BE11" s="309">
        <f>VLOOKUP(BE$7,'Curve Summary'!$A$8:$AG$161,5)</f>
        <v>40.99</v>
      </c>
      <c r="BF11" s="309">
        <f>VLOOKUP(BF$7,'Curve Summary'!$A$8:$AG$161,5)</f>
        <v>40.130000000000003</v>
      </c>
      <c r="BG11" s="309">
        <f>VLOOKUP(BG$7,'Curve Summary'!$A$8:$AG$161,5)</f>
        <v>38.630000000000003</v>
      </c>
      <c r="BH11" s="309">
        <f>VLOOKUP(BH$7,'Curve Summary'!$A$8:$AG$161,5)</f>
        <v>36.479999999999997</v>
      </c>
      <c r="BI11" s="309">
        <f>VLOOKUP(BI$7,'Curve Summary'!$A$8:$AG$161,5)</f>
        <v>36.479999999999997</v>
      </c>
      <c r="BJ11" s="309">
        <f>VLOOKUP(BJ$7,'Curve Summary'!$A$8:$AG$161,5)</f>
        <v>40.35</v>
      </c>
      <c r="BK11" s="309">
        <f>VLOOKUP(BK$7,'Curve Summary'!$A$8:$AG$161,5)</f>
        <v>49.16</v>
      </c>
      <c r="BL11" s="309">
        <f>VLOOKUP(BL$7,'Curve Summary'!$A$8:$AG$161,5)</f>
        <v>57.1</v>
      </c>
      <c r="BM11" s="309">
        <f>VLOOKUP(BM$7,'Curve Summary'!$A$8:$AG$161,5)</f>
        <v>52.81</v>
      </c>
      <c r="BN11" s="309">
        <f>VLOOKUP(BN$7,'Curve Summary'!$A$8:$AG$161,5)</f>
        <v>40.78</v>
      </c>
      <c r="BO11" s="309">
        <f>VLOOKUP(BO$7,'Curve Summary'!$A$8:$AG$161,5)</f>
        <v>39.28</v>
      </c>
      <c r="BP11" s="309">
        <f>VLOOKUP(BP$7,'Curve Summary'!$A$8:$AG$161,5)</f>
        <v>41</v>
      </c>
      <c r="BQ11" s="309">
        <f>VLOOKUP(BQ$7,'Curve Summary'!$A$8:$AG$161,5)</f>
        <v>41.69</v>
      </c>
      <c r="BR11" s="309">
        <f>VLOOKUP(BR$7,'Curve Summary'!$A$8:$AG$161,5)</f>
        <v>40.950000000000003</v>
      </c>
      <c r="BS11" s="309">
        <f>VLOOKUP(BS$7,'Curve Summary'!$A$8:$AG$161,5)</f>
        <v>39.659999999999997</v>
      </c>
      <c r="BT11" s="309">
        <f>VLOOKUP(BT$7,'Curve Summary'!$A$8:$AG$161,5)</f>
        <v>37.82</v>
      </c>
      <c r="BU11" s="309">
        <f>VLOOKUP(BU$7,'Curve Summary'!$A$8:$AG$161,5)</f>
        <v>37.82</v>
      </c>
      <c r="BV11" s="309">
        <f>VLOOKUP(BV$7,'Curve Summary'!$A$8:$AG$161,5)</f>
        <v>41.14</v>
      </c>
      <c r="BW11" s="309">
        <f>VLOOKUP(BW$7,'Curve Summary'!$A$8:$AG$161,5)</f>
        <v>48.71</v>
      </c>
      <c r="BX11" s="309">
        <f>VLOOKUP(BX$7,'Curve Summary'!$A$8:$AG$161,5)</f>
        <v>55.53</v>
      </c>
      <c r="BY11" s="309">
        <f>VLOOKUP(BY$7,'Curve Summary'!$A$8:$AG$161,5)</f>
        <v>51.85</v>
      </c>
      <c r="BZ11" s="309">
        <f>VLOOKUP(BZ$7,'Curve Summary'!$A$8:$AG$161,5)</f>
        <v>41.52</v>
      </c>
      <c r="CA11" s="309">
        <f>VLOOKUP(CA$7,'Curve Summary'!$A$8:$AG$161,5)</f>
        <v>40.229999999999997</v>
      </c>
      <c r="CB11" s="309">
        <f>VLOOKUP(CB$7,'Curve Summary'!$A$8:$AG$161,5)</f>
        <v>41.7</v>
      </c>
      <c r="CC11" s="309">
        <f>VLOOKUP(CC$7,'Curve Summary'!$A$8:$AG$161,5)</f>
        <v>42.27</v>
      </c>
      <c r="CD11" s="309">
        <f>VLOOKUP(CD$7,'Curve Summary'!$A$8:$AG$161,5)</f>
        <v>41.6</v>
      </c>
      <c r="CE11" s="309">
        <f>VLOOKUP(CE$7,'Curve Summary'!$A$8:$AG$161,5)</f>
        <v>40.43</v>
      </c>
      <c r="CF11" s="309">
        <f>VLOOKUP(CF$7,'Curve Summary'!$A$8:$AG$161,5)</f>
        <v>38.75</v>
      </c>
      <c r="CG11" s="309">
        <f>VLOOKUP(CG$7,'Curve Summary'!$A$8:$AG$161,5)</f>
        <v>38.76</v>
      </c>
      <c r="CH11" s="309">
        <f>VLOOKUP(CH$7,'Curve Summary'!$A$8:$AG$161,5)</f>
        <v>41.78</v>
      </c>
      <c r="CI11" s="309">
        <f>VLOOKUP(CI$7,'Curve Summary'!$A$8:$AG$161,5)</f>
        <v>48.66</v>
      </c>
      <c r="CJ11" s="309">
        <f>VLOOKUP(CJ$7,'Curve Summary'!$A$8:$AG$161,5)</f>
        <v>54.87</v>
      </c>
      <c r="CK11" s="309">
        <f>VLOOKUP(CK$7,'Curve Summary'!$A$8:$AG$161,5)</f>
        <v>51.51</v>
      </c>
      <c r="CL11" s="309">
        <f>VLOOKUP(CL$7,'Curve Summary'!$A$8:$AG$161,5)</f>
        <v>42.12</v>
      </c>
      <c r="CM11" s="309">
        <f>VLOOKUP(CM$7,'Curve Summary'!$A$8:$AG$161,5)</f>
        <v>40.950000000000003</v>
      </c>
      <c r="CN11" s="309">
        <f>VLOOKUP(CN$7,'Curve Summary'!$A$8:$AG$161,5)</f>
        <v>42.29</v>
      </c>
      <c r="CO11" s="309">
        <f>VLOOKUP(CO$7,'Curve Summary'!$A$8:$AG$161,5)</f>
        <v>42.85</v>
      </c>
      <c r="CP11" s="309">
        <f>VLOOKUP(CP$7,'Curve Summary'!$A$8:$AG$161,5)</f>
        <v>42.24</v>
      </c>
      <c r="CQ11" s="309">
        <f>VLOOKUP(CQ$7,'Curve Summary'!$A$8:$AG$161,5)</f>
        <v>41.17</v>
      </c>
      <c r="CR11" s="309">
        <f>VLOOKUP(CR$7,'Curve Summary'!$A$8:$AG$161,5)</f>
        <v>39.65</v>
      </c>
      <c r="CS11" s="309">
        <f>VLOOKUP(CS$7,'Curve Summary'!$A$8:$AG$161,5)</f>
        <v>39.65</v>
      </c>
      <c r="CT11" s="309">
        <f>VLOOKUP(CT$7,'Curve Summary'!$A$8:$AG$161,5)</f>
        <v>42.4</v>
      </c>
      <c r="CU11" s="309">
        <f>VLOOKUP(CU$7,'Curve Summary'!$A$8:$AG$161,5)</f>
        <v>48.65</v>
      </c>
      <c r="CV11" s="309">
        <f>VLOOKUP(CV$7,'Curve Summary'!$A$8:$AG$161,5)</f>
        <v>54.3</v>
      </c>
      <c r="CW11" s="309">
        <f>VLOOKUP(CW$7,'Curve Summary'!$A$8:$AG$161,5)</f>
        <v>51.25</v>
      </c>
      <c r="CX11" s="309">
        <f>VLOOKUP(CX$7,'Curve Summary'!$A$8:$AG$161,5)</f>
        <v>42.71</v>
      </c>
      <c r="CY11" s="309">
        <f>VLOOKUP(CY$7,'Curve Summary'!$A$8:$AG$161,5)</f>
        <v>41.65</v>
      </c>
      <c r="CZ11" s="309">
        <f>VLOOKUP(CZ$7,'Curve Summary'!$A$8:$AG$161,5)</f>
        <v>42.87</v>
      </c>
      <c r="DA11" s="309">
        <f>VLOOKUP(DA$7,'Curve Summary'!$A$8:$AG$161,5)</f>
        <v>43.34</v>
      </c>
      <c r="DB11" s="309">
        <f>VLOOKUP(DB$7,'Curve Summary'!$A$8:$AG$161,5)</f>
        <v>42.77</v>
      </c>
      <c r="DC11" s="309">
        <f>VLOOKUP(DC$7,'Curve Summary'!$A$8:$AG$161,5)</f>
        <v>41.78</v>
      </c>
      <c r="DD11" s="309">
        <f>VLOOKUP(DD$7,'Curve Summary'!$A$8:$AG$161,5)</f>
        <v>40.369999999999997</v>
      </c>
      <c r="DE11" s="309">
        <f>VLOOKUP(DE$7,'Curve Summary'!$A$8:$AG$161,5)</f>
        <v>40.369999999999997</v>
      </c>
      <c r="DF11" s="309">
        <f>VLOOKUP(DF$7,'Curve Summary'!$A$8:$AG$161,5)</f>
        <v>42.92</v>
      </c>
      <c r="DG11" s="309">
        <f>VLOOKUP(DG$7,'Curve Summary'!$A$8:$AG$161,5)</f>
        <v>48.73</v>
      </c>
      <c r="DH11" s="309">
        <f>VLOOKUP(DH$7,'Curve Summary'!$A$8:$AG$161,5)</f>
        <v>53.97</v>
      </c>
      <c r="DI11" s="309">
        <f>VLOOKUP(DI$7,'Curve Summary'!$A$8:$AG$161,5)</f>
        <v>51.14</v>
      </c>
      <c r="DJ11" s="309">
        <f>VLOOKUP(DJ$7,'Curve Summary'!$A$8:$AG$161,5)</f>
        <v>43.21</v>
      </c>
      <c r="DK11" s="309">
        <f>VLOOKUP(DK$7,'Curve Summary'!$A$8:$AG$161,5)</f>
        <v>42.22</v>
      </c>
      <c r="DL11" s="309">
        <f>VLOOKUP(DL$7,'Curve Summary'!$A$8:$AG$161,5)</f>
        <v>43.35</v>
      </c>
      <c r="DM11" s="309">
        <f>VLOOKUP(DM$7,'Curve Summary'!$A$8:$AG$161,5)</f>
        <v>43.77</v>
      </c>
      <c r="DN11" s="309">
        <f>VLOOKUP(DN$7,'Curve Summary'!$A$8:$AG$161,5)</f>
        <v>43.25</v>
      </c>
      <c r="DO11" s="309">
        <f>VLOOKUP(DO$7,'Curve Summary'!$A$8:$AG$161,5)</f>
        <v>42.33</v>
      </c>
      <c r="DP11" s="309">
        <f>VLOOKUP(DP$7,'Curve Summary'!$A$8:$AG$161,5)</f>
        <v>41.02</v>
      </c>
      <c r="DQ11" s="309">
        <f>VLOOKUP(DQ$7,'Curve Summary'!$A$8:$AG$161,5)</f>
        <v>41.02</v>
      </c>
      <c r="DR11" s="309">
        <f>VLOOKUP(DR$7,'Curve Summary'!$A$8:$AG$161,5)</f>
        <v>43.39</v>
      </c>
      <c r="DS11" s="309">
        <f>VLOOKUP(DS$7,'Curve Summary'!$A$8:$AG$161,5)</f>
        <v>48.77</v>
      </c>
      <c r="DT11" s="309">
        <f>VLOOKUP(DT$7,'Curve Summary'!$A$8:$AG$161,5)</f>
        <v>53.63</v>
      </c>
      <c r="DU11" s="309">
        <f>VLOOKUP(DU$7,'Curve Summary'!$A$8:$AG$161,5)</f>
        <v>51.01</v>
      </c>
      <c r="DV11" s="309">
        <f>VLOOKUP(DV$7,'Curve Summary'!$A$8:$AG$161,5)</f>
        <v>43.66</v>
      </c>
      <c r="DW11" s="309">
        <f>VLOOKUP(DW$7,'Curve Summary'!$A$8:$AG$161,5)</f>
        <v>42.74</v>
      </c>
      <c r="DX11" s="309">
        <f>VLOOKUP(DX$7,'Curve Summary'!$A$8:$AG$161,5)</f>
        <v>43.79</v>
      </c>
      <c r="DY11" s="309">
        <f>VLOOKUP(DY$7,'Curve Summary'!$A$8:$AG$161,5)</f>
        <v>44.2</v>
      </c>
      <c r="DZ11" s="309">
        <f>VLOOKUP(DZ$7,'Curve Summary'!$A$8:$AG$161,5)</f>
        <v>43.72</v>
      </c>
      <c r="EA11" s="309">
        <f>VLOOKUP(EA$7,'Curve Summary'!$A$8:$AG$161,5)</f>
        <v>42.87</v>
      </c>
      <c r="EB11" s="309">
        <f>VLOOKUP(EB$7,'Curve Summary'!$A$8:$AG$161,5)</f>
        <v>41.65</v>
      </c>
      <c r="EC11" s="309">
        <f>VLOOKUP(EC$7,'Curve Summary'!$A$8:$AG$161,5)</f>
        <v>41.65</v>
      </c>
      <c r="ED11" s="309">
        <f>VLOOKUP(ED$7,'Curve Summary'!$A$8:$AG$161,5)</f>
        <v>43.84</v>
      </c>
      <c r="EE11" s="309">
        <f>VLOOKUP(EE$7,'Curve Summary'!$A$8:$AG$161,5)</f>
        <v>48.84</v>
      </c>
      <c r="EF11" s="309">
        <f>VLOOKUP(EF$7,'Curve Summary'!$A$8:$AG$161,5)</f>
        <v>53.34</v>
      </c>
      <c r="EG11" s="309">
        <f>VLOOKUP(EG$7,'Curve Summary'!$A$8:$AG$161,5)</f>
        <v>50.91</v>
      </c>
      <c r="EH11" s="309">
        <f>VLOOKUP(EH$7,'Curve Summary'!$A$8:$AG$161,5)</f>
        <v>44.1</v>
      </c>
      <c r="EI11" s="309">
        <f>VLOOKUP(EI$7,'Curve Summary'!$A$8:$AG$161,5)</f>
        <v>43.25</v>
      </c>
      <c r="EJ11" s="309">
        <f>VLOOKUP(EJ$7,'Curve Summary'!$A$8:$AG$161,5)</f>
        <v>44.22</v>
      </c>
    </row>
    <row r="12" spans="1:140" ht="13.65" customHeight="1" x14ac:dyDescent="0.2">
      <c r="A12" s="305" t="s">
        <v>144</v>
      </c>
      <c r="B12" s="282"/>
      <c r="C12" s="191">
        <f>'Power Desk Daily Price'!$AC12</f>
        <v>27.433125</v>
      </c>
      <c r="D12" s="191">
        <f ca="1">IF(ISERROR((AVERAGE(OFFSET('Curve Summary'!$I$6,13,0,15,1))*15+ 10* 'Curve Summary Backup'!$I$38)/25), 'Curve Summary Backup'!$I$38,(AVERAGE(OFFSET('Curve Summary'!$I$6,13,0,15,1))*15+ 10* 'Curve Summary Backup'!$I$38)/25)</f>
        <v>23.537999679565409</v>
      </c>
      <c r="E12" s="191">
        <f>VLOOKUP(E$7,'Curve Summary'!$A$7:$AG$55,9)</f>
        <v>32.5</v>
      </c>
      <c r="F12" s="307">
        <f t="shared" ca="1" si="0"/>
        <v>27.816259671977914</v>
      </c>
      <c r="G12" s="191">
        <f t="shared" si="1"/>
        <v>33.25</v>
      </c>
      <c r="H12" s="191">
        <f t="shared" si="2"/>
        <v>33.25</v>
      </c>
      <c r="I12" s="191">
        <f t="shared" si="2"/>
        <v>33.25</v>
      </c>
      <c r="J12" s="191">
        <f t="shared" si="3"/>
        <v>30.375</v>
      </c>
      <c r="K12" s="191">
        <f t="shared" si="4"/>
        <v>31</v>
      </c>
      <c r="L12" s="191">
        <f t="shared" si="4"/>
        <v>29.75</v>
      </c>
      <c r="M12" s="191">
        <f t="shared" si="4"/>
        <v>29.75</v>
      </c>
      <c r="N12" s="191">
        <f t="shared" si="4"/>
        <v>36.5</v>
      </c>
      <c r="O12" s="191">
        <f t="shared" si="5"/>
        <v>48.75</v>
      </c>
      <c r="P12" s="191">
        <f t="shared" si="6"/>
        <v>45.25</v>
      </c>
      <c r="Q12" s="191">
        <f t="shared" si="6"/>
        <v>52.25</v>
      </c>
      <c r="R12" s="191">
        <f t="shared" si="6"/>
        <v>40.25</v>
      </c>
      <c r="S12" s="191">
        <f t="shared" si="7"/>
        <v>36.5</v>
      </c>
      <c r="T12" s="191">
        <f t="shared" si="8"/>
        <v>36.25</v>
      </c>
      <c r="U12" s="191">
        <f t="shared" si="8"/>
        <v>35.5</v>
      </c>
      <c r="V12" s="191">
        <f t="shared" si="8"/>
        <v>37.75</v>
      </c>
      <c r="W12" s="307">
        <f t="shared" si="12"/>
        <v>36.75686274509804</v>
      </c>
      <c r="X12" s="191">
        <f t="shared" si="13"/>
        <v>30.337254901960783</v>
      </c>
      <c r="Y12" s="191">
        <f t="shared" si="14"/>
        <v>27.354026845637584</v>
      </c>
      <c r="Z12" s="191">
        <f t="shared" si="15"/>
        <v>25.497058823529411</v>
      </c>
      <c r="AA12" s="191">
        <f t="shared" si="9"/>
        <v>35.516813725490202</v>
      </c>
      <c r="AB12" s="192">
        <f t="shared" si="10"/>
        <v>39.886328124999999</v>
      </c>
      <c r="AC12" s="308">
        <f t="shared" ca="1" si="11"/>
        <v>33.539667621656385</v>
      </c>
      <c r="AD12" s="303"/>
      <c r="AE12" s="303"/>
      <c r="AF12" s="304"/>
      <c r="AG12" s="309">
        <f>VLOOKUP(AG$7,'Curve Summary'!$A$8:$AG$161,9)</f>
        <v>33.25</v>
      </c>
      <c r="AH12" s="309">
        <f>VLOOKUP(AH$7,'Curve Summary'!$A$8:$AG$161,9)</f>
        <v>33.25</v>
      </c>
      <c r="AI12" s="309">
        <f>VLOOKUP(AI$7,'Curve Summary'!$A$8:$AG$161,9)</f>
        <v>31</v>
      </c>
      <c r="AJ12" s="309">
        <f>VLOOKUP(AJ$7,'Curve Summary'!$A$8:$AG$161,9)</f>
        <v>29.75</v>
      </c>
      <c r="AK12" s="309">
        <f>VLOOKUP(AK$7,'Curve Summary'!$A$8:$AG$161,9)</f>
        <v>29.75</v>
      </c>
      <c r="AL12" s="309">
        <f>VLOOKUP(AL$7,'Curve Summary'!$A$8:$AG$161,9)</f>
        <v>36.5</v>
      </c>
      <c r="AM12" s="309">
        <f>VLOOKUP(AM$7,'Curve Summary'!$A$8:$AG$161,9)</f>
        <v>45.25</v>
      </c>
      <c r="AN12" s="309">
        <f>VLOOKUP(AN$7,'Curve Summary'!$A$8:$AG$161,9)</f>
        <v>52.25</v>
      </c>
      <c r="AO12" s="309">
        <f>VLOOKUP(AO$7,'Curve Summary'!$A$8:$AG$161,9)</f>
        <v>40.25</v>
      </c>
      <c r="AP12" s="309">
        <f>VLOOKUP(AP$7,'Curve Summary'!$A$8:$AG$161,9)</f>
        <v>36.25</v>
      </c>
      <c r="AQ12" s="309">
        <f>VLOOKUP(AQ$7,'Curve Summary'!$A$8:$AG$161,9)</f>
        <v>35.5</v>
      </c>
      <c r="AR12" s="309">
        <f>VLOOKUP(AR$7,'Curve Summary'!$A$8:$AG$161,9)</f>
        <v>37.75</v>
      </c>
      <c r="AS12" s="309">
        <f>VLOOKUP(AS$7,'Curve Summary'!$A$8:$AG$161,9)</f>
        <v>28.5</v>
      </c>
      <c r="AT12" s="309">
        <f>VLOOKUP(AT$7,'Curve Summary'!$A$8:$AG$161,9)</f>
        <v>27.5</v>
      </c>
      <c r="AU12" s="309">
        <f>VLOOKUP(AU$7,'Curve Summary'!$A$8:$AG$161,9)</f>
        <v>25</v>
      </c>
      <c r="AV12" s="309">
        <f>VLOOKUP(AV$7,'Curve Summary'!$A$8:$AG$161,9)</f>
        <v>23.5</v>
      </c>
      <c r="AW12" s="309">
        <f>VLOOKUP(AW$7,'Curve Summary'!$A$8:$AG$161,9)</f>
        <v>24.5</v>
      </c>
      <c r="AX12" s="309">
        <f>VLOOKUP(AX$7,'Curve Summary'!$A$8:$AG$161,9)</f>
        <v>28.5</v>
      </c>
      <c r="AY12" s="309">
        <f>VLOOKUP(AY$7,'Curve Summary'!$A$8:$AG$161,9)</f>
        <v>38.75</v>
      </c>
      <c r="AZ12" s="309">
        <f>VLOOKUP(AZ$7,'Curve Summary'!$A$8:$AG$161,9)</f>
        <v>47.5</v>
      </c>
      <c r="BA12" s="309">
        <f>VLOOKUP(BA$7,'Curve Summary'!$A$8:$AG$161,9)</f>
        <v>37.5</v>
      </c>
      <c r="BB12" s="309">
        <f>VLOOKUP(BB$7,'Curve Summary'!$A$8:$AG$161,9)</f>
        <v>28</v>
      </c>
      <c r="BC12" s="309">
        <f>VLOOKUP(BC$7,'Curve Summary'!$A$8:$AG$161,9)</f>
        <v>25.5</v>
      </c>
      <c r="BD12" s="309">
        <f>VLOOKUP(BD$7,'Curve Summary'!$A$8:$AG$161,9)</f>
        <v>29</v>
      </c>
      <c r="BE12" s="309">
        <f>VLOOKUP(BE$7,'Curve Summary'!$A$8:$AG$161,9)</f>
        <v>19.25</v>
      </c>
      <c r="BF12" s="309">
        <f>VLOOKUP(BF$7,'Curve Summary'!$A$8:$AG$161,9)</f>
        <v>21.5</v>
      </c>
      <c r="BG12" s="309">
        <f>VLOOKUP(BG$7,'Curve Summary'!$A$8:$AG$161,9)</f>
        <v>18.5</v>
      </c>
      <c r="BH12" s="309">
        <f>VLOOKUP(BH$7,'Curve Summary'!$A$8:$AG$161,9)</f>
        <v>26.5</v>
      </c>
      <c r="BI12" s="309">
        <f>VLOOKUP(BI$7,'Curve Summary'!$A$8:$AG$161,9)</f>
        <v>26.5</v>
      </c>
      <c r="BJ12" s="309">
        <f>VLOOKUP(BJ$7,'Curve Summary'!$A$8:$AG$161,9)</f>
        <v>32.5</v>
      </c>
      <c r="BK12" s="309">
        <f>VLOOKUP(BK$7,'Curve Summary'!$A$8:$AG$161,9)</f>
        <v>36.5</v>
      </c>
      <c r="BL12" s="309">
        <f>VLOOKUP(BL$7,'Curve Summary'!$A$8:$AG$161,9)</f>
        <v>45.5</v>
      </c>
      <c r="BM12" s="309">
        <f>VLOOKUP(BM$7,'Curve Summary'!$A$8:$AG$161,9)</f>
        <v>29.25</v>
      </c>
      <c r="BN12" s="309">
        <f>VLOOKUP(BN$7,'Curve Summary'!$A$8:$AG$161,9)</f>
        <v>30.5</v>
      </c>
      <c r="BO12" s="309">
        <f>VLOOKUP(BO$7,'Curve Summary'!$A$8:$AG$161,9)</f>
        <v>26</v>
      </c>
      <c r="BP12" s="309">
        <f>VLOOKUP(BP$7,'Curve Summary'!$A$8:$AG$161,9)</f>
        <v>28.75</v>
      </c>
      <c r="BQ12" s="309">
        <f>VLOOKUP(BQ$7,'Curve Summary'!$A$8:$AG$161,9)</f>
        <v>19.25</v>
      </c>
      <c r="BR12" s="309">
        <f>VLOOKUP(BR$7,'Curve Summary'!$A$8:$AG$161,9)</f>
        <v>21.5</v>
      </c>
      <c r="BS12" s="309">
        <f>VLOOKUP(BS$7,'Curve Summary'!$A$8:$AG$161,9)</f>
        <v>18.5</v>
      </c>
      <c r="BT12" s="309">
        <f>VLOOKUP(BT$7,'Curve Summary'!$A$8:$AG$161,9)</f>
        <v>25.5</v>
      </c>
      <c r="BU12" s="309">
        <f>VLOOKUP(BU$7,'Curve Summary'!$A$8:$AG$161,9)</f>
        <v>25.5</v>
      </c>
      <c r="BV12" s="309">
        <f>VLOOKUP(BV$7,'Curve Summary'!$A$8:$AG$161,9)</f>
        <v>30.5</v>
      </c>
      <c r="BW12" s="309">
        <f>VLOOKUP(BW$7,'Curve Summary'!$A$8:$AG$161,9)</f>
        <v>27.5</v>
      </c>
      <c r="BX12" s="309">
        <f>VLOOKUP(BX$7,'Curve Summary'!$A$8:$AG$161,9)</f>
        <v>36.5</v>
      </c>
      <c r="BY12" s="309">
        <f>VLOOKUP(BY$7,'Curve Summary'!$A$8:$AG$161,9)</f>
        <v>23.25</v>
      </c>
      <c r="BZ12" s="309">
        <f>VLOOKUP(BZ$7,'Curve Summary'!$A$8:$AG$161,9)</f>
        <v>27.5</v>
      </c>
      <c r="CA12" s="309">
        <f>VLOOKUP(CA$7,'Curve Summary'!$A$8:$AG$161,9)</f>
        <v>23.5</v>
      </c>
      <c r="CB12" s="309">
        <f>VLOOKUP(CB$7,'Curve Summary'!$A$8:$AG$161,9)</f>
        <v>26.25</v>
      </c>
      <c r="CC12" s="309">
        <f>VLOOKUP(CC$7,'Curve Summary'!$A$8:$AG$161,9)</f>
        <v>19.5</v>
      </c>
      <c r="CD12" s="309">
        <f>VLOOKUP(CD$7,'Curve Summary'!$A$8:$AG$161,9)</f>
        <v>21.75</v>
      </c>
      <c r="CE12" s="309">
        <f>VLOOKUP(CE$7,'Curve Summary'!$A$8:$AG$161,9)</f>
        <v>18.75</v>
      </c>
      <c r="CF12" s="309">
        <f>VLOOKUP(CF$7,'Curve Summary'!$A$8:$AG$161,9)</f>
        <v>25.75</v>
      </c>
      <c r="CG12" s="309">
        <f>VLOOKUP(CG$7,'Curve Summary'!$A$8:$AG$161,9)</f>
        <v>25.75</v>
      </c>
      <c r="CH12" s="309">
        <f>VLOOKUP(CH$7,'Curve Summary'!$A$8:$AG$161,9)</f>
        <v>30.75</v>
      </c>
      <c r="CI12" s="309">
        <f>VLOOKUP(CI$7,'Curve Summary'!$A$8:$AG$161,9)</f>
        <v>27.75</v>
      </c>
      <c r="CJ12" s="309">
        <f>VLOOKUP(CJ$7,'Curve Summary'!$A$8:$AG$161,9)</f>
        <v>36.75</v>
      </c>
      <c r="CK12" s="309">
        <f>VLOOKUP(CK$7,'Curve Summary'!$A$8:$AG$161,9)</f>
        <v>23.5</v>
      </c>
      <c r="CL12" s="309">
        <f>VLOOKUP(CL$7,'Curve Summary'!$A$8:$AG$161,9)</f>
        <v>27.75</v>
      </c>
      <c r="CM12" s="309">
        <f>VLOOKUP(CM$7,'Curve Summary'!$A$8:$AG$161,9)</f>
        <v>23.75</v>
      </c>
      <c r="CN12" s="309">
        <f>VLOOKUP(CN$7,'Curve Summary'!$A$8:$AG$161,9)</f>
        <v>26.5</v>
      </c>
      <c r="CO12" s="309">
        <f>VLOOKUP(CO$7,'Curve Summary'!$A$8:$AG$161,9)</f>
        <v>28.85</v>
      </c>
      <c r="CP12" s="309">
        <f>VLOOKUP(CP$7,'Curve Summary'!$A$8:$AG$161,9)</f>
        <v>31.1</v>
      </c>
      <c r="CQ12" s="309">
        <f>VLOOKUP(CQ$7,'Curve Summary'!$A$8:$AG$161,9)</f>
        <v>28.1</v>
      </c>
      <c r="CR12" s="309">
        <f>VLOOKUP(CR$7,'Curve Summary'!$A$8:$AG$161,9)</f>
        <v>35.1</v>
      </c>
      <c r="CS12" s="309">
        <f>VLOOKUP(CS$7,'Curve Summary'!$A$8:$AG$161,9)</f>
        <v>35.1</v>
      </c>
      <c r="CT12" s="309">
        <f>VLOOKUP(CT$7,'Curve Summary'!$A$8:$AG$161,9)</f>
        <v>41.1</v>
      </c>
      <c r="CU12" s="309">
        <f>VLOOKUP(CU$7,'Curve Summary'!$A$8:$AG$161,9)</f>
        <v>48.1</v>
      </c>
      <c r="CV12" s="309">
        <f>VLOOKUP(CV$7,'Curve Summary'!$A$8:$AG$161,9)</f>
        <v>57.1</v>
      </c>
      <c r="CW12" s="309">
        <f>VLOOKUP(CW$7,'Curve Summary'!$A$8:$AG$161,9)</f>
        <v>39.85</v>
      </c>
      <c r="CX12" s="309">
        <f>VLOOKUP(CX$7,'Curve Summary'!$A$8:$AG$161,9)</f>
        <v>40.1</v>
      </c>
      <c r="CY12" s="309">
        <f>VLOOKUP(CY$7,'Curve Summary'!$A$8:$AG$161,9)</f>
        <v>36.1</v>
      </c>
      <c r="CZ12" s="309">
        <f>VLOOKUP(CZ$7,'Curve Summary'!$A$8:$AG$161,9)</f>
        <v>38.85</v>
      </c>
      <c r="DA12" s="309">
        <f>VLOOKUP(DA$7,'Curve Summary'!$A$8:$AG$161,9)</f>
        <v>29.2</v>
      </c>
      <c r="DB12" s="309">
        <f>VLOOKUP(DB$7,'Curve Summary'!$A$8:$AG$161,9)</f>
        <v>31.45</v>
      </c>
      <c r="DC12" s="309">
        <f>VLOOKUP(DC$7,'Curve Summary'!$A$8:$AG$161,9)</f>
        <v>28.45</v>
      </c>
      <c r="DD12" s="309">
        <f>VLOOKUP(DD$7,'Curve Summary'!$A$8:$AG$161,9)</f>
        <v>35.450000000000003</v>
      </c>
      <c r="DE12" s="309">
        <f>VLOOKUP(DE$7,'Curve Summary'!$A$8:$AG$161,9)</f>
        <v>35.450000000000003</v>
      </c>
      <c r="DF12" s="309">
        <f>VLOOKUP(DF$7,'Curve Summary'!$A$8:$AG$161,9)</f>
        <v>41.45</v>
      </c>
      <c r="DG12" s="309">
        <f>VLOOKUP(DG$7,'Curve Summary'!$A$8:$AG$161,9)</f>
        <v>48.45</v>
      </c>
      <c r="DH12" s="309">
        <f>VLOOKUP(DH$7,'Curve Summary'!$A$8:$AG$161,9)</f>
        <v>57.45</v>
      </c>
      <c r="DI12" s="309">
        <f>VLOOKUP(DI$7,'Curve Summary'!$A$8:$AG$161,9)</f>
        <v>40.200000000000003</v>
      </c>
      <c r="DJ12" s="309">
        <f>VLOOKUP(DJ$7,'Curve Summary'!$A$8:$AG$161,9)</f>
        <v>40.450000000000003</v>
      </c>
      <c r="DK12" s="309">
        <f>VLOOKUP(DK$7,'Curve Summary'!$A$8:$AG$161,9)</f>
        <v>36.450000000000003</v>
      </c>
      <c r="DL12" s="309">
        <f>VLOOKUP(DL$7,'Curve Summary'!$A$8:$AG$161,9)</f>
        <v>39.200000000000003</v>
      </c>
      <c r="DM12" s="309">
        <f>VLOOKUP(DM$7,'Curve Summary'!$A$8:$AG$161,9)</f>
        <v>29.7</v>
      </c>
      <c r="DN12" s="309">
        <f>VLOOKUP(DN$7,'Curve Summary'!$A$8:$AG$161,9)</f>
        <v>31.95</v>
      </c>
      <c r="DO12" s="309">
        <f>VLOOKUP(DO$7,'Curve Summary'!$A$8:$AG$161,9)</f>
        <v>28.95</v>
      </c>
      <c r="DP12" s="309">
        <f>VLOOKUP(DP$7,'Curve Summary'!$A$8:$AG$161,9)</f>
        <v>36</v>
      </c>
      <c r="DQ12" s="309">
        <f>VLOOKUP(DQ$7,'Curve Summary'!$A$8:$AG$161,9)</f>
        <v>36</v>
      </c>
      <c r="DR12" s="309">
        <f>VLOOKUP(DR$7,'Curve Summary'!$A$8:$AG$161,9)</f>
        <v>42</v>
      </c>
      <c r="DS12" s="309">
        <f>VLOOKUP(DS$7,'Curve Summary'!$A$8:$AG$161,9)</f>
        <v>49</v>
      </c>
      <c r="DT12" s="309">
        <f>VLOOKUP(DT$7,'Curve Summary'!$A$8:$AG$161,9)</f>
        <v>58</v>
      </c>
      <c r="DU12" s="309">
        <f>VLOOKUP(DU$7,'Curve Summary'!$A$8:$AG$161,9)</f>
        <v>40.700000000000003</v>
      </c>
      <c r="DV12" s="309">
        <f>VLOOKUP(DV$7,'Curve Summary'!$A$8:$AG$161,9)</f>
        <v>41</v>
      </c>
      <c r="DW12" s="309">
        <f>VLOOKUP(DW$7,'Curve Summary'!$A$8:$AG$161,9)</f>
        <v>37</v>
      </c>
      <c r="DX12" s="309">
        <f>VLOOKUP(DX$7,'Curve Summary'!$A$8:$AG$161,9)</f>
        <v>39.700000000000003</v>
      </c>
      <c r="DY12" s="309">
        <f>VLOOKUP(DY$7,'Curve Summary'!$A$8:$AG$161,9)</f>
        <v>30.2</v>
      </c>
      <c r="DZ12" s="309">
        <f>VLOOKUP(DZ$7,'Curve Summary'!$A$8:$AG$161,9)</f>
        <v>32.450000000000003</v>
      </c>
      <c r="EA12" s="309">
        <f>VLOOKUP(EA$7,'Curve Summary'!$A$8:$AG$161,9)</f>
        <v>29.45</v>
      </c>
      <c r="EB12" s="309">
        <f>VLOOKUP(EB$7,'Curve Summary'!$A$8:$AG$161,9)</f>
        <v>36.75</v>
      </c>
      <c r="EC12" s="309">
        <f>VLOOKUP(EC$7,'Curve Summary'!$A$8:$AG$161,9)</f>
        <v>36.75</v>
      </c>
      <c r="ED12" s="309">
        <f>VLOOKUP(ED$7,'Curve Summary'!$A$8:$AG$161,9)</f>
        <v>42.75</v>
      </c>
      <c r="EE12" s="309">
        <f>VLOOKUP(EE$7,'Curve Summary'!$A$8:$AG$161,9)</f>
        <v>49.75</v>
      </c>
      <c r="EF12" s="309">
        <f>VLOOKUP(EF$7,'Curve Summary'!$A$8:$AG$161,9)</f>
        <v>58.75</v>
      </c>
      <c r="EG12" s="309">
        <f>VLOOKUP(EG$7,'Curve Summary'!$A$8:$AG$161,9)</f>
        <v>41.2</v>
      </c>
      <c r="EH12" s="309">
        <f>VLOOKUP(EH$7,'Curve Summary'!$A$8:$AG$161,9)</f>
        <v>41.75</v>
      </c>
      <c r="EI12" s="309">
        <f>VLOOKUP(EI$7,'Curve Summary'!$A$8:$AG$161,9)</f>
        <v>37.75</v>
      </c>
      <c r="EJ12" s="309">
        <f>VLOOKUP(EJ$7,'Curve Summary'!$A$8:$AG$161,9)</f>
        <v>40.200000000000003</v>
      </c>
    </row>
    <row r="13" spans="1:140" ht="13.65" customHeight="1" x14ac:dyDescent="0.2">
      <c r="A13" s="305" t="s">
        <v>143</v>
      </c>
      <c r="B13" s="306" t="s">
        <v>48</v>
      </c>
      <c r="C13" s="191">
        <f>'Power Desk Daily Price'!$AC13</f>
        <v>29.53916666666667</v>
      </c>
      <c r="D13" s="191">
        <f ca="1">IF(ISERROR((AVERAGE(OFFSET('Curve Summary'!$F$6,13,0,15,1))*15+ 10* 'Curve Summary Backup'!$F$38)/25), 'Curve Summary Backup'!$F$38,(AVERAGE(OFFSET('Curve Summary'!$F$6,13,0,15,1))*15+ 10* 'Curve Summary Backup'!$F$38)/25)</f>
        <v>28.600000000000005</v>
      </c>
      <c r="E13" s="191">
        <f>VLOOKUP(E$7,'Curve Summary'!$A$7:$AG$59,6)</f>
        <v>34.5</v>
      </c>
      <c r="F13" s="307">
        <f t="shared" ca="1" si="0"/>
        <v>31.097875816993465</v>
      </c>
      <c r="G13" s="191">
        <f t="shared" si="1"/>
        <v>34.5</v>
      </c>
      <c r="H13" s="191">
        <f t="shared" si="2"/>
        <v>35</v>
      </c>
      <c r="I13" s="191">
        <f t="shared" si="2"/>
        <v>34</v>
      </c>
      <c r="J13" s="191">
        <f t="shared" si="3"/>
        <v>32.375</v>
      </c>
      <c r="K13" s="191">
        <f t="shared" si="4"/>
        <v>33.25</v>
      </c>
      <c r="L13" s="191">
        <f t="shared" si="4"/>
        <v>31.5</v>
      </c>
      <c r="M13" s="191">
        <f t="shared" si="4"/>
        <v>33.5</v>
      </c>
      <c r="N13" s="191">
        <f t="shared" si="4"/>
        <v>39.5</v>
      </c>
      <c r="O13" s="191">
        <f t="shared" si="5"/>
        <v>49.375</v>
      </c>
      <c r="P13" s="191">
        <f t="shared" si="6"/>
        <v>45.75</v>
      </c>
      <c r="Q13" s="191">
        <f t="shared" si="6"/>
        <v>53</v>
      </c>
      <c r="R13" s="191">
        <f t="shared" si="6"/>
        <v>44.75</v>
      </c>
      <c r="S13" s="191">
        <f t="shared" si="7"/>
        <v>37.916666666666664</v>
      </c>
      <c r="T13" s="191">
        <f t="shared" si="8"/>
        <v>37.75</v>
      </c>
      <c r="U13" s="191">
        <f t="shared" si="8"/>
        <v>36.75</v>
      </c>
      <c r="V13" s="191">
        <f t="shared" si="8"/>
        <v>39.25</v>
      </c>
      <c r="W13" s="307">
        <f t="shared" si="12"/>
        <v>38.679411764705883</v>
      </c>
      <c r="X13" s="191">
        <f t="shared" si="13"/>
        <v>42.5</v>
      </c>
      <c r="Y13" s="191">
        <f t="shared" si="14"/>
        <v>42.390570469798654</v>
      </c>
      <c r="Z13" s="191">
        <f t="shared" si="15"/>
        <v>43.143215686274509</v>
      </c>
      <c r="AA13" s="191">
        <f t="shared" si="9"/>
        <v>43.859049019607838</v>
      </c>
      <c r="AB13" s="192">
        <f t="shared" si="10"/>
        <v>44.6064453125</v>
      </c>
      <c r="AC13" s="308">
        <f t="shared" ca="1" si="11"/>
        <v>42.759468568185035</v>
      </c>
      <c r="AD13" s="303"/>
      <c r="AE13" s="303"/>
      <c r="AF13" s="304"/>
      <c r="AG13" s="309">
        <f>VLOOKUP(AG$7,'Curve Summary'!$A$9:$AG$161,6)</f>
        <v>35</v>
      </c>
      <c r="AH13" s="309">
        <f>VLOOKUP(AH$7,'Curve Summary'!$A$9:$AG$161,6)</f>
        <v>34</v>
      </c>
      <c r="AI13" s="309">
        <f>VLOOKUP(AI$7,'Curve Summary'!$A$9:$AG$161,6)</f>
        <v>33.25</v>
      </c>
      <c r="AJ13" s="309">
        <f>VLOOKUP(AJ$7,'Curve Summary'!$A$9:$AG$161,6)</f>
        <v>31.5</v>
      </c>
      <c r="AK13" s="309">
        <f>VLOOKUP(AK$7,'Curve Summary'!$A$9:$AG$161,6)</f>
        <v>33.5</v>
      </c>
      <c r="AL13" s="309">
        <f>VLOOKUP(AL$7,'Curve Summary'!$A$9:$AG$161,6)</f>
        <v>39.5</v>
      </c>
      <c r="AM13" s="309">
        <f>VLOOKUP(AM$7,'Curve Summary'!$A$9:$AG$161,6)</f>
        <v>45.75</v>
      </c>
      <c r="AN13" s="309">
        <f>VLOOKUP(AN$7,'Curve Summary'!$A$9:$AG$161,6)</f>
        <v>53</v>
      </c>
      <c r="AO13" s="309">
        <f>VLOOKUP(AO$7,'Curve Summary'!$A$9:$AG$161,6)</f>
        <v>44.75</v>
      </c>
      <c r="AP13" s="309">
        <f>VLOOKUP(AP$7,'Curve Summary'!$A$9:$AG$161,6)</f>
        <v>37.75</v>
      </c>
      <c r="AQ13" s="309">
        <f>VLOOKUP(AQ$7,'Curve Summary'!$A$9:$AG$161,6)</f>
        <v>36.75</v>
      </c>
      <c r="AR13" s="309">
        <f>VLOOKUP(AR$7,'Curve Summary'!$A$9:$AG$161,6)</f>
        <v>39.25</v>
      </c>
      <c r="AS13" s="309">
        <f>VLOOKUP(AS$7,'Curve Summary'!$A$9:$AG$161,6)</f>
        <v>39.75</v>
      </c>
      <c r="AT13" s="309">
        <f>VLOOKUP(AT$7,'Curve Summary'!$A$9:$AG$161,6)</f>
        <v>38.25</v>
      </c>
      <c r="AU13" s="309">
        <f>VLOOKUP(AU$7,'Curve Summary'!$A$9:$AG$161,6)</f>
        <v>36.75</v>
      </c>
      <c r="AV13" s="309">
        <f>VLOOKUP(AV$7,'Curve Summary'!$A$9:$AG$161,6)</f>
        <v>36.25</v>
      </c>
      <c r="AW13" s="309">
        <f>VLOOKUP(AW$7,'Curve Summary'!$A$9:$AG$161,6)</f>
        <v>36.75</v>
      </c>
      <c r="AX13" s="309">
        <f>VLOOKUP(AX$7,'Curve Summary'!$A$9:$AG$161,6)</f>
        <v>41.25</v>
      </c>
      <c r="AY13" s="309">
        <f>VLOOKUP(AY$7,'Curve Summary'!$A$9:$AG$161,6)</f>
        <v>55.25</v>
      </c>
      <c r="AZ13" s="309">
        <f>VLOOKUP(AZ$7,'Curve Summary'!$A$9:$AG$161,6)</f>
        <v>61.5</v>
      </c>
      <c r="BA13" s="309">
        <f>VLOOKUP(BA$7,'Curve Summary'!$A$9:$AG$161,6)</f>
        <v>48.5</v>
      </c>
      <c r="BB13" s="309">
        <f>VLOOKUP(BB$7,'Curve Summary'!$A$9:$AG$161,6)</f>
        <v>38.25</v>
      </c>
      <c r="BC13" s="309">
        <f>VLOOKUP(BC$7,'Curve Summary'!$A$9:$AG$161,6)</f>
        <v>38</v>
      </c>
      <c r="BD13" s="309">
        <f>VLOOKUP(BD$7,'Curve Summary'!$A$9:$AG$161,6)</f>
        <v>39.25</v>
      </c>
      <c r="BE13" s="309">
        <f>VLOOKUP(BE$7,'Curve Summary'!$A$9:$AG$161,6)</f>
        <v>40.25</v>
      </c>
      <c r="BF13" s="309">
        <f>VLOOKUP(BF$7,'Curve Summary'!$A$9:$AG$161,6)</f>
        <v>38.86</v>
      </c>
      <c r="BG13" s="309">
        <f>VLOOKUP(BG$7,'Curve Summary'!$A$9:$AG$161,6)</f>
        <v>37.479999999999997</v>
      </c>
      <c r="BH13" s="309">
        <f>VLOOKUP(BH$7,'Curve Summary'!$A$9:$AG$161,6)</f>
        <v>37.01</v>
      </c>
      <c r="BI13" s="309">
        <f>VLOOKUP(BI$7,'Curve Summary'!$A$9:$AG$161,6)</f>
        <v>37.479999999999997</v>
      </c>
      <c r="BJ13" s="309">
        <f>VLOOKUP(BJ$7,'Curve Summary'!$A$9:$AG$161,6)</f>
        <v>41.65</v>
      </c>
      <c r="BK13" s="309">
        <f>VLOOKUP(BK$7,'Curve Summary'!$A$9:$AG$161,6)</f>
        <v>54.62</v>
      </c>
      <c r="BL13" s="309">
        <f>VLOOKUP(BL$7,'Curve Summary'!$A$9:$AG$161,6)</f>
        <v>60.41</v>
      </c>
      <c r="BM13" s="309">
        <f>VLOOKUP(BM$7,'Curve Summary'!$A$9:$AG$161,6)</f>
        <v>48.36</v>
      </c>
      <c r="BN13" s="309">
        <f>VLOOKUP(BN$7,'Curve Summary'!$A$9:$AG$161,6)</f>
        <v>38.869999999999997</v>
      </c>
      <c r="BO13" s="309">
        <f>VLOOKUP(BO$7,'Curve Summary'!$A$9:$AG$161,6)</f>
        <v>38.6</v>
      </c>
      <c r="BP13" s="309">
        <f>VLOOKUP(BP$7,'Curve Summary'!$A$9:$AG$161,6)</f>
        <v>39.79</v>
      </c>
      <c r="BQ13" s="309">
        <f>VLOOKUP(BQ$7,'Curve Summary'!$A$9:$AG$161,6)</f>
        <v>40.54</v>
      </c>
      <c r="BR13" s="309">
        <f>VLOOKUP(BR$7,'Curve Summary'!$A$9:$AG$161,6)</f>
        <v>39.14</v>
      </c>
      <c r="BS13" s="309">
        <f>VLOOKUP(BS$7,'Curve Summary'!$A$9:$AG$161,6)</f>
        <v>37.74</v>
      </c>
      <c r="BT13" s="309">
        <f>VLOOKUP(BT$7,'Curve Summary'!$A$9:$AG$161,6)</f>
        <v>37.270000000000003</v>
      </c>
      <c r="BU13" s="309">
        <f>VLOOKUP(BU$7,'Curve Summary'!$A$9:$AG$161,6)</f>
        <v>37.74</v>
      </c>
      <c r="BV13" s="309">
        <f>VLOOKUP(BV$7,'Curve Summary'!$A$9:$AG$161,6)</f>
        <v>41.94</v>
      </c>
      <c r="BW13" s="309">
        <f>VLOOKUP(BW$7,'Curve Summary'!$A$9:$AG$161,6)</f>
        <v>55</v>
      </c>
      <c r="BX13" s="309">
        <f>VLOOKUP(BX$7,'Curve Summary'!$A$9:$AG$161,6)</f>
        <v>60.83</v>
      </c>
      <c r="BY13" s="309">
        <f>VLOOKUP(BY$7,'Curve Summary'!$A$9:$AG$161,6)</f>
        <v>48.7</v>
      </c>
      <c r="BZ13" s="309">
        <f>VLOOKUP(BZ$7,'Curve Summary'!$A$9:$AG$161,6)</f>
        <v>39.14</v>
      </c>
      <c r="CA13" s="309">
        <f>VLOOKUP(CA$7,'Curve Summary'!$A$9:$AG$161,6)</f>
        <v>38.869999999999997</v>
      </c>
      <c r="CB13" s="309">
        <f>VLOOKUP(CB$7,'Curve Summary'!$A$9:$AG$161,6)</f>
        <v>40.07</v>
      </c>
      <c r="CC13" s="309">
        <f>VLOOKUP(CC$7,'Curve Summary'!$A$9:$AG$161,6)</f>
        <v>40.82</v>
      </c>
      <c r="CD13" s="309">
        <f>VLOOKUP(CD$7,'Curve Summary'!$A$9:$AG$161,6)</f>
        <v>39.409999999999997</v>
      </c>
      <c r="CE13" s="309">
        <f>VLOOKUP(CE$7,'Curve Summary'!$A$9:$AG$161,6)</f>
        <v>38</v>
      </c>
      <c r="CF13" s="309">
        <f>VLOOKUP(CF$7,'Curve Summary'!$A$9:$AG$161,6)</f>
        <v>37.53</v>
      </c>
      <c r="CG13" s="309">
        <f>VLOOKUP(CG$7,'Curve Summary'!$A$9:$AG$161,6)</f>
        <v>38</v>
      </c>
      <c r="CH13" s="309">
        <f>VLOOKUP(CH$7,'Curve Summary'!$A$9:$AG$161,6)</f>
        <v>42.23</v>
      </c>
      <c r="CI13" s="309">
        <f>VLOOKUP(CI$7,'Curve Summary'!$A$9:$AG$161,6)</f>
        <v>55.38</v>
      </c>
      <c r="CJ13" s="309">
        <f>VLOOKUP(CJ$7,'Curve Summary'!$A$9:$AG$161,6)</f>
        <v>61.26</v>
      </c>
      <c r="CK13" s="309">
        <f>VLOOKUP(CK$7,'Curve Summary'!$A$9:$AG$161,6)</f>
        <v>49.04</v>
      </c>
      <c r="CL13" s="309">
        <f>VLOOKUP(CL$7,'Curve Summary'!$A$9:$AG$161,6)</f>
        <v>39.409999999999997</v>
      </c>
      <c r="CM13" s="309">
        <f>VLOOKUP(CM$7,'Curve Summary'!$A$9:$AG$161,6)</f>
        <v>39.15</v>
      </c>
      <c r="CN13" s="309">
        <f>VLOOKUP(CN$7,'Curve Summary'!$A$9:$AG$161,6)</f>
        <v>40.35</v>
      </c>
      <c r="CO13" s="309">
        <f>VLOOKUP(CO$7,'Curve Summary'!$A$9:$AG$161,6)</f>
        <v>41.1</v>
      </c>
      <c r="CP13" s="309">
        <f>VLOOKUP(CP$7,'Curve Summary'!$A$9:$AG$161,6)</f>
        <v>39.68</v>
      </c>
      <c r="CQ13" s="309">
        <f>VLOOKUP(CQ$7,'Curve Summary'!$A$9:$AG$161,6)</f>
        <v>38.26</v>
      </c>
      <c r="CR13" s="309">
        <f>VLOOKUP(CR$7,'Curve Summary'!$A$9:$AG$161,6)</f>
        <v>37.79</v>
      </c>
      <c r="CS13" s="309">
        <f>VLOOKUP(CS$7,'Curve Summary'!$A$9:$AG$161,6)</f>
        <v>38.26</v>
      </c>
      <c r="CT13" s="309">
        <f>VLOOKUP(CT$7,'Curve Summary'!$A$9:$AG$161,6)</f>
        <v>42.52</v>
      </c>
      <c r="CU13" s="309">
        <f>VLOOKUP(CU$7,'Curve Summary'!$A$9:$AG$161,6)</f>
        <v>55.77</v>
      </c>
      <c r="CV13" s="309">
        <f>VLOOKUP(CV$7,'Curve Summary'!$A$9:$AG$161,6)</f>
        <v>61.68</v>
      </c>
      <c r="CW13" s="309">
        <f>VLOOKUP(CW$7,'Curve Summary'!$A$9:$AG$161,6)</f>
        <v>49.38</v>
      </c>
      <c r="CX13" s="309">
        <f>VLOOKUP(CX$7,'Curve Summary'!$A$9:$AG$161,6)</f>
        <v>39.68</v>
      </c>
      <c r="CY13" s="309">
        <f>VLOOKUP(CY$7,'Curve Summary'!$A$9:$AG$161,6)</f>
        <v>39.42</v>
      </c>
      <c r="CZ13" s="309">
        <f>VLOOKUP(CZ$7,'Curve Summary'!$A$9:$AG$161,6)</f>
        <v>40.630000000000003</v>
      </c>
      <c r="DA13" s="309">
        <f>VLOOKUP(DA$7,'Curve Summary'!$A$9:$AG$161,6)</f>
        <v>41.38</v>
      </c>
      <c r="DB13" s="309">
        <f>VLOOKUP(DB$7,'Curve Summary'!$A$9:$AG$161,6)</f>
        <v>39.950000000000003</v>
      </c>
      <c r="DC13" s="309">
        <f>VLOOKUP(DC$7,'Curve Summary'!$A$9:$AG$161,6)</f>
        <v>38.53</v>
      </c>
      <c r="DD13" s="309">
        <f>VLOOKUP(DD$7,'Curve Summary'!$A$9:$AG$161,6)</f>
        <v>38.049999999999997</v>
      </c>
      <c r="DE13" s="309">
        <f>VLOOKUP(DE$7,'Curve Summary'!$A$9:$AG$161,6)</f>
        <v>38.53</v>
      </c>
      <c r="DF13" s="309">
        <f>VLOOKUP(DF$7,'Curve Summary'!$A$9:$AG$161,6)</f>
        <v>42.81</v>
      </c>
      <c r="DG13" s="309">
        <f>VLOOKUP(DG$7,'Curve Summary'!$A$9:$AG$161,6)</f>
        <v>56.15</v>
      </c>
      <c r="DH13" s="309">
        <f>VLOOKUP(DH$7,'Curve Summary'!$A$9:$AG$161,6)</f>
        <v>62.1</v>
      </c>
      <c r="DI13" s="309">
        <f>VLOOKUP(DI$7,'Curve Summary'!$A$9:$AG$161,6)</f>
        <v>49.72</v>
      </c>
      <c r="DJ13" s="309">
        <f>VLOOKUP(DJ$7,'Curve Summary'!$A$9:$AG$161,6)</f>
        <v>39.96</v>
      </c>
      <c r="DK13" s="309">
        <f>VLOOKUP(DK$7,'Curve Summary'!$A$9:$AG$161,6)</f>
        <v>39.69</v>
      </c>
      <c r="DL13" s="309">
        <f>VLOOKUP(DL$7,'Curve Summary'!$A$9:$AG$161,6)</f>
        <v>40.909999999999997</v>
      </c>
      <c r="DM13" s="309">
        <f>VLOOKUP(DM$7,'Curve Summary'!$A$9:$AG$161,6)</f>
        <v>41.67</v>
      </c>
      <c r="DN13" s="309">
        <f>VLOOKUP(DN$7,'Curve Summary'!$A$9:$AG$161,6)</f>
        <v>40.229999999999997</v>
      </c>
      <c r="DO13" s="309">
        <f>VLOOKUP(DO$7,'Curve Summary'!$A$9:$AG$161,6)</f>
        <v>38.79</v>
      </c>
      <c r="DP13" s="309">
        <f>VLOOKUP(DP$7,'Curve Summary'!$A$9:$AG$161,6)</f>
        <v>38.31</v>
      </c>
      <c r="DQ13" s="309">
        <f>VLOOKUP(DQ$7,'Curve Summary'!$A$9:$AG$161,6)</f>
        <v>38.79</v>
      </c>
      <c r="DR13" s="309">
        <f>VLOOKUP(DR$7,'Curve Summary'!$A$9:$AG$161,6)</f>
        <v>43.1</v>
      </c>
      <c r="DS13" s="309">
        <f>VLOOKUP(DS$7,'Curve Summary'!$A$9:$AG$161,6)</f>
        <v>56.53</v>
      </c>
      <c r="DT13" s="309">
        <f>VLOOKUP(DT$7,'Curve Summary'!$A$9:$AG$161,6)</f>
        <v>62.52</v>
      </c>
      <c r="DU13" s="309">
        <f>VLOOKUP(DU$7,'Curve Summary'!$A$9:$AG$161,6)</f>
        <v>50.06</v>
      </c>
      <c r="DV13" s="309">
        <f>VLOOKUP(DV$7,'Curve Summary'!$A$9:$AG$161,6)</f>
        <v>40.229999999999997</v>
      </c>
      <c r="DW13" s="309">
        <f>VLOOKUP(DW$7,'Curve Summary'!$A$9:$AG$161,6)</f>
        <v>39.97</v>
      </c>
      <c r="DX13" s="309">
        <f>VLOOKUP(DX$7,'Curve Summary'!$A$9:$AG$161,6)</f>
        <v>41.19</v>
      </c>
      <c r="DY13" s="309">
        <f>VLOOKUP(DY$7,'Curve Summary'!$A$9:$AG$161,6)</f>
        <v>41.95</v>
      </c>
      <c r="DZ13" s="309">
        <f>VLOOKUP(DZ$7,'Curve Summary'!$A$9:$AG$161,6)</f>
        <v>40.5</v>
      </c>
      <c r="EA13" s="309">
        <f>VLOOKUP(EA$7,'Curve Summary'!$A$9:$AG$161,6)</f>
        <v>39.049999999999997</v>
      </c>
      <c r="EB13" s="309">
        <f>VLOOKUP(EB$7,'Curve Summary'!$A$9:$AG$161,6)</f>
        <v>38.57</v>
      </c>
      <c r="EC13" s="309">
        <f>VLOOKUP(EC$7,'Curve Summary'!$A$9:$AG$161,6)</f>
        <v>39.049999999999997</v>
      </c>
      <c r="ED13" s="309">
        <f>VLOOKUP(ED$7,'Curve Summary'!$A$9:$AG$161,6)</f>
        <v>43.4</v>
      </c>
      <c r="EE13" s="309">
        <f>VLOOKUP(EE$7,'Curve Summary'!$A$9:$AG$161,6)</f>
        <v>56.91</v>
      </c>
      <c r="EF13" s="309">
        <f>VLOOKUP(EF$7,'Curve Summary'!$A$9:$AG$161,6)</f>
        <v>62.95</v>
      </c>
      <c r="EG13" s="309">
        <f>VLOOKUP(EG$7,'Curve Summary'!$A$9:$AG$161,6)</f>
        <v>50.4</v>
      </c>
      <c r="EH13" s="309">
        <f>VLOOKUP(EH$7,'Curve Summary'!$A$9:$AG$161,6)</f>
        <v>40.5</v>
      </c>
      <c r="EI13" s="309">
        <f>VLOOKUP(EI$7,'Curve Summary'!$A$9:$AG$161,6)</f>
        <v>40.24</v>
      </c>
      <c r="EJ13" s="309">
        <f>VLOOKUP(EJ$7,'Curve Summary'!$A$9:$AG$161,6)</f>
        <v>41.47</v>
      </c>
    </row>
    <row r="14" spans="1:140" ht="13.65" customHeight="1" x14ac:dyDescent="0.2">
      <c r="A14" s="305" t="s">
        <v>141</v>
      </c>
      <c r="B14" s="306" t="s">
        <v>48</v>
      </c>
      <c r="C14" s="191">
        <f>'Power Desk Daily Price'!$AC14</f>
        <v>27.666666666666668</v>
      </c>
      <c r="D14" s="191">
        <f ca="1">IF(ISERROR((AVERAGE(OFFSET('Curve Summary'!$B$6,13,0,15,1))*15+ 10* 'Curve Summary Backup'!$B$38)/25), 'Curve Summary Backup'!$B$38,(AVERAGE(OFFSET('Curve Summary'!$B$6,13,0,15,1))*15+ 10* 'Curve Summary Backup'!$B$38)/25)</f>
        <v>27.75</v>
      </c>
      <c r="E14" s="191">
        <f>VLOOKUP(E$7,'Curve Summary'!$A$7:$AG$59,2)</f>
        <v>32.5</v>
      </c>
      <c r="F14" s="307">
        <f t="shared" ca="1" si="0"/>
        <v>29.596405228758172</v>
      </c>
      <c r="G14" s="191">
        <f t="shared" si="1"/>
        <v>32.375</v>
      </c>
      <c r="H14" s="191">
        <f t="shared" si="2"/>
        <v>32.75</v>
      </c>
      <c r="I14" s="191">
        <f t="shared" si="2"/>
        <v>32</v>
      </c>
      <c r="J14" s="191">
        <f t="shared" si="3"/>
        <v>31.25</v>
      </c>
      <c r="K14" s="191">
        <f t="shared" si="4"/>
        <v>31.5</v>
      </c>
      <c r="L14" s="191">
        <f t="shared" si="4"/>
        <v>31</v>
      </c>
      <c r="M14" s="191">
        <f t="shared" si="4"/>
        <v>35.5</v>
      </c>
      <c r="N14" s="191">
        <f t="shared" si="4"/>
        <v>43.5</v>
      </c>
      <c r="O14" s="191">
        <f t="shared" si="5"/>
        <v>54.25</v>
      </c>
      <c r="P14" s="191">
        <f t="shared" si="6"/>
        <v>50</v>
      </c>
      <c r="Q14" s="191">
        <f t="shared" si="6"/>
        <v>58.5</v>
      </c>
      <c r="R14" s="191">
        <f t="shared" si="6"/>
        <v>48</v>
      </c>
      <c r="S14" s="191">
        <f t="shared" si="7"/>
        <v>35</v>
      </c>
      <c r="T14" s="191">
        <f t="shared" si="8"/>
        <v>35.75</v>
      </c>
      <c r="U14" s="191">
        <f t="shared" si="8"/>
        <v>34.25</v>
      </c>
      <c r="V14" s="191">
        <f t="shared" si="8"/>
        <v>35</v>
      </c>
      <c r="W14" s="307">
        <f t="shared" si="12"/>
        <v>38.997058823529414</v>
      </c>
      <c r="X14" s="191">
        <f t="shared" si="13"/>
        <v>40.233333333333334</v>
      </c>
      <c r="Y14" s="191">
        <f t="shared" si="14"/>
        <v>39.928791946308728</v>
      </c>
      <c r="Z14" s="191">
        <f t="shared" si="15"/>
        <v>40.884431372549017</v>
      </c>
      <c r="AA14" s="191">
        <f t="shared" si="9"/>
        <v>41.59582352941176</v>
      </c>
      <c r="AB14" s="192">
        <f t="shared" si="10"/>
        <v>42.3427734375</v>
      </c>
      <c r="AC14" s="308">
        <f t="shared" ca="1" si="11"/>
        <v>40.792403859798505</v>
      </c>
      <c r="AD14" s="303"/>
      <c r="AE14" s="303"/>
      <c r="AF14" s="304"/>
      <c r="AG14" s="309">
        <f>VLOOKUP(AG$7,'Curve Summary'!$A$9:$AG$161,2)</f>
        <v>32.75</v>
      </c>
      <c r="AH14" s="309">
        <f>VLOOKUP(AH$7,'Curve Summary'!$A$9:$AG$161,2)</f>
        <v>32</v>
      </c>
      <c r="AI14" s="309">
        <f>VLOOKUP(AI$7,'Curve Summary'!$A$9:$AG$161,2)</f>
        <v>31.5</v>
      </c>
      <c r="AJ14" s="309">
        <f>VLOOKUP(AJ$7,'Curve Summary'!$A$9:$AG$161,2)</f>
        <v>31</v>
      </c>
      <c r="AK14" s="309">
        <f>VLOOKUP(AK$7,'Curve Summary'!$A$9:$AG$161,2)</f>
        <v>35.5</v>
      </c>
      <c r="AL14" s="309">
        <f>VLOOKUP(AL$7,'Curve Summary'!$A$9:$AG$161,2)</f>
        <v>43.5</v>
      </c>
      <c r="AM14" s="309">
        <f>VLOOKUP(AM$7,'Curve Summary'!$A$9:$AG$161,2)</f>
        <v>50</v>
      </c>
      <c r="AN14" s="309">
        <f>VLOOKUP(AN$7,'Curve Summary'!$A$9:$AG$161,2)</f>
        <v>58.5</v>
      </c>
      <c r="AO14" s="309">
        <f>VLOOKUP(AO$7,'Curve Summary'!$A$9:$AG$161,2)</f>
        <v>48</v>
      </c>
      <c r="AP14" s="309">
        <f>VLOOKUP(AP$7,'Curve Summary'!$A$9:$AG$161,2)</f>
        <v>35.75</v>
      </c>
      <c r="AQ14" s="309">
        <f>VLOOKUP(AQ$7,'Curve Summary'!$A$9:$AG$161,2)</f>
        <v>34.25</v>
      </c>
      <c r="AR14" s="309">
        <f>VLOOKUP(AR$7,'Curve Summary'!$A$9:$AG$161,2)</f>
        <v>35</v>
      </c>
      <c r="AS14" s="309">
        <f>VLOOKUP(AS$7,'Curve Summary'!$A$9:$AG$161,2)</f>
        <v>35.5</v>
      </c>
      <c r="AT14" s="309">
        <f>VLOOKUP(AT$7,'Curve Summary'!$A$9:$AG$161,2)</f>
        <v>35</v>
      </c>
      <c r="AU14" s="309">
        <f>VLOOKUP(AU$7,'Curve Summary'!$A$9:$AG$161,2)</f>
        <v>35</v>
      </c>
      <c r="AV14" s="309">
        <f>VLOOKUP(AV$7,'Curve Summary'!$A$9:$AG$161,2)</f>
        <v>34.5</v>
      </c>
      <c r="AW14" s="309">
        <f>VLOOKUP(AW$7,'Curve Summary'!$A$9:$AG$161,2)</f>
        <v>34.5</v>
      </c>
      <c r="AX14" s="309">
        <f>VLOOKUP(AX$7,'Curve Summary'!$A$9:$AG$161,2)</f>
        <v>39</v>
      </c>
      <c r="AY14" s="309">
        <f>VLOOKUP(AY$7,'Curve Summary'!$A$9:$AG$161,2)</f>
        <v>53.5</v>
      </c>
      <c r="AZ14" s="309">
        <f>VLOOKUP(AZ$7,'Curve Summary'!$A$9:$AG$161,2)</f>
        <v>60</v>
      </c>
      <c r="BA14" s="309">
        <f>VLOOKUP(BA$7,'Curve Summary'!$A$9:$AG$161,2)</f>
        <v>47.5</v>
      </c>
      <c r="BB14" s="309">
        <f>VLOOKUP(BB$7,'Curve Summary'!$A$9:$AG$161,2)</f>
        <v>37</v>
      </c>
      <c r="BC14" s="309">
        <f>VLOOKUP(BC$7,'Curve Summary'!$A$9:$AG$161,2)</f>
        <v>35.5</v>
      </c>
      <c r="BD14" s="309">
        <f>VLOOKUP(BD$7,'Curve Summary'!$A$9:$AG$161,2)</f>
        <v>35.5</v>
      </c>
      <c r="BE14" s="309">
        <f>VLOOKUP(BE$7,'Curve Summary'!$A$9:$AG$161,2)</f>
        <v>36.15</v>
      </c>
      <c r="BF14" s="309">
        <f>VLOOKUP(BF$7,'Curve Summary'!$A$9:$AG$161,2)</f>
        <v>35.68</v>
      </c>
      <c r="BG14" s="309">
        <f>VLOOKUP(BG$7,'Curve Summary'!$A$9:$AG$161,2)</f>
        <v>35.68</v>
      </c>
      <c r="BH14" s="309">
        <f>VLOOKUP(BH$7,'Curve Summary'!$A$9:$AG$161,2)</f>
        <v>35.22</v>
      </c>
      <c r="BI14" s="309">
        <f>VLOOKUP(BI$7,'Curve Summary'!$A$9:$AG$161,2)</f>
        <v>35.22</v>
      </c>
      <c r="BJ14" s="309">
        <f>VLOOKUP(BJ$7,'Curve Summary'!$A$9:$AG$161,2)</f>
        <v>39.39</v>
      </c>
      <c r="BK14" s="309">
        <f>VLOOKUP(BK$7,'Curve Summary'!$A$9:$AG$161,2)</f>
        <v>52.83</v>
      </c>
      <c r="BL14" s="309">
        <f>VLOOKUP(BL$7,'Curve Summary'!$A$9:$AG$161,2)</f>
        <v>58.86</v>
      </c>
      <c r="BM14" s="309">
        <f>VLOOKUP(BM$7,'Curve Summary'!$A$9:$AG$161,2)</f>
        <v>47.27</v>
      </c>
      <c r="BN14" s="309">
        <f>VLOOKUP(BN$7,'Curve Summary'!$A$9:$AG$161,2)</f>
        <v>37.54</v>
      </c>
      <c r="BO14" s="309">
        <f>VLOOKUP(BO$7,'Curve Summary'!$A$9:$AG$161,2)</f>
        <v>36.15</v>
      </c>
      <c r="BP14" s="309">
        <f>VLOOKUP(BP$7,'Curve Summary'!$A$9:$AG$161,2)</f>
        <v>36.15</v>
      </c>
      <c r="BQ14" s="309">
        <f>VLOOKUP(BQ$7,'Curve Summary'!$A$9:$AG$161,2)</f>
        <v>36.409999999999997</v>
      </c>
      <c r="BR14" s="309">
        <f>VLOOKUP(BR$7,'Curve Summary'!$A$9:$AG$161,2)</f>
        <v>35.950000000000003</v>
      </c>
      <c r="BS14" s="309">
        <f>VLOOKUP(BS$7,'Curve Summary'!$A$9:$AG$161,2)</f>
        <v>35.950000000000003</v>
      </c>
      <c r="BT14" s="309">
        <f>VLOOKUP(BT$7,'Curve Summary'!$A$9:$AG$161,2)</f>
        <v>35.479999999999997</v>
      </c>
      <c r="BU14" s="309">
        <f>VLOOKUP(BU$7,'Curve Summary'!$A$9:$AG$161,2)</f>
        <v>35.479999999999997</v>
      </c>
      <c r="BV14" s="309">
        <f>VLOOKUP(BV$7,'Curve Summary'!$A$9:$AG$161,2)</f>
        <v>39.68</v>
      </c>
      <c r="BW14" s="309">
        <f>VLOOKUP(BW$7,'Curve Summary'!$A$9:$AG$161,2)</f>
        <v>53.22</v>
      </c>
      <c r="BX14" s="309">
        <f>VLOOKUP(BX$7,'Curve Summary'!$A$9:$AG$161,2)</f>
        <v>59.29</v>
      </c>
      <c r="BY14" s="309">
        <f>VLOOKUP(BY$7,'Curve Summary'!$A$9:$AG$161,2)</f>
        <v>47.62</v>
      </c>
      <c r="BZ14" s="309">
        <f>VLOOKUP(BZ$7,'Curve Summary'!$A$9:$AG$161,2)</f>
        <v>37.82</v>
      </c>
      <c r="CA14" s="309">
        <f>VLOOKUP(CA$7,'Curve Summary'!$A$9:$AG$161,2)</f>
        <v>36.42</v>
      </c>
      <c r="CB14" s="309">
        <f>VLOOKUP(CB$7,'Curve Summary'!$A$9:$AG$161,2)</f>
        <v>36.42</v>
      </c>
      <c r="CC14" s="309">
        <f>VLOOKUP(CC$7,'Curve Summary'!$A$9:$AG$161,2)</f>
        <v>36.68</v>
      </c>
      <c r="CD14" s="309">
        <f>VLOOKUP(CD$7,'Curve Summary'!$A$9:$AG$161,2)</f>
        <v>36.21</v>
      </c>
      <c r="CE14" s="309">
        <f>VLOOKUP(CE$7,'Curve Summary'!$A$9:$AG$161,2)</f>
        <v>36.21</v>
      </c>
      <c r="CF14" s="309">
        <f>VLOOKUP(CF$7,'Curve Summary'!$A$9:$AG$161,2)</f>
        <v>35.74</v>
      </c>
      <c r="CG14" s="309">
        <f>VLOOKUP(CG$7,'Curve Summary'!$A$9:$AG$161,2)</f>
        <v>35.74</v>
      </c>
      <c r="CH14" s="309">
        <f>VLOOKUP(CH$7,'Curve Summary'!$A$9:$AG$161,2)</f>
        <v>39.97</v>
      </c>
      <c r="CI14" s="309">
        <f>VLOOKUP(CI$7,'Curve Summary'!$A$9:$AG$161,2)</f>
        <v>53.61</v>
      </c>
      <c r="CJ14" s="309">
        <f>VLOOKUP(CJ$7,'Curve Summary'!$A$9:$AG$161,2)</f>
        <v>59.73</v>
      </c>
      <c r="CK14" s="309">
        <f>VLOOKUP(CK$7,'Curve Summary'!$A$9:$AG$161,2)</f>
        <v>47.97</v>
      </c>
      <c r="CL14" s="309">
        <f>VLOOKUP(CL$7,'Curve Summary'!$A$9:$AG$161,2)</f>
        <v>38.090000000000003</v>
      </c>
      <c r="CM14" s="309">
        <f>VLOOKUP(CM$7,'Curve Summary'!$A$9:$AG$161,2)</f>
        <v>36.68</v>
      </c>
      <c r="CN14" s="309">
        <f>VLOOKUP(CN$7,'Curve Summary'!$A$9:$AG$161,2)</f>
        <v>36.68</v>
      </c>
      <c r="CO14" s="309">
        <f>VLOOKUP(CO$7,'Curve Summary'!$A$9:$AG$161,2)</f>
        <v>36.950000000000003</v>
      </c>
      <c r="CP14" s="309">
        <f>VLOOKUP(CP$7,'Curve Summary'!$A$9:$AG$161,2)</f>
        <v>36.479999999999997</v>
      </c>
      <c r="CQ14" s="309">
        <f>VLOOKUP(CQ$7,'Curve Summary'!$A$9:$AG$161,2)</f>
        <v>36.479999999999997</v>
      </c>
      <c r="CR14" s="309">
        <f>VLOOKUP(CR$7,'Curve Summary'!$A$9:$AG$161,2)</f>
        <v>36</v>
      </c>
      <c r="CS14" s="309">
        <f>VLOOKUP(CS$7,'Curve Summary'!$A$9:$AG$161,2)</f>
        <v>36</v>
      </c>
      <c r="CT14" s="309">
        <f>VLOOKUP(CT$7,'Curve Summary'!$A$9:$AG$161,2)</f>
        <v>40.270000000000003</v>
      </c>
      <c r="CU14" s="309">
        <f>VLOOKUP(CU$7,'Curve Summary'!$A$9:$AG$161,2)</f>
        <v>54.01</v>
      </c>
      <c r="CV14" s="309">
        <f>VLOOKUP(CV$7,'Curve Summary'!$A$9:$AG$161,2)</f>
        <v>60.16</v>
      </c>
      <c r="CW14" s="309">
        <f>VLOOKUP(CW$7,'Curve Summary'!$A$9:$AG$161,2)</f>
        <v>48.32</v>
      </c>
      <c r="CX14" s="309">
        <f>VLOOKUP(CX$7,'Curve Summary'!$A$9:$AG$161,2)</f>
        <v>38.369999999999997</v>
      </c>
      <c r="CY14" s="309">
        <f>VLOOKUP(CY$7,'Curve Summary'!$A$9:$AG$161,2)</f>
        <v>36.950000000000003</v>
      </c>
      <c r="CZ14" s="309">
        <f>VLOOKUP(CZ$7,'Curve Summary'!$A$9:$AG$161,2)</f>
        <v>36.950000000000003</v>
      </c>
      <c r="DA14" s="309">
        <f>VLOOKUP(DA$7,'Curve Summary'!$A$9:$AG$161,2)</f>
        <v>37.22</v>
      </c>
      <c r="DB14" s="309">
        <f>VLOOKUP(DB$7,'Curve Summary'!$A$9:$AG$161,2)</f>
        <v>36.74</v>
      </c>
      <c r="DC14" s="309">
        <f>VLOOKUP(DC$7,'Curve Summary'!$A$9:$AG$161,2)</f>
        <v>36.74</v>
      </c>
      <c r="DD14" s="309">
        <f>VLOOKUP(DD$7,'Curve Summary'!$A$9:$AG$161,2)</f>
        <v>36.26</v>
      </c>
      <c r="DE14" s="309">
        <f>VLOOKUP(DE$7,'Curve Summary'!$A$9:$AG$161,2)</f>
        <v>36.26</v>
      </c>
      <c r="DF14" s="309">
        <f>VLOOKUP(DF$7,'Curve Summary'!$A$9:$AG$161,2)</f>
        <v>40.56</v>
      </c>
      <c r="DG14" s="309">
        <f>VLOOKUP(DG$7,'Curve Summary'!$A$9:$AG$161,2)</f>
        <v>54.4</v>
      </c>
      <c r="DH14" s="309">
        <f>VLOOKUP(DH$7,'Curve Summary'!$A$9:$AG$161,2)</f>
        <v>60.6</v>
      </c>
      <c r="DI14" s="309">
        <f>VLOOKUP(DI$7,'Curve Summary'!$A$9:$AG$161,2)</f>
        <v>48.67</v>
      </c>
      <c r="DJ14" s="309">
        <f>VLOOKUP(DJ$7,'Curve Summary'!$A$9:$AG$161,2)</f>
        <v>38.65</v>
      </c>
      <c r="DK14" s="309">
        <f>VLOOKUP(DK$7,'Curve Summary'!$A$9:$AG$161,2)</f>
        <v>37.22</v>
      </c>
      <c r="DL14" s="309">
        <f>VLOOKUP(DL$7,'Curve Summary'!$A$9:$AG$161,2)</f>
        <v>37.22</v>
      </c>
      <c r="DM14" s="309">
        <f>VLOOKUP(DM$7,'Curve Summary'!$A$9:$AG$161,2)</f>
        <v>37.479999999999997</v>
      </c>
      <c r="DN14" s="309">
        <f>VLOOKUP(DN$7,'Curve Summary'!$A$9:$AG$161,2)</f>
        <v>37</v>
      </c>
      <c r="DO14" s="309">
        <f>VLOOKUP(DO$7,'Curve Summary'!$A$9:$AG$161,2)</f>
        <v>37</v>
      </c>
      <c r="DP14" s="309">
        <f>VLOOKUP(DP$7,'Curve Summary'!$A$9:$AG$161,2)</f>
        <v>36.520000000000003</v>
      </c>
      <c r="DQ14" s="309">
        <f>VLOOKUP(DQ$7,'Curve Summary'!$A$9:$AG$161,2)</f>
        <v>36.520000000000003</v>
      </c>
      <c r="DR14" s="309">
        <f>VLOOKUP(DR$7,'Curve Summary'!$A$9:$AG$161,2)</f>
        <v>40.85</v>
      </c>
      <c r="DS14" s="309">
        <f>VLOOKUP(DS$7,'Curve Summary'!$A$9:$AG$161,2)</f>
        <v>54.79</v>
      </c>
      <c r="DT14" s="309">
        <f>VLOOKUP(DT$7,'Curve Summary'!$A$9:$AG$161,2)</f>
        <v>61.04</v>
      </c>
      <c r="DU14" s="309">
        <f>VLOOKUP(DU$7,'Curve Summary'!$A$9:$AG$161,2)</f>
        <v>49.02</v>
      </c>
      <c r="DV14" s="309">
        <f>VLOOKUP(DV$7,'Curve Summary'!$A$9:$AG$161,2)</f>
        <v>38.93</v>
      </c>
      <c r="DW14" s="309">
        <f>VLOOKUP(DW$7,'Curve Summary'!$A$9:$AG$161,2)</f>
        <v>37.49</v>
      </c>
      <c r="DX14" s="309">
        <f>VLOOKUP(DX$7,'Curve Summary'!$A$9:$AG$161,2)</f>
        <v>37.49</v>
      </c>
      <c r="DY14" s="309">
        <f>VLOOKUP(DY$7,'Curve Summary'!$A$9:$AG$161,2)</f>
        <v>37.75</v>
      </c>
      <c r="DZ14" s="309">
        <f>VLOOKUP(DZ$7,'Curve Summary'!$A$9:$AG$161,2)</f>
        <v>37.270000000000003</v>
      </c>
      <c r="EA14" s="309">
        <f>VLOOKUP(EA$7,'Curve Summary'!$A$9:$AG$161,2)</f>
        <v>37.270000000000003</v>
      </c>
      <c r="EB14" s="309">
        <f>VLOOKUP(EB$7,'Curve Summary'!$A$9:$AG$161,2)</f>
        <v>36.78</v>
      </c>
      <c r="EC14" s="309">
        <f>VLOOKUP(EC$7,'Curve Summary'!$A$9:$AG$161,2)</f>
        <v>36.78</v>
      </c>
      <c r="ED14" s="309">
        <f>VLOOKUP(ED$7,'Curve Summary'!$A$9:$AG$161,2)</f>
        <v>41.14</v>
      </c>
      <c r="EE14" s="309">
        <f>VLOOKUP(EE$7,'Curve Summary'!$A$9:$AG$161,2)</f>
        <v>55.18</v>
      </c>
      <c r="EF14" s="309">
        <f>VLOOKUP(EF$7,'Curve Summary'!$A$9:$AG$161,2)</f>
        <v>61.47</v>
      </c>
      <c r="EG14" s="309">
        <f>VLOOKUP(EG$7,'Curve Summary'!$A$9:$AG$161,2)</f>
        <v>49.37</v>
      </c>
      <c r="EH14" s="309">
        <f>VLOOKUP(EH$7,'Curve Summary'!$A$9:$AG$161,2)</f>
        <v>39.21</v>
      </c>
      <c r="EI14" s="309">
        <f>VLOOKUP(EI$7,'Curve Summary'!$A$9:$AG$161,2)</f>
        <v>37.75</v>
      </c>
      <c r="EJ14" s="309">
        <f>VLOOKUP(EJ$7,'Curve Summary'!$A$9:$AG$161,2)</f>
        <v>37.75</v>
      </c>
    </row>
    <row r="15" spans="1:140" ht="13.65" customHeight="1" thickBot="1" x14ac:dyDescent="0.25">
      <c r="A15" s="310" t="s">
        <v>145</v>
      </c>
      <c r="B15" s="311" t="s">
        <v>47</v>
      </c>
      <c r="C15" s="204">
        <f>'Power Desk Daily Price'!$AC15</f>
        <v>28.666666666666668</v>
      </c>
      <c r="D15" s="204">
        <f ca="1">IF(ISERROR((AVERAGE(OFFSET('Curve Summary'!$G$6,13,0,15,1))*15+ 10* 'Curve Summary Backup'!$G$38)/25), 'Curve Summary Backup'!$G$38,(AVERAGE(OFFSET('Curve Summary'!$G$6,13,0,15,1))*15+ 10* 'Curve Summary Backup'!$G$38)/25)</f>
        <v>28.75</v>
      </c>
      <c r="E15" s="204">
        <f>VLOOKUP(E$7,'Curve Summary'!$A$7:$AG$58,7)</f>
        <v>34.5</v>
      </c>
      <c r="F15" s="312">
        <f t="shared" ca="1" si="0"/>
        <v>30.988562091503269</v>
      </c>
      <c r="G15" s="204">
        <f t="shared" si="1"/>
        <v>33.75</v>
      </c>
      <c r="H15" s="204">
        <f t="shared" si="2"/>
        <v>34.25</v>
      </c>
      <c r="I15" s="204">
        <f t="shared" si="2"/>
        <v>33.25</v>
      </c>
      <c r="J15" s="204">
        <f t="shared" si="3"/>
        <v>32.875</v>
      </c>
      <c r="K15" s="204">
        <f t="shared" si="4"/>
        <v>32.75</v>
      </c>
      <c r="L15" s="204">
        <f t="shared" si="4"/>
        <v>33</v>
      </c>
      <c r="M15" s="204">
        <f t="shared" si="4"/>
        <v>38.5</v>
      </c>
      <c r="N15" s="204">
        <f t="shared" si="4"/>
        <v>48.5</v>
      </c>
      <c r="O15" s="204">
        <f t="shared" si="5"/>
        <v>62.75</v>
      </c>
      <c r="P15" s="204">
        <f t="shared" si="6"/>
        <v>57</v>
      </c>
      <c r="Q15" s="204">
        <f t="shared" si="6"/>
        <v>68.5</v>
      </c>
      <c r="R15" s="204">
        <f t="shared" si="6"/>
        <v>55</v>
      </c>
      <c r="S15" s="204">
        <f t="shared" si="7"/>
        <v>37.166666666666664</v>
      </c>
      <c r="T15" s="204">
        <f t="shared" si="8"/>
        <v>38.25</v>
      </c>
      <c r="U15" s="204">
        <f t="shared" si="8"/>
        <v>36.25</v>
      </c>
      <c r="V15" s="204">
        <f t="shared" si="8"/>
        <v>37</v>
      </c>
      <c r="W15" s="312">
        <f t="shared" si="12"/>
        <v>42.713725490196076</v>
      </c>
      <c r="X15" s="204">
        <f t="shared" si="13"/>
        <v>43.568627450980394</v>
      </c>
      <c r="Y15" s="204">
        <f t="shared" si="14"/>
        <v>43.124362416107381</v>
      </c>
      <c r="Z15" s="204">
        <f t="shared" si="15"/>
        <v>44.183647058823531</v>
      </c>
      <c r="AA15" s="204">
        <f t="shared" si="9"/>
        <v>44.75681372549019</v>
      </c>
      <c r="AB15" s="205">
        <f t="shared" si="10"/>
        <v>45.328906249999996</v>
      </c>
      <c r="AC15" s="313">
        <f t="shared" ca="1" si="11"/>
        <v>44.009249325954293</v>
      </c>
      <c r="AD15" s="303"/>
      <c r="AE15" s="303"/>
      <c r="AF15" s="304"/>
      <c r="AG15" s="191">
        <f>VLOOKUP(AG$7,'Curve Summary'!$A$9:$AG$161,7)</f>
        <v>34.25</v>
      </c>
      <c r="AH15" s="191">
        <f>VLOOKUP(AH$7,'Curve Summary'!$A$9:$AG$161,7)</f>
        <v>33.25</v>
      </c>
      <c r="AI15" s="191">
        <f>VLOOKUP(AI$7,'Curve Summary'!$A$9:$AG$161,7)</f>
        <v>32.75</v>
      </c>
      <c r="AJ15" s="191">
        <f>VLOOKUP(AJ$7,'Curve Summary'!$A$9:$AG$161,7)</f>
        <v>33</v>
      </c>
      <c r="AK15" s="191">
        <f>VLOOKUP(AK$7,'Curve Summary'!$A$9:$AG$161,7)</f>
        <v>38.5</v>
      </c>
      <c r="AL15" s="191">
        <f>VLOOKUP(AL$7,'Curve Summary'!$A$9:$AG$161,7)</f>
        <v>48.5</v>
      </c>
      <c r="AM15" s="191">
        <f>VLOOKUP(AM$7,'Curve Summary'!$A$9:$AG$161,7)</f>
        <v>57</v>
      </c>
      <c r="AN15" s="191">
        <f>VLOOKUP(AN$7,'Curve Summary'!$A$9:$AG$161,7)</f>
        <v>68.5</v>
      </c>
      <c r="AO15" s="191">
        <f>VLOOKUP(AO$7,'Curve Summary'!$A$9:$AG$161,7)</f>
        <v>55</v>
      </c>
      <c r="AP15" s="191">
        <f>VLOOKUP(AP$7,'Curve Summary'!$A$9:$AG$161,7)</f>
        <v>38.25</v>
      </c>
      <c r="AQ15" s="191">
        <f>VLOOKUP(AQ$7,'Curve Summary'!$A$9:$AG$161,7)</f>
        <v>36.25</v>
      </c>
      <c r="AR15" s="191">
        <f>VLOOKUP(AR$7,'Curve Summary'!$A$9:$AG$161,7)</f>
        <v>37</v>
      </c>
      <c r="AS15" s="191">
        <f>VLOOKUP(AS$7,'Curve Summary'!$A$9:$AG$161,7)</f>
        <v>37.5</v>
      </c>
      <c r="AT15" s="191">
        <f>VLOOKUP(AT$7,'Curve Summary'!$A$9:$AG$161,7)</f>
        <v>37</v>
      </c>
      <c r="AU15" s="191">
        <f>VLOOKUP(AU$7,'Curve Summary'!$A$9:$AG$161,7)</f>
        <v>37</v>
      </c>
      <c r="AV15" s="191">
        <f>VLOOKUP(AV$7,'Curve Summary'!$A$9:$AG$161,7)</f>
        <v>36.5</v>
      </c>
      <c r="AW15" s="191">
        <f>VLOOKUP(AW$7,'Curve Summary'!$A$9:$AG$161,7)</f>
        <v>36.5</v>
      </c>
      <c r="AX15" s="191">
        <f>VLOOKUP(AX$7,'Curve Summary'!$A$9:$AG$161,7)</f>
        <v>43.5</v>
      </c>
      <c r="AY15" s="191">
        <f>VLOOKUP(AY$7,'Curve Summary'!$A$9:$AG$161,7)</f>
        <v>59.5</v>
      </c>
      <c r="AZ15" s="191">
        <f>VLOOKUP(AZ$7,'Curve Summary'!$A$9:$AG$161,7)</f>
        <v>68</v>
      </c>
      <c r="BA15" s="191">
        <f>VLOOKUP(BA$7,'Curve Summary'!$A$9:$AG$161,7)</f>
        <v>53.5</v>
      </c>
      <c r="BB15" s="191">
        <f>VLOOKUP(BB$7,'Curve Summary'!$A$9:$AG$161,7)</f>
        <v>39.25</v>
      </c>
      <c r="BC15" s="191">
        <f>VLOOKUP(BC$7,'Curve Summary'!$A$9:$AG$161,7)</f>
        <v>37.25</v>
      </c>
      <c r="BD15" s="191">
        <f>VLOOKUP(BD$7,'Curve Summary'!$A$9:$AG$161,7)</f>
        <v>37</v>
      </c>
      <c r="BE15" s="191">
        <f>VLOOKUP(BE$7,'Curve Summary'!$A$9:$AG$161,7)</f>
        <v>38.35</v>
      </c>
      <c r="BF15" s="191">
        <f>VLOOKUP(BF$7,'Curve Summary'!$A$9:$AG$161,7)</f>
        <v>37.880000000000003</v>
      </c>
      <c r="BG15" s="191">
        <f>VLOOKUP(BG$7,'Curve Summary'!$A$9:$AG$161,7)</f>
        <v>37.880000000000003</v>
      </c>
      <c r="BH15" s="191">
        <f>VLOOKUP(BH$7,'Curve Summary'!$A$9:$AG$161,7)</f>
        <v>37.42</v>
      </c>
      <c r="BI15" s="191">
        <f>VLOOKUP(BI$7,'Curve Summary'!$A$9:$AG$161,7)</f>
        <v>37.42</v>
      </c>
      <c r="BJ15" s="191">
        <f>VLOOKUP(BJ$7,'Curve Summary'!$A$9:$AG$161,7)</f>
        <v>43.72</v>
      </c>
      <c r="BK15" s="191">
        <f>VLOOKUP(BK$7,'Curve Summary'!$A$9:$AG$161,7)</f>
        <v>58.43</v>
      </c>
      <c r="BL15" s="191">
        <f>VLOOKUP(BL$7,'Curve Summary'!$A$9:$AG$161,7)</f>
        <v>66.16</v>
      </c>
      <c r="BM15" s="191">
        <f>VLOOKUP(BM$7,'Curve Summary'!$A$9:$AG$161,7)</f>
        <v>52.87</v>
      </c>
      <c r="BN15" s="191">
        <f>VLOOKUP(BN$7,'Curve Summary'!$A$9:$AG$161,7)</f>
        <v>39.950000000000003</v>
      </c>
      <c r="BO15" s="191">
        <f>VLOOKUP(BO$7,'Curve Summary'!$A$9:$AG$161,7)</f>
        <v>38.130000000000003</v>
      </c>
      <c r="BP15" s="191">
        <f>VLOOKUP(BP$7,'Curve Summary'!$A$9:$AG$161,7)</f>
        <v>37.92</v>
      </c>
      <c r="BQ15" s="191">
        <f>VLOOKUP(BQ$7,'Curve Summary'!$A$9:$AG$161,7)</f>
        <v>38.729999999999997</v>
      </c>
      <c r="BR15" s="191">
        <f>VLOOKUP(BR$7,'Curve Summary'!$A$9:$AG$161,7)</f>
        <v>38.270000000000003</v>
      </c>
      <c r="BS15" s="191">
        <f>VLOOKUP(BS$7,'Curve Summary'!$A$9:$AG$161,7)</f>
        <v>38.270000000000003</v>
      </c>
      <c r="BT15" s="191">
        <f>VLOOKUP(BT$7,'Curve Summary'!$A$9:$AG$161,7)</f>
        <v>37.799999999999997</v>
      </c>
      <c r="BU15" s="191">
        <f>VLOOKUP(BU$7,'Curve Summary'!$A$9:$AG$161,7)</f>
        <v>37.799999999999997</v>
      </c>
      <c r="BV15" s="191">
        <f>VLOOKUP(BV$7,'Curve Summary'!$A$9:$AG$161,7)</f>
        <v>43.81</v>
      </c>
      <c r="BW15" s="191">
        <f>VLOOKUP(BW$7,'Curve Summary'!$A$9:$AG$161,7)</f>
        <v>58.42</v>
      </c>
      <c r="BX15" s="191">
        <f>VLOOKUP(BX$7,'Curve Summary'!$A$9:$AG$161,7)</f>
        <v>65.930000000000007</v>
      </c>
      <c r="BY15" s="191">
        <f>VLOOKUP(BY$7,'Curve Summary'!$A$9:$AG$161,7)</f>
        <v>52.82</v>
      </c>
      <c r="BZ15" s="191">
        <f>VLOOKUP(BZ$7,'Curve Summary'!$A$9:$AG$161,7)</f>
        <v>40.32</v>
      </c>
      <c r="CA15" s="191">
        <f>VLOOKUP(CA$7,'Curve Summary'!$A$9:$AG$161,7)</f>
        <v>38.56</v>
      </c>
      <c r="CB15" s="191">
        <f>VLOOKUP(CB$7,'Curve Summary'!$A$9:$AG$161,7)</f>
        <v>38.380000000000003</v>
      </c>
      <c r="CC15" s="191">
        <f>VLOOKUP(CC$7,'Curve Summary'!$A$9:$AG$161,7)</f>
        <v>39.1</v>
      </c>
      <c r="CD15" s="191">
        <f>VLOOKUP(CD$7,'Curve Summary'!$A$9:$AG$161,7)</f>
        <v>38.630000000000003</v>
      </c>
      <c r="CE15" s="191">
        <f>VLOOKUP(CE$7,'Curve Summary'!$A$9:$AG$161,7)</f>
        <v>38.630000000000003</v>
      </c>
      <c r="CF15" s="191">
        <f>VLOOKUP(CF$7,'Curve Summary'!$A$9:$AG$161,7)</f>
        <v>38.159999999999997</v>
      </c>
      <c r="CG15" s="191">
        <f>VLOOKUP(CG$7,'Curve Summary'!$A$9:$AG$161,7)</f>
        <v>38.159999999999997</v>
      </c>
      <c r="CH15" s="191">
        <f>VLOOKUP(CH$7,'Curve Summary'!$A$9:$AG$161,7)</f>
        <v>43.93</v>
      </c>
      <c r="CI15" s="191">
        <f>VLOOKUP(CI$7,'Curve Summary'!$A$9:$AG$161,7)</f>
        <v>58.47</v>
      </c>
      <c r="CJ15" s="191">
        <f>VLOOKUP(CJ$7,'Curve Summary'!$A$9:$AG$161,7)</f>
        <v>65.81</v>
      </c>
      <c r="CK15" s="191">
        <f>VLOOKUP(CK$7,'Curve Summary'!$A$9:$AG$161,7)</f>
        <v>52.83</v>
      </c>
      <c r="CL15" s="191">
        <f>VLOOKUP(CL$7,'Curve Summary'!$A$9:$AG$161,7)</f>
        <v>40.659999999999997</v>
      </c>
      <c r="CM15" s="191">
        <f>VLOOKUP(CM$7,'Curve Summary'!$A$9:$AG$161,7)</f>
        <v>38.94</v>
      </c>
      <c r="CN15" s="191">
        <f>VLOOKUP(CN$7,'Curve Summary'!$A$9:$AG$161,7)</f>
        <v>38.79</v>
      </c>
      <c r="CO15" s="191">
        <f>VLOOKUP(CO$7,'Curve Summary'!$A$9:$AG$161,7)</f>
        <v>39.4</v>
      </c>
      <c r="CP15" s="191">
        <f>VLOOKUP(CP$7,'Curve Summary'!$A$9:$AG$161,7)</f>
        <v>38.93</v>
      </c>
      <c r="CQ15" s="191">
        <f>VLOOKUP(CQ$7,'Curve Summary'!$A$9:$AG$161,7)</f>
        <v>38.93</v>
      </c>
      <c r="CR15" s="191">
        <f>VLOOKUP(CR$7,'Curve Summary'!$A$9:$AG$161,7)</f>
        <v>38.46</v>
      </c>
      <c r="CS15" s="191">
        <f>VLOOKUP(CS$7,'Curve Summary'!$A$9:$AG$161,7)</f>
        <v>38.450000000000003</v>
      </c>
      <c r="CT15" s="191">
        <f>VLOOKUP(CT$7,'Curve Summary'!$A$9:$AG$161,7)</f>
        <v>44.11</v>
      </c>
      <c r="CU15" s="191">
        <f>VLOOKUP(CU$7,'Curve Summary'!$A$9:$AG$161,7)</f>
        <v>58.65</v>
      </c>
      <c r="CV15" s="191">
        <f>VLOOKUP(CV$7,'Curve Summary'!$A$9:$AG$161,7)</f>
        <v>65.900000000000006</v>
      </c>
      <c r="CW15" s="191">
        <f>VLOOKUP(CW$7,'Curve Summary'!$A$9:$AG$161,7)</f>
        <v>52.96</v>
      </c>
      <c r="CX15" s="191">
        <f>VLOOKUP(CX$7,'Curve Summary'!$A$9:$AG$161,7)</f>
        <v>40.950000000000003</v>
      </c>
      <c r="CY15" s="191">
        <f>VLOOKUP(CY$7,'Curve Summary'!$A$9:$AG$161,7)</f>
        <v>39.26</v>
      </c>
      <c r="CZ15" s="191">
        <f>VLOOKUP(CZ$7,'Curve Summary'!$A$9:$AG$161,7)</f>
        <v>39.119999999999997</v>
      </c>
      <c r="DA15" s="191">
        <f>VLOOKUP(DA$7,'Curve Summary'!$A$9:$AG$161,7)</f>
        <v>39.68</v>
      </c>
      <c r="DB15" s="191">
        <f>VLOOKUP(DB$7,'Curve Summary'!$A$9:$AG$161,7)</f>
        <v>39.200000000000003</v>
      </c>
      <c r="DC15" s="191">
        <f>VLOOKUP(DC$7,'Curve Summary'!$A$9:$AG$161,7)</f>
        <v>39.200000000000003</v>
      </c>
      <c r="DD15" s="191">
        <f>VLOOKUP(DD$7,'Curve Summary'!$A$9:$AG$161,7)</f>
        <v>38.729999999999997</v>
      </c>
      <c r="DE15" s="191">
        <f>VLOOKUP(DE$7,'Curve Summary'!$A$9:$AG$161,7)</f>
        <v>38.729999999999997</v>
      </c>
      <c r="DF15" s="191">
        <f>VLOOKUP(DF$7,'Curve Summary'!$A$9:$AG$161,7)</f>
        <v>44.3</v>
      </c>
      <c r="DG15" s="191">
        <f>VLOOKUP(DG$7,'Curve Summary'!$A$9:$AG$161,7)</f>
        <v>58.87</v>
      </c>
      <c r="DH15" s="191">
        <f>VLOOKUP(DH$7,'Curve Summary'!$A$9:$AG$161,7)</f>
        <v>66.08</v>
      </c>
      <c r="DI15" s="191">
        <f>VLOOKUP(DI$7,'Curve Summary'!$A$9:$AG$161,7)</f>
        <v>53.14</v>
      </c>
      <c r="DJ15" s="191">
        <f>VLOOKUP(DJ$7,'Curve Summary'!$A$9:$AG$161,7)</f>
        <v>41.23</v>
      </c>
      <c r="DK15" s="191">
        <f>VLOOKUP(DK$7,'Curve Summary'!$A$9:$AG$161,7)</f>
        <v>39.549999999999997</v>
      </c>
      <c r="DL15" s="191">
        <f>VLOOKUP(DL$7,'Curve Summary'!$A$9:$AG$161,7)</f>
        <v>39.42</v>
      </c>
      <c r="DM15" s="191">
        <f>VLOOKUP(DM$7,'Curve Summary'!$A$9:$AG$161,7)</f>
        <v>39.950000000000003</v>
      </c>
      <c r="DN15" s="191">
        <f>VLOOKUP(DN$7,'Curve Summary'!$A$9:$AG$161,7)</f>
        <v>39.47</v>
      </c>
      <c r="DO15" s="191">
        <f>VLOOKUP(DO$7,'Curve Summary'!$A$9:$AG$161,7)</f>
        <v>39.47</v>
      </c>
      <c r="DP15" s="191">
        <f>VLOOKUP(DP$7,'Curve Summary'!$A$9:$AG$161,7)</f>
        <v>38.99</v>
      </c>
      <c r="DQ15" s="191">
        <f>VLOOKUP(DQ$7,'Curve Summary'!$A$9:$AG$161,7)</f>
        <v>38.99</v>
      </c>
      <c r="DR15" s="191">
        <f>VLOOKUP(DR$7,'Curve Summary'!$A$9:$AG$161,7)</f>
        <v>44.5</v>
      </c>
      <c r="DS15" s="191">
        <f>VLOOKUP(DS$7,'Curve Summary'!$A$9:$AG$161,7)</f>
        <v>59.09</v>
      </c>
      <c r="DT15" s="191">
        <f>VLOOKUP(DT$7,'Curve Summary'!$A$9:$AG$161,7)</f>
        <v>66.27</v>
      </c>
      <c r="DU15" s="191">
        <f>VLOOKUP(DU$7,'Curve Summary'!$A$9:$AG$161,7)</f>
        <v>53.33</v>
      </c>
      <c r="DV15" s="191">
        <f>VLOOKUP(DV$7,'Curve Summary'!$A$9:$AG$161,7)</f>
        <v>41.5</v>
      </c>
      <c r="DW15" s="191">
        <f>VLOOKUP(DW$7,'Curve Summary'!$A$9:$AG$161,7)</f>
        <v>39.83</v>
      </c>
      <c r="DX15" s="191">
        <f>VLOOKUP(DX$7,'Curve Summary'!$A$9:$AG$161,7)</f>
        <v>39.71</v>
      </c>
      <c r="DY15" s="191">
        <f>VLOOKUP(DY$7,'Curve Summary'!$A$9:$AG$161,7)</f>
        <v>40.17</v>
      </c>
      <c r="DZ15" s="191">
        <f>VLOOKUP(DZ$7,'Curve Summary'!$A$9:$AG$161,7)</f>
        <v>39.69</v>
      </c>
      <c r="EA15" s="191">
        <f>VLOOKUP(EA$7,'Curve Summary'!$A$9:$AG$161,7)</f>
        <v>39.700000000000003</v>
      </c>
      <c r="EB15" s="191">
        <f>VLOOKUP(EB$7,'Curve Summary'!$A$9:$AG$161,7)</f>
        <v>39.21</v>
      </c>
      <c r="EC15" s="191">
        <f>VLOOKUP(EC$7,'Curve Summary'!$A$9:$AG$161,7)</f>
        <v>39.21</v>
      </c>
      <c r="ED15" s="191">
        <f>VLOOKUP(ED$7,'Curve Summary'!$A$9:$AG$161,7)</f>
        <v>44.64</v>
      </c>
      <c r="EE15" s="191">
        <f>VLOOKUP(EE$7,'Curve Summary'!$A$9:$AG$161,7)</f>
        <v>59.27</v>
      </c>
      <c r="EF15" s="191">
        <f>VLOOKUP(EF$7,'Curve Summary'!$A$9:$AG$161,7)</f>
        <v>66.41</v>
      </c>
      <c r="EG15" s="191">
        <f>VLOOKUP(EG$7,'Curve Summary'!$A$9:$AG$161,7)</f>
        <v>53.47</v>
      </c>
      <c r="EH15" s="191">
        <f>VLOOKUP(EH$7,'Curve Summary'!$A$9:$AG$161,7)</f>
        <v>41.73</v>
      </c>
      <c r="EI15" s="191">
        <f>VLOOKUP(EI$7,'Curve Summary'!$A$9:$AG$161,7)</f>
        <v>40.06</v>
      </c>
      <c r="EJ15" s="191">
        <f>VLOOKUP(EJ$7,'Curve Summary'!$A$9:$AG$161,7)</f>
        <v>39.950000000000003</v>
      </c>
    </row>
    <row r="16" spans="1:140" ht="13.65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65" customHeight="1" thickBot="1" x14ac:dyDescent="0.35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65" customHeight="1" thickBot="1" x14ac:dyDescent="0.25">
      <c r="A18" s="317" t="s">
        <v>138</v>
      </c>
      <c r="B18" s="318" t="s">
        <v>38</v>
      </c>
      <c r="C18" s="319">
        <f>'Power Desk Daily Price'!$AC18</f>
        <v>39.75</v>
      </c>
      <c r="D18" s="319">
        <f ca="1">IF(ISERROR((AVERAGE(OFFSET('Curve Summary ALBERTA'!$R$6,11,0,12,1))*12+ 9* 'Curve Summary Backup'!$R$38)/21), 'Curve Summary Backup'!$R$38,(AVERAGE(OFFSET('Curve Summary ALBERTA'!$R$6,11,0,12,1))*12+ 9* 'Curve Summary Backup'!$R$38)/21)</f>
        <v>42.499996185302734</v>
      </c>
      <c r="E18" s="319">
        <f>VLOOKUP(E$7,'Curve Summary ALBERTA'!$A$7:$AG$63,18)</f>
        <v>48.549999237060547</v>
      </c>
      <c r="F18" s="320">
        <f ca="1">(C18*C$5+D18*D$5+E18*E$5)/(SUM(C$5:E$5))</f>
        <v>44.333331463383693</v>
      </c>
      <c r="G18" s="319">
        <f>AVERAGE(H18:I18)</f>
        <v>48.731625213623047</v>
      </c>
      <c r="H18" s="319">
        <f>AG18</f>
        <v>48.888511657714844</v>
      </c>
      <c r="I18" s="319">
        <f>AH18</f>
        <v>48.574738769531251</v>
      </c>
      <c r="J18" s="319">
        <f>AVERAGE(K18:L18)</f>
        <v>45.104165039062494</v>
      </c>
      <c r="K18" s="319">
        <f>AI18</f>
        <v>47.509056549072262</v>
      </c>
      <c r="L18" s="319">
        <f>AJ18</f>
        <v>42.699273529052732</v>
      </c>
      <c r="M18" s="319">
        <f>AK18</f>
        <v>43.259289093017578</v>
      </c>
      <c r="N18" s="319">
        <f>AL18</f>
        <v>44.214298979092675</v>
      </c>
      <c r="O18" s="319">
        <f>AVERAGE(P18:Q18)</f>
        <v>47.388898975538183</v>
      </c>
      <c r="P18" s="319">
        <f>AM18</f>
        <v>46.927327801969639</v>
      </c>
      <c r="Q18" s="319">
        <f>AN18</f>
        <v>47.850470149106727</v>
      </c>
      <c r="R18" s="319">
        <f>AO18</f>
        <v>47.860158263128852</v>
      </c>
      <c r="S18" s="319">
        <f>AVERAGE(T18:V18)</f>
        <v>49.094009638634368</v>
      </c>
      <c r="T18" s="319">
        <f>AP18</f>
        <v>44.633654738029492</v>
      </c>
      <c r="U18" s="319">
        <f>AQ18</f>
        <v>49.387126533133411</v>
      </c>
      <c r="V18" s="319">
        <f>AR18</f>
        <v>53.261247644740209</v>
      </c>
      <c r="W18" s="319">
        <f>SUM(AG37:AR37)/SUM($AG$5:$AR$5)</f>
        <v>47.040094458907518</v>
      </c>
      <c r="X18" s="319">
        <f>SUM(AS37:BD37)/SUM($AS$5:$BD$5)</f>
        <v>45.753202154833005</v>
      </c>
      <c r="Y18" s="319">
        <f>SUM(BE37:BR37)/SUM($BE$5:$BR$5)</f>
        <v>45.373662913342514</v>
      </c>
      <c r="Z18" s="319">
        <f>SUM(BQ37:CB37)/SUM($BQ$5:$CB$5)</f>
        <v>44.056404742979637</v>
      </c>
      <c r="AA18" s="319">
        <f>SUM(CC37:DX37)/SUM($CC$5:$DX$5)</f>
        <v>41.915672431652737</v>
      </c>
      <c r="AB18" s="321">
        <f>SUM(DY37:EJ37)/SUM($DY$5:$EJ$5)</f>
        <v>44.715220994572213</v>
      </c>
      <c r="AC18" s="322">
        <f ca="1">(C18*C$5+D18*D$5+E18*E$5+SUM(AG37:EJ37))/(SUM(C$5:E$5)+SUM($AG$5:$EJ$5))</f>
        <v>43.822486228307262</v>
      </c>
      <c r="AD18" s="303"/>
      <c r="AE18" s="303"/>
      <c r="AF18" s="304"/>
      <c r="AG18" s="191">
        <f>VLOOKUP(AG$7,'Curve Summary ALBERTA'!$A$13:$AG$161,18)</f>
        <v>48.888511657714844</v>
      </c>
      <c r="AH18" s="191">
        <f>VLOOKUP(AH$7,'Curve Summary ALBERTA'!$A$13:$AG$161,18)</f>
        <v>48.574738769531251</v>
      </c>
      <c r="AI18" s="191">
        <f>VLOOKUP(AI$7,'Curve Summary ALBERTA'!$A$13:$AG$161,18)</f>
        <v>47.509056549072262</v>
      </c>
      <c r="AJ18" s="191">
        <f>VLOOKUP(AJ$7,'Curve Summary ALBERTA'!$A$13:$AG$161,18)</f>
        <v>42.699273529052732</v>
      </c>
      <c r="AK18" s="191">
        <f>VLOOKUP(AK$7,'Curve Summary ALBERTA'!$A$13:$AG$161,18)</f>
        <v>43.259289093017578</v>
      </c>
      <c r="AL18" s="191">
        <f>VLOOKUP(AL$7,'Curve Summary ALBERTA'!$A$13:$AG$161,18)</f>
        <v>44.214298979092675</v>
      </c>
      <c r="AM18" s="191">
        <f>VLOOKUP(AM$7,'Curve Summary ALBERTA'!$A$13:$AG$161,18)</f>
        <v>46.927327801969639</v>
      </c>
      <c r="AN18" s="191">
        <f>VLOOKUP(AN$7,'Curve Summary ALBERTA'!$A$13:$AG$161,18)</f>
        <v>47.850470149106727</v>
      </c>
      <c r="AO18" s="191">
        <f>VLOOKUP(AO$7,'Curve Summary ALBERTA'!$A$13:$AG$161,18)</f>
        <v>47.860158263128852</v>
      </c>
      <c r="AP18" s="191">
        <f>VLOOKUP(AP$7,'Curve Summary ALBERTA'!$A$13:$AG$161,18)</f>
        <v>44.633654738029492</v>
      </c>
      <c r="AQ18" s="191">
        <f>VLOOKUP(AQ$7,'Curve Summary ALBERTA'!$A$13:$AG$161,18)</f>
        <v>49.387126533133411</v>
      </c>
      <c r="AR18" s="191">
        <f>VLOOKUP(AR$7,'Curve Summary ALBERTA'!$A$13:$AG$161,18)</f>
        <v>53.261247644740209</v>
      </c>
      <c r="AS18" s="191">
        <f>VLOOKUP(AS$7,'Curve Summary ALBERTA'!$A$13:$AG$161,18)</f>
        <v>48.567598708962812</v>
      </c>
      <c r="AT18" s="191">
        <f>VLOOKUP(AT$7,'Curve Summary ALBERTA'!$A$13:$AG$161,18)</f>
        <v>47.081704593644297</v>
      </c>
      <c r="AU18" s="191">
        <f>VLOOKUP(AU$7,'Curve Summary ALBERTA'!$A$13:$AG$161,18)</f>
        <v>45.515697081534015</v>
      </c>
      <c r="AV18" s="191">
        <f>VLOOKUP(AV$7,'Curve Summary ALBERTA'!$A$13:$AG$161,18)</f>
        <v>43.180512414627756</v>
      </c>
      <c r="AW18" s="191">
        <f>VLOOKUP(AW$7,'Curve Summary ALBERTA'!$A$13:$AG$161,18)</f>
        <v>43.339101095768363</v>
      </c>
      <c r="AX18" s="191">
        <f>VLOOKUP(AX$7,'Curve Summary ALBERTA'!$A$13:$AG$161,18)</f>
        <v>43.810476976090271</v>
      </c>
      <c r="AY18" s="191">
        <f>VLOOKUP(AY$7,'Curve Summary ALBERTA'!$A$13:$AG$161,18)</f>
        <v>44.218104115633516</v>
      </c>
      <c r="AZ18" s="191">
        <f>VLOOKUP(AZ$7,'Curve Summary ALBERTA'!$A$13:$AG$161,18)</f>
        <v>44.671731321739237</v>
      </c>
      <c r="BA18" s="191">
        <f>VLOOKUP(BA$7,'Curve Summary ALBERTA'!$A$13:$AG$161,18)</f>
        <v>44.732165655540157</v>
      </c>
      <c r="BB18" s="191">
        <f>VLOOKUP(BB$7,'Curve Summary ALBERTA'!$A$13:$AG$161,18)</f>
        <v>44.918181150651741</v>
      </c>
      <c r="BC18" s="191">
        <f>VLOOKUP(BC$7,'Curve Summary ALBERTA'!$A$13:$AG$161,18)</f>
        <v>48.380383922267249</v>
      </c>
      <c r="BD18" s="191">
        <f>VLOOKUP(BD$7,'Curve Summary ALBERTA'!$A$13:$AG$161,18)</f>
        <v>50.835347573382641</v>
      </c>
      <c r="BE18" s="191">
        <f>VLOOKUP(BE$7,'Curve Summary ALBERTA'!$A$13:$AG$161,18)</f>
        <v>49.228453609995945</v>
      </c>
      <c r="BF18" s="191">
        <f>VLOOKUP(BF$7,'Curve Summary ALBERTA'!$A$13:$AG$161,18)</f>
        <v>47.503941754513164</v>
      </c>
      <c r="BG18" s="191">
        <f>VLOOKUP(BG$7,'Curve Summary ALBERTA'!$A$13:$AG$161,18)</f>
        <v>45.301847404654048</v>
      </c>
      <c r="BH18" s="191">
        <f>VLOOKUP(BH$7,'Curve Summary ALBERTA'!$A$13:$AG$161,18)</f>
        <v>42.236972937169185</v>
      </c>
      <c r="BI18" s="191">
        <f>VLOOKUP(BI$7,'Curve Summary ALBERTA'!$A$13:$AG$161,18)</f>
        <v>42.160604300906414</v>
      </c>
      <c r="BJ18" s="191">
        <f>VLOOKUP(BJ$7,'Curve Summary ALBERTA'!$A$13:$AG$161,18)</f>
        <v>42.725439664533681</v>
      </c>
      <c r="BK18" s="191">
        <f>VLOOKUP(BK$7,'Curve Summary ALBERTA'!$A$13:$AG$161,18)</f>
        <v>43.396572856895489</v>
      </c>
      <c r="BL18" s="191">
        <f>VLOOKUP(BL$7,'Curve Summary ALBERTA'!$A$13:$AG$161,18)</f>
        <v>43.965501167635573</v>
      </c>
      <c r="BM18" s="191">
        <f>VLOOKUP(BM$7,'Curve Summary ALBERTA'!$A$13:$AG$161,18)</f>
        <v>43.877634845046778</v>
      </c>
      <c r="BN18" s="191">
        <f>VLOOKUP(BN$7,'Curve Summary ALBERTA'!$A$13:$AG$161,18)</f>
        <v>43.881483147303385</v>
      </c>
      <c r="BO18" s="191">
        <f>VLOOKUP(BO$7,'Curve Summary ALBERTA'!$A$13:$AG$161,18)</f>
        <v>47.014593446964838</v>
      </c>
      <c r="BP18" s="191">
        <f>VLOOKUP(BP$7,'Curve Summary ALBERTA'!$A$13:$AG$161,18)</f>
        <v>49.271431931740551</v>
      </c>
      <c r="BQ18" s="191">
        <f>VLOOKUP(BQ$7,'Curve Summary ALBERTA'!$A$13:$AG$161,18)</f>
        <v>48.143509596150501</v>
      </c>
      <c r="BR18" s="191">
        <f>VLOOKUP(BR$7,'Curve Summary ALBERTA'!$A$13:$AG$161,18)</f>
        <v>46.503695092783033</v>
      </c>
      <c r="BS18" s="191">
        <f>VLOOKUP(BS$7,'Curve Summary ALBERTA'!$A$13:$AG$161,18)</f>
        <v>44.411609384951504</v>
      </c>
      <c r="BT18" s="191">
        <f>VLOOKUP(BT$7,'Curve Summary ALBERTA'!$A$13:$AG$161,18)</f>
        <v>41.359733966709939</v>
      </c>
      <c r="BU18" s="191">
        <f>VLOOKUP(BU$7,'Curve Summary ALBERTA'!$A$13:$AG$161,18)</f>
        <v>41.286130005750643</v>
      </c>
      <c r="BV18" s="191">
        <f>VLOOKUP(BV$7,'Curve Summary ALBERTA'!$A$13:$AG$161,18)</f>
        <v>41.821169249853327</v>
      </c>
      <c r="BW18" s="191">
        <f>VLOOKUP(BW$7,'Curve Summary ALBERTA'!$A$13:$AG$161,18)</f>
        <v>42.457250507379236</v>
      </c>
      <c r="BX18" s="191">
        <f>VLOOKUP(BX$7,'Curve Summary ALBERTA'!$A$13:$AG$161,18)</f>
        <v>42.996096622675609</v>
      </c>
      <c r="BY18" s="191">
        <f>VLOOKUP(BY$7,'Curve Summary ALBERTA'!$A$13:$AG$161,18)</f>
        <v>42.911749040583459</v>
      </c>
      <c r="BZ18" s="191">
        <f>VLOOKUP(BZ$7,'Curve Summary ALBERTA'!$A$13:$AG$161,18)</f>
        <v>42.913606026119965</v>
      </c>
      <c r="CA18" s="191">
        <f>VLOOKUP(CA$7,'Curve Summary ALBERTA'!$A$13:$AG$161,18)</f>
        <v>45.963905792816021</v>
      </c>
      <c r="CB18" s="191">
        <f>VLOOKUP(CB$7,'Curve Summary ALBERTA'!$A$13:$AG$161,18)</f>
        <v>48.122381561601173</v>
      </c>
      <c r="CC18" s="191">
        <f>VLOOKUP(CC$7,'Curve Summary ALBERTA'!$A$13:$AG$161,18)</f>
        <v>43.571951412859541</v>
      </c>
      <c r="CD18" s="191">
        <f>VLOOKUP(CD$7,'Curve Summary ALBERTA'!$A$13:$AG$161,18)</f>
        <v>42.153220279591757</v>
      </c>
      <c r="CE18" s="191">
        <f>VLOOKUP(CE$7,'Curve Summary ALBERTA'!$A$13:$AG$161,18)</f>
        <v>40.333183596759568</v>
      </c>
      <c r="CF18" s="191">
        <f>VLOOKUP(CF$7,'Curve Summary ALBERTA'!$A$13:$AG$161,18)</f>
        <v>37.602543339103995</v>
      </c>
      <c r="CG18" s="191">
        <f>VLOOKUP(CG$7,'Curve Summary ALBERTA'!$A$13:$AG$161,18)</f>
        <v>37.554463466360794</v>
      </c>
      <c r="CH18" s="191">
        <f>VLOOKUP(CH$7,'Curve Summary ALBERTA'!$A$13:$AG$161,18)</f>
        <v>38.04441448419837</v>
      </c>
      <c r="CI18" s="191">
        <f>VLOOKUP(CI$7,'Curve Summary ALBERTA'!$A$13:$AG$161,18)</f>
        <v>38.622168745501121</v>
      </c>
      <c r="CJ18" s="191">
        <f>VLOOKUP(CJ$7,'Curve Summary ALBERTA'!$A$13:$AG$161,18)</f>
        <v>39.113854442986664</v>
      </c>
      <c r="CK18" s="191">
        <f>VLOOKUP(CK$7,'Curve Summary ALBERTA'!$A$13:$AG$161,18)</f>
        <v>39.056076797105092</v>
      </c>
      <c r="CL18" s="191">
        <f>VLOOKUP(CL$7,'Curve Summary ALBERTA'!$A$13:$AG$161,18)</f>
        <v>39.073207322578497</v>
      </c>
      <c r="CM18" s="191">
        <f>VLOOKUP(CM$7,'Curve Summary ALBERTA'!$A$13:$AG$161,18)</f>
        <v>41.837452817359022</v>
      </c>
      <c r="CN18" s="191">
        <f>VLOOKUP(CN$7,'Curve Summary ALBERTA'!$A$13:$AG$161,18)</f>
        <v>43.744342211561708</v>
      </c>
      <c r="CO18" s="191">
        <f>VLOOKUP(CO$7,'Curve Summary ALBERTA'!$A$13:$AG$161,18)</f>
        <v>45.000740491615552</v>
      </c>
      <c r="CP18" s="191">
        <f>VLOOKUP(CP$7,'Curve Summary ALBERTA'!$A$13:$AG$161,18)</f>
        <v>43.565449980458453</v>
      </c>
      <c r="CQ18" s="191">
        <f>VLOOKUP(CQ$7,'Curve Summary ALBERTA'!$A$13:$AG$161,18)</f>
        <v>41.728744614330743</v>
      </c>
      <c r="CR18" s="191">
        <f>VLOOKUP(CR$7,'Curve Summary ALBERTA'!$A$13:$AG$161,18)</f>
        <v>38.977901566744194</v>
      </c>
      <c r="CS18" s="191">
        <f>VLOOKUP(CS$7,'Curve Summary ALBERTA'!$A$13:$AG$161,18)</f>
        <v>38.919084758988795</v>
      </c>
      <c r="CT18" s="191">
        <f>VLOOKUP(CT$7,'Curve Summary ALBERTA'!$A$13:$AG$161,18)</f>
        <v>39.398967192839763</v>
      </c>
      <c r="CU18" s="191">
        <f>VLOOKUP(CU$7,'Curve Summary ALBERTA'!$A$13:$AG$161,18)</f>
        <v>39.966491575863067</v>
      </c>
      <c r="CV18" s="191">
        <f>VLOOKUP(CV$7,'Curve Summary ALBERTA'!$A$13:$AG$161,18)</f>
        <v>40.44654855068157</v>
      </c>
      <c r="CW18" s="191">
        <f>VLOOKUP(CW$7,'Curve Summary ALBERTA'!$A$13:$AG$161,18)</f>
        <v>40.375402760921958</v>
      </c>
      <c r="CX18" s="191">
        <f>VLOOKUP(CX$7,'Curve Summary ALBERTA'!$A$13:$AG$161,18)</f>
        <v>40.379283445927591</v>
      </c>
      <c r="CY18" s="191">
        <f>VLOOKUP(CY$7,'Curve Summary ALBERTA'!$A$13:$AG$161,18)</f>
        <v>43.077588879680562</v>
      </c>
      <c r="CZ18" s="191">
        <f>VLOOKUP(CZ$7,'Curve Summary ALBERTA'!$A$13:$AG$161,18)</f>
        <v>44.986698342447575</v>
      </c>
      <c r="DA18" s="191">
        <f>VLOOKUP(DA$7,'Curve Summary ALBERTA'!$A$13:$AG$161,18)</f>
        <v>46.27586950551089</v>
      </c>
      <c r="DB18" s="191">
        <f>VLOOKUP(DB$7,'Curve Summary ALBERTA'!$A$13:$AG$161,18)</f>
        <v>44.838846612408318</v>
      </c>
      <c r="DC18" s="191">
        <f>VLOOKUP(DC$7,'Curve Summary ALBERTA'!$A$13:$AG$161,18)</f>
        <v>43.000087496364728</v>
      </c>
      <c r="DD18" s="191">
        <f>VLOOKUP(DD$7,'Curve Summary ALBERTA'!$A$13:$AG$161,18)</f>
        <v>40.245987439709708</v>
      </c>
      <c r="DE18" s="191">
        <f>VLOOKUP(DE$7,'Curve Summary ALBERTA'!$A$13:$AG$161,18)</f>
        <v>40.187078033369183</v>
      </c>
      <c r="DF18" s="191">
        <f>VLOOKUP(DF$7,'Curve Summary ALBERTA'!$A$13:$AG$161,18)</f>
        <v>40.667494342023218</v>
      </c>
      <c r="DG18" s="191">
        <f>VLOOKUP(DG$7,'Curve Summary ALBERTA'!$A$13:$AG$161,18)</f>
        <v>41.235651390196729</v>
      </c>
      <c r="DH18" s="191">
        <f>VLOOKUP(DH$7,'Curve Summary ALBERTA'!$A$13:$AG$161,18)</f>
        <v>41.716234464689876</v>
      </c>
      <c r="DI18" s="191">
        <f>VLOOKUP(DI$7,'Curve Summary ALBERTA'!$A$13:$AG$161,18)</f>
        <v>41.644975212962528</v>
      </c>
      <c r="DJ18" s="191">
        <f>VLOOKUP(DJ$7,'Curve Summary ALBERTA'!$A$13:$AG$161,18)</f>
        <v>41.648829903386343</v>
      </c>
      <c r="DK18" s="191">
        <f>VLOOKUP(DK$7,'Curve Summary ALBERTA'!$A$13:$AG$161,18)</f>
        <v>44.108914322713282</v>
      </c>
      <c r="DL18" s="191">
        <f>VLOOKUP(DL$7,'Curve Summary ALBERTA'!$A$13:$AG$161,18)</f>
        <v>46.046118484005099</v>
      </c>
      <c r="DM18" s="191">
        <f>VLOOKUP(DM$7,'Curve Summary ALBERTA'!$A$13:$AG$161,18)</f>
        <v>47.396895475312583</v>
      </c>
      <c r="DN18" s="191">
        <f>VLOOKUP(DN$7,'Curve Summary ALBERTA'!$A$13:$AG$161,18)</f>
        <v>45.983815865214297</v>
      </c>
      <c r="DO18" s="191">
        <f>VLOOKUP(DO$7,'Curve Summary ALBERTA'!$A$13:$AG$161,18)</f>
        <v>44.16362577956572</v>
      </c>
      <c r="DP18" s="191">
        <f>VLOOKUP(DP$7,'Curve Summary ALBERTA'!$A$13:$AG$161,18)</f>
        <v>40.984661601538967</v>
      </c>
      <c r="DQ18" s="191">
        <f>VLOOKUP(DQ$7,'Curve Summary ALBERTA'!$A$13:$AG$161,18)</f>
        <v>40.95074909218588</v>
      </c>
      <c r="DR18" s="191">
        <f>VLOOKUP(DR$7,'Curve Summary ALBERTA'!$A$13:$AG$161,18)</f>
        <v>41.460481450478753</v>
      </c>
      <c r="DS18" s="191">
        <f>VLOOKUP(DS$7,'Curve Summary ALBERTA'!$A$13:$AG$161,18)</f>
        <v>42.058801689227451</v>
      </c>
      <c r="DT18" s="191">
        <f>VLOOKUP(DT$7,'Curve Summary ALBERTA'!$A$13:$AG$161,18)</f>
        <v>42.571177073881522</v>
      </c>
      <c r="DU18" s="191">
        <f>VLOOKUP(DU$7,'Curve Summary ALBERTA'!$A$13:$AG$161,18)</f>
        <v>42.528790411544428</v>
      </c>
      <c r="DV18" s="191">
        <f>VLOOKUP(DV$7,'Curve Summary ALBERTA'!$A$13:$AG$161,18)</f>
        <v>42.561658401597221</v>
      </c>
      <c r="DW18" s="191">
        <f>VLOOKUP(DW$7,'Curve Summary ALBERTA'!$A$13:$AG$161,18)</f>
        <v>45.507680424185814</v>
      </c>
      <c r="DX18" s="191">
        <f>VLOOKUP(DX$7,'Curve Summary ALBERTA'!$A$13:$AG$161,18)</f>
        <v>47.469637829623778</v>
      </c>
      <c r="DY18" s="191">
        <f>VLOOKUP(DY$7,'Curve Summary ALBERTA'!$A$13:$AG$161,18)</f>
        <v>48.872423741585465</v>
      </c>
      <c r="DZ18" s="191">
        <f>VLOOKUP(DZ$7,'Curve Summary ALBERTA'!$A$13:$AG$161,18)</f>
        <v>47.454641153099409</v>
      </c>
      <c r="EA18" s="191">
        <f>VLOOKUP(EA$7,'Curve Summary ALBERTA'!$A$13:$AG$161,18)</f>
        <v>45.624743993744403</v>
      </c>
      <c r="EB18" s="191">
        <f>VLOOKUP(EB$7,'Curve Summary ALBERTA'!$A$13:$AG$161,18)</f>
        <v>41.978480396856718</v>
      </c>
      <c r="EC18" s="191">
        <f>VLOOKUP(EC$7,'Curve Summary ALBERTA'!$A$13:$AG$161,18)</f>
        <v>41.950978761828878</v>
      </c>
      <c r="ED18" s="191">
        <f>VLOOKUP(ED$7,'Curve Summary ALBERTA'!$A$13:$AG$161,18)</f>
        <v>42.472685458693455</v>
      </c>
      <c r="EE18" s="191">
        <f>VLOOKUP(EE$7,'Curve Summary ALBERTA'!$A$13:$AG$161,18)</f>
        <v>43.083801621255169</v>
      </c>
      <c r="EF18" s="191">
        <f>VLOOKUP(EF$7,'Curve Summary ALBERTA'!$A$13:$AG$161,18)</f>
        <v>43.608525185129189</v>
      </c>
      <c r="EG18" s="191">
        <f>VLOOKUP(EG$7,'Curve Summary ALBERTA'!$A$13:$AG$161,18)</f>
        <v>43.572946718309559</v>
      </c>
      <c r="EH18" s="191">
        <f>VLOOKUP(EH$7,'Curve Summary ALBERTA'!$A$13:$AG$161,18)</f>
        <v>43.613169997259945</v>
      </c>
      <c r="EI18" s="191">
        <f>VLOOKUP(EI$7,'Curve Summary ALBERTA'!$A$13:$AG$161,18)</f>
        <v>46.213892967868247</v>
      </c>
      <c r="EJ18" s="191">
        <f>VLOOKUP(EJ$7,'Curve Summary ALBERTA'!$A$13:$AG$161,18)</f>
        <v>48.204058666547539</v>
      </c>
    </row>
    <row r="19" spans="1:140" ht="13.65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65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65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65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65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65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65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5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65" customHeight="1" x14ac:dyDescent="0.2">
      <c r="A28" s="300" t="s">
        <v>139</v>
      </c>
      <c r="B28" s="282"/>
      <c r="C28" s="195">
        <f t="shared" ref="C28:AC28" si="16">C9-C47</f>
        <v>2.0961538461538467</v>
      </c>
      <c r="D28" s="195">
        <f t="shared" ca="1" si="16"/>
        <v>0</v>
      </c>
      <c r="E28" s="195">
        <f t="shared" si="16"/>
        <v>0.25</v>
      </c>
      <c r="F28" s="301">
        <f t="shared" ca="1" si="16"/>
        <v>0.6327082608191219</v>
      </c>
      <c r="G28" s="195">
        <f t="shared" si="16"/>
        <v>0.20000000000000284</v>
      </c>
      <c r="H28" s="195">
        <f t="shared" si="16"/>
        <v>0.39999999999999858</v>
      </c>
      <c r="I28" s="195">
        <f t="shared" si="16"/>
        <v>0</v>
      </c>
      <c r="J28" s="195">
        <f t="shared" si="16"/>
        <v>0</v>
      </c>
      <c r="K28" s="195">
        <f t="shared" si="16"/>
        <v>0</v>
      </c>
      <c r="L28" s="195">
        <f t="shared" si="16"/>
        <v>0</v>
      </c>
      <c r="M28" s="195">
        <f t="shared" si="16"/>
        <v>0</v>
      </c>
      <c r="N28" s="195">
        <f t="shared" si="16"/>
        <v>0</v>
      </c>
      <c r="O28" s="195">
        <f t="shared" si="16"/>
        <v>0</v>
      </c>
      <c r="P28" s="195">
        <f t="shared" si="16"/>
        <v>0</v>
      </c>
      <c r="Q28" s="195">
        <f t="shared" si="16"/>
        <v>0</v>
      </c>
      <c r="R28" s="195">
        <f t="shared" si="16"/>
        <v>0</v>
      </c>
      <c r="S28" s="195">
        <f t="shared" si="16"/>
        <v>0</v>
      </c>
      <c r="T28" s="195">
        <f t="shared" si="16"/>
        <v>0</v>
      </c>
      <c r="U28" s="195">
        <f t="shared" si="16"/>
        <v>0</v>
      </c>
      <c r="V28" s="195">
        <f t="shared" si="16"/>
        <v>0</v>
      </c>
      <c r="W28" s="301">
        <f t="shared" si="16"/>
        <v>3.4509803921565663E-2</v>
      </c>
      <c r="X28" s="195">
        <f t="shared" si="16"/>
        <v>0</v>
      </c>
      <c r="Y28" s="195">
        <f t="shared" si="16"/>
        <v>6.382550335569448E-2</v>
      </c>
      <c r="Z28" s="195">
        <f t="shared" si="16"/>
        <v>0.15007843137254895</v>
      </c>
      <c r="AA28" s="195">
        <f t="shared" si="16"/>
        <v>0.40093137254903155</v>
      </c>
      <c r="AB28" s="195">
        <f t="shared" si="16"/>
        <v>0.45160156250000227</v>
      </c>
      <c r="AC28" s="302">
        <f t="shared" ca="1" si="16"/>
        <v>0.26632466676278455</v>
      </c>
      <c r="AD28" s="303"/>
      <c r="AE28" s="303"/>
      <c r="AF28" s="304"/>
      <c r="AG28" s="191">
        <f t="shared" ref="AG28:AG34" si="17">AG9*AG$5</f>
        <v>797.5</v>
      </c>
      <c r="AH28" s="328">
        <f t="shared" ref="AH28:CS29" si="18">AH9*AH$5</f>
        <v>680</v>
      </c>
      <c r="AI28" s="328">
        <f t="shared" si="18"/>
        <v>640.5</v>
      </c>
      <c r="AJ28" s="328">
        <f t="shared" si="18"/>
        <v>616</v>
      </c>
      <c r="AK28" s="328">
        <f t="shared" si="18"/>
        <v>583</v>
      </c>
      <c r="AL28" s="328">
        <f t="shared" si="18"/>
        <v>560</v>
      </c>
      <c r="AM28" s="328">
        <f t="shared" si="18"/>
        <v>902</v>
      </c>
      <c r="AN28" s="328">
        <f t="shared" si="18"/>
        <v>1067</v>
      </c>
      <c r="AO28" s="328">
        <f t="shared" si="18"/>
        <v>830</v>
      </c>
      <c r="AP28" s="328">
        <f t="shared" si="18"/>
        <v>828</v>
      </c>
      <c r="AQ28" s="328">
        <f t="shared" si="18"/>
        <v>680</v>
      </c>
      <c r="AR28" s="328">
        <f t="shared" si="18"/>
        <v>761.25</v>
      </c>
      <c r="AS28" s="328">
        <f t="shared" si="18"/>
        <v>880</v>
      </c>
      <c r="AT28" s="328">
        <f t="shared" si="18"/>
        <v>770</v>
      </c>
      <c r="AU28" s="328">
        <f t="shared" si="18"/>
        <v>714</v>
      </c>
      <c r="AV28" s="328">
        <f t="shared" si="18"/>
        <v>682</v>
      </c>
      <c r="AW28" s="328">
        <f t="shared" si="18"/>
        <v>577.5</v>
      </c>
      <c r="AX28" s="328">
        <f t="shared" si="18"/>
        <v>603.75</v>
      </c>
      <c r="AY28" s="328">
        <f t="shared" si="18"/>
        <v>1034</v>
      </c>
      <c r="AZ28" s="328">
        <f t="shared" si="18"/>
        <v>1155</v>
      </c>
      <c r="BA28" s="328">
        <f t="shared" si="18"/>
        <v>955.5</v>
      </c>
      <c r="BB28" s="328">
        <f t="shared" si="18"/>
        <v>897</v>
      </c>
      <c r="BC28" s="328">
        <f t="shared" si="18"/>
        <v>665</v>
      </c>
      <c r="BD28" s="328">
        <f t="shared" si="18"/>
        <v>825</v>
      </c>
      <c r="BE28" s="328">
        <f t="shared" si="18"/>
        <v>843.15</v>
      </c>
      <c r="BF28" s="328">
        <f t="shared" si="18"/>
        <v>777.2</v>
      </c>
      <c r="BG28" s="328">
        <f t="shared" si="18"/>
        <v>805</v>
      </c>
      <c r="BH28" s="328">
        <f t="shared" si="18"/>
        <v>713.24</v>
      </c>
      <c r="BI28" s="328">
        <f t="shared" si="18"/>
        <v>588.40000000000009</v>
      </c>
      <c r="BJ28" s="328">
        <f t="shared" si="18"/>
        <v>670.78</v>
      </c>
      <c r="BK28" s="328">
        <f t="shared" si="18"/>
        <v>969.57</v>
      </c>
      <c r="BL28" s="328">
        <f t="shared" si="18"/>
        <v>1166.8799999999999</v>
      </c>
      <c r="BM28" s="328">
        <f t="shared" si="18"/>
        <v>942.48</v>
      </c>
      <c r="BN28" s="328">
        <f t="shared" si="18"/>
        <v>825.3</v>
      </c>
      <c r="BO28" s="328">
        <f t="shared" si="18"/>
        <v>753.27</v>
      </c>
      <c r="BP28" s="328">
        <f t="shared" si="18"/>
        <v>874.2299999999999</v>
      </c>
      <c r="BQ28" s="328">
        <f t="shared" si="18"/>
        <v>847.98</v>
      </c>
      <c r="BR28" s="328">
        <f t="shared" si="18"/>
        <v>785.40000000000009</v>
      </c>
      <c r="BS28" s="328">
        <f t="shared" si="18"/>
        <v>826.85</v>
      </c>
      <c r="BT28" s="328">
        <f t="shared" si="18"/>
        <v>708.54000000000008</v>
      </c>
      <c r="BU28" s="328">
        <f t="shared" si="18"/>
        <v>654.36</v>
      </c>
      <c r="BV28" s="328">
        <f t="shared" si="18"/>
        <v>705.76</v>
      </c>
      <c r="BW28" s="328">
        <f t="shared" si="18"/>
        <v>911.2</v>
      </c>
      <c r="BX28" s="328">
        <f t="shared" si="18"/>
        <v>1183.81</v>
      </c>
      <c r="BY28" s="328">
        <f t="shared" si="18"/>
        <v>933.66</v>
      </c>
      <c r="BZ28" s="328">
        <f t="shared" si="18"/>
        <v>832.8599999999999</v>
      </c>
      <c r="CA28" s="328">
        <f t="shared" si="18"/>
        <v>770.91</v>
      </c>
      <c r="CB28" s="328">
        <f t="shared" si="18"/>
        <v>809.76</v>
      </c>
      <c r="CC28" s="328">
        <f t="shared" si="18"/>
        <v>854.91</v>
      </c>
      <c r="CD28" s="328">
        <f t="shared" si="18"/>
        <v>794</v>
      </c>
      <c r="CE28" s="328">
        <f t="shared" si="18"/>
        <v>843.64</v>
      </c>
      <c r="CF28" s="328">
        <f t="shared" si="18"/>
        <v>693.40000000000009</v>
      </c>
      <c r="CG28" s="328">
        <f t="shared" si="18"/>
        <v>710.82</v>
      </c>
      <c r="CH28" s="328">
        <f t="shared" si="18"/>
        <v>729.52</v>
      </c>
      <c r="CI28" s="328">
        <f t="shared" si="18"/>
        <v>908.6</v>
      </c>
      <c r="CJ28" s="328">
        <f t="shared" si="18"/>
        <v>1168.6300000000001</v>
      </c>
      <c r="CK28" s="328">
        <f t="shared" si="18"/>
        <v>888.6</v>
      </c>
      <c r="CL28" s="328">
        <f t="shared" si="18"/>
        <v>881.32</v>
      </c>
      <c r="CM28" s="328">
        <f t="shared" si="18"/>
        <v>784.77</v>
      </c>
      <c r="CN28" s="328">
        <f t="shared" si="18"/>
        <v>781.2</v>
      </c>
      <c r="CO28" s="328">
        <f t="shared" si="18"/>
        <v>903.09999999999991</v>
      </c>
      <c r="CP28" s="328">
        <f t="shared" si="18"/>
        <v>802.6</v>
      </c>
      <c r="CQ28" s="328">
        <f t="shared" si="18"/>
        <v>822.36</v>
      </c>
      <c r="CR28" s="328">
        <f t="shared" si="18"/>
        <v>746.55</v>
      </c>
      <c r="CS28" s="328">
        <f t="shared" si="18"/>
        <v>735.02</v>
      </c>
      <c r="CT28" s="328">
        <f t="shared" ref="CT28:EJ32" si="19">CT9*CT$5</f>
        <v>717.78</v>
      </c>
      <c r="CU28" s="328">
        <f t="shared" si="19"/>
        <v>952.35</v>
      </c>
      <c r="CV28" s="328">
        <f t="shared" si="19"/>
        <v>1155.75</v>
      </c>
      <c r="CW28" s="328">
        <f t="shared" si="19"/>
        <v>844.3599999999999</v>
      </c>
      <c r="CX28" s="328">
        <f t="shared" si="19"/>
        <v>930.81</v>
      </c>
      <c r="CY28" s="328">
        <f t="shared" si="19"/>
        <v>798.42000000000007</v>
      </c>
      <c r="CZ28" s="328">
        <f t="shared" si="19"/>
        <v>791.2</v>
      </c>
      <c r="DA28" s="328">
        <f t="shared" si="19"/>
        <v>912.33999999999992</v>
      </c>
      <c r="DB28" s="328">
        <f t="shared" si="19"/>
        <v>853.02</v>
      </c>
      <c r="DC28" s="328">
        <f t="shared" si="19"/>
        <v>799.26</v>
      </c>
      <c r="DD28" s="328">
        <f t="shared" si="19"/>
        <v>799.7</v>
      </c>
      <c r="DE28" s="328">
        <f t="shared" si="19"/>
        <v>721.56</v>
      </c>
      <c r="DF28" s="328">
        <f t="shared" si="19"/>
        <v>736.68</v>
      </c>
      <c r="DG28" s="328">
        <f t="shared" si="19"/>
        <v>1000.7800000000001</v>
      </c>
      <c r="DH28" s="328">
        <f t="shared" si="19"/>
        <v>1051.05</v>
      </c>
      <c r="DI28" s="328">
        <f t="shared" si="19"/>
        <v>937.44</v>
      </c>
      <c r="DJ28" s="328">
        <f t="shared" si="19"/>
        <v>941.61999999999989</v>
      </c>
      <c r="DK28" s="328">
        <f t="shared" si="19"/>
        <v>734.54</v>
      </c>
      <c r="DL28" s="328">
        <f t="shared" si="19"/>
        <v>881.98</v>
      </c>
      <c r="DM28" s="328">
        <f t="shared" si="19"/>
        <v>879.9</v>
      </c>
      <c r="DN28" s="328">
        <f t="shared" si="19"/>
        <v>822.2</v>
      </c>
      <c r="DO28" s="328">
        <f t="shared" si="19"/>
        <v>851.83999999999992</v>
      </c>
      <c r="DP28" s="328">
        <f t="shared" si="19"/>
        <v>816.86</v>
      </c>
      <c r="DQ28" s="328">
        <f t="shared" si="19"/>
        <v>705.6</v>
      </c>
      <c r="DR28" s="328">
        <f t="shared" si="19"/>
        <v>790.90000000000009</v>
      </c>
      <c r="DS28" s="328">
        <f t="shared" si="19"/>
        <v>1004.08</v>
      </c>
      <c r="DT28" s="328">
        <f t="shared" si="19"/>
        <v>1047.8999999999999</v>
      </c>
      <c r="DU28" s="328">
        <f t="shared" si="19"/>
        <v>941.85</v>
      </c>
      <c r="DV28" s="328">
        <f t="shared" si="19"/>
        <v>911.02</v>
      </c>
      <c r="DW28" s="328">
        <f t="shared" si="19"/>
        <v>785.8</v>
      </c>
      <c r="DX28" s="328">
        <f t="shared" si="19"/>
        <v>893.64</v>
      </c>
      <c r="DY28" s="328">
        <f t="shared" si="19"/>
        <v>846.80000000000007</v>
      </c>
      <c r="DZ28" s="328">
        <f t="shared" si="19"/>
        <v>832</v>
      </c>
      <c r="EA28" s="328">
        <f t="shared" si="19"/>
        <v>905.74</v>
      </c>
      <c r="EB28" s="328">
        <f t="shared" si="19"/>
        <v>833.8</v>
      </c>
      <c r="EC28" s="328">
        <f t="shared" si="19"/>
        <v>723.40000000000009</v>
      </c>
      <c r="ED28" s="328">
        <f t="shared" si="19"/>
        <v>809.38</v>
      </c>
      <c r="EE28" s="328">
        <f t="shared" si="19"/>
        <v>962.22</v>
      </c>
      <c r="EF28" s="328">
        <f t="shared" si="19"/>
        <v>1095.1600000000001</v>
      </c>
      <c r="EG28" s="328">
        <f t="shared" si="19"/>
        <v>946.8900000000001</v>
      </c>
      <c r="EH28" s="328">
        <f t="shared" si="19"/>
        <v>879.48</v>
      </c>
      <c r="EI28" s="328">
        <f t="shared" si="19"/>
        <v>838.1099999999999</v>
      </c>
      <c r="EJ28" s="328">
        <f t="shared" si="19"/>
        <v>946.44999999999993</v>
      </c>
    </row>
    <row r="29" spans="1:140" ht="13.65" customHeight="1" x14ac:dyDescent="0.2">
      <c r="A29" s="305" t="s">
        <v>140</v>
      </c>
      <c r="B29" s="306"/>
      <c r="C29" s="191">
        <f t="shared" ref="C29:AC29" si="20">C10-C48</f>
        <v>1.1554487179487154</v>
      </c>
      <c r="D29" s="191">
        <f t="shared" ca="1" si="20"/>
        <v>0</v>
      </c>
      <c r="E29" s="191">
        <f t="shared" si="20"/>
        <v>0.25</v>
      </c>
      <c r="F29" s="307">
        <f t="shared" ca="1" si="20"/>
        <v>0.41029508450322894</v>
      </c>
      <c r="G29" s="191">
        <f t="shared" si="20"/>
        <v>0.32500000000000284</v>
      </c>
      <c r="H29" s="191">
        <f t="shared" si="20"/>
        <v>0.64999999999999858</v>
      </c>
      <c r="I29" s="191">
        <f t="shared" si="20"/>
        <v>0</v>
      </c>
      <c r="J29" s="191">
        <f t="shared" si="20"/>
        <v>0</v>
      </c>
      <c r="K29" s="191">
        <f t="shared" si="20"/>
        <v>0</v>
      </c>
      <c r="L29" s="191">
        <f t="shared" si="20"/>
        <v>0</v>
      </c>
      <c r="M29" s="191">
        <f t="shared" si="20"/>
        <v>0</v>
      </c>
      <c r="N29" s="191">
        <f t="shared" si="20"/>
        <v>0</v>
      </c>
      <c r="O29" s="191">
        <f t="shared" si="20"/>
        <v>0</v>
      </c>
      <c r="P29" s="191">
        <f t="shared" si="20"/>
        <v>0</v>
      </c>
      <c r="Q29" s="191">
        <f t="shared" si="20"/>
        <v>0</v>
      </c>
      <c r="R29" s="191">
        <f t="shared" si="20"/>
        <v>0</v>
      </c>
      <c r="S29" s="191">
        <f t="shared" si="20"/>
        <v>0</v>
      </c>
      <c r="T29" s="191">
        <f t="shared" si="20"/>
        <v>0</v>
      </c>
      <c r="U29" s="191">
        <f t="shared" si="20"/>
        <v>0</v>
      </c>
      <c r="V29" s="191">
        <f t="shared" si="20"/>
        <v>0</v>
      </c>
      <c r="W29" s="307">
        <f t="shared" si="20"/>
        <v>5.6078431372547755E-2</v>
      </c>
      <c r="X29" s="191">
        <f t="shared" si="20"/>
        <v>0</v>
      </c>
      <c r="Y29" s="191">
        <f t="shared" si="20"/>
        <v>0</v>
      </c>
      <c r="Z29" s="191">
        <f t="shared" si="20"/>
        <v>0</v>
      </c>
      <c r="AA29" s="191">
        <f t="shared" si="20"/>
        <v>-0.22558823529412564</v>
      </c>
      <c r="AB29" s="191">
        <f t="shared" si="20"/>
        <v>-0.45000000000000284</v>
      </c>
      <c r="AC29" s="308">
        <f t="shared" ca="1" si="20"/>
        <v>-0.12763254254755196</v>
      </c>
      <c r="AD29" s="303"/>
      <c r="AE29" s="303"/>
      <c r="AF29" s="304"/>
      <c r="AG29" s="191">
        <f t="shared" si="17"/>
        <v>797.5</v>
      </c>
      <c r="AH29" s="328">
        <f t="shared" ref="AH29:AV29" si="21">AH10*AH$5</f>
        <v>678</v>
      </c>
      <c r="AI29" s="328">
        <f t="shared" si="21"/>
        <v>640.5</v>
      </c>
      <c r="AJ29" s="328">
        <f t="shared" si="21"/>
        <v>660</v>
      </c>
      <c r="AK29" s="328">
        <f t="shared" si="21"/>
        <v>638</v>
      </c>
      <c r="AL29" s="328">
        <f t="shared" si="21"/>
        <v>610</v>
      </c>
      <c r="AM29" s="328">
        <f t="shared" si="21"/>
        <v>968</v>
      </c>
      <c r="AN29" s="328">
        <f t="shared" si="21"/>
        <v>1122</v>
      </c>
      <c r="AO29" s="328">
        <f t="shared" si="21"/>
        <v>900</v>
      </c>
      <c r="AP29" s="328">
        <f t="shared" si="21"/>
        <v>816.5</v>
      </c>
      <c r="AQ29" s="328">
        <f t="shared" si="21"/>
        <v>670</v>
      </c>
      <c r="AR29" s="328">
        <f t="shared" si="21"/>
        <v>750.75</v>
      </c>
      <c r="AS29" s="328">
        <f t="shared" si="21"/>
        <v>874.5</v>
      </c>
      <c r="AT29" s="328">
        <f t="shared" si="21"/>
        <v>765</v>
      </c>
      <c r="AU29" s="328">
        <f t="shared" si="21"/>
        <v>714</v>
      </c>
      <c r="AV29" s="328">
        <f t="shared" si="21"/>
        <v>753.5</v>
      </c>
      <c r="AW29" s="328">
        <f t="shared" si="18"/>
        <v>645.75</v>
      </c>
      <c r="AX29" s="328">
        <f t="shared" si="18"/>
        <v>672</v>
      </c>
      <c r="AY29" s="328">
        <f t="shared" si="18"/>
        <v>1133</v>
      </c>
      <c r="AZ29" s="328">
        <f t="shared" si="18"/>
        <v>1228.5</v>
      </c>
      <c r="BA29" s="328">
        <f t="shared" si="18"/>
        <v>1029</v>
      </c>
      <c r="BB29" s="328">
        <f t="shared" si="18"/>
        <v>891.25</v>
      </c>
      <c r="BC29" s="328">
        <f t="shared" si="18"/>
        <v>660.25</v>
      </c>
      <c r="BD29" s="328">
        <f t="shared" si="18"/>
        <v>819.5</v>
      </c>
      <c r="BE29" s="328">
        <f t="shared" si="18"/>
        <v>845.67000000000007</v>
      </c>
      <c r="BF29" s="328">
        <f t="shared" si="18"/>
        <v>779.59999999999991</v>
      </c>
      <c r="BG29" s="328">
        <f t="shared" si="18"/>
        <v>812.36</v>
      </c>
      <c r="BH29" s="328">
        <f t="shared" si="18"/>
        <v>781.88</v>
      </c>
      <c r="BI29" s="328">
        <f t="shared" si="18"/>
        <v>650.6</v>
      </c>
      <c r="BJ29" s="328">
        <f t="shared" si="18"/>
        <v>739.2</v>
      </c>
      <c r="BK29" s="328">
        <f t="shared" si="18"/>
        <v>1058.19</v>
      </c>
      <c r="BL29" s="328">
        <f t="shared" si="18"/>
        <v>1241.02</v>
      </c>
      <c r="BM29" s="328">
        <f t="shared" si="18"/>
        <v>1013.0400000000001</v>
      </c>
      <c r="BN29" s="328">
        <f t="shared" si="18"/>
        <v>827.82</v>
      </c>
      <c r="BO29" s="328">
        <f t="shared" si="18"/>
        <v>755.57999999999993</v>
      </c>
      <c r="BP29" s="328">
        <f t="shared" si="18"/>
        <v>876.99</v>
      </c>
      <c r="BQ29" s="328">
        <f t="shared" si="18"/>
        <v>855.95999999999992</v>
      </c>
      <c r="BR29" s="328">
        <f t="shared" si="18"/>
        <v>793.19999999999993</v>
      </c>
      <c r="BS29" s="328">
        <f t="shared" si="18"/>
        <v>839.96</v>
      </c>
      <c r="BT29" s="328">
        <f t="shared" si="18"/>
        <v>770.91</v>
      </c>
      <c r="BU29" s="328">
        <f t="shared" si="18"/>
        <v>716.52</v>
      </c>
      <c r="BV29" s="328">
        <f t="shared" si="18"/>
        <v>771.09999999999991</v>
      </c>
      <c r="BW29" s="328">
        <f t="shared" si="18"/>
        <v>990</v>
      </c>
      <c r="BX29" s="328">
        <f t="shared" si="18"/>
        <v>1257.8699999999999</v>
      </c>
      <c r="BY29" s="328">
        <f t="shared" si="18"/>
        <v>1000.8599999999999</v>
      </c>
      <c r="BZ29" s="328">
        <f t="shared" si="18"/>
        <v>841.47</v>
      </c>
      <c r="CA29" s="328">
        <f t="shared" si="18"/>
        <v>779.31</v>
      </c>
      <c r="CB29" s="328">
        <f t="shared" si="18"/>
        <v>818.37</v>
      </c>
      <c r="CC29" s="328">
        <f t="shared" si="18"/>
        <v>871.92000000000007</v>
      </c>
      <c r="CD29" s="328">
        <f t="shared" si="18"/>
        <v>810.19999999999993</v>
      </c>
      <c r="CE29" s="328">
        <f t="shared" si="18"/>
        <v>865.49</v>
      </c>
      <c r="CF29" s="328">
        <f t="shared" si="18"/>
        <v>756.2</v>
      </c>
      <c r="CG29" s="328">
        <f t="shared" si="18"/>
        <v>779.68</v>
      </c>
      <c r="CH29" s="328">
        <f t="shared" si="18"/>
        <v>798.38</v>
      </c>
      <c r="CI29" s="328">
        <f t="shared" si="18"/>
        <v>990.6</v>
      </c>
      <c r="CJ29" s="328">
        <f t="shared" si="18"/>
        <v>1248.67</v>
      </c>
      <c r="CK29" s="328">
        <f t="shared" si="18"/>
        <v>957</v>
      </c>
      <c r="CL29" s="328">
        <f t="shared" si="18"/>
        <v>899.58</v>
      </c>
      <c r="CM29" s="328">
        <f t="shared" si="18"/>
        <v>801.78</v>
      </c>
      <c r="CN29" s="328">
        <f t="shared" si="18"/>
        <v>797.8</v>
      </c>
      <c r="CO29" s="328">
        <f t="shared" si="18"/>
        <v>929.94</v>
      </c>
      <c r="CP29" s="328">
        <f t="shared" si="18"/>
        <v>827</v>
      </c>
      <c r="CQ29" s="328">
        <f t="shared" si="18"/>
        <v>851.62</v>
      </c>
      <c r="CR29" s="328">
        <f t="shared" si="18"/>
        <v>816.27</v>
      </c>
      <c r="CS29" s="328">
        <f t="shared" si="18"/>
        <v>807.40000000000009</v>
      </c>
      <c r="CT29" s="328">
        <f t="shared" si="19"/>
        <v>787.29000000000008</v>
      </c>
      <c r="CU29" s="328">
        <f t="shared" si="19"/>
        <v>1042.02</v>
      </c>
      <c r="CV29" s="328">
        <f t="shared" si="19"/>
        <v>1241.77</v>
      </c>
      <c r="CW29" s="328">
        <f t="shared" si="19"/>
        <v>913.71</v>
      </c>
      <c r="CX29" s="328">
        <f t="shared" si="19"/>
        <v>959.56</v>
      </c>
      <c r="CY29" s="328">
        <f t="shared" si="19"/>
        <v>823.82999999999993</v>
      </c>
      <c r="CZ29" s="328">
        <f t="shared" si="19"/>
        <v>816</v>
      </c>
      <c r="DA29" s="328">
        <f t="shared" si="19"/>
        <v>948.64</v>
      </c>
      <c r="DB29" s="328">
        <f t="shared" si="19"/>
        <v>887.25</v>
      </c>
      <c r="DC29" s="328">
        <f t="shared" si="19"/>
        <v>835.38</v>
      </c>
      <c r="DD29" s="328">
        <f t="shared" si="19"/>
        <v>878.68</v>
      </c>
      <c r="DE29" s="328">
        <f t="shared" si="19"/>
        <v>795.9</v>
      </c>
      <c r="DF29" s="328">
        <f t="shared" si="19"/>
        <v>811.44</v>
      </c>
      <c r="DG29" s="328">
        <f t="shared" si="19"/>
        <v>1100.6600000000001</v>
      </c>
      <c r="DH29" s="328">
        <f t="shared" si="19"/>
        <v>1136.73</v>
      </c>
      <c r="DI29" s="328">
        <f t="shared" si="19"/>
        <v>1020.3900000000001</v>
      </c>
      <c r="DJ29" s="328">
        <f t="shared" si="19"/>
        <v>980.26</v>
      </c>
      <c r="DK29" s="328">
        <f t="shared" si="19"/>
        <v>765.51</v>
      </c>
      <c r="DL29" s="328">
        <f t="shared" si="19"/>
        <v>918.71999999999991</v>
      </c>
      <c r="DM29" s="328">
        <f t="shared" si="19"/>
        <v>925.47</v>
      </c>
      <c r="DN29" s="328">
        <f t="shared" si="19"/>
        <v>865.19999999999993</v>
      </c>
      <c r="DO29" s="328">
        <f t="shared" si="19"/>
        <v>900.46</v>
      </c>
      <c r="DP29" s="328">
        <f t="shared" si="19"/>
        <v>903.76</v>
      </c>
      <c r="DQ29" s="328">
        <f t="shared" si="19"/>
        <v>783.40000000000009</v>
      </c>
      <c r="DR29" s="328">
        <f t="shared" si="19"/>
        <v>877.14</v>
      </c>
      <c r="DS29" s="328">
        <f t="shared" si="19"/>
        <v>1112.76</v>
      </c>
      <c r="DT29" s="328">
        <f t="shared" si="19"/>
        <v>1143.03</v>
      </c>
      <c r="DU29" s="328">
        <f t="shared" si="19"/>
        <v>1033.83</v>
      </c>
      <c r="DV29" s="328">
        <f t="shared" si="19"/>
        <v>959.42</v>
      </c>
      <c r="DW29" s="328">
        <f t="shared" si="19"/>
        <v>828.40000000000009</v>
      </c>
      <c r="DX29" s="328">
        <f t="shared" si="19"/>
        <v>941.82</v>
      </c>
      <c r="DY29" s="328">
        <f t="shared" si="19"/>
        <v>901.4</v>
      </c>
      <c r="DZ29" s="328">
        <f t="shared" si="19"/>
        <v>886.2</v>
      </c>
      <c r="EA29" s="328">
        <f t="shared" si="19"/>
        <v>968.76</v>
      </c>
      <c r="EB29" s="328">
        <f t="shared" si="19"/>
        <v>929.71999999999991</v>
      </c>
      <c r="EC29" s="328">
        <f t="shared" si="19"/>
        <v>809.4</v>
      </c>
      <c r="ED29" s="328">
        <f t="shared" si="19"/>
        <v>904.64</v>
      </c>
      <c r="EE29" s="328">
        <f t="shared" si="19"/>
        <v>1075.2</v>
      </c>
      <c r="EF29" s="328">
        <f t="shared" si="19"/>
        <v>1206.26</v>
      </c>
      <c r="EG29" s="328">
        <f t="shared" si="19"/>
        <v>1048.53</v>
      </c>
      <c r="EH29" s="328">
        <f t="shared" si="19"/>
        <v>937.65</v>
      </c>
      <c r="EI29" s="328">
        <f t="shared" si="19"/>
        <v>894.3900000000001</v>
      </c>
      <c r="EJ29" s="328">
        <f t="shared" si="19"/>
        <v>1009.47</v>
      </c>
    </row>
    <row r="30" spans="1:140" ht="13.65" customHeight="1" x14ac:dyDescent="0.2">
      <c r="A30" s="305" t="s">
        <v>142</v>
      </c>
      <c r="B30" s="282"/>
      <c r="C30" s="191">
        <f t="shared" ref="C30:AC30" si="22">C11-C49</f>
        <v>1.3439743589743571</v>
      </c>
      <c r="D30" s="191">
        <f t="shared" ca="1" si="22"/>
        <v>0.5</v>
      </c>
      <c r="E30" s="191">
        <f t="shared" si="22"/>
        <v>0</v>
      </c>
      <c r="F30" s="307">
        <f t="shared" ca="1" si="22"/>
        <v>0.54799445024558224</v>
      </c>
      <c r="G30" s="191">
        <f t="shared" si="22"/>
        <v>0</v>
      </c>
      <c r="H30" s="191">
        <f t="shared" si="22"/>
        <v>0</v>
      </c>
      <c r="I30" s="191">
        <f t="shared" si="22"/>
        <v>0</v>
      </c>
      <c r="J30" s="191">
        <f t="shared" si="22"/>
        <v>0</v>
      </c>
      <c r="K30" s="191">
        <f t="shared" si="22"/>
        <v>0</v>
      </c>
      <c r="L30" s="191">
        <f t="shared" si="22"/>
        <v>0</v>
      </c>
      <c r="M30" s="191">
        <f t="shared" si="22"/>
        <v>0</v>
      </c>
      <c r="N30" s="191">
        <f t="shared" si="22"/>
        <v>0</v>
      </c>
      <c r="O30" s="191">
        <f t="shared" si="22"/>
        <v>0</v>
      </c>
      <c r="P30" s="191">
        <f t="shared" si="22"/>
        <v>0</v>
      </c>
      <c r="Q30" s="191">
        <f t="shared" si="22"/>
        <v>0</v>
      </c>
      <c r="R30" s="191">
        <f t="shared" si="22"/>
        <v>0</v>
      </c>
      <c r="S30" s="191">
        <f t="shared" si="22"/>
        <v>0.4166666666666714</v>
      </c>
      <c r="T30" s="191">
        <f t="shared" si="22"/>
        <v>0</v>
      </c>
      <c r="U30" s="191">
        <f t="shared" si="22"/>
        <v>1.25</v>
      </c>
      <c r="V30" s="191">
        <f t="shared" si="22"/>
        <v>0</v>
      </c>
      <c r="W30" s="307">
        <f t="shared" si="22"/>
        <v>9.8039215686277714E-2</v>
      </c>
      <c r="X30" s="191">
        <f t="shared" si="22"/>
        <v>0.30196078431372086</v>
      </c>
      <c r="Y30" s="191">
        <f t="shared" si="22"/>
        <v>0.3006711409395848</v>
      </c>
      <c r="Z30" s="191">
        <f t="shared" si="22"/>
        <v>0.31619607843137487</v>
      </c>
      <c r="AA30" s="191">
        <f t="shared" si="22"/>
        <v>0.4585000000000079</v>
      </c>
      <c r="AB30" s="191">
        <f t="shared" si="22"/>
        <v>0.51117187500000227</v>
      </c>
      <c r="AC30" s="308">
        <f t="shared" ca="1" si="22"/>
        <v>0.38325418967386327</v>
      </c>
      <c r="AD30" s="303"/>
      <c r="AE30" s="303"/>
      <c r="AF30" s="304"/>
      <c r="AG30" s="191">
        <f t="shared" si="17"/>
        <v>786.5</v>
      </c>
      <c r="AH30" s="328">
        <f t="shared" ref="AH30:CS33" si="23">AH11*AH$5</f>
        <v>710</v>
      </c>
      <c r="AI30" s="328">
        <f t="shared" si="23"/>
        <v>693</v>
      </c>
      <c r="AJ30" s="328">
        <f t="shared" si="23"/>
        <v>671</v>
      </c>
      <c r="AK30" s="328">
        <f t="shared" si="23"/>
        <v>671</v>
      </c>
      <c r="AL30" s="328">
        <f t="shared" si="23"/>
        <v>740</v>
      </c>
      <c r="AM30" s="328">
        <f t="shared" si="23"/>
        <v>1012</v>
      </c>
      <c r="AN30" s="328">
        <f t="shared" si="23"/>
        <v>1166</v>
      </c>
      <c r="AO30" s="328">
        <f t="shared" si="23"/>
        <v>890</v>
      </c>
      <c r="AP30" s="328">
        <f t="shared" si="23"/>
        <v>874</v>
      </c>
      <c r="AQ30" s="328">
        <f t="shared" si="23"/>
        <v>715</v>
      </c>
      <c r="AR30" s="328">
        <f t="shared" si="23"/>
        <v>803.25</v>
      </c>
      <c r="AS30" s="328">
        <f t="shared" si="23"/>
        <v>885.5</v>
      </c>
      <c r="AT30" s="328">
        <f t="shared" si="23"/>
        <v>785</v>
      </c>
      <c r="AU30" s="328">
        <f t="shared" si="23"/>
        <v>787.5</v>
      </c>
      <c r="AV30" s="328">
        <f t="shared" si="23"/>
        <v>770</v>
      </c>
      <c r="AW30" s="328">
        <f t="shared" si="23"/>
        <v>735</v>
      </c>
      <c r="AX30" s="328">
        <f t="shared" si="23"/>
        <v>829.5</v>
      </c>
      <c r="AY30" s="328">
        <f t="shared" si="23"/>
        <v>1094.5</v>
      </c>
      <c r="AZ30" s="328">
        <f t="shared" si="23"/>
        <v>1239</v>
      </c>
      <c r="BA30" s="328">
        <f t="shared" si="23"/>
        <v>1134</v>
      </c>
      <c r="BB30" s="328">
        <f t="shared" si="23"/>
        <v>920</v>
      </c>
      <c r="BC30" s="328">
        <f t="shared" si="23"/>
        <v>726.75</v>
      </c>
      <c r="BD30" s="328">
        <f t="shared" si="23"/>
        <v>885.5</v>
      </c>
      <c r="BE30" s="328">
        <f t="shared" si="23"/>
        <v>860.79000000000008</v>
      </c>
      <c r="BF30" s="328">
        <f t="shared" si="23"/>
        <v>802.6</v>
      </c>
      <c r="BG30" s="328">
        <f t="shared" si="23"/>
        <v>888.49</v>
      </c>
      <c r="BH30" s="328">
        <f t="shared" si="23"/>
        <v>802.56</v>
      </c>
      <c r="BI30" s="328">
        <f t="shared" si="23"/>
        <v>729.59999999999991</v>
      </c>
      <c r="BJ30" s="328">
        <f t="shared" si="23"/>
        <v>887.7</v>
      </c>
      <c r="BK30" s="328">
        <f t="shared" si="23"/>
        <v>1032.3599999999999</v>
      </c>
      <c r="BL30" s="328">
        <f t="shared" si="23"/>
        <v>1256.2</v>
      </c>
      <c r="BM30" s="328">
        <f t="shared" si="23"/>
        <v>1109.01</v>
      </c>
      <c r="BN30" s="328">
        <f t="shared" si="23"/>
        <v>856.38</v>
      </c>
      <c r="BO30" s="328">
        <f t="shared" si="23"/>
        <v>824.88</v>
      </c>
      <c r="BP30" s="328">
        <f t="shared" si="23"/>
        <v>943</v>
      </c>
      <c r="BQ30" s="328">
        <f t="shared" si="23"/>
        <v>875.49</v>
      </c>
      <c r="BR30" s="328">
        <f t="shared" si="23"/>
        <v>819</v>
      </c>
      <c r="BS30" s="328">
        <f t="shared" si="23"/>
        <v>912.18</v>
      </c>
      <c r="BT30" s="328">
        <f t="shared" si="23"/>
        <v>794.22</v>
      </c>
      <c r="BU30" s="328">
        <f t="shared" si="23"/>
        <v>794.22</v>
      </c>
      <c r="BV30" s="328">
        <f t="shared" si="23"/>
        <v>905.08</v>
      </c>
      <c r="BW30" s="328">
        <f t="shared" si="23"/>
        <v>974.2</v>
      </c>
      <c r="BX30" s="328">
        <f t="shared" si="23"/>
        <v>1277.19</v>
      </c>
      <c r="BY30" s="328">
        <f t="shared" si="23"/>
        <v>1088.8500000000001</v>
      </c>
      <c r="BZ30" s="328">
        <f t="shared" si="23"/>
        <v>871.92000000000007</v>
      </c>
      <c r="CA30" s="328">
        <f t="shared" si="23"/>
        <v>844.82999999999993</v>
      </c>
      <c r="CB30" s="328">
        <f t="shared" si="23"/>
        <v>875.7</v>
      </c>
      <c r="CC30" s="328">
        <f t="shared" si="23"/>
        <v>887.67000000000007</v>
      </c>
      <c r="CD30" s="328">
        <f t="shared" si="23"/>
        <v>832</v>
      </c>
      <c r="CE30" s="328">
        <f t="shared" si="23"/>
        <v>929.89</v>
      </c>
      <c r="CF30" s="328">
        <f t="shared" si="23"/>
        <v>775</v>
      </c>
      <c r="CG30" s="328">
        <f t="shared" si="23"/>
        <v>852.71999999999991</v>
      </c>
      <c r="CH30" s="328">
        <f t="shared" si="23"/>
        <v>919.16000000000008</v>
      </c>
      <c r="CI30" s="328">
        <f t="shared" si="23"/>
        <v>973.19999999999993</v>
      </c>
      <c r="CJ30" s="328">
        <f t="shared" si="23"/>
        <v>1262.01</v>
      </c>
      <c r="CK30" s="328">
        <f t="shared" si="23"/>
        <v>1030.2</v>
      </c>
      <c r="CL30" s="328">
        <f t="shared" si="23"/>
        <v>926.64</v>
      </c>
      <c r="CM30" s="328">
        <f t="shared" si="23"/>
        <v>859.95</v>
      </c>
      <c r="CN30" s="328">
        <f t="shared" si="23"/>
        <v>845.8</v>
      </c>
      <c r="CO30" s="328">
        <f t="shared" si="23"/>
        <v>942.7</v>
      </c>
      <c r="CP30" s="328">
        <f t="shared" si="23"/>
        <v>844.80000000000007</v>
      </c>
      <c r="CQ30" s="328">
        <f t="shared" si="23"/>
        <v>905.74</v>
      </c>
      <c r="CR30" s="328">
        <f t="shared" si="23"/>
        <v>832.65</v>
      </c>
      <c r="CS30" s="328">
        <f t="shared" si="23"/>
        <v>872.3</v>
      </c>
      <c r="CT30" s="328">
        <f t="shared" si="19"/>
        <v>890.4</v>
      </c>
      <c r="CU30" s="328">
        <f t="shared" si="19"/>
        <v>1021.65</v>
      </c>
      <c r="CV30" s="328">
        <f t="shared" si="19"/>
        <v>1248.8999999999999</v>
      </c>
      <c r="CW30" s="328">
        <f t="shared" si="19"/>
        <v>973.75</v>
      </c>
      <c r="CX30" s="328">
        <f t="shared" si="19"/>
        <v>982.33</v>
      </c>
      <c r="CY30" s="328">
        <f t="shared" si="19"/>
        <v>874.65</v>
      </c>
      <c r="CZ30" s="328">
        <f t="shared" si="19"/>
        <v>857.4</v>
      </c>
      <c r="DA30" s="328">
        <f t="shared" si="19"/>
        <v>953.48</v>
      </c>
      <c r="DB30" s="328">
        <f t="shared" si="19"/>
        <v>898.17000000000007</v>
      </c>
      <c r="DC30" s="328">
        <f t="shared" si="19"/>
        <v>877.38</v>
      </c>
      <c r="DD30" s="328">
        <f t="shared" si="19"/>
        <v>888.14</v>
      </c>
      <c r="DE30" s="328">
        <f t="shared" si="19"/>
        <v>847.77</v>
      </c>
      <c r="DF30" s="328">
        <f t="shared" si="19"/>
        <v>901.32</v>
      </c>
      <c r="DG30" s="328">
        <f t="shared" si="19"/>
        <v>1072.06</v>
      </c>
      <c r="DH30" s="328">
        <f t="shared" si="19"/>
        <v>1133.3699999999999</v>
      </c>
      <c r="DI30" s="328">
        <f t="shared" si="19"/>
        <v>1073.94</v>
      </c>
      <c r="DJ30" s="328">
        <f t="shared" si="19"/>
        <v>993.83</v>
      </c>
      <c r="DK30" s="328">
        <f t="shared" si="19"/>
        <v>802.18</v>
      </c>
      <c r="DL30" s="328">
        <f t="shared" si="19"/>
        <v>953.7</v>
      </c>
      <c r="DM30" s="328">
        <f t="shared" si="19"/>
        <v>919.17000000000007</v>
      </c>
      <c r="DN30" s="328">
        <f t="shared" si="19"/>
        <v>865</v>
      </c>
      <c r="DO30" s="328">
        <f t="shared" si="19"/>
        <v>931.26</v>
      </c>
      <c r="DP30" s="328">
        <f t="shared" si="19"/>
        <v>902.44</v>
      </c>
      <c r="DQ30" s="328">
        <f t="shared" si="19"/>
        <v>820.40000000000009</v>
      </c>
      <c r="DR30" s="328">
        <f t="shared" si="19"/>
        <v>954.58</v>
      </c>
      <c r="DS30" s="328">
        <f t="shared" si="19"/>
        <v>1072.94</v>
      </c>
      <c r="DT30" s="328">
        <f t="shared" si="19"/>
        <v>1126.23</v>
      </c>
      <c r="DU30" s="328">
        <f t="shared" si="19"/>
        <v>1071.21</v>
      </c>
      <c r="DV30" s="328">
        <f t="shared" si="19"/>
        <v>960.52</v>
      </c>
      <c r="DW30" s="328">
        <f t="shared" si="19"/>
        <v>854.80000000000007</v>
      </c>
      <c r="DX30" s="328">
        <f t="shared" si="19"/>
        <v>963.38</v>
      </c>
      <c r="DY30" s="328">
        <f t="shared" si="19"/>
        <v>884</v>
      </c>
      <c r="DZ30" s="328">
        <f t="shared" si="19"/>
        <v>874.4</v>
      </c>
      <c r="EA30" s="328">
        <f t="shared" si="19"/>
        <v>986.01</v>
      </c>
      <c r="EB30" s="328">
        <f t="shared" si="19"/>
        <v>916.3</v>
      </c>
      <c r="EC30" s="328">
        <f t="shared" si="19"/>
        <v>833</v>
      </c>
      <c r="ED30" s="328">
        <f t="shared" si="19"/>
        <v>964.48</v>
      </c>
      <c r="EE30" s="328">
        <f t="shared" si="19"/>
        <v>1025.6400000000001</v>
      </c>
      <c r="EF30" s="328">
        <f t="shared" si="19"/>
        <v>1173.48</v>
      </c>
      <c r="EG30" s="328">
        <f t="shared" si="19"/>
        <v>1069.1099999999999</v>
      </c>
      <c r="EH30" s="328">
        <f t="shared" si="19"/>
        <v>926.1</v>
      </c>
      <c r="EI30" s="328">
        <f t="shared" si="19"/>
        <v>908.25</v>
      </c>
      <c r="EJ30" s="328">
        <f t="shared" si="19"/>
        <v>1017.06</v>
      </c>
    </row>
    <row r="31" spans="1:140" ht="13.65" customHeight="1" x14ac:dyDescent="0.2">
      <c r="A31" s="305" t="s">
        <v>144</v>
      </c>
      <c r="B31" s="282"/>
      <c r="C31" s="191">
        <f t="shared" ref="C31:AC31" si="24">C12-C50</f>
        <v>0.17120192307692506</v>
      </c>
      <c r="D31" s="191">
        <f t="shared" ca="1" si="24"/>
        <v>0</v>
      </c>
      <c r="E31" s="191">
        <f t="shared" si="24"/>
        <v>0</v>
      </c>
      <c r="F31" s="307">
        <f t="shared" ca="1" si="24"/>
        <v>4.3583765881230363E-2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</v>
      </c>
      <c r="K31" s="191">
        <f t="shared" si="24"/>
        <v>0</v>
      </c>
      <c r="L31" s="191">
        <f t="shared" si="24"/>
        <v>0</v>
      </c>
      <c r="M31" s="191">
        <f t="shared" si="24"/>
        <v>0</v>
      </c>
      <c r="N31" s="191">
        <f t="shared" si="24"/>
        <v>0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7">
        <f t="shared" si="24"/>
        <v>0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8">
        <f t="shared" ca="1" si="24"/>
        <v>3.3998994789357084E-3</v>
      </c>
      <c r="AD31" s="303"/>
      <c r="AE31" s="303"/>
      <c r="AF31" s="304"/>
      <c r="AG31" s="191">
        <f t="shared" si="17"/>
        <v>731.5</v>
      </c>
      <c r="AH31" s="328">
        <f t="shared" si="23"/>
        <v>665</v>
      </c>
      <c r="AI31" s="328">
        <f t="shared" si="23"/>
        <v>651</v>
      </c>
      <c r="AJ31" s="328">
        <f t="shared" si="23"/>
        <v>654.5</v>
      </c>
      <c r="AK31" s="328">
        <f t="shared" si="23"/>
        <v>654.5</v>
      </c>
      <c r="AL31" s="328">
        <f t="shared" si="23"/>
        <v>730</v>
      </c>
      <c r="AM31" s="328">
        <f t="shared" si="23"/>
        <v>995.5</v>
      </c>
      <c r="AN31" s="328">
        <f t="shared" si="23"/>
        <v>1149.5</v>
      </c>
      <c r="AO31" s="328">
        <f t="shared" si="23"/>
        <v>805</v>
      </c>
      <c r="AP31" s="328">
        <f t="shared" si="23"/>
        <v>833.75</v>
      </c>
      <c r="AQ31" s="328">
        <f t="shared" si="23"/>
        <v>710</v>
      </c>
      <c r="AR31" s="328">
        <f t="shared" si="23"/>
        <v>792.75</v>
      </c>
      <c r="AS31" s="328">
        <f t="shared" si="23"/>
        <v>627</v>
      </c>
      <c r="AT31" s="328">
        <f t="shared" si="23"/>
        <v>550</v>
      </c>
      <c r="AU31" s="328">
        <f t="shared" si="23"/>
        <v>525</v>
      </c>
      <c r="AV31" s="328">
        <f t="shared" si="23"/>
        <v>517</v>
      </c>
      <c r="AW31" s="328">
        <f t="shared" si="23"/>
        <v>514.5</v>
      </c>
      <c r="AX31" s="328">
        <f t="shared" si="23"/>
        <v>598.5</v>
      </c>
      <c r="AY31" s="328">
        <f t="shared" si="23"/>
        <v>852.5</v>
      </c>
      <c r="AZ31" s="328">
        <f t="shared" si="23"/>
        <v>997.5</v>
      </c>
      <c r="BA31" s="328">
        <f t="shared" si="23"/>
        <v>787.5</v>
      </c>
      <c r="BB31" s="328">
        <f t="shared" si="23"/>
        <v>644</v>
      </c>
      <c r="BC31" s="328">
        <f t="shared" si="23"/>
        <v>484.5</v>
      </c>
      <c r="BD31" s="328">
        <f t="shared" si="23"/>
        <v>638</v>
      </c>
      <c r="BE31" s="328">
        <f t="shared" si="23"/>
        <v>404.25</v>
      </c>
      <c r="BF31" s="328">
        <f t="shared" si="23"/>
        <v>430</v>
      </c>
      <c r="BG31" s="328">
        <f t="shared" si="23"/>
        <v>425.5</v>
      </c>
      <c r="BH31" s="328">
        <f t="shared" si="23"/>
        <v>583</v>
      </c>
      <c r="BI31" s="328">
        <f t="shared" si="23"/>
        <v>530</v>
      </c>
      <c r="BJ31" s="328">
        <f t="shared" si="23"/>
        <v>715</v>
      </c>
      <c r="BK31" s="328">
        <f t="shared" si="23"/>
        <v>766.5</v>
      </c>
      <c r="BL31" s="328">
        <f t="shared" si="23"/>
        <v>1001</v>
      </c>
      <c r="BM31" s="328">
        <f t="shared" si="23"/>
        <v>614.25</v>
      </c>
      <c r="BN31" s="328">
        <f t="shared" si="23"/>
        <v>640.5</v>
      </c>
      <c r="BO31" s="328">
        <f t="shared" si="23"/>
        <v>546</v>
      </c>
      <c r="BP31" s="328">
        <f t="shared" si="23"/>
        <v>661.25</v>
      </c>
      <c r="BQ31" s="328">
        <f t="shared" si="23"/>
        <v>404.25</v>
      </c>
      <c r="BR31" s="328">
        <f t="shared" si="23"/>
        <v>430</v>
      </c>
      <c r="BS31" s="328">
        <f t="shared" si="23"/>
        <v>425.5</v>
      </c>
      <c r="BT31" s="328">
        <f t="shared" si="23"/>
        <v>535.5</v>
      </c>
      <c r="BU31" s="328">
        <f t="shared" si="23"/>
        <v>535.5</v>
      </c>
      <c r="BV31" s="328">
        <f t="shared" si="23"/>
        <v>671</v>
      </c>
      <c r="BW31" s="328">
        <f t="shared" si="23"/>
        <v>550</v>
      </c>
      <c r="BX31" s="328">
        <f t="shared" si="23"/>
        <v>839.5</v>
      </c>
      <c r="BY31" s="328">
        <f t="shared" si="23"/>
        <v>488.25</v>
      </c>
      <c r="BZ31" s="328">
        <f t="shared" si="23"/>
        <v>577.5</v>
      </c>
      <c r="CA31" s="328">
        <f t="shared" si="23"/>
        <v>493.5</v>
      </c>
      <c r="CB31" s="328">
        <f t="shared" si="23"/>
        <v>551.25</v>
      </c>
      <c r="CC31" s="328">
        <f t="shared" si="23"/>
        <v>409.5</v>
      </c>
      <c r="CD31" s="328">
        <f t="shared" si="23"/>
        <v>435</v>
      </c>
      <c r="CE31" s="328">
        <f t="shared" si="23"/>
        <v>431.25</v>
      </c>
      <c r="CF31" s="328">
        <f t="shared" si="23"/>
        <v>515</v>
      </c>
      <c r="CG31" s="328">
        <f t="shared" si="23"/>
        <v>566.5</v>
      </c>
      <c r="CH31" s="328">
        <f t="shared" si="23"/>
        <v>676.5</v>
      </c>
      <c r="CI31" s="328">
        <f t="shared" si="23"/>
        <v>555</v>
      </c>
      <c r="CJ31" s="328">
        <f t="shared" si="23"/>
        <v>845.25</v>
      </c>
      <c r="CK31" s="328">
        <f t="shared" si="23"/>
        <v>470</v>
      </c>
      <c r="CL31" s="328">
        <f t="shared" si="23"/>
        <v>610.5</v>
      </c>
      <c r="CM31" s="328">
        <f t="shared" si="23"/>
        <v>498.75</v>
      </c>
      <c r="CN31" s="328">
        <f t="shared" si="23"/>
        <v>530</v>
      </c>
      <c r="CO31" s="328">
        <f t="shared" si="23"/>
        <v>634.70000000000005</v>
      </c>
      <c r="CP31" s="328">
        <f t="shared" si="23"/>
        <v>622</v>
      </c>
      <c r="CQ31" s="328">
        <f t="shared" si="23"/>
        <v>618.20000000000005</v>
      </c>
      <c r="CR31" s="328">
        <f t="shared" si="23"/>
        <v>737.1</v>
      </c>
      <c r="CS31" s="328">
        <f t="shared" si="23"/>
        <v>772.2</v>
      </c>
      <c r="CT31" s="328">
        <f t="shared" si="19"/>
        <v>863.1</v>
      </c>
      <c r="CU31" s="328">
        <f t="shared" si="19"/>
        <v>1010.1</v>
      </c>
      <c r="CV31" s="328">
        <f t="shared" si="19"/>
        <v>1313.3</v>
      </c>
      <c r="CW31" s="328">
        <f t="shared" si="19"/>
        <v>757.15</v>
      </c>
      <c r="CX31" s="328">
        <f t="shared" si="19"/>
        <v>922.30000000000007</v>
      </c>
      <c r="CY31" s="328">
        <f t="shared" si="19"/>
        <v>758.1</v>
      </c>
      <c r="CZ31" s="328">
        <f t="shared" si="19"/>
        <v>777</v>
      </c>
      <c r="DA31" s="328">
        <f t="shared" si="19"/>
        <v>642.4</v>
      </c>
      <c r="DB31" s="328">
        <f t="shared" si="19"/>
        <v>660.44999999999993</v>
      </c>
      <c r="DC31" s="328">
        <f t="shared" si="19"/>
        <v>597.44999999999993</v>
      </c>
      <c r="DD31" s="328">
        <f t="shared" si="19"/>
        <v>779.90000000000009</v>
      </c>
      <c r="DE31" s="328">
        <f t="shared" si="19"/>
        <v>744.45</v>
      </c>
      <c r="DF31" s="328">
        <f t="shared" si="19"/>
        <v>870.45</v>
      </c>
      <c r="DG31" s="328">
        <f t="shared" si="19"/>
        <v>1065.9000000000001</v>
      </c>
      <c r="DH31" s="328">
        <f t="shared" si="19"/>
        <v>1206.45</v>
      </c>
      <c r="DI31" s="328">
        <f t="shared" si="19"/>
        <v>844.2</v>
      </c>
      <c r="DJ31" s="328">
        <f t="shared" si="19"/>
        <v>930.35</v>
      </c>
      <c r="DK31" s="328">
        <f t="shared" si="19"/>
        <v>692.55000000000007</v>
      </c>
      <c r="DL31" s="328">
        <f t="shared" si="19"/>
        <v>862.40000000000009</v>
      </c>
      <c r="DM31" s="328">
        <f t="shared" si="19"/>
        <v>623.69999999999993</v>
      </c>
      <c r="DN31" s="328">
        <f t="shared" si="19"/>
        <v>639</v>
      </c>
      <c r="DO31" s="328">
        <f t="shared" si="19"/>
        <v>636.9</v>
      </c>
      <c r="DP31" s="328">
        <f t="shared" si="19"/>
        <v>792</v>
      </c>
      <c r="DQ31" s="328">
        <f t="shared" si="19"/>
        <v>720</v>
      </c>
      <c r="DR31" s="328">
        <f t="shared" si="19"/>
        <v>924</v>
      </c>
      <c r="DS31" s="328">
        <f t="shared" si="19"/>
        <v>1078</v>
      </c>
      <c r="DT31" s="328">
        <f t="shared" si="19"/>
        <v>1218</v>
      </c>
      <c r="DU31" s="328">
        <f t="shared" si="19"/>
        <v>854.7</v>
      </c>
      <c r="DV31" s="328">
        <f t="shared" si="19"/>
        <v>902</v>
      </c>
      <c r="DW31" s="328">
        <f t="shared" si="19"/>
        <v>740</v>
      </c>
      <c r="DX31" s="328">
        <f t="shared" si="19"/>
        <v>873.40000000000009</v>
      </c>
      <c r="DY31" s="328">
        <f t="shared" si="19"/>
        <v>604</v>
      </c>
      <c r="DZ31" s="328">
        <f t="shared" si="19"/>
        <v>649</v>
      </c>
      <c r="EA31" s="328">
        <f t="shared" si="19"/>
        <v>677.35</v>
      </c>
      <c r="EB31" s="328">
        <f t="shared" si="19"/>
        <v>808.5</v>
      </c>
      <c r="EC31" s="328">
        <f t="shared" si="19"/>
        <v>735</v>
      </c>
      <c r="ED31" s="328">
        <f t="shared" si="19"/>
        <v>940.5</v>
      </c>
      <c r="EE31" s="328">
        <f t="shared" si="19"/>
        <v>1044.75</v>
      </c>
      <c r="EF31" s="328">
        <f t="shared" si="19"/>
        <v>1292.5</v>
      </c>
      <c r="EG31" s="328">
        <f t="shared" si="19"/>
        <v>865.2</v>
      </c>
      <c r="EH31" s="328">
        <f t="shared" si="19"/>
        <v>876.75</v>
      </c>
      <c r="EI31" s="328">
        <f t="shared" si="19"/>
        <v>792.75</v>
      </c>
      <c r="EJ31" s="328">
        <f t="shared" si="19"/>
        <v>924.6</v>
      </c>
    </row>
    <row r="32" spans="1:140" ht="13.65" customHeight="1" x14ac:dyDescent="0.2">
      <c r="A32" s="305" t="s">
        <v>143</v>
      </c>
      <c r="B32" s="306"/>
      <c r="C32" s="191">
        <f t="shared" ref="C32:AC32" si="25">C13-C51</f>
        <v>1.8637820512820582</v>
      </c>
      <c r="D32" s="191">
        <f t="shared" ca="1" si="25"/>
        <v>0.35000000000000497</v>
      </c>
      <c r="E32" s="191">
        <f t="shared" si="25"/>
        <v>1</v>
      </c>
      <c r="F32" s="307">
        <f t="shared" ca="1" si="25"/>
        <v>0.95019830220056534</v>
      </c>
      <c r="G32" s="191">
        <f t="shared" si="25"/>
        <v>0.875</v>
      </c>
      <c r="H32" s="191">
        <f t="shared" si="25"/>
        <v>1</v>
      </c>
      <c r="I32" s="191">
        <f t="shared" si="25"/>
        <v>0.75</v>
      </c>
      <c r="J32" s="191">
        <f t="shared" si="25"/>
        <v>1.125</v>
      </c>
      <c r="K32" s="191">
        <f t="shared" si="25"/>
        <v>1</v>
      </c>
      <c r="L32" s="191">
        <f t="shared" si="25"/>
        <v>1.25</v>
      </c>
      <c r="M32" s="191">
        <f t="shared" si="25"/>
        <v>0</v>
      </c>
      <c r="N32" s="191">
        <f t="shared" si="25"/>
        <v>1.5</v>
      </c>
      <c r="O32" s="191">
        <f t="shared" si="25"/>
        <v>0</v>
      </c>
      <c r="P32" s="191">
        <f t="shared" si="25"/>
        <v>0</v>
      </c>
      <c r="Q32" s="191">
        <f t="shared" si="25"/>
        <v>0</v>
      </c>
      <c r="R32" s="191">
        <f t="shared" si="25"/>
        <v>0</v>
      </c>
      <c r="S32" s="191">
        <f t="shared" si="25"/>
        <v>0.3333333333333286</v>
      </c>
      <c r="T32" s="191">
        <f t="shared" si="25"/>
        <v>0.5</v>
      </c>
      <c r="U32" s="191">
        <f t="shared" si="25"/>
        <v>0</v>
      </c>
      <c r="V32" s="191">
        <f t="shared" si="25"/>
        <v>0.5</v>
      </c>
      <c r="W32" s="307">
        <f t="shared" si="25"/>
        <v>0.53921568627450966</v>
      </c>
      <c r="X32" s="191">
        <f t="shared" si="25"/>
        <v>0.21274509803921404</v>
      </c>
      <c r="Y32" s="191">
        <f t="shared" si="25"/>
        <v>0.16912751677852356</v>
      </c>
      <c r="Z32" s="191">
        <f t="shared" si="25"/>
        <v>0.27274509803920921</v>
      </c>
      <c r="AA32" s="191">
        <f t="shared" si="25"/>
        <v>0.39543137254899108</v>
      </c>
      <c r="AB32" s="191">
        <f t="shared" si="25"/>
        <v>0.52218750000000114</v>
      </c>
      <c r="AC32" s="308">
        <f t="shared" ca="1" si="25"/>
        <v>0.39406038487896922</v>
      </c>
      <c r="AD32" s="303"/>
      <c r="AE32" s="303"/>
      <c r="AF32" s="304"/>
      <c r="AG32" s="191">
        <f t="shared" si="17"/>
        <v>770</v>
      </c>
      <c r="AH32" s="328">
        <f t="shared" si="23"/>
        <v>680</v>
      </c>
      <c r="AI32" s="328">
        <f t="shared" si="23"/>
        <v>698.25</v>
      </c>
      <c r="AJ32" s="328">
        <f t="shared" si="23"/>
        <v>693</v>
      </c>
      <c r="AK32" s="328">
        <f t="shared" si="23"/>
        <v>737</v>
      </c>
      <c r="AL32" s="328">
        <f t="shared" si="23"/>
        <v>790</v>
      </c>
      <c r="AM32" s="328">
        <f t="shared" si="23"/>
        <v>1006.5</v>
      </c>
      <c r="AN32" s="328">
        <f t="shared" si="23"/>
        <v>1166</v>
      </c>
      <c r="AO32" s="328">
        <f t="shared" si="23"/>
        <v>895</v>
      </c>
      <c r="AP32" s="328">
        <f t="shared" si="23"/>
        <v>868.25</v>
      </c>
      <c r="AQ32" s="328">
        <f t="shared" si="23"/>
        <v>735</v>
      </c>
      <c r="AR32" s="328">
        <f t="shared" si="23"/>
        <v>824.25</v>
      </c>
      <c r="AS32" s="328">
        <f t="shared" si="23"/>
        <v>874.5</v>
      </c>
      <c r="AT32" s="328">
        <f t="shared" si="23"/>
        <v>765</v>
      </c>
      <c r="AU32" s="328">
        <f t="shared" si="23"/>
        <v>771.75</v>
      </c>
      <c r="AV32" s="328">
        <f t="shared" si="23"/>
        <v>797.5</v>
      </c>
      <c r="AW32" s="328">
        <f t="shared" si="23"/>
        <v>771.75</v>
      </c>
      <c r="AX32" s="328">
        <f t="shared" si="23"/>
        <v>866.25</v>
      </c>
      <c r="AY32" s="328">
        <f t="shared" si="23"/>
        <v>1215.5</v>
      </c>
      <c r="AZ32" s="328">
        <f t="shared" si="23"/>
        <v>1291.5</v>
      </c>
      <c r="BA32" s="328">
        <f t="shared" si="23"/>
        <v>1018.5</v>
      </c>
      <c r="BB32" s="328">
        <f t="shared" si="23"/>
        <v>879.75</v>
      </c>
      <c r="BC32" s="328">
        <f t="shared" si="23"/>
        <v>722</v>
      </c>
      <c r="BD32" s="328">
        <f t="shared" si="23"/>
        <v>863.5</v>
      </c>
      <c r="BE32" s="328">
        <f t="shared" si="23"/>
        <v>845.25</v>
      </c>
      <c r="BF32" s="328">
        <f t="shared" si="23"/>
        <v>777.2</v>
      </c>
      <c r="BG32" s="328">
        <f t="shared" si="23"/>
        <v>862.04</v>
      </c>
      <c r="BH32" s="328">
        <f t="shared" si="23"/>
        <v>814.21999999999991</v>
      </c>
      <c r="BI32" s="328">
        <f t="shared" si="23"/>
        <v>749.59999999999991</v>
      </c>
      <c r="BJ32" s="328">
        <f t="shared" si="23"/>
        <v>916.3</v>
      </c>
      <c r="BK32" s="328">
        <f t="shared" si="23"/>
        <v>1147.02</v>
      </c>
      <c r="BL32" s="328">
        <f t="shared" si="23"/>
        <v>1329.02</v>
      </c>
      <c r="BM32" s="328">
        <f t="shared" si="23"/>
        <v>1015.56</v>
      </c>
      <c r="BN32" s="328">
        <f t="shared" si="23"/>
        <v>816.27</v>
      </c>
      <c r="BO32" s="328">
        <f t="shared" si="23"/>
        <v>810.6</v>
      </c>
      <c r="BP32" s="328">
        <f t="shared" si="23"/>
        <v>915.17</v>
      </c>
      <c r="BQ32" s="328">
        <f t="shared" si="23"/>
        <v>851.34</v>
      </c>
      <c r="BR32" s="328">
        <f t="shared" si="23"/>
        <v>782.8</v>
      </c>
      <c r="BS32" s="328">
        <f t="shared" si="23"/>
        <v>868.0200000000001</v>
      </c>
      <c r="BT32" s="328">
        <f t="shared" si="23"/>
        <v>782.67000000000007</v>
      </c>
      <c r="BU32" s="328">
        <f t="shared" si="23"/>
        <v>792.54000000000008</v>
      </c>
      <c r="BV32" s="328">
        <f t="shared" si="23"/>
        <v>922.68</v>
      </c>
      <c r="BW32" s="328">
        <f t="shared" si="23"/>
        <v>1100</v>
      </c>
      <c r="BX32" s="328">
        <f t="shared" si="23"/>
        <v>1399.09</v>
      </c>
      <c r="BY32" s="328">
        <f t="shared" si="23"/>
        <v>1022.7</v>
      </c>
      <c r="BZ32" s="328">
        <f t="shared" si="23"/>
        <v>821.94</v>
      </c>
      <c r="CA32" s="328">
        <f t="shared" si="23"/>
        <v>816.27</v>
      </c>
      <c r="CB32" s="328">
        <f t="shared" si="23"/>
        <v>841.47</v>
      </c>
      <c r="CC32" s="328">
        <f t="shared" si="23"/>
        <v>857.22</v>
      </c>
      <c r="CD32" s="328">
        <f t="shared" si="23"/>
        <v>788.19999999999993</v>
      </c>
      <c r="CE32" s="328">
        <f t="shared" si="23"/>
        <v>874</v>
      </c>
      <c r="CF32" s="328">
        <f t="shared" si="23"/>
        <v>750.6</v>
      </c>
      <c r="CG32" s="328">
        <f t="shared" si="23"/>
        <v>836</v>
      </c>
      <c r="CH32" s="328">
        <f t="shared" si="23"/>
        <v>929.06</v>
      </c>
      <c r="CI32" s="328">
        <f t="shared" si="23"/>
        <v>1107.6000000000001</v>
      </c>
      <c r="CJ32" s="328">
        <f t="shared" si="23"/>
        <v>1408.98</v>
      </c>
      <c r="CK32" s="328">
        <f t="shared" si="23"/>
        <v>980.8</v>
      </c>
      <c r="CL32" s="328">
        <f t="shared" si="23"/>
        <v>867.02</v>
      </c>
      <c r="CM32" s="328">
        <f t="shared" si="23"/>
        <v>822.15</v>
      </c>
      <c r="CN32" s="328">
        <f t="shared" si="23"/>
        <v>807</v>
      </c>
      <c r="CO32" s="328">
        <f t="shared" si="23"/>
        <v>904.2</v>
      </c>
      <c r="CP32" s="328">
        <f t="shared" si="23"/>
        <v>793.6</v>
      </c>
      <c r="CQ32" s="328">
        <f t="shared" si="23"/>
        <v>841.71999999999991</v>
      </c>
      <c r="CR32" s="328">
        <f t="shared" si="23"/>
        <v>793.59</v>
      </c>
      <c r="CS32" s="328">
        <f t="shared" si="23"/>
        <v>841.71999999999991</v>
      </c>
      <c r="CT32" s="328">
        <f t="shared" si="19"/>
        <v>892.92000000000007</v>
      </c>
      <c r="CU32" s="328">
        <f t="shared" si="19"/>
        <v>1171.17</v>
      </c>
      <c r="CV32" s="328">
        <f t="shared" si="19"/>
        <v>1418.64</v>
      </c>
      <c r="CW32" s="328">
        <f t="shared" si="19"/>
        <v>938.22</v>
      </c>
      <c r="CX32" s="328">
        <f t="shared" si="19"/>
        <v>912.64</v>
      </c>
      <c r="CY32" s="328">
        <f t="shared" si="19"/>
        <v>827.82</v>
      </c>
      <c r="CZ32" s="328">
        <f t="shared" si="19"/>
        <v>812.6</v>
      </c>
      <c r="DA32" s="328">
        <f t="shared" si="19"/>
        <v>910.36</v>
      </c>
      <c r="DB32" s="328">
        <f t="shared" si="19"/>
        <v>838.95</v>
      </c>
      <c r="DC32" s="328">
        <f t="shared" si="19"/>
        <v>809.13</v>
      </c>
      <c r="DD32" s="328">
        <f t="shared" si="19"/>
        <v>837.09999999999991</v>
      </c>
      <c r="DE32" s="328">
        <f t="shared" si="19"/>
        <v>809.13</v>
      </c>
      <c r="DF32" s="328">
        <f t="shared" si="19"/>
        <v>899.01</v>
      </c>
      <c r="DG32" s="328">
        <f t="shared" si="19"/>
        <v>1235.3</v>
      </c>
      <c r="DH32" s="328">
        <f t="shared" si="19"/>
        <v>1304.1000000000001</v>
      </c>
      <c r="DI32" s="328">
        <f t="shared" si="19"/>
        <v>1044.1199999999999</v>
      </c>
      <c r="DJ32" s="328">
        <f t="shared" si="19"/>
        <v>919.08</v>
      </c>
      <c r="DK32" s="328">
        <f t="shared" si="19"/>
        <v>754.1099999999999</v>
      </c>
      <c r="DL32" s="328">
        <f t="shared" si="19"/>
        <v>900.02</v>
      </c>
      <c r="DM32" s="328">
        <f t="shared" si="19"/>
        <v>875.07</v>
      </c>
      <c r="DN32" s="328">
        <f t="shared" si="19"/>
        <v>804.59999999999991</v>
      </c>
      <c r="DO32" s="328">
        <f t="shared" si="19"/>
        <v>853.38</v>
      </c>
      <c r="DP32" s="328">
        <f t="shared" si="19"/>
        <v>842.82</v>
      </c>
      <c r="DQ32" s="328">
        <f t="shared" si="19"/>
        <v>775.8</v>
      </c>
      <c r="DR32" s="328">
        <f t="shared" si="19"/>
        <v>948.2</v>
      </c>
      <c r="DS32" s="328">
        <f t="shared" si="19"/>
        <v>1243.6600000000001</v>
      </c>
      <c r="DT32" s="328">
        <f t="shared" si="19"/>
        <v>1312.92</v>
      </c>
      <c r="DU32" s="328">
        <f t="shared" si="19"/>
        <v>1051.26</v>
      </c>
      <c r="DV32" s="328">
        <f t="shared" si="19"/>
        <v>885.06</v>
      </c>
      <c r="DW32" s="328">
        <f t="shared" si="19"/>
        <v>799.4</v>
      </c>
      <c r="DX32" s="328">
        <f t="shared" si="19"/>
        <v>906.18</v>
      </c>
      <c r="DY32" s="328">
        <f t="shared" si="19"/>
        <v>839</v>
      </c>
      <c r="DZ32" s="328">
        <f t="shared" si="19"/>
        <v>810</v>
      </c>
      <c r="EA32" s="328">
        <f t="shared" si="19"/>
        <v>898.15</v>
      </c>
      <c r="EB32" s="328">
        <f t="shared" si="19"/>
        <v>848.54</v>
      </c>
      <c r="EC32" s="328">
        <f t="shared" si="19"/>
        <v>781</v>
      </c>
      <c r="ED32" s="328">
        <f t="shared" si="19"/>
        <v>954.8</v>
      </c>
      <c r="EE32" s="328">
        <f t="shared" si="19"/>
        <v>1195.1099999999999</v>
      </c>
      <c r="EF32" s="328">
        <f t="shared" si="19"/>
        <v>1384.9</v>
      </c>
      <c r="EG32" s="328">
        <f t="shared" si="19"/>
        <v>1058.3999999999999</v>
      </c>
      <c r="EH32" s="328">
        <f t="shared" si="19"/>
        <v>850.5</v>
      </c>
      <c r="EI32" s="328">
        <f t="shared" si="19"/>
        <v>845.04000000000008</v>
      </c>
      <c r="EJ32" s="328">
        <f t="shared" si="19"/>
        <v>953.81</v>
      </c>
    </row>
    <row r="33" spans="1:140" ht="13.65" customHeight="1" x14ac:dyDescent="0.2">
      <c r="A33" s="305" t="s">
        <v>141</v>
      </c>
      <c r="B33" s="282"/>
      <c r="C33" s="191">
        <f t="shared" ref="C33:AC33" si="26">C14-C52</f>
        <v>0.75128205128205394</v>
      </c>
      <c r="D33" s="191">
        <f t="shared" ca="1" si="26"/>
        <v>0.75</v>
      </c>
      <c r="E33" s="191">
        <f t="shared" si="26"/>
        <v>1</v>
      </c>
      <c r="F33" s="307">
        <f t="shared" ca="1" si="26"/>
        <v>0.88353540627296567</v>
      </c>
      <c r="G33" s="191">
        <f t="shared" si="26"/>
        <v>0.875</v>
      </c>
      <c r="H33" s="191">
        <f t="shared" si="26"/>
        <v>1</v>
      </c>
      <c r="I33" s="191">
        <f t="shared" si="26"/>
        <v>0.75</v>
      </c>
      <c r="J33" s="191">
        <f t="shared" si="26"/>
        <v>1.125</v>
      </c>
      <c r="K33" s="191">
        <f t="shared" si="26"/>
        <v>1</v>
      </c>
      <c r="L33" s="191">
        <f t="shared" si="26"/>
        <v>1.25</v>
      </c>
      <c r="M33" s="191">
        <f t="shared" si="26"/>
        <v>1</v>
      </c>
      <c r="N33" s="191">
        <f t="shared" si="26"/>
        <v>1.5</v>
      </c>
      <c r="O33" s="191">
        <f t="shared" si="26"/>
        <v>0</v>
      </c>
      <c r="P33" s="191">
        <f t="shared" si="26"/>
        <v>0</v>
      </c>
      <c r="Q33" s="191">
        <f t="shared" si="26"/>
        <v>0</v>
      </c>
      <c r="R33" s="191">
        <f t="shared" si="26"/>
        <v>0</v>
      </c>
      <c r="S33" s="191">
        <f t="shared" si="26"/>
        <v>0.5</v>
      </c>
      <c r="T33" s="191">
        <f t="shared" si="26"/>
        <v>0.5</v>
      </c>
      <c r="U33" s="191">
        <f t="shared" si="26"/>
        <v>0.5</v>
      </c>
      <c r="V33" s="191">
        <f t="shared" si="26"/>
        <v>0.5</v>
      </c>
      <c r="W33" s="307">
        <f t="shared" si="26"/>
        <v>0.66470588235294059</v>
      </c>
      <c r="X33" s="191">
        <f t="shared" si="26"/>
        <v>0.25</v>
      </c>
      <c r="Y33" s="191">
        <f t="shared" si="26"/>
        <v>0.1148993288590674</v>
      </c>
      <c r="Z33" s="191">
        <f t="shared" si="26"/>
        <v>0.26725490196078283</v>
      </c>
      <c r="AA33" s="191">
        <f t="shared" si="26"/>
        <v>0.2639509803921456</v>
      </c>
      <c r="AB33" s="191">
        <f t="shared" si="26"/>
        <v>0.26652343749999829</v>
      </c>
      <c r="AC33" s="308">
        <f t="shared" ca="1" si="26"/>
        <v>0.32362971904566251</v>
      </c>
      <c r="AD33" s="303"/>
      <c r="AE33" s="303"/>
      <c r="AF33" s="304"/>
      <c r="AG33" s="191">
        <f t="shared" si="17"/>
        <v>720.5</v>
      </c>
      <c r="AH33" s="328">
        <f t="shared" si="23"/>
        <v>640</v>
      </c>
      <c r="AI33" s="328">
        <f t="shared" si="23"/>
        <v>661.5</v>
      </c>
      <c r="AJ33" s="328">
        <f t="shared" si="23"/>
        <v>682</v>
      </c>
      <c r="AK33" s="328">
        <f t="shared" si="23"/>
        <v>781</v>
      </c>
      <c r="AL33" s="328">
        <f t="shared" si="23"/>
        <v>870</v>
      </c>
      <c r="AM33" s="328">
        <f t="shared" si="23"/>
        <v>1100</v>
      </c>
      <c r="AN33" s="328">
        <f t="shared" si="23"/>
        <v>1287</v>
      </c>
      <c r="AO33" s="328">
        <f t="shared" si="23"/>
        <v>960</v>
      </c>
      <c r="AP33" s="328">
        <f t="shared" si="23"/>
        <v>822.25</v>
      </c>
      <c r="AQ33" s="328">
        <f t="shared" si="23"/>
        <v>685</v>
      </c>
      <c r="AR33" s="328">
        <f t="shared" si="23"/>
        <v>735</v>
      </c>
      <c r="AS33" s="328">
        <f t="shared" si="23"/>
        <v>781</v>
      </c>
      <c r="AT33" s="328">
        <f t="shared" si="23"/>
        <v>700</v>
      </c>
      <c r="AU33" s="328">
        <f t="shared" si="23"/>
        <v>735</v>
      </c>
      <c r="AV33" s="328">
        <f t="shared" si="23"/>
        <v>759</v>
      </c>
      <c r="AW33" s="328">
        <f t="shared" si="23"/>
        <v>724.5</v>
      </c>
      <c r="AX33" s="328">
        <f t="shared" si="23"/>
        <v>819</v>
      </c>
      <c r="AY33" s="328">
        <f t="shared" si="23"/>
        <v>1177</v>
      </c>
      <c r="AZ33" s="328">
        <f t="shared" si="23"/>
        <v>1260</v>
      </c>
      <c r="BA33" s="328">
        <f t="shared" si="23"/>
        <v>997.5</v>
      </c>
      <c r="BB33" s="328">
        <f t="shared" si="23"/>
        <v>851</v>
      </c>
      <c r="BC33" s="328">
        <f t="shared" si="23"/>
        <v>674.5</v>
      </c>
      <c r="BD33" s="328">
        <f t="shared" si="23"/>
        <v>781</v>
      </c>
      <c r="BE33" s="328">
        <f t="shared" si="23"/>
        <v>759.15</v>
      </c>
      <c r="BF33" s="328">
        <f t="shared" si="23"/>
        <v>713.6</v>
      </c>
      <c r="BG33" s="328">
        <f t="shared" si="23"/>
        <v>820.64</v>
      </c>
      <c r="BH33" s="328">
        <f t="shared" si="23"/>
        <v>774.83999999999992</v>
      </c>
      <c r="BI33" s="328">
        <f t="shared" si="23"/>
        <v>704.4</v>
      </c>
      <c r="BJ33" s="328">
        <f t="shared" si="23"/>
        <v>866.58</v>
      </c>
      <c r="BK33" s="328">
        <f t="shared" si="23"/>
        <v>1109.43</v>
      </c>
      <c r="BL33" s="328">
        <f t="shared" si="23"/>
        <v>1294.92</v>
      </c>
      <c r="BM33" s="328">
        <f t="shared" si="23"/>
        <v>992.67000000000007</v>
      </c>
      <c r="BN33" s="328">
        <f t="shared" si="23"/>
        <v>788.34</v>
      </c>
      <c r="BO33" s="328">
        <f t="shared" si="23"/>
        <v>759.15</v>
      </c>
      <c r="BP33" s="328">
        <f t="shared" si="23"/>
        <v>831.44999999999993</v>
      </c>
      <c r="BQ33" s="328">
        <f t="shared" si="23"/>
        <v>764.6099999999999</v>
      </c>
      <c r="BR33" s="328">
        <f t="shared" si="23"/>
        <v>719</v>
      </c>
      <c r="BS33" s="328">
        <f t="shared" si="23"/>
        <v>826.85</v>
      </c>
      <c r="BT33" s="328">
        <f t="shared" si="23"/>
        <v>745.07999999999993</v>
      </c>
      <c r="BU33" s="328">
        <f t="shared" si="23"/>
        <v>745.07999999999993</v>
      </c>
      <c r="BV33" s="328">
        <f t="shared" si="23"/>
        <v>872.96</v>
      </c>
      <c r="BW33" s="328">
        <f t="shared" si="23"/>
        <v>1064.4000000000001</v>
      </c>
      <c r="BX33" s="328">
        <f t="shared" si="23"/>
        <v>1363.67</v>
      </c>
      <c r="BY33" s="328">
        <f t="shared" si="23"/>
        <v>1000.02</v>
      </c>
      <c r="BZ33" s="328">
        <f t="shared" si="23"/>
        <v>794.22</v>
      </c>
      <c r="CA33" s="328">
        <f t="shared" si="23"/>
        <v>764.82</v>
      </c>
      <c r="CB33" s="328">
        <f t="shared" si="23"/>
        <v>764.82</v>
      </c>
      <c r="CC33" s="328">
        <f t="shared" si="23"/>
        <v>770.28</v>
      </c>
      <c r="CD33" s="328">
        <f t="shared" si="23"/>
        <v>724.2</v>
      </c>
      <c r="CE33" s="328">
        <f t="shared" si="23"/>
        <v>832.83</v>
      </c>
      <c r="CF33" s="328">
        <f t="shared" si="23"/>
        <v>714.80000000000007</v>
      </c>
      <c r="CG33" s="328">
        <f t="shared" si="23"/>
        <v>786.28000000000009</v>
      </c>
      <c r="CH33" s="328">
        <f t="shared" si="23"/>
        <v>879.33999999999992</v>
      </c>
      <c r="CI33" s="328">
        <f t="shared" si="23"/>
        <v>1072.2</v>
      </c>
      <c r="CJ33" s="328">
        <f t="shared" si="23"/>
        <v>1373.79</v>
      </c>
      <c r="CK33" s="328">
        <f t="shared" si="23"/>
        <v>959.4</v>
      </c>
      <c r="CL33" s="328">
        <f t="shared" si="23"/>
        <v>837.98</v>
      </c>
      <c r="CM33" s="328">
        <f t="shared" si="23"/>
        <v>770.28</v>
      </c>
      <c r="CN33" s="328">
        <f t="shared" si="23"/>
        <v>733.6</v>
      </c>
      <c r="CO33" s="328">
        <f t="shared" si="23"/>
        <v>812.90000000000009</v>
      </c>
      <c r="CP33" s="328">
        <f t="shared" si="23"/>
        <v>729.59999999999991</v>
      </c>
      <c r="CQ33" s="328">
        <f t="shared" si="23"/>
        <v>802.56</v>
      </c>
      <c r="CR33" s="328">
        <f t="shared" si="23"/>
        <v>756</v>
      </c>
      <c r="CS33" s="328">
        <f t="shared" ref="CS33:EJ34" si="27">CS14*CS$5</f>
        <v>792</v>
      </c>
      <c r="CT33" s="328">
        <f t="shared" si="27"/>
        <v>845.67000000000007</v>
      </c>
      <c r="CU33" s="328">
        <f t="shared" si="27"/>
        <v>1134.21</v>
      </c>
      <c r="CV33" s="328">
        <f t="shared" si="27"/>
        <v>1383.6799999999998</v>
      </c>
      <c r="CW33" s="328">
        <f t="shared" si="27"/>
        <v>918.08</v>
      </c>
      <c r="CX33" s="328">
        <f t="shared" si="27"/>
        <v>882.51</v>
      </c>
      <c r="CY33" s="328">
        <f t="shared" si="27"/>
        <v>775.95</v>
      </c>
      <c r="CZ33" s="328">
        <f t="shared" si="27"/>
        <v>739</v>
      </c>
      <c r="DA33" s="328">
        <f t="shared" si="27"/>
        <v>818.83999999999992</v>
      </c>
      <c r="DB33" s="328">
        <f t="shared" si="27"/>
        <v>771.54000000000008</v>
      </c>
      <c r="DC33" s="328">
        <f t="shared" si="27"/>
        <v>771.54000000000008</v>
      </c>
      <c r="DD33" s="328">
        <f t="shared" si="27"/>
        <v>797.71999999999991</v>
      </c>
      <c r="DE33" s="328">
        <f t="shared" si="27"/>
        <v>761.45999999999992</v>
      </c>
      <c r="DF33" s="328">
        <f t="shared" si="27"/>
        <v>851.76</v>
      </c>
      <c r="DG33" s="328">
        <f t="shared" si="27"/>
        <v>1196.8</v>
      </c>
      <c r="DH33" s="328">
        <f t="shared" si="27"/>
        <v>1272.6000000000001</v>
      </c>
      <c r="DI33" s="328">
        <f t="shared" si="27"/>
        <v>1022.07</v>
      </c>
      <c r="DJ33" s="328">
        <f t="shared" si="27"/>
        <v>888.94999999999993</v>
      </c>
      <c r="DK33" s="328">
        <f t="shared" si="27"/>
        <v>707.18</v>
      </c>
      <c r="DL33" s="328">
        <f t="shared" si="27"/>
        <v>818.83999999999992</v>
      </c>
      <c r="DM33" s="328">
        <f t="shared" si="27"/>
        <v>787.07999999999993</v>
      </c>
      <c r="DN33" s="328">
        <f t="shared" si="27"/>
        <v>740</v>
      </c>
      <c r="DO33" s="328">
        <f t="shared" si="27"/>
        <v>814</v>
      </c>
      <c r="DP33" s="328">
        <f t="shared" si="27"/>
        <v>803.44</v>
      </c>
      <c r="DQ33" s="328">
        <f t="shared" si="27"/>
        <v>730.40000000000009</v>
      </c>
      <c r="DR33" s="328">
        <f t="shared" si="27"/>
        <v>898.7</v>
      </c>
      <c r="DS33" s="328">
        <f t="shared" si="27"/>
        <v>1205.3799999999999</v>
      </c>
      <c r="DT33" s="328">
        <f t="shared" si="27"/>
        <v>1281.8399999999999</v>
      </c>
      <c r="DU33" s="328">
        <f t="shared" si="27"/>
        <v>1029.42</v>
      </c>
      <c r="DV33" s="328">
        <f t="shared" si="27"/>
        <v>856.46</v>
      </c>
      <c r="DW33" s="328">
        <f t="shared" si="27"/>
        <v>749.80000000000007</v>
      </c>
      <c r="DX33" s="328">
        <f t="shared" si="27"/>
        <v>824.78000000000009</v>
      </c>
      <c r="DY33" s="328">
        <f t="shared" si="27"/>
        <v>755</v>
      </c>
      <c r="DZ33" s="328">
        <f t="shared" si="27"/>
        <v>745.40000000000009</v>
      </c>
      <c r="EA33" s="328">
        <f t="shared" si="27"/>
        <v>857.21</v>
      </c>
      <c r="EB33" s="328">
        <f t="shared" si="27"/>
        <v>809.16000000000008</v>
      </c>
      <c r="EC33" s="328">
        <f t="shared" si="27"/>
        <v>735.6</v>
      </c>
      <c r="ED33" s="328">
        <f t="shared" si="27"/>
        <v>905.08</v>
      </c>
      <c r="EE33" s="328">
        <f t="shared" si="27"/>
        <v>1158.78</v>
      </c>
      <c r="EF33" s="328">
        <f t="shared" si="27"/>
        <v>1352.34</v>
      </c>
      <c r="EG33" s="328">
        <f t="shared" si="27"/>
        <v>1036.77</v>
      </c>
      <c r="EH33" s="328">
        <f t="shared" si="27"/>
        <v>823.41</v>
      </c>
      <c r="EI33" s="328">
        <f t="shared" si="27"/>
        <v>792.75</v>
      </c>
      <c r="EJ33" s="328">
        <f t="shared" si="27"/>
        <v>868.25</v>
      </c>
    </row>
    <row r="34" spans="1:140" ht="13.65" customHeight="1" thickBot="1" x14ac:dyDescent="0.25">
      <c r="A34" s="310" t="s">
        <v>145</v>
      </c>
      <c r="B34" s="311"/>
      <c r="C34" s="204">
        <f t="shared" ref="C34:AC34" si="28">C15-C53</f>
        <v>0.75128205128205394</v>
      </c>
      <c r="D34" s="204">
        <f t="shared" ca="1" si="28"/>
        <v>0.75</v>
      </c>
      <c r="E34" s="204">
        <f t="shared" si="28"/>
        <v>1</v>
      </c>
      <c r="F34" s="312">
        <f t="shared" ca="1" si="28"/>
        <v>0.89107688440267907</v>
      </c>
      <c r="G34" s="204">
        <f t="shared" si="28"/>
        <v>0.875</v>
      </c>
      <c r="H34" s="204">
        <f t="shared" si="28"/>
        <v>1</v>
      </c>
      <c r="I34" s="204">
        <f t="shared" si="28"/>
        <v>0.75</v>
      </c>
      <c r="J34" s="204">
        <f t="shared" si="28"/>
        <v>1.125</v>
      </c>
      <c r="K34" s="204">
        <f t="shared" si="28"/>
        <v>1</v>
      </c>
      <c r="L34" s="204">
        <f t="shared" si="28"/>
        <v>1.25</v>
      </c>
      <c r="M34" s="204">
        <f t="shared" si="28"/>
        <v>1</v>
      </c>
      <c r="N34" s="204">
        <f t="shared" si="28"/>
        <v>1.5</v>
      </c>
      <c r="O34" s="204">
        <f t="shared" si="28"/>
        <v>0</v>
      </c>
      <c r="P34" s="204">
        <f t="shared" si="28"/>
        <v>0</v>
      </c>
      <c r="Q34" s="204">
        <f t="shared" si="28"/>
        <v>0</v>
      </c>
      <c r="R34" s="204">
        <f t="shared" si="28"/>
        <v>0</v>
      </c>
      <c r="S34" s="204">
        <f t="shared" si="28"/>
        <v>0.5</v>
      </c>
      <c r="T34" s="204">
        <f t="shared" si="28"/>
        <v>0.5</v>
      </c>
      <c r="U34" s="204">
        <f t="shared" si="28"/>
        <v>0.5</v>
      </c>
      <c r="V34" s="204">
        <f t="shared" si="28"/>
        <v>0.5</v>
      </c>
      <c r="W34" s="312">
        <f t="shared" si="28"/>
        <v>0.66470588235294059</v>
      </c>
      <c r="X34" s="204">
        <f t="shared" si="28"/>
        <v>0.25</v>
      </c>
      <c r="Y34" s="204">
        <f t="shared" si="28"/>
        <v>0.11489932885905318</v>
      </c>
      <c r="Z34" s="204">
        <f t="shared" si="28"/>
        <v>0.26725490196078994</v>
      </c>
      <c r="AA34" s="204">
        <f t="shared" si="28"/>
        <v>0.2639509803921527</v>
      </c>
      <c r="AB34" s="204">
        <f t="shared" si="28"/>
        <v>0.26652343749999119</v>
      </c>
      <c r="AC34" s="313">
        <f t="shared" ca="1" si="28"/>
        <v>0.32457305754184063</v>
      </c>
      <c r="AD34" s="303"/>
      <c r="AE34" s="303"/>
      <c r="AF34" s="304"/>
      <c r="AG34" s="191">
        <f t="shared" si="17"/>
        <v>753.5</v>
      </c>
      <c r="AH34" s="328">
        <f t="shared" ref="AH34:CS34" si="29">AH15*AH$5</f>
        <v>665</v>
      </c>
      <c r="AI34" s="328">
        <f t="shared" si="29"/>
        <v>687.75</v>
      </c>
      <c r="AJ34" s="328">
        <f t="shared" si="29"/>
        <v>726</v>
      </c>
      <c r="AK34" s="328">
        <f t="shared" si="29"/>
        <v>847</v>
      </c>
      <c r="AL34" s="328">
        <f t="shared" si="29"/>
        <v>970</v>
      </c>
      <c r="AM34" s="328">
        <f t="shared" si="29"/>
        <v>1254</v>
      </c>
      <c r="AN34" s="328">
        <f t="shared" si="29"/>
        <v>1507</v>
      </c>
      <c r="AO34" s="328">
        <f t="shared" si="29"/>
        <v>1100</v>
      </c>
      <c r="AP34" s="328">
        <f t="shared" si="29"/>
        <v>879.75</v>
      </c>
      <c r="AQ34" s="328">
        <f t="shared" si="29"/>
        <v>725</v>
      </c>
      <c r="AR34" s="328">
        <f t="shared" si="29"/>
        <v>777</v>
      </c>
      <c r="AS34" s="328">
        <f t="shared" si="29"/>
        <v>825</v>
      </c>
      <c r="AT34" s="328">
        <f t="shared" si="29"/>
        <v>740</v>
      </c>
      <c r="AU34" s="328">
        <f t="shared" si="29"/>
        <v>777</v>
      </c>
      <c r="AV34" s="328">
        <f t="shared" si="29"/>
        <v>803</v>
      </c>
      <c r="AW34" s="328">
        <f t="shared" si="29"/>
        <v>766.5</v>
      </c>
      <c r="AX34" s="328">
        <f t="shared" si="29"/>
        <v>913.5</v>
      </c>
      <c r="AY34" s="328">
        <f t="shared" si="29"/>
        <v>1309</v>
      </c>
      <c r="AZ34" s="328">
        <f t="shared" si="29"/>
        <v>1428</v>
      </c>
      <c r="BA34" s="328">
        <f t="shared" si="29"/>
        <v>1123.5</v>
      </c>
      <c r="BB34" s="328">
        <f t="shared" si="29"/>
        <v>902.75</v>
      </c>
      <c r="BC34" s="328">
        <f t="shared" si="29"/>
        <v>707.75</v>
      </c>
      <c r="BD34" s="328">
        <f t="shared" si="29"/>
        <v>814</v>
      </c>
      <c r="BE34" s="328">
        <f t="shared" si="29"/>
        <v>805.35</v>
      </c>
      <c r="BF34" s="328">
        <f t="shared" si="29"/>
        <v>757.6</v>
      </c>
      <c r="BG34" s="328">
        <f t="shared" si="29"/>
        <v>871.24</v>
      </c>
      <c r="BH34" s="328">
        <f t="shared" si="29"/>
        <v>823.24</v>
      </c>
      <c r="BI34" s="328">
        <f t="shared" si="29"/>
        <v>748.40000000000009</v>
      </c>
      <c r="BJ34" s="328">
        <f t="shared" si="29"/>
        <v>961.83999999999992</v>
      </c>
      <c r="BK34" s="328">
        <f t="shared" si="29"/>
        <v>1227.03</v>
      </c>
      <c r="BL34" s="328">
        <f t="shared" si="29"/>
        <v>1455.52</v>
      </c>
      <c r="BM34" s="328">
        <f t="shared" si="29"/>
        <v>1110.27</v>
      </c>
      <c r="BN34" s="328">
        <f t="shared" si="29"/>
        <v>838.95</v>
      </c>
      <c r="BO34" s="328">
        <f t="shared" si="29"/>
        <v>800.73</v>
      </c>
      <c r="BP34" s="328">
        <f t="shared" si="29"/>
        <v>872.16000000000008</v>
      </c>
      <c r="BQ34" s="328">
        <f t="shared" si="29"/>
        <v>813.32999999999993</v>
      </c>
      <c r="BR34" s="328">
        <f t="shared" si="29"/>
        <v>765.40000000000009</v>
      </c>
      <c r="BS34" s="328">
        <f t="shared" si="29"/>
        <v>880.21</v>
      </c>
      <c r="BT34" s="328">
        <f t="shared" si="29"/>
        <v>793.8</v>
      </c>
      <c r="BU34" s="328">
        <f t="shared" si="29"/>
        <v>793.8</v>
      </c>
      <c r="BV34" s="328">
        <f t="shared" si="29"/>
        <v>963.82</v>
      </c>
      <c r="BW34" s="328">
        <f t="shared" si="29"/>
        <v>1168.4000000000001</v>
      </c>
      <c r="BX34" s="328">
        <f t="shared" si="29"/>
        <v>1516.39</v>
      </c>
      <c r="BY34" s="328">
        <f t="shared" si="29"/>
        <v>1109.22</v>
      </c>
      <c r="BZ34" s="328">
        <f t="shared" si="29"/>
        <v>846.72</v>
      </c>
      <c r="CA34" s="328">
        <f t="shared" si="29"/>
        <v>809.76</v>
      </c>
      <c r="CB34" s="328">
        <f t="shared" si="29"/>
        <v>805.98</v>
      </c>
      <c r="CC34" s="328">
        <f t="shared" si="29"/>
        <v>821.1</v>
      </c>
      <c r="CD34" s="328">
        <f t="shared" si="29"/>
        <v>772.6</v>
      </c>
      <c r="CE34" s="328">
        <f t="shared" si="29"/>
        <v>888.49</v>
      </c>
      <c r="CF34" s="328">
        <f t="shared" si="29"/>
        <v>763.19999999999993</v>
      </c>
      <c r="CG34" s="328">
        <f t="shared" si="29"/>
        <v>839.52</v>
      </c>
      <c r="CH34" s="328">
        <f t="shared" si="29"/>
        <v>966.46</v>
      </c>
      <c r="CI34" s="328">
        <f t="shared" si="29"/>
        <v>1169.4000000000001</v>
      </c>
      <c r="CJ34" s="328">
        <f t="shared" si="29"/>
        <v>1513.63</v>
      </c>
      <c r="CK34" s="328">
        <f t="shared" si="29"/>
        <v>1056.5999999999999</v>
      </c>
      <c r="CL34" s="328">
        <f t="shared" si="29"/>
        <v>894.52</v>
      </c>
      <c r="CM34" s="328">
        <f t="shared" si="29"/>
        <v>817.74</v>
      </c>
      <c r="CN34" s="328">
        <f t="shared" si="29"/>
        <v>775.8</v>
      </c>
      <c r="CO34" s="328">
        <f t="shared" si="29"/>
        <v>866.8</v>
      </c>
      <c r="CP34" s="328">
        <f t="shared" si="29"/>
        <v>778.6</v>
      </c>
      <c r="CQ34" s="328">
        <f t="shared" si="29"/>
        <v>856.46</v>
      </c>
      <c r="CR34" s="328">
        <f t="shared" si="29"/>
        <v>807.66</v>
      </c>
      <c r="CS34" s="328">
        <f t="shared" si="29"/>
        <v>845.90000000000009</v>
      </c>
      <c r="CT34" s="328">
        <f t="shared" si="27"/>
        <v>926.31</v>
      </c>
      <c r="CU34" s="328">
        <f t="shared" si="27"/>
        <v>1231.6499999999999</v>
      </c>
      <c r="CV34" s="328">
        <f t="shared" si="27"/>
        <v>1515.7</v>
      </c>
      <c r="CW34" s="328">
        <f t="shared" si="27"/>
        <v>1006.24</v>
      </c>
      <c r="CX34" s="328">
        <f t="shared" si="27"/>
        <v>941.85</v>
      </c>
      <c r="CY34" s="328">
        <f t="shared" si="27"/>
        <v>824.45999999999992</v>
      </c>
      <c r="CZ34" s="328">
        <f t="shared" si="27"/>
        <v>782.4</v>
      </c>
      <c r="DA34" s="328">
        <f t="shared" si="27"/>
        <v>872.96</v>
      </c>
      <c r="DB34" s="328">
        <f t="shared" si="27"/>
        <v>823.2</v>
      </c>
      <c r="DC34" s="328">
        <f t="shared" si="27"/>
        <v>823.2</v>
      </c>
      <c r="DD34" s="328">
        <f t="shared" si="27"/>
        <v>852.06</v>
      </c>
      <c r="DE34" s="328">
        <f t="shared" si="27"/>
        <v>813.32999999999993</v>
      </c>
      <c r="DF34" s="328">
        <f t="shared" si="27"/>
        <v>930.3</v>
      </c>
      <c r="DG34" s="328">
        <f t="shared" si="27"/>
        <v>1295.1399999999999</v>
      </c>
      <c r="DH34" s="328">
        <f t="shared" si="27"/>
        <v>1387.68</v>
      </c>
      <c r="DI34" s="328">
        <f t="shared" si="27"/>
        <v>1115.94</v>
      </c>
      <c r="DJ34" s="328">
        <f t="shared" si="27"/>
        <v>948.29</v>
      </c>
      <c r="DK34" s="328">
        <f t="shared" si="27"/>
        <v>751.44999999999993</v>
      </c>
      <c r="DL34" s="328">
        <f t="shared" si="27"/>
        <v>867.24</v>
      </c>
      <c r="DM34" s="328">
        <f t="shared" si="27"/>
        <v>838.95</v>
      </c>
      <c r="DN34" s="328">
        <f t="shared" si="27"/>
        <v>789.4</v>
      </c>
      <c r="DO34" s="328">
        <f t="shared" si="27"/>
        <v>868.33999999999992</v>
      </c>
      <c r="DP34" s="328">
        <f t="shared" si="27"/>
        <v>857.78000000000009</v>
      </c>
      <c r="DQ34" s="328">
        <f t="shared" si="27"/>
        <v>779.80000000000007</v>
      </c>
      <c r="DR34" s="328">
        <f t="shared" si="27"/>
        <v>979</v>
      </c>
      <c r="DS34" s="328">
        <f t="shared" si="27"/>
        <v>1299.98</v>
      </c>
      <c r="DT34" s="328">
        <f t="shared" si="27"/>
        <v>1391.6699999999998</v>
      </c>
      <c r="DU34" s="328">
        <f t="shared" si="27"/>
        <v>1119.93</v>
      </c>
      <c r="DV34" s="328">
        <f t="shared" si="27"/>
        <v>913</v>
      </c>
      <c r="DW34" s="328">
        <f t="shared" si="27"/>
        <v>796.59999999999991</v>
      </c>
      <c r="DX34" s="328">
        <f t="shared" si="27"/>
        <v>873.62</v>
      </c>
      <c r="DY34" s="328">
        <f t="shared" si="27"/>
        <v>803.40000000000009</v>
      </c>
      <c r="DZ34" s="328">
        <f t="shared" si="27"/>
        <v>793.8</v>
      </c>
      <c r="EA34" s="328">
        <f t="shared" si="27"/>
        <v>913.1</v>
      </c>
      <c r="EB34" s="328">
        <f t="shared" si="27"/>
        <v>862.62</v>
      </c>
      <c r="EC34" s="328">
        <f t="shared" si="27"/>
        <v>784.2</v>
      </c>
      <c r="ED34" s="328">
        <f t="shared" si="27"/>
        <v>982.08</v>
      </c>
      <c r="EE34" s="328">
        <f t="shared" si="27"/>
        <v>1244.67</v>
      </c>
      <c r="EF34" s="328">
        <f t="shared" si="27"/>
        <v>1461.02</v>
      </c>
      <c r="EG34" s="328">
        <f t="shared" si="27"/>
        <v>1122.8699999999999</v>
      </c>
      <c r="EH34" s="328">
        <f t="shared" si="27"/>
        <v>876.32999999999993</v>
      </c>
      <c r="EI34" s="328">
        <f t="shared" si="27"/>
        <v>841.26</v>
      </c>
      <c r="EJ34" s="328">
        <f t="shared" si="27"/>
        <v>918.85</v>
      </c>
    </row>
    <row r="35" spans="1:140" ht="13.65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65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65" customHeight="1" thickBot="1" x14ac:dyDescent="0.25">
      <c r="A37" s="317" t="s">
        <v>138</v>
      </c>
      <c r="B37" s="318"/>
      <c r="C37" s="319">
        <f t="shared" ref="C37:AC37" si="30">C18-C56</f>
        <v>-3.0961538461538467</v>
      </c>
      <c r="D37" s="319">
        <f t="shared" ca="1" si="30"/>
        <v>-4</v>
      </c>
      <c r="E37" s="319">
        <f t="shared" si="30"/>
        <v>-3</v>
      </c>
      <c r="F37" s="320">
        <f t="shared" ca="1" si="30"/>
        <v>-3.3360454008520932</v>
      </c>
      <c r="G37" s="319">
        <f t="shared" si="30"/>
        <v>-2.3599990081787112</v>
      </c>
      <c r="H37" s="319">
        <f t="shared" si="30"/>
        <v>-2.4999996948242185</v>
      </c>
      <c r="I37" s="319">
        <f t="shared" si="30"/>
        <v>-2.219998321533204</v>
      </c>
      <c r="J37" s="319">
        <f t="shared" si="30"/>
        <v>-1.789999008178718</v>
      </c>
      <c r="K37" s="319">
        <f t="shared" si="30"/>
        <v>-2.0199990844726585</v>
      </c>
      <c r="L37" s="319">
        <f t="shared" si="30"/>
        <v>-1.5599989318847705</v>
      </c>
      <c r="M37" s="319">
        <f t="shared" si="30"/>
        <v>-1.4299983215332048</v>
      </c>
      <c r="N37" s="319">
        <f t="shared" si="30"/>
        <v>-1.3265973475798987</v>
      </c>
      <c r="O37" s="319">
        <f t="shared" si="30"/>
        <v>-1.2395268371314501</v>
      </c>
      <c r="P37" s="319">
        <f t="shared" si="30"/>
        <v>-1.2798827682226275</v>
      </c>
      <c r="Q37" s="319">
        <f t="shared" si="30"/>
        <v>-1.1991709060402798</v>
      </c>
      <c r="R37" s="319">
        <f t="shared" si="30"/>
        <v>-1.1409439448698819</v>
      </c>
      <c r="S37" s="319">
        <f t="shared" si="30"/>
        <v>-0.92228497142924937</v>
      </c>
      <c r="T37" s="319">
        <f t="shared" si="30"/>
        <v>-0.96222484370754557</v>
      </c>
      <c r="U37" s="319">
        <f t="shared" si="30"/>
        <v>-0.9807446111815068</v>
      </c>
      <c r="V37" s="319">
        <f t="shared" si="30"/>
        <v>-0.82388545939869573</v>
      </c>
      <c r="W37" s="320">
        <f t="shared" si="30"/>
        <v>-1.4530884118626446</v>
      </c>
      <c r="X37" s="319">
        <f t="shared" si="30"/>
        <v>-0.75673518555150565</v>
      </c>
      <c r="Y37" s="319">
        <f t="shared" si="30"/>
        <v>-0.72110582246806132</v>
      </c>
      <c r="Z37" s="319">
        <f t="shared" si="30"/>
        <v>-0.60491957977065169</v>
      </c>
      <c r="AA37" s="319">
        <f t="shared" si="30"/>
        <v>-0.53940135920147725</v>
      </c>
      <c r="AB37" s="319">
        <f t="shared" si="30"/>
        <v>-0.33460988694456262</v>
      </c>
      <c r="AC37" s="322">
        <f t="shared" ca="1" si="30"/>
        <v>-0.731193049524542</v>
      </c>
      <c r="AD37" s="303"/>
      <c r="AE37" s="303"/>
      <c r="AF37" s="304"/>
      <c r="AG37" s="191">
        <f>AG18*AG$5</f>
        <v>1075.5472564697266</v>
      </c>
      <c r="AH37" s="328">
        <f t="shared" ref="AH37:CS37" si="31">AH18*AH$5</f>
        <v>971.49477539062502</v>
      </c>
      <c r="AI37" s="328">
        <f t="shared" si="31"/>
        <v>997.69018753051751</v>
      </c>
      <c r="AJ37" s="328">
        <f t="shared" si="31"/>
        <v>939.38401763916011</v>
      </c>
      <c r="AK37" s="328">
        <f t="shared" si="31"/>
        <v>951.70436004638668</v>
      </c>
      <c r="AL37" s="328">
        <f t="shared" si="31"/>
        <v>884.28597958185355</v>
      </c>
      <c r="AM37" s="328">
        <f t="shared" si="31"/>
        <v>1032.4012116433321</v>
      </c>
      <c r="AN37" s="328">
        <f t="shared" si="31"/>
        <v>1052.7103432803481</v>
      </c>
      <c r="AO37" s="328">
        <f t="shared" si="31"/>
        <v>957.20316526257704</v>
      </c>
      <c r="AP37" s="328">
        <f t="shared" si="31"/>
        <v>1026.5740589746783</v>
      </c>
      <c r="AQ37" s="328">
        <f t="shared" si="31"/>
        <v>987.74253066266829</v>
      </c>
      <c r="AR37" s="328">
        <f t="shared" si="31"/>
        <v>1118.4862005395444</v>
      </c>
      <c r="AS37" s="328">
        <f t="shared" si="31"/>
        <v>1068.4871715971819</v>
      </c>
      <c r="AT37" s="328">
        <f t="shared" si="31"/>
        <v>941.63409187288596</v>
      </c>
      <c r="AU37" s="328">
        <f t="shared" si="31"/>
        <v>955.82963871221432</v>
      </c>
      <c r="AV37" s="328">
        <f t="shared" si="31"/>
        <v>949.97127312181067</v>
      </c>
      <c r="AW37" s="328">
        <f t="shared" si="31"/>
        <v>910.12112301113564</v>
      </c>
      <c r="AX37" s="328">
        <f t="shared" si="31"/>
        <v>920.02001649789565</v>
      </c>
      <c r="AY37" s="328">
        <f t="shared" si="31"/>
        <v>972.79829054393736</v>
      </c>
      <c r="AZ37" s="328">
        <f t="shared" si="31"/>
        <v>938.10635775652395</v>
      </c>
      <c r="BA37" s="328">
        <f t="shared" si="31"/>
        <v>939.37547876634335</v>
      </c>
      <c r="BB37" s="328">
        <f t="shared" si="31"/>
        <v>1033.1181664649901</v>
      </c>
      <c r="BC37" s="328">
        <f t="shared" si="31"/>
        <v>919.22729452307772</v>
      </c>
      <c r="BD37" s="328">
        <f t="shared" si="31"/>
        <v>1118.3776466144182</v>
      </c>
      <c r="BE37" s="328">
        <f t="shared" si="31"/>
        <v>1033.7975258099148</v>
      </c>
      <c r="BF37" s="328">
        <f t="shared" si="31"/>
        <v>950.07883509026328</v>
      </c>
      <c r="BG37" s="328">
        <f t="shared" si="31"/>
        <v>1041.942490307043</v>
      </c>
      <c r="BH37" s="328">
        <f t="shared" si="31"/>
        <v>929.21340461772206</v>
      </c>
      <c r="BI37" s="328">
        <f t="shared" si="31"/>
        <v>843.21208601812828</v>
      </c>
      <c r="BJ37" s="328">
        <f t="shared" si="31"/>
        <v>939.95967261974101</v>
      </c>
      <c r="BK37" s="328">
        <f t="shared" si="31"/>
        <v>911.32802999480532</v>
      </c>
      <c r="BL37" s="328">
        <f t="shared" si="31"/>
        <v>967.24102568798264</v>
      </c>
      <c r="BM37" s="328">
        <f t="shared" si="31"/>
        <v>921.43033174598236</v>
      </c>
      <c r="BN37" s="328">
        <f t="shared" si="31"/>
        <v>921.51114609337105</v>
      </c>
      <c r="BO37" s="328">
        <f t="shared" si="31"/>
        <v>987.30646238626161</v>
      </c>
      <c r="BP37" s="328">
        <f t="shared" si="31"/>
        <v>1133.2429344300326</v>
      </c>
      <c r="BQ37" s="328">
        <f t="shared" si="31"/>
        <v>1011.0137015191606</v>
      </c>
      <c r="BR37" s="328">
        <f t="shared" si="31"/>
        <v>930.07390185566067</v>
      </c>
      <c r="BS37" s="328">
        <f t="shared" si="31"/>
        <v>1021.4670158538846</v>
      </c>
      <c r="BT37" s="328">
        <f t="shared" si="31"/>
        <v>868.55441330090866</v>
      </c>
      <c r="BU37" s="328">
        <f t="shared" si="31"/>
        <v>867.00873012076352</v>
      </c>
      <c r="BV37" s="328">
        <f t="shared" si="31"/>
        <v>920.06572349677322</v>
      </c>
      <c r="BW37" s="328">
        <f t="shared" si="31"/>
        <v>849.14501014758469</v>
      </c>
      <c r="BX37" s="328">
        <f t="shared" si="31"/>
        <v>988.91022232153898</v>
      </c>
      <c r="BY37" s="328">
        <f t="shared" si="31"/>
        <v>901.14672985225263</v>
      </c>
      <c r="BZ37" s="328">
        <f t="shared" si="31"/>
        <v>901.18572654851926</v>
      </c>
      <c r="CA37" s="328">
        <f t="shared" si="31"/>
        <v>965.2420216491364</v>
      </c>
      <c r="CB37" s="328">
        <f t="shared" si="31"/>
        <v>1010.5700127936246</v>
      </c>
      <c r="CC37" s="328">
        <f t="shared" si="31"/>
        <v>915.01097967005035</v>
      </c>
      <c r="CD37" s="328">
        <f t="shared" si="31"/>
        <v>843.06440559183511</v>
      </c>
      <c r="CE37" s="328">
        <f t="shared" si="31"/>
        <v>927.66322272547006</v>
      </c>
      <c r="CF37" s="328">
        <f t="shared" si="31"/>
        <v>752.05086678207988</v>
      </c>
      <c r="CG37" s="328">
        <f t="shared" si="31"/>
        <v>826.1981962599375</v>
      </c>
      <c r="CH37" s="328">
        <f t="shared" si="31"/>
        <v>836.9771186523642</v>
      </c>
      <c r="CI37" s="328">
        <f t="shared" si="31"/>
        <v>772.44337491002238</v>
      </c>
      <c r="CJ37" s="328">
        <f t="shared" si="31"/>
        <v>899.61865218869332</v>
      </c>
      <c r="CK37" s="328">
        <f t="shared" si="31"/>
        <v>781.1215359421019</v>
      </c>
      <c r="CL37" s="328">
        <f t="shared" si="31"/>
        <v>859.610561096727</v>
      </c>
      <c r="CM37" s="328">
        <f t="shared" si="31"/>
        <v>878.58650916453951</v>
      </c>
      <c r="CN37" s="328">
        <f t="shared" si="31"/>
        <v>874.88684423123414</v>
      </c>
      <c r="CO37" s="328">
        <f t="shared" si="31"/>
        <v>990.01629081554211</v>
      </c>
      <c r="CP37" s="328">
        <f t="shared" si="31"/>
        <v>871.30899960916906</v>
      </c>
      <c r="CQ37" s="328">
        <f t="shared" si="31"/>
        <v>918.03238151527637</v>
      </c>
      <c r="CR37" s="328">
        <f t="shared" si="31"/>
        <v>818.53593290162803</v>
      </c>
      <c r="CS37" s="328">
        <f t="shared" si="31"/>
        <v>856.21986469775345</v>
      </c>
      <c r="CT37" s="328">
        <f t="shared" ref="CT37:EJ37" si="32">CT18*CT$5</f>
        <v>827.37831104963504</v>
      </c>
      <c r="CU37" s="328">
        <f t="shared" si="32"/>
        <v>839.29632309312444</v>
      </c>
      <c r="CV37" s="328">
        <f t="shared" si="32"/>
        <v>930.27061666567613</v>
      </c>
      <c r="CW37" s="328">
        <f t="shared" si="32"/>
        <v>767.13265245751722</v>
      </c>
      <c r="CX37" s="328">
        <f t="shared" si="32"/>
        <v>928.72351925633461</v>
      </c>
      <c r="CY37" s="328">
        <f t="shared" si="32"/>
        <v>904.62936647329184</v>
      </c>
      <c r="CZ37" s="328">
        <f t="shared" si="32"/>
        <v>899.73396684895147</v>
      </c>
      <c r="DA37" s="328">
        <f t="shared" si="32"/>
        <v>1018.0691291212396</v>
      </c>
      <c r="DB37" s="328">
        <f t="shared" si="32"/>
        <v>941.61577886057466</v>
      </c>
      <c r="DC37" s="328">
        <f t="shared" si="32"/>
        <v>903.00183742365925</v>
      </c>
      <c r="DD37" s="328">
        <f t="shared" si="32"/>
        <v>885.41172367361355</v>
      </c>
      <c r="DE37" s="328">
        <f t="shared" si="32"/>
        <v>843.9286387007528</v>
      </c>
      <c r="DF37" s="328">
        <f t="shared" si="32"/>
        <v>854.01738118248761</v>
      </c>
      <c r="DG37" s="328">
        <f t="shared" si="32"/>
        <v>907.18433058432799</v>
      </c>
      <c r="DH37" s="328">
        <f t="shared" si="32"/>
        <v>876.04092375848745</v>
      </c>
      <c r="DI37" s="328">
        <f t="shared" si="32"/>
        <v>874.54447947221308</v>
      </c>
      <c r="DJ37" s="328">
        <f t="shared" si="32"/>
        <v>957.92308777788594</v>
      </c>
      <c r="DK37" s="328">
        <f t="shared" si="32"/>
        <v>838.06937213155231</v>
      </c>
      <c r="DL37" s="328">
        <f t="shared" si="32"/>
        <v>1013.0146066481121</v>
      </c>
      <c r="DM37" s="328">
        <f t="shared" si="32"/>
        <v>995.33480498156428</v>
      </c>
      <c r="DN37" s="328">
        <f t="shared" si="32"/>
        <v>919.67631730428593</v>
      </c>
      <c r="DO37" s="328">
        <f t="shared" si="32"/>
        <v>971.59976715044581</v>
      </c>
      <c r="DP37" s="328">
        <f t="shared" si="32"/>
        <v>901.66255523385723</v>
      </c>
      <c r="DQ37" s="328">
        <f t="shared" si="32"/>
        <v>819.01498184371758</v>
      </c>
      <c r="DR37" s="328">
        <f t="shared" si="32"/>
        <v>912.13059191053253</v>
      </c>
      <c r="DS37" s="328">
        <f t="shared" si="32"/>
        <v>925.29363716300395</v>
      </c>
      <c r="DT37" s="328">
        <f t="shared" si="32"/>
        <v>893.99471855151194</v>
      </c>
      <c r="DU37" s="328">
        <f t="shared" si="32"/>
        <v>893.10459864243296</v>
      </c>
      <c r="DV37" s="328">
        <f t="shared" si="32"/>
        <v>936.35648483513887</v>
      </c>
      <c r="DW37" s="328">
        <f t="shared" si="32"/>
        <v>910.15360848371631</v>
      </c>
      <c r="DX37" s="328">
        <f t="shared" si="32"/>
        <v>1044.3320322517231</v>
      </c>
      <c r="DY37" s="328">
        <f t="shared" si="32"/>
        <v>977.44847483170929</v>
      </c>
      <c r="DZ37" s="328">
        <f t="shared" si="32"/>
        <v>949.09282306198816</v>
      </c>
      <c r="EA37" s="328">
        <f t="shared" si="32"/>
        <v>1049.3691118561212</v>
      </c>
      <c r="EB37" s="328">
        <f t="shared" si="32"/>
        <v>923.52656873084777</v>
      </c>
      <c r="EC37" s="328">
        <f t="shared" si="32"/>
        <v>839.01957523657757</v>
      </c>
      <c r="ED37" s="328">
        <f t="shared" si="32"/>
        <v>934.399080091256</v>
      </c>
      <c r="EE37" s="328">
        <f t="shared" si="32"/>
        <v>904.75983404635861</v>
      </c>
      <c r="EF37" s="328">
        <f t="shared" si="32"/>
        <v>959.38755407284214</v>
      </c>
      <c r="EG37" s="328">
        <f t="shared" si="32"/>
        <v>915.0318810845007</v>
      </c>
      <c r="EH37" s="328">
        <f t="shared" si="32"/>
        <v>915.8765699424589</v>
      </c>
      <c r="EI37" s="328">
        <f t="shared" si="32"/>
        <v>970.49175232523316</v>
      </c>
      <c r="EJ37" s="328">
        <f t="shared" si="32"/>
        <v>1108.6933493305935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0.8" hidden="1" thickBot="1" x14ac:dyDescent="0.25">
      <c r="A46" s="330">
        <f>WORKDAY(Top!C3, -1, Holidays)</f>
        <v>37180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23.903846153846153</v>
      </c>
      <c r="D47" s="331">
        <v>28</v>
      </c>
      <c r="E47" s="331">
        <v>36</v>
      </c>
      <c r="F47" s="195">
        <v>30.210428994082839</v>
      </c>
      <c r="G47" s="195">
        <v>34.924999999999997</v>
      </c>
      <c r="H47" s="195">
        <v>35.85</v>
      </c>
      <c r="I47" s="195">
        <v>34</v>
      </c>
      <c r="J47" s="195">
        <v>29.25</v>
      </c>
      <c r="K47" s="195">
        <v>30.5</v>
      </c>
      <c r="L47" s="195">
        <v>28</v>
      </c>
      <c r="M47" s="195">
        <v>26.5</v>
      </c>
      <c r="N47" s="195">
        <v>28</v>
      </c>
      <c r="O47" s="195">
        <v>44.75</v>
      </c>
      <c r="P47" s="195">
        <v>41</v>
      </c>
      <c r="Q47" s="195">
        <v>48.5</v>
      </c>
      <c r="R47" s="195">
        <v>41.5</v>
      </c>
      <c r="S47" s="195">
        <v>35.416666666666664</v>
      </c>
      <c r="T47" s="195">
        <v>36</v>
      </c>
      <c r="U47" s="195">
        <v>34</v>
      </c>
      <c r="V47" s="195">
        <v>36.25</v>
      </c>
      <c r="W47" s="331">
        <v>35.044901960784316</v>
      </c>
      <c r="X47" s="331">
        <v>38.269607843137258</v>
      </c>
      <c r="Y47" s="331">
        <v>38.737785234899334</v>
      </c>
      <c r="Z47" s="331">
        <v>38.952235294117649</v>
      </c>
      <c r="AA47" s="331">
        <v>39.855215686274512</v>
      </c>
      <c r="AB47" s="332">
        <v>41.030546875000006</v>
      </c>
      <c r="AC47" s="196">
        <v>38.838949918166961</v>
      </c>
      <c r="AG47" s="282">
        <v>35.85</v>
      </c>
      <c r="AH47" s="282">
        <v>34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26.865384615384617</v>
      </c>
      <c r="D48" s="332">
        <v>28.75</v>
      </c>
      <c r="E48" s="332">
        <v>36.25</v>
      </c>
      <c r="F48" s="191">
        <v>31.235946745562128</v>
      </c>
      <c r="G48" s="191">
        <v>34.75</v>
      </c>
      <c r="H48" s="191">
        <v>35.6</v>
      </c>
      <c r="I48" s="191">
        <v>33.9</v>
      </c>
      <c r="J48" s="191">
        <v>30.25</v>
      </c>
      <c r="K48" s="191">
        <v>30.5</v>
      </c>
      <c r="L48" s="191">
        <v>30</v>
      </c>
      <c r="M48" s="191">
        <v>29</v>
      </c>
      <c r="N48" s="191">
        <v>30.5</v>
      </c>
      <c r="O48" s="191">
        <v>47.5</v>
      </c>
      <c r="P48" s="191">
        <v>44</v>
      </c>
      <c r="Q48" s="191">
        <v>51</v>
      </c>
      <c r="R48" s="191">
        <v>45</v>
      </c>
      <c r="S48" s="191">
        <v>34.916666666666664</v>
      </c>
      <c r="T48" s="191">
        <v>35.5</v>
      </c>
      <c r="U48" s="191">
        <v>33.5</v>
      </c>
      <c r="V48" s="191">
        <v>35.75</v>
      </c>
      <c r="W48" s="332">
        <v>36.223333333333336</v>
      </c>
      <c r="X48" s="332">
        <v>39.946078431372548</v>
      </c>
      <c r="Y48" s="332">
        <v>40.372852348993291</v>
      </c>
      <c r="Z48" s="332">
        <v>40.923647058823526</v>
      </c>
      <c r="AA48" s="332">
        <v>43.11574509803922</v>
      </c>
      <c r="AB48" s="332">
        <v>45.651640624999999</v>
      </c>
      <c r="AC48" s="192">
        <v>41.502054991816713</v>
      </c>
      <c r="AG48" s="282">
        <v>35.6</v>
      </c>
      <c r="AH48" s="282">
        <v>33.9</v>
      </c>
    </row>
    <row r="49" spans="1:34" s="282" customFormat="1" ht="11.25" hidden="1" customHeight="1" x14ac:dyDescent="0.2">
      <c r="A49" s="305" t="s">
        <v>142</v>
      </c>
      <c r="C49" s="332">
        <v>27.177692307692308</v>
      </c>
      <c r="D49" s="332">
        <v>28.7</v>
      </c>
      <c r="E49" s="332">
        <v>36</v>
      </c>
      <c r="F49" s="191">
        <v>31.18566568047337</v>
      </c>
      <c r="G49" s="191">
        <v>35.625</v>
      </c>
      <c r="H49" s="191">
        <v>35.75</v>
      </c>
      <c r="I49" s="191">
        <v>35.5</v>
      </c>
      <c r="J49" s="191">
        <v>31.75</v>
      </c>
      <c r="K49" s="191">
        <v>33</v>
      </c>
      <c r="L49" s="191">
        <v>30.5</v>
      </c>
      <c r="M49" s="191">
        <v>30.5</v>
      </c>
      <c r="N49" s="191">
        <v>37</v>
      </c>
      <c r="O49" s="191">
        <v>49.5</v>
      </c>
      <c r="P49" s="191">
        <v>46</v>
      </c>
      <c r="Q49" s="191">
        <v>53</v>
      </c>
      <c r="R49" s="191">
        <v>44.5</v>
      </c>
      <c r="S49" s="191">
        <v>36.916666666666664</v>
      </c>
      <c r="T49" s="191">
        <v>38</v>
      </c>
      <c r="U49" s="191">
        <v>34.5</v>
      </c>
      <c r="V49" s="191">
        <v>38.25</v>
      </c>
      <c r="W49" s="332">
        <v>38.065686274509801</v>
      </c>
      <c r="X49" s="332">
        <v>42.02058823529412</v>
      </c>
      <c r="Y49" s="332">
        <v>42.276711409395979</v>
      </c>
      <c r="Z49" s="332">
        <v>42.95</v>
      </c>
      <c r="AA49" s="332">
        <v>43.834421568627448</v>
      </c>
      <c r="AB49" s="332">
        <v>44.714726562500005</v>
      </c>
      <c r="AC49" s="192">
        <v>42.582040261865806</v>
      </c>
      <c r="AG49" s="282">
        <v>35.75</v>
      </c>
      <c r="AH49" s="282">
        <v>35.5</v>
      </c>
    </row>
    <row r="50" spans="1:34" s="282" customFormat="1" ht="11.25" hidden="1" customHeight="1" x14ac:dyDescent="0.2">
      <c r="A50" s="305" t="s">
        <v>144</v>
      </c>
      <c r="B50" s="306"/>
      <c r="C50" s="332">
        <v>27.261923076923075</v>
      </c>
      <c r="D50" s="332">
        <v>23.537999679565409</v>
      </c>
      <c r="E50" s="332">
        <v>32.5</v>
      </c>
      <c r="F50" s="191">
        <v>27.772675906096683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33.536267722177449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27.675384615384612</v>
      </c>
      <c r="D51" s="332">
        <v>28.25</v>
      </c>
      <c r="E51" s="332">
        <v>33.5</v>
      </c>
      <c r="F51" s="191">
        <v>30.1476775147929</v>
      </c>
      <c r="G51" s="191">
        <v>33.625</v>
      </c>
      <c r="H51" s="191">
        <v>34</v>
      </c>
      <c r="I51" s="191">
        <v>33.25</v>
      </c>
      <c r="J51" s="191">
        <v>31.25</v>
      </c>
      <c r="K51" s="191">
        <v>32.25</v>
      </c>
      <c r="L51" s="191">
        <v>30.25</v>
      </c>
      <c r="M51" s="191">
        <v>33.5</v>
      </c>
      <c r="N51" s="191">
        <v>38</v>
      </c>
      <c r="O51" s="191">
        <v>49.375</v>
      </c>
      <c r="P51" s="191">
        <v>45.75</v>
      </c>
      <c r="Q51" s="191">
        <v>53</v>
      </c>
      <c r="R51" s="191">
        <v>44.75</v>
      </c>
      <c r="S51" s="191">
        <v>37.583333333333336</v>
      </c>
      <c r="T51" s="191">
        <v>37.25</v>
      </c>
      <c r="U51" s="191">
        <v>36.75</v>
      </c>
      <c r="V51" s="191">
        <v>38.75</v>
      </c>
      <c r="W51" s="332">
        <v>38.140196078431373</v>
      </c>
      <c r="X51" s="332">
        <v>42.287254901960786</v>
      </c>
      <c r="Y51" s="332">
        <v>42.22144295302013</v>
      </c>
      <c r="Z51" s="332">
        <v>42.8704705882353</v>
      </c>
      <c r="AA51" s="332">
        <v>43.463617647058847</v>
      </c>
      <c r="AB51" s="332">
        <v>44.084257812499999</v>
      </c>
      <c r="AC51" s="192">
        <v>42.365408183306066</v>
      </c>
      <c r="AG51" s="282">
        <v>34</v>
      </c>
      <c r="AH51" s="282">
        <v>33.25</v>
      </c>
    </row>
    <row r="52" spans="1:34" s="282" customFormat="1" ht="11.25" hidden="1" customHeight="1" x14ac:dyDescent="0.2">
      <c r="A52" s="333" t="s">
        <v>141</v>
      </c>
      <c r="B52" s="152"/>
      <c r="C52" s="332">
        <v>26.915384615384614</v>
      </c>
      <c r="D52" s="332">
        <v>27</v>
      </c>
      <c r="E52" s="332">
        <v>31.5</v>
      </c>
      <c r="F52" s="309">
        <v>28.712869822485207</v>
      </c>
      <c r="G52" s="309">
        <v>31.5</v>
      </c>
      <c r="H52" s="191">
        <v>31.75</v>
      </c>
      <c r="I52" s="191">
        <v>31.25</v>
      </c>
      <c r="J52" s="309">
        <v>30.125</v>
      </c>
      <c r="K52" s="191">
        <v>30.5</v>
      </c>
      <c r="L52" s="191">
        <v>29.75</v>
      </c>
      <c r="M52" s="191">
        <v>34.5</v>
      </c>
      <c r="N52" s="191">
        <v>42</v>
      </c>
      <c r="O52" s="309">
        <v>54.25</v>
      </c>
      <c r="P52" s="191">
        <v>50</v>
      </c>
      <c r="Q52" s="191">
        <v>58.5</v>
      </c>
      <c r="R52" s="191">
        <v>48</v>
      </c>
      <c r="S52" s="309">
        <v>34.5</v>
      </c>
      <c r="T52" s="191">
        <v>35.25</v>
      </c>
      <c r="U52" s="191">
        <v>33.75</v>
      </c>
      <c r="V52" s="191">
        <v>34.5</v>
      </c>
      <c r="W52" s="332">
        <v>38.332352941176474</v>
      </c>
      <c r="X52" s="332">
        <v>39.983333333333334</v>
      </c>
      <c r="Y52" s="332">
        <v>39.81389261744966</v>
      </c>
      <c r="Z52" s="332">
        <v>40.617176470588234</v>
      </c>
      <c r="AA52" s="332">
        <v>41.331872549019614</v>
      </c>
      <c r="AB52" s="332">
        <v>42.076250000000002</v>
      </c>
      <c r="AC52" s="192">
        <v>40.468774140752842</v>
      </c>
      <c r="AG52" s="282">
        <v>31.75</v>
      </c>
      <c r="AH52" s="282">
        <v>31.25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27.915384615384614</v>
      </c>
      <c r="D53" s="332">
        <v>28</v>
      </c>
      <c r="E53" s="332">
        <v>33.5</v>
      </c>
      <c r="F53" s="332">
        <v>30.09748520710059</v>
      </c>
      <c r="G53" s="191">
        <v>32.875</v>
      </c>
      <c r="H53" s="332">
        <v>33.25</v>
      </c>
      <c r="I53" s="332">
        <v>32.5</v>
      </c>
      <c r="J53" s="191">
        <v>31.75</v>
      </c>
      <c r="K53" s="332">
        <v>31.75</v>
      </c>
      <c r="L53" s="332">
        <v>31.75</v>
      </c>
      <c r="M53" s="332">
        <v>37.5</v>
      </c>
      <c r="N53" s="332">
        <v>47</v>
      </c>
      <c r="O53" s="191">
        <v>62.75</v>
      </c>
      <c r="P53" s="332">
        <v>57</v>
      </c>
      <c r="Q53" s="332">
        <v>68.5</v>
      </c>
      <c r="R53" s="332">
        <v>55</v>
      </c>
      <c r="S53" s="191">
        <v>36.666666666666664</v>
      </c>
      <c r="T53" s="332">
        <v>37.75</v>
      </c>
      <c r="U53" s="332">
        <v>35.75</v>
      </c>
      <c r="V53" s="332">
        <v>36.5</v>
      </c>
      <c r="W53" s="332">
        <v>42.049019607843135</v>
      </c>
      <c r="X53" s="332">
        <v>43.318627450980394</v>
      </c>
      <c r="Y53" s="332">
        <v>43.009463087248328</v>
      </c>
      <c r="Z53" s="332">
        <v>43.916392156862742</v>
      </c>
      <c r="AA53" s="332">
        <v>44.492862745098037</v>
      </c>
      <c r="AB53" s="332">
        <v>45.062382812500005</v>
      </c>
      <c r="AC53" s="192">
        <v>43.684676268412453</v>
      </c>
      <c r="AG53" s="282">
        <v>33.25</v>
      </c>
      <c r="AH53" s="282">
        <v>32.5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42.846153846153847</v>
      </c>
      <c r="D56" s="332">
        <v>46.499996185302734</v>
      </c>
      <c r="E56" s="332">
        <v>51.549999237060547</v>
      </c>
      <c r="F56" s="332">
        <v>47.669376864235787</v>
      </c>
      <c r="G56" s="191">
        <v>51.091624221801759</v>
      </c>
      <c r="H56" s="332">
        <v>51.388511352539062</v>
      </c>
      <c r="I56" s="332">
        <v>50.794737091064455</v>
      </c>
      <c r="J56" s="191">
        <v>46.894164047241212</v>
      </c>
      <c r="K56" s="332">
        <v>49.529055633544921</v>
      </c>
      <c r="L56" s="332">
        <v>44.259272460937503</v>
      </c>
      <c r="M56" s="332">
        <v>44.689287414550783</v>
      </c>
      <c r="N56" s="332">
        <v>45.540896326672573</v>
      </c>
      <c r="O56" s="191">
        <v>48.628425812669633</v>
      </c>
      <c r="P56" s="332">
        <v>48.207210570192267</v>
      </c>
      <c r="Q56" s="332">
        <v>49.049641055147006</v>
      </c>
      <c r="R56" s="332">
        <v>49.001102207998734</v>
      </c>
      <c r="S56" s="191">
        <v>50.016294610063618</v>
      </c>
      <c r="T56" s="332">
        <v>45.595879581737037</v>
      </c>
      <c r="U56" s="332">
        <v>50.367871144314918</v>
      </c>
      <c r="V56" s="332">
        <v>54.085133104138905</v>
      </c>
      <c r="W56" s="332">
        <v>48.493182870770163</v>
      </c>
      <c r="X56" s="332">
        <v>46.509937340384511</v>
      </c>
      <c r="Y56" s="332">
        <v>46.094768735810575</v>
      </c>
      <c r="Z56" s="332">
        <v>44.661324322750289</v>
      </c>
      <c r="AA56" s="332">
        <v>42.455073790854215</v>
      </c>
      <c r="AB56" s="332">
        <v>45.049830881516776</v>
      </c>
      <c r="AC56" s="192">
        <v>44.553679277831804</v>
      </c>
      <c r="AG56" s="282">
        <v>51.388511352539062</v>
      </c>
      <c r="AH56" s="282">
        <v>50.794737091064455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3">
      <c r="A65" s="335" t="s">
        <v>188</v>
      </c>
      <c r="F65" s="152" t="s">
        <v>96</v>
      </c>
    </row>
    <row r="66" spans="1:31" s="298" customFormat="1" ht="11.25" customHeight="1" thickBot="1" x14ac:dyDescent="0.25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65" customHeight="1" x14ac:dyDescent="0.2">
      <c r="A67" s="300" t="s">
        <v>139</v>
      </c>
      <c r="B67" s="152" t="s">
        <v>38</v>
      </c>
      <c r="C67" s="341">
        <f>C9/('Gas Curve Summary'!$B$10)*1000</f>
        <v>4829.1233283803858</v>
      </c>
      <c r="D67" s="341">
        <f ca="1">D9/('Gas Curve Summary'!$B$11)*1000</f>
        <v>5724.8006542629319</v>
      </c>
      <c r="E67" s="341">
        <f>E9/('Gas Curve Summary'!$B$12)*1000</f>
        <v>9697.6993044408773</v>
      </c>
      <c r="F67" s="341">
        <f t="shared" ref="F67:F73" ca="1" si="35">AVERAGE(C67:E67)</f>
        <v>6750.5410956947317</v>
      </c>
      <c r="G67" s="341">
        <f t="shared" ref="G67:G73" si="36">AVERAGE(H67,I67)</f>
        <v>11063.95909498031</v>
      </c>
      <c r="H67" s="341">
        <f>$H9/'Gas Curve Summary'!$B$13*1000</f>
        <v>11392.206159648022</v>
      </c>
      <c r="I67" s="341">
        <f>$I9/'Gas Curve Summary'!$B$14*1000</f>
        <v>10735.712030312598</v>
      </c>
      <c r="J67" s="341">
        <f t="shared" ref="J67:J73" si="37">AVERAGE(K67:L67)</f>
        <v>14295.153398335653</v>
      </c>
      <c r="K67" s="341">
        <f>$K9/'Gas Curve Summary'!$B$15*1000</f>
        <v>13289.760348583877</v>
      </c>
      <c r="L67" s="341">
        <f>$L9/'Gas Curve Summary'!$B$16*1000</f>
        <v>15300.546448087431</v>
      </c>
      <c r="M67" s="341">
        <f>$M9/'Gas Curve Summary'!$B$17*1000</f>
        <v>10959.470636889992</v>
      </c>
      <c r="N67" s="341">
        <f>$N9/'Gas Curve Summary'!$B$18*1000</f>
        <v>10358.86052534221</v>
      </c>
      <c r="O67" s="341">
        <f t="shared" ref="O67:O73" si="38">AVERAGE(P67:Q67)</f>
        <v>15433.0305177839</v>
      </c>
      <c r="P67" s="341">
        <f>$P9/'Gas Curve Summary'!$B$19*1000</f>
        <v>14147.688060731538</v>
      </c>
      <c r="Q67" s="341">
        <f>$Q9/'Gas Curve Summary'!$B$20*1000</f>
        <v>16718.37297483626</v>
      </c>
      <c r="R67" s="341">
        <f>$R9/'Gas Curve Summary'!$B$21*1000</f>
        <v>14480.111653872995</v>
      </c>
      <c r="S67" s="341">
        <f t="shared" ref="S67:S73" si="39">AVERAGE(T67:V67)</f>
        <v>12547.968517217456</v>
      </c>
      <c r="T67" s="341">
        <f>$T9/'Gas Curve Summary'!$B$22*1000</f>
        <v>12921.751615218951</v>
      </c>
      <c r="U67" s="341">
        <f>$U9/'Gas Curve Summary'!$B$23*1000</f>
        <v>12073.863636363634</v>
      </c>
      <c r="V67" s="341">
        <f>$V9/'Gas Curve Summary'!$B$24*1000</f>
        <v>12648.290300069784</v>
      </c>
      <c r="W67" s="341">
        <f>W9/AVERAGE('Gas Curve Summary'!$B$13:$B$24)*1000</f>
        <v>12862.165154499833</v>
      </c>
      <c r="X67" s="341">
        <f>X9/AVERAGE('Gas Curve Summary'!$B$25:$B$36)*1000</f>
        <v>12004.582253761522</v>
      </c>
      <c r="Y67" s="341">
        <f>Y9/AVERAGE('Gas Curve Summary'!$B$37:$B$48)*1000</f>
        <v>11428.484827918619</v>
      </c>
      <c r="Z67" s="341">
        <f>Z9/AVERAGE('Gas Curve Summary'!$B$49:$B$60)*1000</f>
        <v>11231.455902768977</v>
      </c>
      <c r="AA67" s="341">
        <f>AA9/AVERAGE('Gas Curve Summary'!$B$61:$B$108)*1000</f>
        <v>10761.158033567963</v>
      </c>
      <c r="AB67" s="341">
        <f>AB9/AVERAGE('Gas Curve Summary'!$B$109:$B$120)*1000</f>
        <v>10337.586053828425</v>
      </c>
      <c r="AC67" s="342">
        <f ca="1">AC9/AVERAGE('Gas Curve Summary'!$B$9:$B$120)*1000</f>
        <v>10943.211894970458</v>
      </c>
    </row>
    <row r="68" spans="1:31" ht="13.65" customHeight="1" x14ac:dyDescent="0.2">
      <c r="A68" s="305" t="s">
        <v>140</v>
      </c>
      <c r="B68" s="152" t="s">
        <v>38</v>
      </c>
      <c r="C68" s="341">
        <f>C10/('Gas Curve Summary'!$B$10)*1000</f>
        <v>5204.4638434868739</v>
      </c>
      <c r="D68" s="341">
        <f ca="1">D10/('Gas Curve Summary'!$B$11)*1000</f>
        <v>5878.1435289306892</v>
      </c>
      <c r="E68" s="341">
        <f>E10/('Gas Curve Summary'!$B$12)*1000</f>
        <v>9764.5799892990908</v>
      </c>
      <c r="F68" s="411">
        <f t="shared" ca="1" si="35"/>
        <v>6949.0624539055507</v>
      </c>
      <c r="G68" s="341">
        <f t="shared" si="36"/>
        <v>11048.171283171027</v>
      </c>
      <c r="H68" s="341">
        <f>$H10/'Gas Curve Summary'!$B$13*1000</f>
        <v>11392.206159648022</v>
      </c>
      <c r="I68" s="341">
        <f>$I10/'Gas Curve Summary'!$B$14*1000</f>
        <v>10704.136406694031</v>
      </c>
      <c r="J68" s="341">
        <f t="shared" si="37"/>
        <v>14841.601485767347</v>
      </c>
      <c r="K68" s="341">
        <f>$K10/'Gas Curve Summary'!$B$15*1000</f>
        <v>13289.760348583877</v>
      </c>
      <c r="L68" s="341">
        <f>$L10/'Gas Curve Summary'!$B$16*1000</f>
        <v>16393.442622950817</v>
      </c>
      <c r="M68" s="341">
        <f>$M10/'Gas Curve Summary'!$B$17*1000</f>
        <v>11993.382961124895</v>
      </c>
      <c r="N68" s="341">
        <f>$N10/'Gas Curve Summary'!$B$18*1000</f>
        <v>11283.758786533481</v>
      </c>
      <c r="O68" s="341">
        <f t="shared" si="38"/>
        <v>16381.514762882507</v>
      </c>
      <c r="P68" s="341">
        <f>$P10/'Gas Curve Summary'!$B$19*1000</f>
        <v>15182.884748102138</v>
      </c>
      <c r="Q68" s="341">
        <f>$Q10/'Gas Curve Summary'!$B$20*1000</f>
        <v>17580.144777662874</v>
      </c>
      <c r="R68" s="341">
        <f>$R10/'Gas Curve Summary'!$B$21*1000</f>
        <v>15701.3258897418</v>
      </c>
      <c r="S68" s="341">
        <f t="shared" si="39"/>
        <v>12370.806928161423</v>
      </c>
      <c r="T68" s="341">
        <f>$T10/'Gas Curve Summary'!$B$22*1000</f>
        <v>12742.282842785356</v>
      </c>
      <c r="U68" s="341">
        <f>$U10/'Gas Curve Summary'!$B$23*1000</f>
        <v>11896.306818181816</v>
      </c>
      <c r="V68" s="341">
        <f>$V10/'Gas Curve Summary'!$B$24*1000</f>
        <v>12473.831123517095</v>
      </c>
      <c r="W68" s="411">
        <f>W10/AVERAGE('Gas Curve Summary'!$B$13:$B$24)*1000</f>
        <v>13302.155376939336</v>
      </c>
      <c r="X68" s="341">
        <f>X10/AVERAGE('Gas Curve Summary'!$B$25:$B$36)*1000</f>
        <v>12530.465068003414</v>
      </c>
      <c r="Y68" s="341">
        <f>Y10/AVERAGE('Gas Curve Summary'!$B$37:$B$48)*1000</f>
        <v>11891.272598004995</v>
      </c>
      <c r="Z68" s="341">
        <f>Z10/AVERAGE('Gas Curve Summary'!$B$49:$B$60)*1000</f>
        <v>11754.602056246882</v>
      </c>
      <c r="AA68" s="341">
        <f>AA10/AVERAGE('Gas Curve Summary'!$B$61:$B$108)*1000</f>
        <v>11465.273996790886</v>
      </c>
      <c r="AB68" s="341">
        <f>AB10/AVERAGE('Gas Curve Summary'!$B$109:$B$120)*1000</f>
        <v>11264.50454800324</v>
      </c>
      <c r="AC68" s="342">
        <f ca="1">AC10/AVERAGE('Gas Curve Summary'!$B$9:$B$120)*1000</f>
        <v>11578.209760707361</v>
      </c>
    </row>
    <row r="69" spans="1:31" ht="13.65" customHeight="1" x14ac:dyDescent="0.2">
      <c r="A69" s="305" t="s">
        <v>142</v>
      </c>
      <c r="B69" s="152" t="s">
        <v>38</v>
      </c>
      <c r="C69" s="341">
        <f>C11/('Gas Curve Summary'!$B$10)*1000</f>
        <v>5297.4863793957402</v>
      </c>
      <c r="D69" s="341">
        <f ca="1">D11/('Gas Curve Summary'!$B$11)*1000</f>
        <v>5970.1492537313425</v>
      </c>
      <c r="E69" s="341">
        <f>E11/('Gas Curve Summary'!$B$12)*1000</f>
        <v>9630.8186195826638</v>
      </c>
      <c r="F69" s="411">
        <f t="shared" ca="1" si="35"/>
        <v>6966.1514175699158</v>
      </c>
      <c r="G69" s="341">
        <f t="shared" si="36"/>
        <v>11222.209333087503</v>
      </c>
      <c r="H69" s="341">
        <f>$H11/'Gas Curve Summary'!$B$13*1000</f>
        <v>11235.072281583911</v>
      </c>
      <c r="I69" s="341">
        <f>$I11/'Gas Curve Summary'!$B$14*1000</f>
        <v>11209.346384591096</v>
      </c>
      <c r="J69" s="341">
        <f t="shared" si="37"/>
        <v>15522.875816993463</v>
      </c>
      <c r="K69" s="341">
        <f>$K11/'Gas Curve Summary'!$B$15*1000</f>
        <v>14379.084967320261</v>
      </c>
      <c r="L69" s="341">
        <f>$L11/'Gas Curve Summary'!$B$16*1000</f>
        <v>16666.666666666664</v>
      </c>
      <c r="M69" s="341">
        <f>$M11/'Gas Curve Summary'!$B$17*1000</f>
        <v>12613.730355665839</v>
      </c>
      <c r="N69" s="341">
        <f>$N11/'Gas Curve Summary'!$B$18*1000</f>
        <v>13688.494265630779</v>
      </c>
      <c r="O69" s="341">
        <f t="shared" si="38"/>
        <v>17071.289046470018</v>
      </c>
      <c r="P69" s="341">
        <f>$P11/'Gas Curve Summary'!$B$19*1000</f>
        <v>15873.015873015871</v>
      </c>
      <c r="Q69" s="341">
        <f>$Q11/'Gas Curve Summary'!$B$20*1000</f>
        <v>18269.562219924162</v>
      </c>
      <c r="R69" s="341">
        <f>$R11/'Gas Curve Summary'!$B$21*1000</f>
        <v>15526.866713189112</v>
      </c>
      <c r="S69" s="341">
        <f t="shared" si="39"/>
        <v>13227.022070411287</v>
      </c>
      <c r="T69" s="341">
        <f>$T11/'Gas Curve Summary'!$B$22*1000</f>
        <v>13639.626704953338</v>
      </c>
      <c r="U69" s="341">
        <f>$U11/'Gas Curve Summary'!$B$23*1000</f>
        <v>12695.312499999998</v>
      </c>
      <c r="V69" s="341">
        <f>$V11/'Gas Curve Summary'!$B$24*1000</f>
        <v>13346.127006280529</v>
      </c>
      <c r="W69" s="411">
        <f>W11/AVERAGE('Gas Curve Summary'!$B$13:$B$24)*1000</f>
        <v>13993.055056292866</v>
      </c>
      <c r="X69" s="341">
        <f>X11/AVERAGE('Gas Curve Summary'!$B$25:$B$36)*1000</f>
        <v>13275.927022227006</v>
      </c>
      <c r="Y69" s="341">
        <f>Y11/AVERAGE('Gas Curve Summary'!$B$37:$B$48)*1000</f>
        <v>12540.586878504411</v>
      </c>
      <c r="Z69" s="341">
        <f>Z11/AVERAGE('Gas Curve Summary'!$B$49:$B$60)*1000</f>
        <v>12427.45830200528</v>
      </c>
      <c r="AA69" s="341">
        <f>AA11/AVERAGE('Gas Curve Summary'!$B$61:$B$108)*1000</f>
        <v>11840.257043773841</v>
      </c>
      <c r="AB69" s="341">
        <f>AB11/AVERAGE('Gas Curve Summary'!$B$109:$B$120)*1000</f>
        <v>11270.549732103922</v>
      </c>
      <c r="AC69" s="342">
        <f ca="1">AC11/AVERAGE('Gas Curve Summary'!$B$9:$B$120)*1000</f>
        <v>12023.399050474713</v>
      </c>
    </row>
    <row r="70" spans="1:31" ht="13.65" customHeight="1" x14ac:dyDescent="0.2">
      <c r="A70" s="305" t="s">
        <v>144</v>
      </c>
      <c r="B70" s="152" t="s">
        <v>38</v>
      </c>
      <c r="C70" s="341">
        <f>C12/('Gas Curve Summary'!$B$10)*1000</f>
        <v>5095.3055349182769</v>
      </c>
      <c r="D70" s="341">
        <f ca="1">D12/('Gas Curve Summary'!$B$11)*1000</f>
        <v>4812.5127130577412</v>
      </c>
      <c r="E70" s="341">
        <f>E12/('Gas Curve Summary'!$B$12)*1000</f>
        <v>8694.4890315676821</v>
      </c>
      <c r="F70" s="411">
        <f t="shared" ca="1" si="35"/>
        <v>6200.7690931812331</v>
      </c>
      <c r="G70" s="341">
        <f t="shared" si="36"/>
        <v>10474.148872218353</v>
      </c>
      <c r="H70" s="341">
        <f>$H12/'Gas Curve Summary'!$B$13*1000</f>
        <v>10449.402891263357</v>
      </c>
      <c r="I70" s="341">
        <f>$I12/'Gas Curve Summary'!$B$14*1000</f>
        <v>10498.894853173349</v>
      </c>
      <c r="J70" s="341">
        <f t="shared" si="37"/>
        <v>14882.227936712026</v>
      </c>
      <c r="K70" s="341">
        <f>$K12/'Gas Curve Summary'!$B$15*1000</f>
        <v>13507.625272331155</v>
      </c>
      <c r="L70" s="341">
        <f>$L12/'Gas Curve Summary'!$B$16*1000</f>
        <v>16256.830601092897</v>
      </c>
      <c r="M70" s="341">
        <f>$M12/'Gas Curve Summary'!$B$17*1000</f>
        <v>12303.556658395368</v>
      </c>
      <c r="N70" s="341">
        <f>$N12/'Gas Curve Summary'!$B$18*1000</f>
        <v>13503.514613392525</v>
      </c>
      <c r="O70" s="341">
        <f t="shared" si="38"/>
        <v>16812.623690124699</v>
      </c>
      <c r="P70" s="341">
        <f>$P12/'Gas Curve Summary'!$B$19*1000</f>
        <v>15614.216701173222</v>
      </c>
      <c r="Q70" s="341">
        <f>$Q12/'Gas Curve Summary'!$B$20*1000</f>
        <v>18011.030679076179</v>
      </c>
      <c r="R70" s="341">
        <f>$R12/'Gas Curve Summary'!$B$21*1000</f>
        <v>14043.963712491277</v>
      </c>
      <c r="S70" s="341">
        <f t="shared" si="39"/>
        <v>12929.895974024228</v>
      </c>
      <c r="T70" s="341">
        <f>$T12/'Gas Curve Summary'!$B$22*1000</f>
        <v>13011.486001435751</v>
      </c>
      <c r="U70" s="341">
        <f>$U12/'Gas Curve Summary'!$B$23*1000</f>
        <v>12606.53409090909</v>
      </c>
      <c r="V70" s="341">
        <f>$V12/'Gas Curve Summary'!$B$24*1000</f>
        <v>13171.667829727843</v>
      </c>
      <c r="W70" s="411">
        <f>W12/AVERAGE('Gas Curve Summary'!$B$13:$B$24)*1000</f>
        <v>13477.216846161587</v>
      </c>
      <c r="X70" s="341">
        <f>X12/AVERAGE('Gas Curve Summary'!$B$25:$B$36)*1000</f>
        <v>9516.3262011117349</v>
      </c>
      <c r="Y70" s="341">
        <f>Y12/AVERAGE('Gas Curve Summary'!$B$37:$B$48)*1000</f>
        <v>8056.7552439166211</v>
      </c>
      <c r="Z70" s="341">
        <f>Z12/AVERAGE('Gas Curve Summary'!$B$49:$B$60)*1000</f>
        <v>7323.5843238631078</v>
      </c>
      <c r="AA70" s="341">
        <f>AA12/AVERAGE('Gas Curve Summary'!$B$61:$B$108)*1000</f>
        <v>9494.2530091195804</v>
      </c>
      <c r="AB70" s="341">
        <f>AB12/AVERAGE('Gas Curve Summary'!$B$109:$B$120)*1000</f>
        <v>9939.8986044483227</v>
      </c>
      <c r="AC70" s="342">
        <f ca="1">AC12/AVERAGE('Gas Curve Summary'!$B$9:$B$120)*1000</f>
        <v>9385.7336015768869</v>
      </c>
    </row>
    <row r="71" spans="1:31" ht="13.65" customHeight="1" x14ac:dyDescent="0.2">
      <c r="A71" s="305" t="s">
        <v>143</v>
      </c>
      <c r="B71" s="152" t="s">
        <v>38</v>
      </c>
      <c r="C71" s="341">
        <f>C13/('Gas Curve Summary'!$B$10)*1000</f>
        <v>5486.4722634967811</v>
      </c>
      <c r="D71" s="341">
        <f ca="1">D13/('Gas Curve Summary'!$B$11)*1000</f>
        <v>5847.4749539971381</v>
      </c>
      <c r="E71" s="341">
        <f>E13/('Gas Curve Summary'!$B$12)*1000</f>
        <v>9229.5345104333865</v>
      </c>
      <c r="F71" s="411">
        <f t="shared" ca="1" si="35"/>
        <v>6854.4939093091016</v>
      </c>
      <c r="G71" s="341">
        <f t="shared" si="36"/>
        <v>10867.54174740017</v>
      </c>
      <c r="H71" s="341">
        <f>$H13/'Gas Curve Summary'!$B$13*1000</f>
        <v>10999.371464487744</v>
      </c>
      <c r="I71" s="341">
        <f>$I13/'Gas Curve Summary'!$B$14*1000</f>
        <v>10735.712030312598</v>
      </c>
      <c r="J71" s="341">
        <f t="shared" si="37"/>
        <v>15850.566091646129</v>
      </c>
      <c r="K71" s="341">
        <f>$K13/'Gas Curve Summary'!$B$15*1000</f>
        <v>14488.0174291939</v>
      </c>
      <c r="L71" s="341">
        <f>$L13/'Gas Curve Summary'!$B$16*1000</f>
        <v>17213.114754098358</v>
      </c>
      <c r="M71" s="341">
        <f>$M13/'Gas Curve Summary'!$B$17*1000</f>
        <v>13854.425144747724</v>
      </c>
      <c r="N71" s="341">
        <f>$N13/'Gas Curve Summary'!$B$18*1000</f>
        <v>14613.392526822048</v>
      </c>
      <c r="O71" s="341">
        <f t="shared" si="38"/>
        <v>17028.155851162908</v>
      </c>
      <c r="P71" s="341">
        <f>$P13/'Gas Curve Summary'!$B$19*1000</f>
        <v>15786.749482401656</v>
      </c>
      <c r="Q71" s="341">
        <f>$Q13/'Gas Curve Summary'!$B$20*1000</f>
        <v>18269.562219924162</v>
      </c>
      <c r="R71" s="341">
        <f>$R13/'Gas Curve Summary'!$B$21*1000</f>
        <v>15614.096301465457</v>
      </c>
      <c r="S71" s="341">
        <f t="shared" si="39"/>
        <v>13431.787938162024</v>
      </c>
      <c r="T71" s="341">
        <f>$T13/'Gas Curve Summary'!$B$22*1000</f>
        <v>13549.89231873654</v>
      </c>
      <c r="U71" s="341">
        <f>$U13/'Gas Curve Summary'!$B$23*1000</f>
        <v>13050.426136363634</v>
      </c>
      <c r="V71" s="341">
        <f>$V13/'Gas Curve Summary'!$B$24*1000</f>
        <v>13695.045359385902</v>
      </c>
      <c r="W71" s="411">
        <f>W13/AVERAGE('Gas Curve Summary'!$B$13:$B$24)*1000</f>
        <v>14182.135821818336</v>
      </c>
      <c r="X71" s="341">
        <f>X13/AVERAGE('Gas Curve Summary'!$B$25:$B$36)*1000</f>
        <v>13331.590641746176</v>
      </c>
      <c r="Y71" s="341">
        <f>Y13/AVERAGE('Gas Curve Summary'!$B$37:$B$48)*1000</f>
        <v>12485.5639300374</v>
      </c>
      <c r="Z71" s="341">
        <f>Z13/AVERAGE('Gas Curve Summary'!$B$49:$B$60)*1000</f>
        <v>12392.134334704726</v>
      </c>
      <c r="AA71" s="341">
        <f>AA13/AVERAGE('Gas Curve Summary'!$B$61:$B$108)*1000</f>
        <v>11724.275475552604</v>
      </c>
      <c r="AB71" s="341">
        <f>AB13/AVERAGE('Gas Curve Summary'!$B$109:$B$120)*1000</f>
        <v>11116.178509127158</v>
      </c>
      <c r="AC71" s="342">
        <f ca="1">AC13/AVERAGE('Gas Curve Summary'!$B$9:$B$120)*1000</f>
        <v>11965.800778146322</v>
      </c>
    </row>
    <row r="72" spans="1:31" ht="13.65" customHeight="1" x14ac:dyDescent="0.2">
      <c r="A72" s="305" t="s">
        <v>141</v>
      </c>
      <c r="B72" s="152" t="s">
        <v>38</v>
      </c>
      <c r="C72" s="341">
        <f>C14/('Gas Curve Summary'!$B$10)*1000</f>
        <v>5138.6825160970775</v>
      </c>
      <c r="D72" s="341">
        <f ca="1">D14/('Gas Curve Summary'!$B$11)*1000</f>
        <v>5673.6863627070124</v>
      </c>
      <c r="E72" s="341">
        <f>E14/('Gas Curve Summary'!$B$12)*1000</f>
        <v>8694.4890315676821</v>
      </c>
      <c r="F72" s="411">
        <f t="shared" ca="1" si="35"/>
        <v>6502.285970123924</v>
      </c>
      <c r="G72" s="341">
        <f t="shared" si="36"/>
        <v>10198.234285570255</v>
      </c>
      <c r="H72" s="341">
        <f>$H14/'Gas Curve Summary'!$B$13*1000</f>
        <v>10292.269013199246</v>
      </c>
      <c r="I72" s="341">
        <f>$I14/'Gas Curve Summary'!$B$14*1000</f>
        <v>10104.199557941267</v>
      </c>
      <c r="J72" s="341">
        <f t="shared" si="37"/>
        <v>15332.690453230472</v>
      </c>
      <c r="K72" s="341">
        <f>$K14/'Gas Curve Summary'!$B$15*1000</f>
        <v>13725.490196078432</v>
      </c>
      <c r="L72" s="341">
        <f>$L14/'Gas Curve Summary'!$B$16*1000</f>
        <v>16939.890710382515</v>
      </c>
      <c r="M72" s="341">
        <f>$M14/'Gas Curve Summary'!$B$17*1000</f>
        <v>14681.555004135647</v>
      </c>
      <c r="N72" s="341">
        <f>$N14/'Gas Curve Summary'!$B$18*1000</f>
        <v>16093.229744728078</v>
      </c>
      <c r="O72" s="341">
        <f t="shared" si="38"/>
        <v>18709.369154493026</v>
      </c>
      <c r="P72" s="341">
        <f>$P14/'Gas Curve Summary'!$B$19*1000</f>
        <v>17253.278122843341</v>
      </c>
      <c r="Q72" s="341">
        <f>$Q14/'Gas Curve Summary'!$B$20*1000</f>
        <v>20165.460186142707</v>
      </c>
      <c r="R72" s="341">
        <f>$R14/'Gas Curve Summary'!$B$21*1000</f>
        <v>16748.080949057919</v>
      </c>
      <c r="S72" s="341">
        <f t="shared" si="39"/>
        <v>12402.267211048253</v>
      </c>
      <c r="T72" s="341">
        <f>$T14/'Gas Curve Summary'!$B$22*1000</f>
        <v>12832.017229002153</v>
      </c>
      <c r="U72" s="341">
        <f>$U14/'Gas Curve Summary'!$B$23*1000</f>
        <v>12162.642045454544</v>
      </c>
      <c r="V72" s="341">
        <f>$V14/'Gas Curve Summary'!$B$24*1000</f>
        <v>12212.142358688066</v>
      </c>
      <c r="W72" s="411">
        <f>W14/AVERAGE('Gas Curve Summary'!$B$13:$B$24)*1000</f>
        <v>14298.603821875853</v>
      </c>
      <c r="X72" s="341">
        <f>X14/AVERAGE('Gas Curve Summary'!$B$25:$B$36)*1000</f>
        <v>12620.57247418638</v>
      </c>
      <c r="Y72" s="341">
        <f>Y14/AVERAGE('Gas Curve Summary'!$B$37:$B$48)*1000</f>
        <v>11760.480667510301</v>
      </c>
      <c r="Z72" s="341">
        <f>Z14/AVERAGE('Gas Curve Summary'!$B$49:$B$60)*1000</f>
        <v>11743.338036061759</v>
      </c>
      <c r="AA72" s="341">
        <f>AA14/AVERAGE('Gas Curve Summary'!$B$61:$B$108)*1000</f>
        <v>11119.276514027271</v>
      </c>
      <c r="AB72" s="341">
        <f>AB14/AVERAGE('Gas Curve Summary'!$B$109:$B$120)*1000</f>
        <v>10552.058672356865</v>
      </c>
      <c r="AC72" s="342">
        <f ca="1">AC14/AVERAGE('Gas Curve Summary'!$B$9:$B$120)*1000</f>
        <v>11415.337799853167</v>
      </c>
    </row>
    <row r="73" spans="1:31" ht="13.65" customHeight="1" thickBot="1" x14ac:dyDescent="0.25">
      <c r="A73" s="310" t="s">
        <v>145</v>
      </c>
      <c r="B73" s="311" t="s">
        <v>38</v>
      </c>
      <c r="C73" s="343">
        <f>C15/('Gas Curve Summary'!$B$10)*1000</f>
        <v>5324.418028727092</v>
      </c>
      <c r="D73" s="343">
        <f ca="1">D15/('Gas Curve Summary'!$B$11)*1000</f>
        <v>5878.1435289306892</v>
      </c>
      <c r="E73" s="343">
        <f>E15/('Gas Curve Summary'!$B$12)*1000</f>
        <v>9229.5345104333865</v>
      </c>
      <c r="F73" s="412">
        <f t="shared" ca="1" si="35"/>
        <v>6810.6986893637222</v>
      </c>
      <c r="G73" s="343">
        <f t="shared" si="36"/>
        <v>10631.282750282464</v>
      </c>
      <c r="H73" s="343">
        <f>$H15/'Gas Curve Summary'!$B$13*1000</f>
        <v>10763.670647391578</v>
      </c>
      <c r="I73" s="343">
        <f>$I15/'Gas Curve Summary'!$B$14*1000</f>
        <v>10498.894853173349</v>
      </c>
      <c r="J73" s="343">
        <f t="shared" si="37"/>
        <v>16151.469695346261</v>
      </c>
      <c r="K73" s="343">
        <f>$K15/'Gas Curve Summary'!$B$15*1000</f>
        <v>14270.152505446622</v>
      </c>
      <c r="L73" s="343">
        <f>$L15/'Gas Curve Summary'!$B$16*1000</f>
        <v>18032.7868852459</v>
      </c>
      <c r="M73" s="343">
        <f>$M15/'Gas Curve Summary'!$B$17*1000</f>
        <v>15922.249793217534</v>
      </c>
      <c r="N73" s="343">
        <f>$N15/'Gas Curve Summary'!$B$18*1000</f>
        <v>17943.026267110614</v>
      </c>
      <c r="O73" s="343">
        <f t="shared" si="38"/>
        <v>21640.642228745281</v>
      </c>
      <c r="P73" s="343">
        <f>$P15/'Gas Curve Summary'!$B$19*1000</f>
        <v>19668.737060041407</v>
      </c>
      <c r="Q73" s="343">
        <f>$Q15/'Gas Curve Summary'!$B$20*1000</f>
        <v>23612.547397449151</v>
      </c>
      <c r="R73" s="343">
        <f>$R15/'Gas Curve Summary'!$B$21*1000</f>
        <v>19190.509420795534</v>
      </c>
      <c r="S73" s="343">
        <f t="shared" si="39"/>
        <v>13170.736491416921</v>
      </c>
      <c r="T73" s="343">
        <f>$T15/'Gas Curve Summary'!$B$22*1000</f>
        <v>13729.361091170136</v>
      </c>
      <c r="U73" s="343">
        <f>$U15/'Gas Curve Summary'!$B$23*1000</f>
        <v>12872.869318181816</v>
      </c>
      <c r="V73" s="343">
        <f>$V15/'Gas Curve Summary'!$B$24*1000</f>
        <v>12909.979064898813</v>
      </c>
      <c r="W73" s="412">
        <f>W15/AVERAGE('Gas Curve Summary'!$B$13:$B$24)*1000</f>
        <v>15661.351316375974</v>
      </c>
      <c r="X73" s="343">
        <f>X15/AVERAGE('Gas Curve Summary'!$B$25:$B$36)*1000</f>
        <v>13666.802494099196</v>
      </c>
      <c r="Y73" s="343">
        <f>Y15/AVERAGE('Gas Curve Summary'!$B$37:$B$48)*1000</f>
        <v>12701.692332072273</v>
      </c>
      <c r="Z73" s="343">
        <f>Z15/AVERAGE('Gas Curve Summary'!$B$49:$B$60)*1000</f>
        <v>12690.980054236257</v>
      </c>
      <c r="AA73" s="343">
        <f>AA15/AVERAGE('Gas Curve Summary'!$B$61:$B$108)*1000</f>
        <v>11964.26336765869</v>
      </c>
      <c r="AB73" s="343">
        <f>AB15/AVERAGE('Gas Curve Summary'!$B$109:$B$120)*1000</f>
        <v>11296.219861690859</v>
      </c>
      <c r="AC73" s="344">
        <f ca="1">AC15/AVERAGE('Gas Curve Summary'!$B$9:$B$120)*1000</f>
        <v>12315.539165095186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65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65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65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65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65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65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65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65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65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5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371.47102526002891</v>
      </c>
      <c r="D87" s="341">
        <f t="shared" ca="1" si="40"/>
        <v>0</v>
      </c>
      <c r="E87" s="341">
        <f t="shared" si="40"/>
        <v>66.880684858213499</v>
      </c>
      <c r="F87" s="411">
        <f t="shared" ca="1" si="40"/>
        <v>146.1172367060808</v>
      </c>
      <c r="G87" s="341">
        <f t="shared" si="40"/>
        <v>62.853551225645788</v>
      </c>
      <c r="H87" s="341">
        <f t="shared" si="40"/>
        <v>125.70710245128976</v>
      </c>
      <c r="I87" s="341">
        <f t="shared" si="40"/>
        <v>0</v>
      </c>
      <c r="J87" s="341">
        <f t="shared" si="40"/>
        <v>0</v>
      </c>
      <c r="K87" s="341">
        <f t="shared" si="40"/>
        <v>0</v>
      </c>
      <c r="L87" s="341">
        <f t="shared" si="40"/>
        <v>0</v>
      </c>
      <c r="M87" s="341">
        <f t="shared" si="40"/>
        <v>735.7052047912257</v>
      </c>
      <c r="N87" s="341">
        <f t="shared" si="40"/>
        <v>541.18871608554946</v>
      </c>
      <c r="O87" s="341">
        <f t="shared" si="40"/>
        <v>684.92709152743191</v>
      </c>
      <c r="P87" s="341">
        <f t="shared" si="40"/>
        <v>647.52342457743907</v>
      </c>
      <c r="Q87" s="341">
        <f t="shared" si="40"/>
        <v>722.33075847742111</v>
      </c>
      <c r="R87" s="341">
        <f t="shared" si="40"/>
        <v>563.27731450344618</v>
      </c>
      <c r="S87" s="341">
        <f t="shared" si="40"/>
        <v>413.27258289161546</v>
      </c>
      <c r="T87" s="341">
        <f t="shared" si="40"/>
        <v>460.69242518779902</v>
      </c>
      <c r="U87" s="341">
        <f t="shared" si="40"/>
        <v>394.02852815339793</v>
      </c>
      <c r="V87" s="341">
        <f t="shared" si="40"/>
        <v>385.09679533365488</v>
      </c>
      <c r="W87" s="411">
        <f t="shared" si="40"/>
        <v>392.51879336086313</v>
      </c>
      <c r="X87" s="341">
        <f t="shared" si="40"/>
        <v>248.610153678399</v>
      </c>
      <c r="Y87" s="341">
        <f t="shared" si="40"/>
        <v>216.93153047054511</v>
      </c>
      <c r="Z87" s="347">
        <f t="shared" si="40"/>
        <v>221.00143478292739</v>
      </c>
      <c r="AA87" s="347">
        <f t="shared" si="40"/>
        <v>212.91555200525363</v>
      </c>
      <c r="AB87" s="341">
        <f t="shared" si="40"/>
        <v>160.09706089775318</v>
      </c>
      <c r="AC87" s="348">
        <f t="shared" ca="1" si="40"/>
        <v>214.49280160621129</v>
      </c>
    </row>
    <row r="88" spans="1:29" x14ac:dyDescent="0.2">
      <c r="A88" s="305" t="s">
        <v>140</v>
      </c>
      <c r="B88" s="306"/>
      <c r="C88" s="341">
        <f t="shared" ref="C88:AC88" si="41">C68-C108</f>
        <v>189.60500247647269</v>
      </c>
      <c r="D88" s="341">
        <f t="shared" ca="1" si="41"/>
        <v>0</v>
      </c>
      <c r="E88" s="341">
        <f t="shared" si="41"/>
        <v>66.880684858213499</v>
      </c>
      <c r="F88" s="411">
        <f t="shared" ca="1" si="41"/>
        <v>85.495229111560548</v>
      </c>
      <c r="G88" s="341">
        <f t="shared" si="41"/>
        <v>102.13702074167304</v>
      </c>
      <c r="H88" s="341">
        <f t="shared" si="41"/>
        <v>204.27404148334608</v>
      </c>
      <c r="I88" s="341">
        <f t="shared" si="41"/>
        <v>0</v>
      </c>
      <c r="J88" s="341">
        <f t="shared" si="41"/>
        <v>0</v>
      </c>
      <c r="K88" s="341">
        <f t="shared" si="41"/>
        <v>0</v>
      </c>
      <c r="L88" s="341">
        <f t="shared" si="41"/>
        <v>0</v>
      </c>
      <c r="M88" s="341">
        <f t="shared" si="41"/>
        <v>805.11135618662411</v>
      </c>
      <c r="N88" s="341">
        <f t="shared" si="41"/>
        <v>589.50913716461946</v>
      </c>
      <c r="O88" s="341">
        <f t="shared" si="41"/>
        <v>727.23374504012099</v>
      </c>
      <c r="P88" s="341">
        <f t="shared" si="41"/>
        <v>694.90318735139954</v>
      </c>
      <c r="Q88" s="341">
        <f t="shared" si="41"/>
        <v>759.56430272883881</v>
      </c>
      <c r="R88" s="341">
        <f t="shared" si="41"/>
        <v>610.78263018445614</v>
      </c>
      <c r="S88" s="341">
        <f t="shared" si="41"/>
        <v>407.43767521836708</v>
      </c>
      <c r="T88" s="341">
        <f t="shared" si="41"/>
        <v>454.29391928241421</v>
      </c>
      <c r="U88" s="341">
        <f t="shared" si="41"/>
        <v>388.23399097466972</v>
      </c>
      <c r="V88" s="341">
        <f t="shared" si="41"/>
        <v>379.78511539801548</v>
      </c>
      <c r="W88" s="411">
        <f t="shared" si="41"/>
        <v>413.20059561983908</v>
      </c>
      <c r="X88" s="341">
        <f t="shared" si="41"/>
        <v>259.50097890678626</v>
      </c>
      <c r="Y88" s="341">
        <f t="shared" si="41"/>
        <v>206.49549637170458</v>
      </c>
      <c r="Z88" s="341">
        <f t="shared" si="41"/>
        <v>186.89742510462384</v>
      </c>
      <c r="AA88" s="341">
        <f t="shared" si="41"/>
        <v>54.086621784643285</v>
      </c>
      <c r="AB88" s="341">
        <f t="shared" si="41"/>
        <v>-59.23118931537465</v>
      </c>
      <c r="AC88" s="342">
        <f t="shared" ca="1" si="41"/>
        <v>113.80376765043911</v>
      </c>
    </row>
    <row r="89" spans="1:29" x14ac:dyDescent="0.2">
      <c r="A89" s="305" t="s">
        <v>142</v>
      </c>
      <c r="B89" s="282"/>
      <c r="C89" s="341">
        <f t="shared" ref="C89:AC89" si="42">C69-C109</f>
        <v>236.19366022783561</v>
      </c>
      <c r="D89" s="341">
        <f t="shared" ca="1" si="42"/>
        <v>102.22858311183791</v>
      </c>
      <c r="E89" s="341">
        <f t="shared" si="42"/>
        <v>0</v>
      </c>
      <c r="F89" s="411">
        <f t="shared" ca="1" si="42"/>
        <v>112.80741444655814</v>
      </c>
      <c r="G89" s="341">
        <f t="shared" si="42"/>
        <v>0</v>
      </c>
      <c r="H89" s="341">
        <f t="shared" si="42"/>
        <v>0</v>
      </c>
      <c r="I89" s="341">
        <f t="shared" si="42"/>
        <v>0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846.75504702386388</v>
      </c>
      <c r="N89" s="341">
        <f t="shared" si="42"/>
        <v>715.14223197019237</v>
      </c>
      <c r="O89" s="341">
        <f t="shared" si="42"/>
        <v>757.92041699866968</v>
      </c>
      <c r="P89" s="341">
        <f t="shared" si="42"/>
        <v>726.48969586737076</v>
      </c>
      <c r="Q89" s="341">
        <f t="shared" si="42"/>
        <v>789.3511381299686</v>
      </c>
      <c r="R89" s="341">
        <f t="shared" si="42"/>
        <v>603.99615651574095</v>
      </c>
      <c r="S89" s="341">
        <f t="shared" si="42"/>
        <v>578.78169155740216</v>
      </c>
      <c r="T89" s="341">
        <f t="shared" si="42"/>
        <v>486.28644880934553</v>
      </c>
      <c r="U89" s="341">
        <f t="shared" si="42"/>
        <v>843.71511078667027</v>
      </c>
      <c r="V89" s="341">
        <f t="shared" si="42"/>
        <v>406.34351507619795</v>
      </c>
      <c r="W89" s="411">
        <f t="shared" si="42"/>
        <v>448.55586299063907</v>
      </c>
      <c r="X89" s="341">
        <f t="shared" si="42"/>
        <v>367.69799233939739</v>
      </c>
      <c r="Y89" s="341">
        <f t="shared" si="42"/>
        <v>304.79176701071265</v>
      </c>
      <c r="Z89" s="341">
        <f t="shared" si="42"/>
        <v>286.9735306110324</v>
      </c>
      <c r="AA89" s="341">
        <f t="shared" si="42"/>
        <v>238.86184911279088</v>
      </c>
      <c r="AB89" s="341">
        <f t="shared" si="42"/>
        <v>179.21237318044405</v>
      </c>
      <c r="AC89" s="342">
        <f t="shared" ca="1" si="42"/>
        <v>260.74618635594197</v>
      </c>
    </row>
    <row r="90" spans="1:29" x14ac:dyDescent="0.2">
      <c r="A90" s="305" t="s">
        <v>144</v>
      </c>
      <c r="B90" s="282"/>
      <c r="C90" s="341">
        <f t="shared" ref="C90:AC90" si="43">C70-C110</f>
        <v>24.339091134225782</v>
      </c>
      <c r="D90" s="341">
        <f t="shared" ca="1" si="43"/>
        <v>0</v>
      </c>
      <c r="E90" s="341">
        <f t="shared" si="43"/>
        <v>0</v>
      </c>
      <c r="F90" s="411">
        <f t="shared" ca="1" si="43"/>
        <v>8.1130303780746544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825.9332016052449</v>
      </c>
      <c r="N90" s="341">
        <f t="shared" si="43"/>
        <v>705.47814775437837</v>
      </c>
      <c r="O90" s="341">
        <f t="shared" si="43"/>
        <v>746.41291501421074</v>
      </c>
      <c r="P90" s="341">
        <f t="shared" si="43"/>
        <v>714.644755173882</v>
      </c>
      <c r="Q90" s="341">
        <f t="shared" si="43"/>
        <v>778.18107485454311</v>
      </c>
      <c r="R90" s="341">
        <f t="shared" si="43"/>
        <v>546.31113033165275</v>
      </c>
      <c r="S90" s="341">
        <f t="shared" si="43"/>
        <v>425.44521765687568</v>
      </c>
      <c r="T90" s="341">
        <f t="shared" si="43"/>
        <v>463.89167814049324</v>
      </c>
      <c r="U90" s="341">
        <f t="shared" si="43"/>
        <v>411.41213968957709</v>
      </c>
      <c r="V90" s="341">
        <f t="shared" si="43"/>
        <v>401.03183514056218</v>
      </c>
      <c r="W90" s="411">
        <f t="shared" si="43"/>
        <v>398.42209623789859</v>
      </c>
      <c r="X90" s="341">
        <f t="shared" si="43"/>
        <v>197.07935430829639</v>
      </c>
      <c r="Y90" s="341">
        <f t="shared" si="43"/>
        <v>139.9079585070649</v>
      </c>
      <c r="Z90" s="341">
        <f t="shared" si="43"/>
        <v>116.44452497132443</v>
      </c>
      <c r="AA90" s="341">
        <f t="shared" si="43"/>
        <v>94.229526672708744</v>
      </c>
      <c r="AB90" s="341">
        <f t="shared" si="43"/>
        <v>46.229219603972524</v>
      </c>
      <c r="AC90" s="342">
        <f t="shared" ca="1" si="43"/>
        <v>121.86205205372244</v>
      </c>
    </row>
    <row r="91" spans="1:29" x14ac:dyDescent="0.2">
      <c r="A91" s="305" t="s">
        <v>143</v>
      </c>
      <c r="B91" s="306"/>
      <c r="C91" s="341">
        <f t="shared" ref="C91:AC91" si="44">C71-C111</f>
        <v>332.31178801386977</v>
      </c>
      <c r="D91" s="341">
        <f t="shared" ca="1" si="44"/>
        <v>71.560008178286807</v>
      </c>
      <c r="E91" s="341">
        <f t="shared" si="44"/>
        <v>267.52273943285218</v>
      </c>
      <c r="F91" s="411">
        <f t="shared" ca="1" si="44"/>
        <v>223.79817854166959</v>
      </c>
      <c r="G91" s="341">
        <f t="shared" si="44"/>
        <v>275.54246663373488</v>
      </c>
      <c r="H91" s="341">
        <f t="shared" si="44"/>
        <v>314.26775612822166</v>
      </c>
      <c r="I91" s="341">
        <f t="shared" si="44"/>
        <v>236.81717713924809</v>
      </c>
      <c r="J91" s="341">
        <f t="shared" si="44"/>
        <v>559.39497839208525</v>
      </c>
      <c r="K91" s="341">
        <f t="shared" si="44"/>
        <v>435.72984749455463</v>
      </c>
      <c r="L91" s="341">
        <f t="shared" si="44"/>
        <v>683.06010928961405</v>
      </c>
      <c r="M91" s="341">
        <f t="shared" si="44"/>
        <v>930.04242869833979</v>
      </c>
      <c r="N91" s="341">
        <f t="shared" si="44"/>
        <v>1289.4093571165813</v>
      </c>
      <c r="O91" s="341">
        <f t="shared" si="44"/>
        <v>755.94626021642034</v>
      </c>
      <c r="P91" s="341">
        <f t="shared" si="44"/>
        <v>722.54138230287572</v>
      </c>
      <c r="Q91" s="341">
        <f t="shared" si="44"/>
        <v>789.3511381299686</v>
      </c>
      <c r="R91" s="341">
        <f t="shared" si="44"/>
        <v>607.38939335009854</v>
      </c>
      <c r="S91" s="341">
        <f t="shared" si="44"/>
        <v>556.05677219525751</v>
      </c>
      <c r="T91" s="341">
        <f t="shared" si="44"/>
        <v>656.15746238486281</v>
      </c>
      <c r="U91" s="341">
        <f t="shared" si="44"/>
        <v>425.89848263639215</v>
      </c>
      <c r="V91" s="341">
        <f t="shared" si="44"/>
        <v>586.11437156452121</v>
      </c>
      <c r="W91" s="411">
        <f t="shared" si="44"/>
        <v>611.12461526010156</v>
      </c>
      <c r="X91" s="341">
        <f t="shared" si="44"/>
        <v>341.44475746577518</v>
      </c>
      <c r="Y91" s="341">
        <f t="shared" si="44"/>
        <v>265.76470577804139</v>
      </c>
      <c r="Z91" s="341">
        <f t="shared" si="44"/>
        <v>274.12978711507276</v>
      </c>
      <c r="AA91" s="341">
        <f t="shared" si="44"/>
        <v>221.01874559360112</v>
      </c>
      <c r="AB91" s="341">
        <f t="shared" si="44"/>
        <v>181.22680070597562</v>
      </c>
      <c r="AC91" s="342">
        <f t="shared" ca="1" si="44"/>
        <v>262.98583186978976</v>
      </c>
    </row>
    <row r="92" spans="1:29" x14ac:dyDescent="0.2">
      <c r="A92" s="305" t="s">
        <v>141</v>
      </c>
      <c r="B92" s="282"/>
      <c r="C92" s="341">
        <f t="shared" ref="C92:AC92" si="45">C72-C112</f>
        <v>123.8236750866763</v>
      </c>
      <c r="D92" s="341">
        <f t="shared" ca="1" si="45"/>
        <v>153.3428746677564</v>
      </c>
      <c r="E92" s="341">
        <f t="shared" si="45"/>
        <v>267.52273943285036</v>
      </c>
      <c r="F92" s="411">
        <f t="shared" ca="1" si="45"/>
        <v>181.56309639576102</v>
      </c>
      <c r="G92" s="341">
        <f t="shared" si="45"/>
        <v>275.54246663373306</v>
      </c>
      <c r="H92" s="341">
        <f t="shared" si="45"/>
        <v>314.26775612822166</v>
      </c>
      <c r="I92" s="341">
        <f t="shared" si="45"/>
        <v>236.81717713924627</v>
      </c>
      <c r="J92" s="341">
        <f t="shared" si="45"/>
        <v>559.39497839208525</v>
      </c>
      <c r="K92" s="341">
        <f t="shared" si="45"/>
        <v>435.72984749455463</v>
      </c>
      <c r="L92" s="341">
        <f t="shared" si="45"/>
        <v>683.06010928961769</v>
      </c>
      <c r="M92" s="341">
        <f t="shared" si="45"/>
        <v>1371.369818950463</v>
      </c>
      <c r="N92" s="341">
        <f t="shared" si="45"/>
        <v>1366.722030843086</v>
      </c>
      <c r="O92" s="341">
        <f t="shared" si="45"/>
        <v>830.46382419119982</v>
      </c>
      <c r="P92" s="341">
        <f t="shared" si="45"/>
        <v>789.66271289932047</v>
      </c>
      <c r="Q92" s="341">
        <f t="shared" si="45"/>
        <v>871.26493548307553</v>
      </c>
      <c r="R92" s="341">
        <f t="shared" si="45"/>
        <v>651.50147219675273</v>
      </c>
      <c r="S92" s="341">
        <f t="shared" si="45"/>
        <v>580.07220287359087</v>
      </c>
      <c r="T92" s="341">
        <f t="shared" si="45"/>
        <v>630.56343876331812</v>
      </c>
      <c r="U92" s="341">
        <f t="shared" si="45"/>
        <v>568.68807774585366</v>
      </c>
      <c r="V92" s="341">
        <f t="shared" si="45"/>
        <v>540.96509211161174</v>
      </c>
      <c r="W92" s="411">
        <f t="shared" si="45"/>
        <v>659.21952849949594</v>
      </c>
      <c r="X92" s="341">
        <f t="shared" si="45"/>
        <v>338.16411866722956</v>
      </c>
      <c r="Y92" s="341">
        <f t="shared" si="45"/>
        <v>237.47860756635419</v>
      </c>
      <c r="Z92" s="341">
        <f t="shared" si="45"/>
        <v>262.26207801265264</v>
      </c>
      <c r="AA92" s="341">
        <f t="shared" si="45"/>
        <v>180.21605840293341</v>
      </c>
      <c r="AB92" s="341">
        <f t="shared" si="45"/>
        <v>115.18654039605644</v>
      </c>
      <c r="AC92" s="342">
        <f t="shared" ca="1" si="45"/>
        <v>236.42259636626295</v>
      </c>
    </row>
    <row r="93" spans="1:29" ht="13.65" customHeight="1" thickBot="1" x14ac:dyDescent="0.25">
      <c r="A93" s="310" t="s">
        <v>145</v>
      </c>
      <c r="B93" s="311"/>
      <c r="C93" s="343">
        <f t="shared" ref="C93:AC93" si="46">C73-C113</f>
        <v>123.8236750866763</v>
      </c>
      <c r="D93" s="343">
        <f t="shared" ca="1" si="46"/>
        <v>153.34287466775731</v>
      </c>
      <c r="E93" s="343">
        <f t="shared" si="46"/>
        <v>267.52273943285218</v>
      </c>
      <c r="F93" s="412">
        <f t="shared" ca="1" si="46"/>
        <v>181.56309639576193</v>
      </c>
      <c r="G93" s="343">
        <f t="shared" si="46"/>
        <v>275.54246663373488</v>
      </c>
      <c r="H93" s="343">
        <f t="shared" si="46"/>
        <v>314.26775612822166</v>
      </c>
      <c r="I93" s="343">
        <f t="shared" si="46"/>
        <v>236.81717713924809</v>
      </c>
      <c r="J93" s="343">
        <f t="shared" si="46"/>
        <v>559.39497839208343</v>
      </c>
      <c r="K93" s="343">
        <f t="shared" si="46"/>
        <v>435.72984749455281</v>
      </c>
      <c r="L93" s="343">
        <f t="shared" si="46"/>
        <v>683.06010928961405</v>
      </c>
      <c r="M93" s="343">
        <f t="shared" si="46"/>
        <v>1454.6572006249426</v>
      </c>
      <c r="N93" s="343">
        <f t="shared" si="46"/>
        <v>1463.3628730012206</v>
      </c>
      <c r="O93" s="343">
        <f t="shared" si="46"/>
        <v>960.2073025969803</v>
      </c>
      <c r="P93" s="343">
        <f t="shared" si="46"/>
        <v>900.21549270522519</v>
      </c>
      <c r="Q93" s="343">
        <f t="shared" si="46"/>
        <v>1020.1991124887281</v>
      </c>
      <c r="R93" s="343">
        <f t="shared" si="46"/>
        <v>746.51210355877993</v>
      </c>
      <c r="S93" s="343">
        <f t="shared" si="46"/>
        <v>605.54466886838782</v>
      </c>
      <c r="T93" s="343">
        <f t="shared" si="46"/>
        <v>662.55596829024762</v>
      </c>
      <c r="U93" s="343">
        <f t="shared" si="46"/>
        <v>591.86622646075921</v>
      </c>
      <c r="V93" s="343">
        <f t="shared" si="46"/>
        <v>562.21181185415844</v>
      </c>
      <c r="W93" s="412">
        <f t="shared" si="46"/>
        <v>699.50594071644628</v>
      </c>
      <c r="X93" s="343">
        <f t="shared" si="46"/>
        <v>359.83112885844275</v>
      </c>
      <c r="Y93" s="343">
        <f t="shared" si="46"/>
        <v>253.82302892770895</v>
      </c>
      <c r="Z93" s="343">
        <f t="shared" si="46"/>
        <v>277.3295258318376</v>
      </c>
      <c r="AA93" s="343">
        <f t="shared" si="46"/>
        <v>188.60246975998234</v>
      </c>
      <c r="AB93" s="343">
        <f t="shared" si="46"/>
        <v>118.64754059449297</v>
      </c>
      <c r="AC93" s="344">
        <f t="shared" ca="1" si="46"/>
        <v>248.28607380846188</v>
      </c>
    </row>
    <row r="94" spans="1:29" ht="13.65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65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65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65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65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65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65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65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65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65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0.8" thickBot="1" x14ac:dyDescent="0.25">
      <c r="A106" s="349">
        <f>A46</f>
        <v>37180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4457.6523031203569</v>
      </c>
      <c r="D107" s="341">
        <v>5724.8006542629319</v>
      </c>
      <c r="E107" s="341">
        <v>9630.8186195826638</v>
      </c>
      <c r="F107" s="341">
        <v>6604.4238589886509</v>
      </c>
      <c r="G107" s="347">
        <v>11001.105543754664</v>
      </c>
      <c r="H107" s="347">
        <v>11266.499057196732</v>
      </c>
      <c r="I107" s="347">
        <v>10735.712030312598</v>
      </c>
      <c r="J107" s="347">
        <v>14295.153398335653</v>
      </c>
      <c r="K107" s="347">
        <v>13289.760348583877</v>
      </c>
      <c r="L107" s="347">
        <v>15300.546448087431</v>
      </c>
      <c r="M107" s="347">
        <v>10223.765432098766</v>
      </c>
      <c r="N107" s="347">
        <v>9817.6718092566607</v>
      </c>
      <c r="O107" s="347">
        <v>14748.103426256468</v>
      </c>
      <c r="P107" s="347">
        <v>13500.164636154099</v>
      </c>
      <c r="Q107" s="347">
        <v>15996.042216358839</v>
      </c>
      <c r="R107" s="347">
        <v>13916.834339369549</v>
      </c>
      <c r="S107" s="347">
        <v>12134.69593432584</v>
      </c>
      <c r="T107" s="347">
        <v>12461.059190031152</v>
      </c>
      <c r="U107" s="347">
        <v>11679.835108210236</v>
      </c>
      <c r="V107" s="347">
        <v>12263.193504736129</v>
      </c>
      <c r="W107" s="347">
        <v>12469.64636113897</v>
      </c>
      <c r="X107" s="347">
        <v>11755.972100083123</v>
      </c>
      <c r="Y107" s="347">
        <v>11211.553297448074</v>
      </c>
      <c r="Z107" s="347">
        <v>11010.45446798605</v>
      </c>
      <c r="AA107" s="347">
        <v>10548.242481562709</v>
      </c>
      <c r="AB107" s="347">
        <v>10177.488992930672</v>
      </c>
      <c r="AC107" s="348">
        <v>10728.719093364247</v>
      </c>
    </row>
    <row r="108" spans="1:29" x14ac:dyDescent="0.2">
      <c r="A108" s="305" t="s">
        <v>140</v>
      </c>
      <c r="B108" s="306"/>
      <c r="C108" s="341">
        <v>5014.8588410104012</v>
      </c>
      <c r="D108" s="341">
        <v>5878.1435289306892</v>
      </c>
      <c r="E108" s="341">
        <v>9697.6993044408773</v>
      </c>
      <c r="F108" s="411">
        <v>6863.5672247939901</v>
      </c>
      <c r="G108" s="341">
        <v>10946.034262429353</v>
      </c>
      <c r="H108" s="341">
        <v>11187.932118164676</v>
      </c>
      <c r="I108" s="341">
        <v>10704.136406694031</v>
      </c>
      <c r="J108" s="341">
        <v>14841.601485767347</v>
      </c>
      <c r="K108" s="341">
        <v>13289.760348583877</v>
      </c>
      <c r="L108" s="341">
        <v>16393.442622950817</v>
      </c>
      <c r="M108" s="341">
        <v>11188.271604938271</v>
      </c>
      <c r="N108" s="341">
        <v>10694.249649368861</v>
      </c>
      <c r="O108" s="341">
        <v>15654.281017842386</v>
      </c>
      <c r="P108" s="341">
        <v>14487.981560750739</v>
      </c>
      <c r="Q108" s="341">
        <v>16820.580474934035</v>
      </c>
      <c r="R108" s="341">
        <v>15090.543259557344</v>
      </c>
      <c r="S108" s="341">
        <v>11963.369252943055</v>
      </c>
      <c r="T108" s="341">
        <v>12287.988923502942</v>
      </c>
      <c r="U108" s="341">
        <v>11508.072827207146</v>
      </c>
      <c r="V108" s="341">
        <v>12094.046008119079</v>
      </c>
      <c r="W108" s="341">
        <v>12888.954781319497</v>
      </c>
      <c r="X108" s="341">
        <v>12270.964089096628</v>
      </c>
      <c r="Y108" s="341">
        <v>11684.77710163329</v>
      </c>
      <c r="Z108" s="341">
        <v>11567.704631142258</v>
      </c>
      <c r="AA108" s="341">
        <v>11411.187375006242</v>
      </c>
      <c r="AB108" s="341">
        <v>11323.735737318615</v>
      </c>
      <c r="AC108" s="342">
        <v>11464.405993056922</v>
      </c>
    </row>
    <row r="109" spans="1:29" x14ac:dyDescent="0.2">
      <c r="A109" s="305" t="s">
        <v>142</v>
      </c>
      <c r="B109" s="282"/>
      <c r="C109" s="341">
        <v>5061.2927191679046</v>
      </c>
      <c r="D109" s="341">
        <v>5867.9206706195046</v>
      </c>
      <c r="E109" s="341">
        <v>9630.8186195826638</v>
      </c>
      <c r="F109" s="411">
        <v>6853.3440031233577</v>
      </c>
      <c r="G109" s="341">
        <v>11222.209333087503</v>
      </c>
      <c r="H109" s="341">
        <v>11235.072281583911</v>
      </c>
      <c r="I109" s="341">
        <v>11209.346384591096</v>
      </c>
      <c r="J109" s="341">
        <v>15522.875816993463</v>
      </c>
      <c r="K109" s="341">
        <v>14379.084967320261</v>
      </c>
      <c r="L109" s="341">
        <v>16666.666666666664</v>
      </c>
      <c r="M109" s="341">
        <v>11766.975308641975</v>
      </c>
      <c r="N109" s="341">
        <v>12973.352033660587</v>
      </c>
      <c r="O109" s="341">
        <v>16313.368629471348</v>
      </c>
      <c r="P109" s="341">
        <v>15146.5261771485</v>
      </c>
      <c r="Q109" s="341">
        <v>17480.211081794194</v>
      </c>
      <c r="R109" s="341">
        <v>14922.870556673372</v>
      </c>
      <c r="S109" s="341">
        <v>12648.240378853885</v>
      </c>
      <c r="T109" s="341">
        <v>13153.340256143993</v>
      </c>
      <c r="U109" s="341">
        <v>11851.597389213328</v>
      </c>
      <c r="V109" s="341">
        <v>12939.783491204331</v>
      </c>
      <c r="W109" s="341">
        <v>13544.499193302227</v>
      </c>
      <c r="X109" s="341">
        <v>12908.229029887609</v>
      </c>
      <c r="Y109" s="341">
        <v>12235.795111493699</v>
      </c>
      <c r="Z109" s="341">
        <v>12140.484771394247</v>
      </c>
      <c r="AA109" s="341">
        <v>11601.39519466105</v>
      </c>
      <c r="AB109" s="341">
        <v>11091.337358923478</v>
      </c>
      <c r="AC109" s="342">
        <v>11762.652864118771</v>
      </c>
    </row>
    <row r="110" spans="1:29" x14ac:dyDescent="0.2">
      <c r="A110" s="305" t="s">
        <v>144</v>
      </c>
      <c r="B110" s="282"/>
      <c r="C110" s="341">
        <v>5070.9664437840511</v>
      </c>
      <c r="D110" s="341">
        <v>4812.5127130577412</v>
      </c>
      <c r="E110" s="341">
        <v>8694.4890315676821</v>
      </c>
      <c r="F110" s="411">
        <v>6192.6560628031584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11477.623456790123</v>
      </c>
      <c r="N110" s="341">
        <v>12798.036465638146</v>
      </c>
      <c r="O110" s="341">
        <v>16066.210775110489</v>
      </c>
      <c r="P110" s="341">
        <v>14899.57194599934</v>
      </c>
      <c r="Q110" s="341">
        <v>17232.849604221636</v>
      </c>
      <c r="R110" s="341">
        <v>13497.652582159624</v>
      </c>
      <c r="S110" s="341">
        <v>12504.450756367352</v>
      </c>
      <c r="T110" s="341">
        <v>12547.594323295258</v>
      </c>
      <c r="U110" s="341">
        <v>12195.121951219513</v>
      </c>
      <c r="V110" s="341">
        <v>12770.635994587281</v>
      </c>
      <c r="W110" s="341">
        <v>13078.794749923689</v>
      </c>
      <c r="X110" s="341">
        <v>9319.2468468034385</v>
      </c>
      <c r="Y110" s="341">
        <v>7916.8472854095562</v>
      </c>
      <c r="Z110" s="341">
        <v>7207.1397988917834</v>
      </c>
      <c r="AA110" s="341">
        <v>9400.0234824468716</v>
      </c>
      <c r="AB110" s="341">
        <v>9893.6693848443501</v>
      </c>
      <c r="AC110" s="342">
        <v>9263.8715495231645</v>
      </c>
    </row>
    <row r="111" spans="1:29" x14ac:dyDescent="0.2">
      <c r="A111" s="305" t="s">
        <v>143</v>
      </c>
      <c r="B111" s="306"/>
      <c r="C111" s="341">
        <v>5154.1604754829114</v>
      </c>
      <c r="D111" s="341">
        <v>5775.9149458188513</v>
      </c>
      <c r="E111" s="341">
        <v>8962.0117710005343</v>
      </c>
      <c r="F111" s="411">
        <v>6630.695730767432</v>
      </c>
      <c r="G111" s="341">
        <v>10591.999280766435</v>
      </c>
      <c r="H111" s="341">
        <v>10685.103708359522</v>
      </c>
      <c r="I111" s="341">
        <v>10498.894853173349</v>
      </c>
      <c r="J111" s="341">
        <v>15291.171113254044</v>
      </c>
      <c r="K111" s="341">
        <v>14052.287581699346</v>
      </c>
      <c r="L111" s="341">
        <v>16530.054644808744</v>
      </c>
      <c r="M111" s="341">
        <v>12924.382716049384</v>
      </c>
      <c r="N111" s="341">
        <v>13323.983169705467</v>
      </c>
      <c r="O111" s="341">
        <v>16272.209590946488</v>
      </c>
      <c r="P111" s="341">
        <v>15064.20810009878</v>
      </c>
      <c r="Q111" s="341">
        <v>17480.211081794194</v>
      </c>
      <c r="R111" s="341">
        <v>15006.706908115359</v>
      </c>
      <c r="S111" s="341">
        <v>12875.731165966767</v>
      </c>
      <c r="T111" s="341">
        <v>12893.734856351677</v>
      </c>
      <c r="U111" s="341">
        <v>12624.527653727242</v>
      </c>
      <c r="V111" s="341">
        <v>13108.930987821381</v>
      </c>
      <c r="W111" s="341">
        <v>13571.011206558234</v>
      </c>
      <c r="X111" s="341">
        <v>12990.1458842804</v>
      </c>
      <c r="Y111" s="341">
        <v>12219.799224259359</v>
      </c>
      <c r="Z111" s="341">
        <v>12118.004547589653</v>
      </c>
      <c r="AA111" s="341">
        <v>11503.256729959003</v>
      </c>
      <c r="AB111" s="341">
        <v>10934.951708421182</v>
      </c>
      <c r="AC111" s="342">
        <v>11702.814946276532</v>
      </c>
    </row>
    <row r="112" spans="1:29" x14ac:dyDescent="0.2">
      <c r="A112" s="305" t="s">
        <v>141</v>
      </c>
      <c r="B112" s="282"/>
      <c r="C112" s="341">
        <v>5014.8588410104012</v>
      </c>
      <c r="D112" s="341">
        <v>5520.343488039256</v>
      </c>
      <c r="E112" s="341">
        <v>8426.9662921348317</v>
      </c>
      <c r="F112" s="411">
        <v>6320.722873728163</v>
      </c>
      <c r="G112" s="341">
        <v>9922.6918189365224</v>
      </c>
      <c r="H112" s="341">
        <v>9978.0012570710242</v>
      </c>
      <c r="I112" s="341">
        <v>9867.3823808020206</v>
      </c>
      <c r="J112" s="341">
        <v>14773.295474838387</v>
      </c>
      <c r="K112" s="341">
        <v>13289.760348583877</v>
      </c>
      <c r="L112" s="341">
        <v>16256.830601092897</v>
      </c>
      <c r="M112" s="341">
        <v>13310.185185185184</v>
      </c>
      <c r="N112" s="341">
        <v>14726.507713884992</v>
      </c>
      <c r="O112" s="341">
        <v>17878.905330301826</v>
      </c>
      <c r="P112" s="341">
        <v>16463.615409944021</v>
      </c>
      <c r="Q112" s="341">
        <v>19294.195250659632</v>
      </c>
      <c r="R112" s="341">
        <v>16096.579476861167</v>
      </c>
      <c r="S112" s="341">
        <v>11822.195008174662</v>
      </c>
      <c r="T112" s="341">
        <v>12201.453790238835</v>
      </c>
      <c r="U112" s="341">
        <v>11593.95396770869</v>
      </c>
      <c r="V112" s="341">
        <v>11671.177266576455</v>
      </c>
      <c r="W112" s="341">
        <v>13639.384293376357</v>
      </c>
      <c r="X112" s="341">
        <v>12282.40835551915</v>
      </c>
      <c r="Y112" s="341">
        <v>11523.002059943947</v>
      </c>
      <c r="Z112" s="341">
        <v>11481.075958049107</v>
      </c>
      <c r="AA112" s="341">
        <v>10939.060455624338</v>
      </c>
      <c r="AB112" s="341">
        <v>10436.872131960808</v>
      </c>
      <c r="AC112" s="342">
        <v>11178.915203486904</v>
      </c>
    </row>
    <row r="113" spans="1:29" ht="10.8" thickBot="1" x14ac:dyDescent="0.25">
      <c r="A113" s="305" t="s">
        <v>145</v>
      </c>
      <c r="C113" s="343">
        <v>5200.5943536404156</v>
      </c>
      <c r="D113" s="343">
        <v>5724.8006542629319</v>
      </c>
      <c r="E113" s="343">
        <v>8962.0117710005343</v>
      </c>
      <c r="F113" s="412">
        <v>6629.1355929679603</v>
      </c>
      <c r="G113" s="341">
        <v>10355.740283648729</v>
      </c>
      <c r="H113" s="341">
        <v>10449.402891263357</v>
      </c>
      <c r="I113" s="341">
        <v>10262.077676034101</v>
      </c>
      <c r="J113" s="341">
        <v>15592.074716954177</v>
      </c>
      <c r="K113" s="341">
        <v>13834.422657952069</v>
      </c>
      <c r="L113" s="341">
        <v>17349.726775956286</v>
      </c>
      <c r="M113" s="341">
        <v>14467.592592592591</v>
      </c>
      <c r="N113" s="341">
        <v>16479.663394109393</v>
      </c>
      <c r="O113" s="341">
        <v>20680.4349261483</v>
      </c>
      <c r="P113" s="341">
        <v>18768.521567336182</v>
      </c>
      <c r="Q113" s="341">
        <v>22592.348284960422</v>
      </c>
      <c r="R113" s="341">
        <v>18443.997317236754</v>
      </c>
      <c r="S113" s="341">
        <v>12565.191822548533</v>
      </c>
      <c r="T113" s="341">
        <v>13066.805122879889</v>
      </c>
      <c r="U113" s="341">
        <v>12281.003091721057</v>
      </c>
      <c r="V113" s="341">
        <v>12347.767253044654</v>
      </c>
      <c r="W113" s="341">
        <v>14961.845375659528</v>
      </c>
      <c r="X113" s="341">
        <v>13306.971365240754</v>
      </c>
      <c r="Y113" s="341">
        <v>12447.869303144564</v>
      </c>
      <c r="Z113" s="341">
        <v>12413.65052840442</v>
      </c>
      <c r="AA113" s="341">
        <v>11775.660897898708</v>
      </c>
      <c r="AB113" s="341">
        <v>11177.572321096366</v>
      </c>
      <c r="AC113" s="342">
        <v>12067.253091286724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0.8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350520</xdr:colOff>
                    <xdr:row>0</xdr:row>
                    <xdr:rowOff>38100</xdr:rowOff>
                  </from>
                  <to>
                    <xdr:col>12</xdr:col>
                    <xdr:colOff>160020</xdr:colOff>
                    <xdr:row>1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495300</xdr:colOff>
                    <xdr:row>0</xdr:row>
                    <xdr:rowOff>22860</xdr:rowOff>
                  </from>
                  <to>
                    <xdr:col>27</xdr:col>
                    <xdr:colOff>464820</xdr:colOff>
                    <xdr:row>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403860</xdr:colOff>
                    <xdr:row>0</xdr:row>
                    <xdr:rowOff>22860</xdr:rowOff>
                  </from>
                  <to>
                    <xdr:col>31</xdr:col>
                    <xdr:colOff>533400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0.199999999999999" x14ac:dyDescent="0.2"/>
  <cols>
    <col min="1" max="1" width="30.75" style="152" customWidth="1"/>
    <col min="2" max="2" width="10.375" style="152" hidden="1" customWidth="1"/>
    <col min="3" max="5" width="9.125" style="152" customWidth="1"/>
    <col min="6" max="6" width="9.875" style="152" customWidth="1"/>
    <col min="7" max="7" width="11.75" style="152" customWidth="1"/>
    <col min="8" max="9" width="9.875" style="152" hidden="1" customWidth="1"/>
    <col min="10" max="10" width="12.375" style="152" customWidth="1"/>
    <col min="11" max="12" width="9.875" style="152" hidden="1" customWidth="1"/>
    <col min="13" max="14" width="9.875" style="152" customWidth="1"/>
    <col min="15" max="15" width="11.125" style="152" customWidth="1"/>
    <col min="16" max="16" width="9.875" style="152" hidden="1" customWidth="1"/>
    <col min="17" max="17" width="2.625" style="152" hidden="1" customWidth="1"/>
    <col min="18" max="18" width="9.875" style="152" customWidth="1"/>
    <col min="19" max="19" width="12" style="152" customWidth="1"/>
    <col min="20" max="22" width="9.875" style="152" hidden="1" customWidth="1"/>
    <col min="23" max="23" width="10.375" style="152" bestFit="1" customWidth="1"/>
    <col min="24" max="27" width="10.375" style="152" customWidth="1"/>
    <col min="28" max="28" width="13.25" style="350" customWidth="1"/>
    <col min="29" max="29" width="15" style="152" bestFit="1" customWidth="1"/>
    <col min="30" max="30" width="9.875" style="282" bestFit="1" customWidth="1"/>
    <col min="31" max="31" width="14.875" style="152" customWidth="1"/>
    <col min="32" max="32" width="13" style="152" customWidth="1"/>
    <col min="33" max="140" width="9.1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37181</v>
      </c>
      <c r="B2" s="280"/>
    </row>
    <row r="3" spans="1:140" ht="10.5" hidden="1" customHeight="1" x14ac:dyDescent="0.2">
      <c r="A3" s="283"/>
      <c r="B3" s="280"/>
      <c r="C3" s="152">
        <v>144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176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3.2" x14ac:dyDescent="0.25">
      <c r="A6" s="287">
        <f>+'Power Price'!A6</f>
        <v>37181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5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65" customHeight="1" x14ac:dyDescent="0.2">
      <c r="A9" s="300" t="s">
        <v>139</v>
      </c>
      <c r="B9" s="315" t="s">
        <v>54</v>
      </c>
      <c r="C9" s="356">
        <f ca="1">(0.777777777777778*'Off Peak Detail'!D9)+(0.222222222222222*'Off Peak Detail'!D47)</f>
        <v>22.513888888888886</v>
      </c>
      <c r="D9" s="356">
        <f ca="1">(0.789473684210526*'Off Peak Detail'!E9)+(0.210526315789474*'Off Peak Detail'!E47)</f>
        <v>24.092947368421051</v>
      </c>
      <c r="E9" s="356">
        <f>(0.75609756097561*'Off Peak Detail'!F9)+(0.24390243902439*'Off Peak Detail'!F47)</f>
        <v>29.088829268292685</v>
      </c>
      <c r="F9" s="301">
        <f t="shared" ref="F9:F15" ca="1" si="6">(C9*C$5+D9*D$5+E9*E$5)/(SUM(C$5:E$5))</f>
        <v>25.942112833494541</v>
      </c>
      <c r="G9" s="195">
        <f t="shared" ref="G9:G15" si="7">AVERAGE(H9:I9)</f>
        <v>25.757974358974359</v>
      </c>
      <c r="H9" s="195">
        <f t="shared" si="0"/>
        <v>27.516282051282055</v>
      </c>
      <c r="I9" s="195">
        <f t="shared" si="0"/>
        <v>23.999666666666666</v>
      </c>
      <c r="J9" s="195">
        <f t="shared" ref="J9:J15" si="8">AVERAGE(K9:L9)</f>
        <v>20.000070603337612</v>
      </c>
      <c r="K9" s="195">
        <f t="shared" si="1"/>
        <v>20.999878048780488</v>
      </c>
      <c r="L9" s="195">
        <f t="shared" si="1"/>
        <v>19.000263157894739</v>
      </c>
      <c r="M9" s="195">
        <f t="shared" si="1"/>
        <v>20.006153846153847</v>
      </c>
      <c r="N9" s="195">
        <f t="shared" si="1"/>
        <v>21</v>
      </c>
      <c r="O9" s="195">
        <f t="shared" ref="O9:O15" si="9">AVERAGE(P9:Q9)</f>
        <v>31.718000000000004</v>
      </c>
      <c r="P9" s="191">
        <f t="shared" si="2"/>
        <v>29.436076923076925</v>
      </c>
      <c r="Q9" s="195">
        <f t="shared" si="2"/>
        <v>33.999923076923082</v>
      </c>
      <c r="R9" s="195">
        <f t="shared" si="2"/>
        <v>29.418750000000003</v>
      </c>
      <c r="S9" s="195">
        <f t="shared" ref="S9:S15" si="10">AVERAGE(T9:V9)</f>
        <v>26.669919982884039</v>
      </c>
      <c r="T9" s="195">
        <f t="shared" si="3"/>
        <v>27.000000000000004</v>
      </c>
      <c r="U9" s="195">
        <f t="shared" si="3"/>
        <v>23.921052631578945</v>
      </c>
      <c r="V9" s="195">
        <f t="shared" si="3"/>
        <v>29.088707317073172</v>
      </c>
      <c r="W9" s="301">
        <f>SUM(AG28:AR28)/SUM($AG$5:$AR$5)</f>
        <v>25.460200239563711</v>
      </c>
      <c r="X9" s="195">
        <f>SUM(AS28:BD28)/SUM($AS$5:$BD$5)</f>
        <v>26.888732746762997</v>
      </c>
      <c r="Y9" s="195">
        <f>SUM(BE28:BR28)/SUM($BE$5:$BR$5)</f>
        <v>27.122589059535166</v>
      </c>
      <c r="Z9" s="195">
        <f>SUM(BQ28:CB28)/SUM($BQ$5:$CB$5)</f>
        <v>27.292480808552639</v>
      </c>
      <c r="AA9" s="195">
        <f t="shared" ref="AA9:AA15" si="11">SUM(CC28:DX28)/SUM($CC$5:$DX$5)</f>
        <v>27.946537573036633</v>
      </c>
      <c r="AB9" s="191">
        <f t="shared" ref="AB9:AB15" si="12">SUM(DY28:EJ28)/SUM($DY$5:$EJ$5)</f>
        <v>28.546021554472283</v>
      </c>
      <c r="AC9" s="357">
        <f t="shared" ref="AC9:AC15" ca="1" si="13">(C9*C$5+D9*D$5+E9*E$5+SUM(AG28:EJ28))/(SUM(C$5:E$5)+SUM($AG$5:$EJ$5))</f>
        <v>27.399575564025803</v>
      </c>
      <c r="AD9" s="303"/>
      <c r="AE9" s="304"/>
      <c r="AG9" s="358">
        <f>(0.794871794871795*'Off Peak Detail'!AB9)+(0.205128205128205*'Off Peak Detail'!AB47)</f>
        <v>27.516282051282055</v>
      </c>
      <c r="AH9" s="358">
        <f>(0.777777777777778*'Off Peak Detail'!AC9)+(0.222222222222222*'Off Peak Detail'!AC47)</f>
        <v>23.999666666666666</v>
      </c>
      <c r="AI9" s="358">
        <f>(0.75609756097561*'Off Peak Detail'!AD9)+(0.24390243902439*'Off Peak Detail'!AD47)</f>
        <v>20.999878048780488</v>
      </c>
      <c r="AJ9" s="358">
        <f>(0.789473684210526*'Off Peak Detail'!AE9)+(0.210526315789474*'Off Peak Detail'!AE47)</f>
        <v>19.000263157894739</v>
      </c>
      <c r="AK9" s="358">
        <f>(0.794871794871795*'Off Peak Detail'!AF9)+(0.205128205128205*'Off Peak Detail'!AF47)</f>
        <v>20.006153846153847</v>
      </c>
      <c r="AL9" s="358">
        <f>(0.75*'Off Peak Detail'!AG9)+(0.25*'Off Peak Detail'!AG47)</f>
        <v>21</v>
      </c>
      <c r="AM9" s="358">
        <f>(0.794871794871795*'Off Peak Detail'!AH9)+(0.205128205128205*'Off Peak Detail'!AH47)</f>
        <v>29.436076923076925</v>
      </c>
      <c r="AN9" s="358">
        <f>(0.794871794871795*'Off Peak Detail'!AI9)+(0.205128205128205*'Off Peak Detail'!AI47)</f>
        <v>33.999923076923082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27.000000000000004</v>
      </c>
      <c r="AQ9" s="358">
        <f>(0.789473684210526*'Off Peak Detail'!AL9)+(0.210526315789474*'Off Peak Detail'!AL47)</f>
        <v>23.921052631578945</v>
      </c>
      <c r="AR9" s="358">
        <f>(0.75609756097561*'Off Peak Detail'!AM9)+(0.24390243902439*'Off Peak Detail'!AM47)</f>
        <v>29.088707317073172</v>
      </c>
      <c r="AS9" s="358">
        <f>(0.794871794871795*'Off Peak Detail'!AN9)+(0.205128205128205*'Off Peak Detail'!AN47)</f>
        <v>28.948384615384615</v>
      </c>
      <c r="AT9" s="358">
        <f>(0.777777777777778*'Off Peak Detail'!AO9)+(0.222222222222222*'Off Peak Detail'!AO47)</f>
        <v>28</v>
      </c>
      <c r="AU9" s="358">
        <f>(0.75609756097561*'Off Peak Detail'!AP9)+(0.24390243902439*'Off Peak Detail'!AP47)</f>
        <v>25.249731707317071</v>
      </c>
      <c r="AV9" s="358">
        <f>(0.789473684210526*'Off Peak Detail'!AQ9)+(0.210526315789474*'Off Peak Detail'!AQ47)</f>
        <v>22.000263157894739</v>
      </c>
      <c r="AW9" s="358">
        <f>(0.794871794871795*'Off Peak Detail'!AR9)+(0.205128205128205*'Off Peak Detail'!AR47)</f>
        <v>13.660333333333334</v>
      </c>
      <c r="AX9" s="358">
        <f>(0.75*'Off Peak Detail'!AS9)+(0.25*'Off Peak Detail'!AS47)</f>
        <v>16.000125000000001</v>
      </c>
      <c r="AY9" s="358">
        <f>(0.794871794871795*'Off Peak Detail'!AT9)+(0.205128205128205*'Off Peak Detail'!AT47)</f>
        <v>35.513102564102567</v>
      </c>
      <c r="AZ9" s="358">
        <f>(0.75609756097561*'Off Peak Detail'!AU9)+(0.24390243902439*'Off Peak Detail'!AU47)</f>
        <v>38.500073170731703</v>
      </c>
      <c r="BA9" s="358">
        <f>(0.789473684210526*'Off Peak Detail'!AV9)+(0.210526315789474*'Off Peak Detail'!AV47)</f>
        <v>32.414210526315792</v>
      </c>
      <c r="BB9" s="358">
        <f>(0.794871794871795*'Off Peak Detail'!AW9)+(0.205128205128205*'Off Peak Detail'!AW47)</f>
        <v>27.49969230769231</v>
      </c>
      <c r="BC9" s="358">
        <f>(0.75*'Off Peak Detail'!AX9)+(0.25*'Off Peak Detail'!AX47)</f>
        <v>24.9375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28.385743589743591</v>
      </c>
      <c r="BF9" s="358">
        <f>(0.743589743589744*'Off Peak Detail'!BA9)+(0.256410256410256*'Off Peak Detail'!BA47)</f>
        <v>27.68979487179487</v>
      </c>
      <c r="BG9" s="358">
        <f>(0.794871794871795*'Off Peak Detail'!BB9)+(0.205128205128205*'Off Peak Detail'!BB47)</f>
        <v>25.470230769230774</v>
      </c>
      <c r="BH9" s="358">
        <f>(0.789473684210526*'Off Peak Detail'!BC9)+(0.210526315789474*'Off Peak Detail'!BC47)</f>
        <v>22.840263157894739</v>
      </c>
      <c r="BI9" s="358">
        <f>(0.75609756097561*'Off Peak Detail'!BD9)+(0.24390243902439*'Off Peak Detail'!BD47)</f>
        <v>16.029073170731706</v>
      </c>
      <c r="BJ9" s="358">
        <f>(0.789473684210526*'Off Peak Detail'!BE9)+(0.210526315789474*'Off Peak Detail'!BE47)</f>
        <v>17.970105263157897</v>
      </c>
      <c r="BK9" s="358">
        <f>(0.794871794871795*'Off Peak Detail'!BF9)+(0.205128205128205*'Off Peak Detail'!BF47)</f>
        <v>33.968256410256416</v>
      </c>
      <c r="BL9" s="358">
        <f>(0.75609756097561*'Off Peak Detail'!BG9)+(0.24390243902439*'Off Peak Detail'!BG47)</f>
        <v>36.500048780487802</v>
      </c>
      <c r="BM9" s="358">
        <f>(0.789473684210526*'Off Peak Detail'!BH9)+(0.210526315789474*'Off Peak Detail'!BH47)</f>
        <v>31.491315789473685</v>
      </c>
      <c r="BN9" s="358">
        <f>(0.75609756097561*'Off Peak Detail'!BI9)+(0.24390243902439*'Off Peak Detail'!BI47)</f>
        <v>27.519731707317074</v>
      </c>
      <c r="BO9" s="358">
        <f>(0.789473684210526*'Off Peak Detail'!BJ9)+(0.210526315789474*'Off Peak Detail'!BJ47)</f>
        <v>25.415631578947369</v>
      </c>
      <c r="BP9" s="358">
        <f>(0.794871794871795*'Off Peak Detail'!BK9)+(0.205128205128205*'Off Peak Detail'!BK47)</f>
        <v>29.697923076923079</v>
      </c>
      <c r="BQ9" s="358">
        <f>(0.75609756097561*'Off Peak Detail'!BL9)+(0.24390243902439*'Off Peak Detail'!BL47)</f>
        <v>28.622341463414635</v>
      </c>
      <c r="BR9" s="358">
        <f>(0.777777777777778*'Off Peak Detail'!BM9)+(0.222222222222222*'Off Peak Detail'!BM47)</f>
        <v>27.97988888888889</v>
      </c>
      <c r="BS9" s="358">
        <f>(0.794871794871795*'Off Peak Detail'!BN9)+(0.205128205128205*'Off Peak Detail'!BN47)</f>
        <v>25.950333333333337</v>
      </c>
      <c r="BT9" s="358">
        <f>(0.789473684210526*'Off Peak Detail'!BO9)+(0.210526315789474*'Off Peak Detail'!BO47)</f>
        <v>23.55</v>
      </c>
      <c r="BU9" s="358">
        <f>(0.75609756097561*'Off Peak Detail'!BP9)+(0.24390243902439*'Off Peak Detail'!BP47)</f>
        <v>17.31819512195122</v>
      </c>
      <c r="BV9" s="358">
        <f>(0.789473684210526*'Off Peak Detail'!BQ9)+(0.210526315789474*'Off Peak Detail'!BQ47)</f>
        <v>19.11</v>
      </c>
      <c r="BW9" s="358">
        <f>(0.75609756097561*'Off Peak Detail'!BR9)+(0.24390243902439*'Off Peak Detail'!BR47)</f>
        <v>33.698195121951215</v>
      </c>
      <c r="BX9" s="358">
        <f>(0.794871794871795*'Off Peak Detail'!BS9)+(0.205128205128205*'Off Peak Detail'!BS47)</f>
        <v>35.999794871794876</v>
      </c>
      <c r="BY9" s="358">
        <f>(0.789473684210526*'Off Peak Detail'!BT9)+(0.210526315789474*'Off Peak Detail'!BT47)</f>
        <v>31.434473684210527</v>
      </c>
      <c r="BZ9" s="358">
        <f>(0.75609756097561*'Off Peak Detail'!BU9)+(0.24390243902439*'Off Peak Detail'!BU47)</f>
        <v>27.810146341463412</v>
      </c>
      <c r="CA9" s="358">
        <f>(0.789473684210526*'Off Peak Detail'!BV9)+(0.210526315789474*'Off Peak Detail'!BV47)</f>
        <v>25.877473684210528</v>
      </c>
      <c r="CB9" s="358">
        <f>(0.794871794871795*'Off Peak Detail'!BW9)+(0.205128205128205*'Off Peak Detail'!BW47)</f>
        <v>29.782435897435899</v>
      </c>
      <c r="CC9" s="358">
        <f>(0.75609756097561*'Off Peak Detail'!BX9)+(0.24390243902439*'Off Peak Detail'!BX47)</f>
        <v>28.799268292682925</v>
      </c>
      <c r="CD9" s="358">
        <f>(0.777777777777778*'Off Peak Detail'!BY9)+(0.222222222222222*'Off Peak Detail'!BY47)</f>
        <v>28.220222222222223</v>
      </c>
      <c r="CE9" s="358">
        <f>(0.794871794871795*'Off Peak Detail'!BZ9)+(0.205128205128205*'Off Peak Detail'!BZ47)</f>
        <v>26.379692307692309</v>
      </c>
      <c r="CF9" s="358">
        <f>(0.75*'Off Peak Detail'!CA9)+(0.25*'Off Peak Detail'!CA47)</f>
        <v>24.190250000000002</v>
      </c>
      <c r="CG9" s="358">
        <f>(0.794871794871795*'Off Peak Detail'!CB9)+(0.205128205128205*'Off Peak Detail'!CB47)</f>
        <v>18.490051282051283</v>
      </c>
      <c r="CH9" s="358">
        <f>(0.789473684210526*'Off Peak Detail'!CC9)+(0.210526315789474*'Off Peak Detail'!CC47)</f>
        <v>20.149736842105266</v>
      </c>
      <c r="CI9" s="358">
        <f>(0.75609756097561*'Off Peak Detail'!CD9)+(0.24390243902439*'Off Peak Detail'!CD47)</f>
        <v>33.409146341463412</v>
      </c>
      <c r="CJ9" s="358">
        <f>(0.794871794871795*'Off Peak Detail'!CE9)+(0.205128205128205*'Off Peak Detail'!CE47)</f>
        <v>35.510358974358979</v>
      </c>
      <c r="CK9" s="358">
        <f>(0.789473684210526*'Off Peak Detail'!CF9)+(0.210526315789474*'Off Peak Detail'!CF47)</f>
        <v>31.341421052631581</v>
      </c>
      <c r="CL9" s="358">
        <f>(0.75609756097561*'Off Peak Detail'!CG9)+(0.24390243902439*'Off Peak Detail'!CG47)</f>
        <v>28.049658536585365</v>
      </c>
      <c r="CM9" s="358">
        <f>(0.789473684210526*'Off Peak Detail'!CH9)+(0.210526315789474*'Off Peak Detail'!CH47)</f>
        <v>26.28247368421053</v>
      </c>
      <c r="CN9" s="358">
        <f>(0.75609756097561*'Off Peak Detail'!CI9)+(0.24390243902439*'Off Peak Detail'!CI47)</f>
        <v>29.834853658536584</v>
      </c>
      <c r="CO9" s="358">
        <f>(0.794871794871795*'Off Peak Detail'!CJ9)+(0.205128205128205*'Off Peak Detail'!CJ47)</f>
        <v>28.908128205128207</v>
      </c>
      <c r="CP9" s="358">
        <f>(0.777777777777778*'Off Peak Detail'!CK9)+(0.222222222222222*'Off Peak Detail'!CK47)</f>
        <v>28.410222222222224</v>
      </c>
      <c r="CQ9" s="358">
        <f>(0.794871794871795*'Off Peak Detail'!CL9)+(0.205128205128205*'Off Peak Detail'!CL47)</f>
        <v>26.729820512820517</v>
      </c>
      <c r="CR9" s="358">
        <f>(0.75*'Off Peak Detail'!CM9)+(0.25*'Off Peak Detail'!CM47)</f>
        <v>24.750499999999999</v>
      </c>
      <c r="CS9" s="358">
        <f>(0.794871794871795*'Off Peak Detail'!CN9)+(0.205128205128205*'Off Peak Detail'!CN47)</f>
        <v>19.56225641025641</v>
      </c>
      <c r="CT9" s="358">
        <f>(0.789473684210526*'Off Peak Detail'!CO9)+(0.210526315789474*'Off Peak Detail'!CO47)</f>
        <v>21.079736842105262</v>
      </c>
      <c r="CU9" s="358">
        <f>(0.75609756097561*'Off Peak Detail'!CP9)+(0.24390243902439*'Off Peak Detail'!CP47)</f>
        <v>33.107951219512195</v>
      </c>
      <c r="CV9" s="358">
        <f>(0.794871794871795*'Off Peak Detail'!CQ9)+(0.205128205128205*'Off Peak Detail'!CQ47)</f>
        <v>35.02994871794872</v>
      </c>
      <c r="CW9" s="358">
        <f>(0.75*'Off Peak Detail'!CR9)+(0.25*'Off Peak Detail'!CR47)</f>
        <v>31.240500000000001</v>
      </c>
      <c r="CX9" s="358">
        <f>(0.794871794871795*'Off Peak Detail'!CS9)+(0.205128205128205*'Off Peak Detail'!CS47)</f>
        <v>28.270435897435899</v>
      </c>
      <c r="CY9" s="358">
        <f>(0.789473684210526*'Off Peak Detail'!CT9)+(0.210526315789474*'Off Peak Detail'!CT47)</f>
        <v>26.646315789473686</v>
      </c>
      <c r="CZ9" s="358">
        <f>(0.75609756097561*'Off Peak Detail'!CU9)+(0.24390243902439*'Off Peak Detail'!CU47)</f>
        <v>29.86960975609756</v>
      </c>
      <c r="DA9" s="358">
        <f>(0.794871794871795*'Off Peak Detail'!CV9)+(0.205128205128205*'Off Peak Detail'!CV47)</f>
        <v>29.060179487179489</v>
      </c>
      <c r="DB9" s="358">
        <f>(0.783783783783784*'Off Peak Detail'!CW9)+(0.216216216216216*'Off Peak Detail'!CW47)</f>
        <v>28.609783783783783</v>
      </c>
      <c r="DC9" s="358">
        <f>(0.75609756097561*'Off Peak Detail'!CX9)+(0.24390243902439*'Off Peak Detail'!CX47)</f>
        <v>27.060024390243903</v>
      </c>
      <c r="DD9" s="358">
        <f>(0.789473684210526*'Off Peak Detail'!CY9)+(0.210526315789474*'Off Peak Detail'!CY47)</f>
        <v>25.219842105263158</v>
      </c>
      <c r="DE9" s="358">
        <f>(0.794871794871795*'Off Peak Detail'!CZ9)+(0.205128205128205*'Off Peak Detail'!CZ47)</f>
        <v>20.387128205128207</v>
      </c>
      <c r="DF9" s="358">
        <f>(0.75*'Off Peak Detail'!DA9)+(0.25*'Off Peak Detail'!DA47)</f>
        <v>21.819749999999999</v>
      </c>
      <c r="DG9" s="358">
        <f>(0.794871794871795*'Off Peak Detail'!DB9)+(0.205128205128205*'Off Peak Detail'!DB47)</f>
        <v>32.963846153846156</v>
      </c>
      <c r="DH9" s="358">
        <f>(0.75609756097561*'Off Peak Detail'!DC9)+(0.24390243902439*'Off Peak Detail'!DC47)</f>
        <v>34.769926829268293</v>
      </c>
      <c r="DI9" s="358">
        <f>(0.789473684210526*'Off Peak Detail'!DD9)+(0.210526315789474*'Off Peak Detail'!DD47)</f>
        <v>31.237894736842104</v>
      </c>
      <c r="DJ9" s="358">
        <f>(0.794871794871795*'Off Peak Detail'!DE9)+(0.205128205128205*'Off Peak Detail'!DE47)</f>
        <v>28.489692307692312</v>
      </c>
      <c r="DK9" s="358">
        <f>(0.75*'Off Peak Detail'!DF9)+(0.25*'Off Peak Detail'!DF47)</f>
        <v>26.984250000000003</v>
      </c>
      <c r="DL9" s="358">
        <f>(0.794871794871795*'Off Peak Detail'!DG9)+(0.205128205128205*'Off Peak Detail'!DG47)</f>
        <v>29.975794871794875</v>
      </c>
      <c r="DM9" s="358">
        <f>(0.794871794871795*'Off Peak Detail'!DH9)+(0.205128205128205*'Off Peak Detail'!DH47)</f>
        <v>29.222410256410257</v>
      </c>
      <c r="DN9" s="358">
        <f>(0.777777777777778*'Off Peak Detail'!DI9)+(0.222222222222222*'Off Peak Detail'!DI47)</f>
        <v>28.82011111111111</v>
      </c>
      <c r="DO9" s="358">
        <f>(0.75609756097561*'Off Peak Detail'!DJ9)+(0.24390243902439*'Off Peak Detail'!DJ47)</f>
        <v>27.380365853658535</v>
      </c>
      <c r="DP9" s="358">
        <f>(0.789473684210526*'Off Peak Detail'!DK9)+(0.210526315789474*'Off Peak Detail'!DK47)</f>
        <v>25.669842105263164</v>
      </c>
      <c r="DQ9" s="358">
        <f>(0.75609756097561*'Off Peak Detail'!DL9)+(0.24390243902439*'Off Peak Detail'!DL47)</f>
        <v>21.195292682926826</v>
      </c>
      <c r="DR9" s="358">
        <f>(0.789473684210526*'Off Peak Detail'!DM9)+(0.210526315789474*'Off Peak Detail'!DM47)</f>
        <v>22.519842105263159</v>
      </c>
      <c r="DS9" s="358">
        <f>(0.794871794871795*'Off Peak Detail'!DN9)+(0.205128205128205*'Off Peak Detail'!DN47)</f>
        <v>32.852487179487177</v>
      </c>
      <c r="DT9" s="358">
        <f>(0.75609756097561*'Off Peak Detail'!DO9)+(0.24390243902439*'Off Peak Detail'!DO47)</f>
        <v>34.539731707317074</v>
      </c>
      <c r="DU9" s="358">
        <f>(0.789473684210526*'Off Peak Detail'!DP9)+(0.210526315789474*'Off Peak Detail'!DP47)</f>
        <v>31.25063157894737</v>
      </c>
      <c r="DV9" s="358">
        <f>(0.794871794871795*'Off Peak Detail'!DQ9)+(0.205128205128205*'Off Peak Detail'!DQ47)</f>
        <v>28.720282051282055</v>
      </c>
      <c r="DW9" s="358">
        <f>(0.75*'Off Peak Detail'!DR9)+(0.25*'Off Peak Detail'!DR47)</f>
        <v>27.30725</v>
      </c>
      <c r="DX9" s="358">
        <f>(0.794871794871795*'Off Peak Detail'!DS9)+(0.205128205128205*'Off Peak Detail'!DS47)</f>
        <v>30.081076923076928</v>
      </c>
      <c r="DY9" s="358">
        <f>(0.75609756097561*'Off Peak Detail'!DT9)+(0.24390243902439*'Off Peak Detail'!DT47)</f>
        <v>29.38992682926829</v>
      </c>
      <c r="DZ9" s="358">
        <f>(0.777777777777778*'Off Peak Detail'!DU9)+(0.222222222222222*'Off Peak Detail'!DU47)</f>
        <v>29.03</v>
      </c>
      <c r="EA9" s="358">
        <f>(0.794871794871795*'Off Peak Detail'!DV9)+(0.205128205128205*'Off Peak Detail'!DV47)</f>
        <v>27.690102564102567</v>
      </c>
      <c r="EB9" s="358">
        <f>(0.789473684210526*'Off Peak Detail'!DW9)+(0.210526315789474*'Off Peak Detail'!DW47)</f>
        <v>26.110263157894739</v>
      </c>
      <c r="EC9" s="358">
        <f>(0.75609756097561*'Off Peak Detail'!DX9)+(0.24390243902439*'Off Peak Detail'!DX47)</f>
        <v>21.938902439024389</v>
      </c>
      <c r="ED9" s="358">
        <f>(0.789473684210526*'Off Peak Detail'!DY9)+(0.210526315789474*'Off Peak Detail'!DY47)</f>
        <v>23.179842105263162</v>
      </c>
      <c r="EE9" s="358">
        <f>(0.794871794871795*'Off Peak Detail'!DZ9)+(0.205128205128205*'Off Peak Detail'!DZ47)</f>
        <v>32.761743589743588</v>
      </c>
      <c r="EF9" s="358">
        <f>(0.75609756097561*'Off Peak Detail'!EA9)+(0.24390243902439*'Off Peak Detail'!EA47)</f>
        <v>34.349926829268291</v>
      </c>
      <c r="EG9" s="358">
        <f>(0.789473684210526*'Off Peak Detail'!EB9)+(0.210526315789474*'Off Peak Detail'!EB47)</f>
        <v>31.272736842105267</v>
      </c>
      <c r="EH9" s="358">
        <f>(0.75609756097561*'Off Peak Detail'!EC9)+(0.24390243902439*'Off Peak Detail'!EC47)</f>
        <v>28.949658536585368</v>
      </c>
      <c r="EI9" s="358">
        <f>(0.789473684210526*'Off Peak Detail'!ED9)+(0.210526315789474*'Off Peak Detail'!ED47)</f>
        <v>27.614315789473686</v>
      </c>
      <c r="EJ9" s="358">
        <f>(0.794871794871795*'Off Peak Detail'!EE9)+(0.205128205128205*'Off Peak Detail'!EE47)</f>
        <v>30.197692307692307</v>
      </c>
    </row>
    <row r="10" spans="1:140" ht="13.65" customHeight="1" x14ac:dyDescent="0.2">
      <c r="A10" s="305" t="s">
        <v>140</v>
      </c>
      <c r="B10" s="306" t="s">
        <v>55</v>
      </c>
      <c r="C10" s="358">
        <f ca="1">(0.777777777777778*'Off Peak Detail'!D10)+(0.222222222222222*'Off Peak Detail'!D48)</f>
        <v>22.986111111111114</v>
      </c>
      <c r="D10" s="358">
        <f ca="1">(0.789473684210526*'Off Peak Detail'!E10)+(0.210526315789474*'Off Peak Detail'!E48)</f>
        <v>24.114473684210523</v>
      </c>
      <c r="E10" s="358">
        <f>(0.75609756097561*'Off Peak Detail'!F10)+(0.24390243902439*'Off Peak Detail'!F48)</f>
        <v>29.079243902439025</v>
      </c>
      <c r="F10" s="307">
        <f t="shared" ca="1" si="6"/>
        <v>26.033627503718645</v>
      </c>
      <c r="G10" s="191">
        <f t="shared" si="7"/>
        <v>25.245435897435897</v>
      </c>
      <c r="H10" s="191">
        <f t="shared" si="0"/>
        <v>26.990871794871797</v>
      </c>
      <c r="I10" s="191">
        <f t="shared" si="0"/>
        <v>23.5</v>
      </c>
      <c r="J10" s="191">
        <f t="shared" si="8"/>
        <v>20.749697689345318</v>
      </c>
      <c r="K10" s="191">
        <f t="shared" ref="K10:N15" si="14">AI10</f>
        <v>21.499658536585365</v>
      </c>
      <c r="L10" s="191">
        <f t="shared" si="14"/>
        <v>19.999736842105268</v>
      </c>
      <c r="M10" s="191">
        <f t="shared" si="14"/>
        <v>21.48689743589744</v>
      </c>
      <c r="N10" s="191">
        <f t="shared" si="14"/>
        <v>22.5</v>
      </c>
      <c r="O10" s="191">
        <f t="shared" si="9"/>
        <v>33.198653846153846</v>
      </c>
      <c r="P10" s="191">
        <f t="shared" ref="P10:R15" si="15">AM10</f>
        <v>30.897564102564104</v>
      </c>
      <c r="Q10" s="191">
        <f t="shared" si="15"/>
        <v>35.499743589743588</v>
      </c>
      <c r="R10" s="191">
        <f t="shared" si="15"/>
        <v>30.862499999999997</v>
      </c>
      <c r="S10" s="191">
        <f t="shared" si="10"/>
        <v>26.482231449480491</v>
      </c>
      <c r="T10" s="191">
        <f t="shared" ref="T10:V15" si="16">AP10</f>
        <v>28.500102564102569</v>
      </c>
      <c r="U10" s="191">
        <f t="shared" si="16"/>
        <v>22.888421052631582</v>
      </c>
      <c r="V10" s="191">
        <f t="shared" si="16"/>
        <v>28.058170731707317</v>
      </c>
      <c r="W10" s="307">
        <f t="shared" ref="W10:W15" si="17">SUM(AG29:AR29)/SUM($AG$5:$AR$5)</f>
        <v>26.073294903245365</v>
      </c>
      <c r="X10" s="191">
        <f t="shared" ref="X10:X15" si="18">SUM(AS29:BD29)/SUM($AS$5:$BD$5)</f>
        <v>28.349336177266764</v>
      </c>
      <c r="Y10" s="191">
        <f t="shared" ref="Y10:Y15" si="19">SUM(BE29:BR29)/SUM($BE$5:$BR$5)</f>
        <v>28.300467254327113</v>
      </c>
      <c r="Z10" s="191">
        <f t="shared" ref="Z10:Z15" si="20">SUM(BQ29:CB29)/SUM($BQ$5:$CB$5)</f>
        <v>28.738791225255675</v>
      </c>
      <c r="AA10" s="191">
        <f t="shared" si="11"/>
        <v>30.185942017035607</v>
      </c>
      <c r="AB10" s="191">
        <f t="shared" si="12"/>
        <v>32.615341791323111</v>
      </c>
      <c r="AC10" s="359">
        <f t="shared" ca="1" si="13"/>
        <v>29.355116034691505</v>
      </c>
      <c r="AD10" s="303"/>
      <c r="AE10" s="304"/>
      <c r="AG10" s="358">
        <f>(0.794871794871795*'Off Peak Detail'!AB10)+(0.205128205128205*'Off Peak Detail'!AB48)</f>
        <v>26.990871794871797</v>
      </c>
      <c r="AH10" s="358">
        <f>(0.777777777777778*'Off Peak Detail'!AC10)+(0.222222222222222*'Off Peak Detail'!AC48)</f>
        <v>23.5</v>
      </c>
      <c r="AI10" s="358">
        <f>(0.75609756097561*'Off Peak Detail'!AD10)+(0.24390243902439*'Off Peak Detail'!AD48)</f>
        <v>21.499658536585365</v>
      </c>
      <c r="AJ10" s="358">
        <f>(0.789473684210526*'Off Peak Detail'!AE10)+(0.210526315789474*'Off Peak Detail'!AE48)</f>
        <v>19.999736842105268</v>
      </c>
      <c r="AK10" s="358">
        <f>(0.794871794871795*'Off Peak Detail'!AF10)+(0.205128205128205*'Off Peak Detail'!AF48)</f>
        <v>21.48689743589744</v>
      </c>
      <c r="AL10" s="358">
        <f>(0.75*'Off Peak Detail'!AG10)+(0.25*'Off Peak Detail'!AG48)</f>
        <v>22.5</v>
      </c>
      <c r="AM10" s="358">
        <f>(0.794871794871795*'Off Peak Detail'!AH10)+(0.205128205128205*'Off Peak Detail'!AH48)</f>
        <v>30.897564102564104</v>
      </c>
      <c r="AN10" s="358">
        <f>(0.794871794871795*'Off Peak Detail'!AI10)+(0.205128205128205*'Off Peak Detail'!AI48)</f>
        <v>35.499743589743588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28.500102564102569</v>
      </c>
      <c r="AQ10" s="358">
        <f>(0.789473684210526*'Off Peak Detail'!AL10)+(0.210526315789474*'Off Peak Detail'!AL48)</f>
        <v>22.888421052631582</v>
      </c>
      <c r="AR10" s="358">
        <f>(0.75609756097561*'Off Peak Detail'!AM10)+(0.24390243902439*'Off Peak Detail'!AM48)</f>
        <v>28.058170731707317</v>
      </c>
      <c r="AS10" s="358">
        <f>(0.794871794871795*'Off Peak Detail'!AN10)+(0.205128205128205*'Off Peak Detail'!AN48)</f>
        <v>27.906794871794872</v>
      </c>
      <c r="AT10" s="358">
        <f>(0.777777777777778*'Off Peak Detail'!AO10)+(0.222222222222222*'Off Peak Detail'!AO48)</f>
        <v>27.00011111111111</v>
      </c>
      <c r="AU10" s="358">
        <f>(0.75609756097561*'Off Peak Detail'!AP10)+(0.24390243902439*'Off Peak Detail'!AP48)</f>
        <v>25.750268292682925</v>
      </c>
      <c r="AV10" s="358">
        <f>(0.789473684210526*'Off Peak Detail'!AQ10)+(0.210526315789474*'Off Peak Detail'!AQ48)</f>
        <v>23.749736842105264</v>
      </c>
      <c r="AW10" s="358">
        <f>(0.794871794871795*'Off Peak Detail'!AR10)+(0.205128205128205*'Off Peak Detail'!AR48)</f>
        <v>16.688820512820513</v>
      </c>
      <c r="AX10" s="358">
        <f>(0.75*'Off Peak Detail'!AS10)+(0.25*'Off Peak Detail'!AS48)</f>
        <v>19.5</v>
      </c>
      <c r="AY10" s="358">
        <f>(0.794871794871795*'Off Peak Detail'!AT10)+(0.205128205128205*'Off Peak Detail'!AT48)</f>
        <v>37.179128205128208</v>
      </c>
      <c r="AZ10" s="358">
        <f>(0.75609756097561*'Off Peak Detail'!AU10)+(0.24390243902439*'Off Peak Detail'!AU48)</f>
        <v>40.250268292682925</v>
      </c>
      <c r="BA10" s="358">
        <f>(0.789473684210526*'Off Peak Detail'!AV10)+(0.210526315789474*'Off Peak Detail'!AV48)</f>
        <v>34.118684210526318</v>
      </c>
      <c r="BB10" s="358">
        <f>(0.794871794871795*'Off Peak Detail'!AW10)+(0.205128205128205*'Off Peak Detail'!AW48)</f>
        <v>29.249692307692314</v>
      </c>
      <c r="BC10" s="358">
        <f>(0.75*'Off Peak Detail'!AX10)+(0.25*'Off Peak Detail'!AX48)</f>
        <v>26.784374999999997</v>
      </c>
      <c r="BD10" s="358">
        <f>(0.794871794871795*'Off Peak Detail'!AY10)+(0.205128205128205*'Off Peak Detail'!AY48)</f>
        <v>31.945641025641024</v>
      </c>
      <c r="BE10" s="358">
        <f>(0.794871794871795*'Off Peak Detail'!AZ10)+(0.205128205128205*'Off Peak Detail'!AZ48)</f>
        <v>27.803179487179488</v>
      </c>
      <c r="BF10" s="358">
        <f>(0.743589743589744*'Off Peak Detail'!BA10)+(0.256410256410256*'Off Peak Detail'!BA48)</f>
        <v>27.140307692307694</v>
      </c>
      <c r="BG10" s="358">
        <f>(0.794871794871795*'Off Peak Detail'!BB10)+(0.205128205128205*'Off Peak Detail'!BB48)</f>
        <v>26.140256410256413</v>
      </c>
      <c r="BH10" s="358">
        <f>(0.789473684210526*'Off Peak Detail'!BC10)+(0.210526315789474*'Off Peak Detail'!BC48)</f>
        <v>24.529736842105265</v>
      </c>
      <c r="BI10" s="358">
        <f>(0.75609756097561*'Off Peak Detail'!BD10)+(0.24390243902439*'Off Peak Detail'!BD48)</f>
        <v>18.767975609756096</v>
      </c>
      <c r="BJ10" s="358">
        <f>(0.789473684210526*'Off Peak Detail'!BE10)+(0.210526315789474*'Off Peak Detail'!BE48)</f>
        <v>21.100263157894737</v>
      </c>
      <c r="BK10" s="358">
        <f>(0.794871794871795*'Off Peak Detail'!BF10)+(0.205128205128205*'Off Peak Detail'!BF48)</f>
        <v>35.582358974358975</v>
      </c>
      <c r="BL10" s="358">
        <f>(0.75609756097561*'Off Peak Detail'!BG10)+(0.24390243902439*'Off Peak Detail'!BG48)</f>
        <v>38.190170731707319</v>
      </c>
      <c r="BM10" s="358">
        <f>(0.789473684210526*'Off Peak Detail'!BH10)+(0.210526315789474*'Off Peak Detail'!BH48)</f>
        <v>33.138157894736842</v>
      </c>
      <c r="BN10" s="358">
        <f>(0.75609756097561*'Off Peak Detail'!BI10)+(0.24390243902439*'Off Peak Detail'!BI48)</f>
        <v>29.209634146341461</v>
      </c>
      <c r="BO10" s="358">
        <f>(0.789473684210526*'Off Peak Detail'!BJ10)+(0.210526315789474*'Off Peak Detail'!BJ48)</f>
        <v>27.190263157894734</v>
      </c>
      <c r="BP10" s="358">
        <f>(0.794871794871795*'Off Peak Detail'!BK10)+(0.205128205128205*'Off Peak Detail'!BK48)</f>
        <v>31.469769230769231</v>
      </c>
      <c r="BQ10" s="358">
        <f>(0.75609756097561*'Off Peak Detail'!BL10)+(0.24390243902439*'Off Peak Detail'!BL48)</f>
        <v>28.189048780487802</v>
      </c>
      <c r="BR10" s="358">
        <f>(0.777777777777778*'Off Peak Detail'!BM10)+(0.222222222222222*'Off Peak Detail'!BM48)</f>
        <v>27.589777777777776</v>
      </c>
      <c r="BS10" s="358">
        <f>(0.794871794871795*'Off Peak Detail'!BN10)+(0.205128205128205*'Off Peak Detail'!BN48)</f>
        <v>26.680179487179487</v>
      </c>
      <c r="BT10" s="358">
        <f>(0.789473684210526*'Off Peak Detail'!BO10)+(0.210526315789474*'Off Peak Detail'!BO48)</f>
        <v>25.219736842105263</v>
      </c>
      <c r="BU10" s="358">
        <f>(0.75609756097561*'Off Peak Detail'!BP10)+(0.24390243902439*'Off Peak Detail'!BP48)</f>
        <v>19.947243902439023</v>
      </c>
      <c r="BV10" s="358">
        <f>(0.789473684210526*'Off Peak Detail'!BQ10)+(0.210526315789474*'Off Peak Detail'!BQ48)</f>
        <v>22.090263157894739</v>
      </c>
      <c r="BW10" s="358">
        <f>(0.75609756097561*'Off Peak Detail'!BR10)+(0.24390243902439*'Off Peak Detail'!BR48)</f>
        <v>35.30507317073171</v>
      </c>
      <c r="BX10" s="358">
        <f>(0.794871794871795*'Off Peak Detail'!BS10)+(0.205128205128205*'Off Peak Detail'!BS48)</f>
        <v>37.66989743589744</v>
      </c>
      <c r="BY10" s="358">
        <f>(0.789473684210526*'Off Peak Detail'!BT10)+(0.210526315789474*'Off Peak Detail'!BT48)</f>
        <v>33.086842105263159</v>
      </c>
      <c r="BZ10" s="358">
        <f>(0.75609756097561*'Off Peak Detail'!BU10)+(0.24390243902439*'Off Peak Detail'!BU48)</f>
        <v>29.500170731707318</v>
      </c>
      <c r="CA10" s="358">
        <f>(0.789473684210526*'Off Peak Detail'!BV10)+(0.210526315789474*'Off Peak Detail'!BV48)</f>
        <v>27.64026315789474</v>
      </c>
      <c r="CB10" s="358">
        <f>(0.794871794871795*'Off Peak Detail'!BW10)+(0.205128205128205*'Off Peak Detail'!BW48)</f>
        <v>31.553692307692312</v>
      </c>
      <c r="CC10" s="358">
        <f>(0.75609756097561*'Off Peak Detail'!BX10)+(0.24390243902439*'Off Peak Detail'!BX48)</f>
        <v>28.507268292682927</v>
      </c>
      <c r="CD10" s="358">
        <f>(0.777777777777778*'Off Peak Detail'!BY10)+(0.222222222222222*'Off Peak Detail'!BY48)</f>
        <v>27.989777777777778</v>
      </c>
      <c r="CE10" s="358">
        <f>(0.794871794871795*'Off Peak Detail'!BZ10)+(0.205128205128205*'Off Peak Detail'!BZ48)</f>
        <v>27.180128205128209</v>
      </c>
      <c r="CF10" s="358">
        <f>(0.75*'Off Peak Detail'!CA10)+(0.25*'Off Peak Detail'!CA48)</f>
        <v>25.859750000000002</v>
      </c>
      <c r="CG10" s="358">
        <f>(0.794871794871795*'Off Peak Detail'!CB10)+(0.205128205128205*'Off Peak Detail'!CB48)</f>
        <v>21.03974358974359</v>
      </c>
      <c r="CH10" s="358">
        <f>(0.789473684210526*'Off Peak Detail'!CC10)+(0.210526315789474*'Off Peak Detail'!CC48)</f>
        <v>23.029736842105265</v>
      </c>
      <c r="CI10" s="358">
        <f>(0.75609756097561*'Off Peak Detail'!CD10)+(0.24390243902439*'Off Peak Detail'!CD48)</f>
        <v>35.063439024390242</v>
      </c>
      <c r="CJ10" s="358">
        <f>(0.794871794871795*'Off Peak Detail'!CE10)+(0.205128205128205*'Off Peak Detail'!CE48)</f>
        <v>37.249974358974356</v>
      </c>
      <c r="CK10" s="358">
        <f>(0.789473684210526*'Off Peak Detail'!CF10)+(0.210526315789474*'Off Peak Detail'!CF48)</f>
        <v>33.058526315789479</v>
      </c>
      <c r="CL10" s="358">
        <f>(0.75609756097561*'Off Peak Detail'!CG10)+(0.24390243902439*'Off Peak Detail'!CG48)</f>
        <v>29.820414634146342</v>
      </c>
      <c r="CM10" s="358">
        <f>(0.789473684210526*'Off Peak Detail'!CH10)+(0.210526315789474*'Off Peak Detail'!CH48)</f>
        <v>28.124210526315792</v>
      </c>
      <c r="CN10" s="358">
        <f>(0.75609756097561*'Off Peak Detail'!CI10)+(0.24390243902439*'Off Peak Detail'!CI48)</f>
        <v>31.692560975609755</v>
      </c>
      <c r="CO10" s="358">
        <f>(0.794871794871795*'Off Peak Detail'!CJ10)+(0.205128205128205*'Off Peak Detail'!CJ48)</f>
        <v>28.756410256410259</v>
      </c>
      <c r="CP10" s="358">
        <f>(0.777777777777778*'Off Peak Detail'!CK10)+(0.222222222222222*'Off Peak Detail'!CK48)</f>
        <v>28.36</v>
      </c>
      <c r="CQ10" s="358">
        <f>(0.794871794871795*'Off Peak Detail'!CL10)+(0.205128205128205*'Off Peak Detail'!CL48)</f>
        <v>27.669794871794874</v>
      </c>
      <c r="CR10" s="358">
        <f>(0.75*'Off Peak Detail'!CM10)+(0.25*'Off Peak Detail'!CM48)</f>
        <v>26.51</v>
      </c>
      <c r="CS10" s="358">
        <f>(0.794871794871795*'Off Peak Detail'!CN10)+(0.205128205128205*'Off Peak Detail'!CN48)</f>
        <v>22.127025641025643</v>
      </c>
      <c r="CT10" s="358">
        <f>(0.789473684210526*'Off Peak Detail'!CO10)+(0.210526315789474*'Off Peak Detail'!CO48)</f>
        <v>24.000105263157899</v>
      </c>
      <c r="CU10" s="358">
        <f>(0.75609756097561*'Off Peak Detail'!CP10)+(0.24390243902439*'Off Peak Detail'!CP48)</f>
        <v>35.038951219512199</v>
      </c>
      <c r="CV10" s="358">
        <f>(0.794871794871795*'Off Peak Detail'!CQ10)+(0.205128205128205*'Off Peak Detail'!CQ48)</f>
        <v>37.110025641025643</v>
      </c>
      <c r="CW10" s="358">
        <f>(0.75*'Off Peak Detail'!CR10)+(0.25*'Off Peak Detail'!CR48)</f>
        <v>33.319250000000004</v>
      </c>
      <c r="CX10" s="358">
        <f>(0.794871794871795*'Off Peak Detail'!CS10)+(0.205128205128205*'Off Peak Detail'!CS48)</f>
        <v>30.390205128205132</v>
      </c>
      <c r="CY10" s="358">
        <f>(0.789473684210526*'Off Peak Detail'!CT10)+(0.210526315789474*'Off Peak Detail'!CT48)</f>
        <v>28.872736842105265</v>
      </c>
      <c r="CZ10" s="358">
        <f>(0.75609756097561*'Off Peak Detail'!CU10)+(0.24390243902439*'Off Peak Detail'!CU48)</f>
        <v>32.204439024390247</v>
      </c>
      <c r="DA10" s="358">
        <f>(0.794871794871795*'Off Peak Detail'!CV10)+(0.205128205128205*'Off Peak Detail'!CV48)</f>
        <v>29.690692307692309</v>
      </c>
      <c r="DB10" s="358">
        <f>(0.783783783783784*'Off Peak Detail'!CW10)+(0.216216216216216*'Off Peak Detail'!CW48)</f>
        <v>29.32018918918919</v>
      </c>
      <c r="DC10" s="358">
        <f>(0.75609756097561*'Off Peak Detail'!CX10)+(0.24390243902439*'Off Peak Detail'!CX48)</f>
        <v>28.679682926829269</v>
      </c>
      <c r="DD10" s="358">
        <f>(0.789473684210526*'Off Peak Detail'!CY10)+(0.210526315789474*'Off Peak Detail'!CY48)</f>
        <v>27.580263157894738</v>
      </c>
      <c r="DE10" s="358">
        <f>(0.794871794871795*'Off Peak Detail'!CZ10)+(0.205128205128205*'Off Peak Detail'!CZ48)</f>
        <v>23.44751282051282</v>
      </c>
      <c r="DF10" s="358">
        <f>(0.75*'Off Peak Detail'!DA10)+(0.25*'Off Peak Detail'!DA48)</f>
        <v>25.23</v>
      </c>
      <c r="DG10" s="358">
        <f>(0.794871794871795*'Off Peak Detail'!DB10)+(0.205128205128205*'Off Peak Detail'!DB48)</f>
        <v>35.732948717948723</v>
      </c>
      <c r="DH10" s="358">
        <f>(0.75609756097561*'Off Peak Detail'!DC10)+(0.24390243902439*'Off Peak Detail'!DC48)</f>
        <v>37.699634146341467</v>
      </c>
      <c r="DI10" s="358">
        <f>(0.789473684210526*'Off Peak Detail'!DD10)+(0.210526315789474*'Off Peak Detail'!DD48)</f>
        <v>34.124315789473684</v>
      </c>
      <c r="DJ10" s="358">
        <f>(0.794871794871795*'Off Peak Detail'!DE10)+(0.205128205128205*'Off Peak Detail'!DE48)</f>
        <v>31.349769230769233</v>
      </c>
      <c r="DK10" s="358">
        <f>(0.75*'Off Peak Detail'!DF10)+(0.25*'Off Peak Detail'!DF48)</f>
        <v>29.92625</v>
      </c>
      <c r="DL10" s="358">
        <f>(0.794871794871795*'Off Peak Detail'!DG10)+(0.205128205128205*'Off Peak Detail'!DG48)</f>
        <v>33.118000000000002</v>
      </c>
      <c r="DM10" s="358">
        <f>(0.794871794871795*'Off Peak Detail'!DH10)+(0.205128205128205*'Off Peak Detail'!DH48)</f>
        <v>30.768538461538469</v>
      </c>
      <c r="DN10" s="358">
        <f>(0.777777777777778*'Off Peak Detail'!DI10)+(0.222222222222222*'Off Peak Detail'!DI48)</f>
        <v>30.410333333333334</v>
      </c>
      <c r="DO10" s="358">
        <f>(0.75609756097561*'Off Peak Detail'!DJ10)+(0.24390243902439*'Off Peak Detail'!DJ48)</f>
        <v>29.799756097560973</v>
      </c>
      <c r="DP10" s="358">
        <f>(0.789473684210526*'Off Peak Detail'!DK10)+(0.210526315789474*'Off Peak Detail'!DK48)</f>
        <v>28.759736842105262</v>
      </c>
      <c r="DQ10" s="358">
        <f>(0.75609756097561*'Off Peak Detail'!DL10)+(0.24390243902439*'Off Peak Detail'!DL48)</f>
        <v>24.849731707317069</v>
      </c>
      <c r="DR10" s="358">
        <f>(0.789473684210526*'Off Peak Detail'!DM10)+(0.210526315789474*'Off Peak Detail'!DM48)</f>
        <v>26.539842105263162</v>
      </c>
      <c r="DS10" s="358">
        <f>(0.794871794871795*'Off Peak Detail'!DN10)+(0.205128205128205*'Off Peak Detail'!DN48)</f>
        <v>36.552717948717955</v>
      </c>
      <c r="DT10" s="358">
        <f>(0.75609756097561*'Off Peak Detail'!DO10)+(0.24390243902439*'Off Peak Detail'!DO48)</f>
        <v>38.41029268292683</v>
      </c>
      <c r="DU10" s="358">
        <f>(0.789473684210526*'Off Peak Detail'!DP10)+(0.210526315789474*'Off Peak Detail'!DP48)</f>
        <v>35.02510526315789</v>
      </c>
      <c r="DV10" s="358">
        <f>(0.794871794871795*'Off Peak Detail'!DQ10)+(0.205128205128205*'Off Peak Detail'!DQ48)</f>
        <v>32.370179487179492</v>
      </c>
      <c r="DW10" s="358">
        <f>(0.75*'Off Peak Detail'!DR10)+(0.25*'Off Peak Detail'!DR48)</f>
        <v>31.03875</v>
      </c>
      <c r="DX10" s="358">
        <f>(0.794871794871795*'Off Peak Detail'!DS10)+(0.205128205128205*'Off Peak Detail'!DS48)</f>
        <v>34.07610256410257</v>
      </c>
      <c r="DY10" s="358">
        <f>(0.75609756097561*'Off Peak Detail'!DT10)+(0.24390243902439*'Off Peak Detail'!DT48)</f>
        <v>31.849243902439028</v>
      </c>
      <c r="DZ10" s="358">
        <f>(0.777777777777778*'Off Peak Detail'!DU10)+(0.222222222222222*'Off Peak Detail'!DU48)</f>
        <v>31.50011111111111</v>
      </c>
      <c r="EA10" s="358">
        <f>(0.794871794871795*'Off Peak Detail'!DV10)+(0.205128205128205*'Off Peak Detail'!DV48)</f>
        <v>30.91992307692308</v>
      </c>
      <c r="EB10" s="358">
        <f>(0.789473684210526*'Off Peak Detail'!DW10)+(0.210526315789474*'Off Peak Detail'!DW48)</f>
        <v>29.94</v>
      </c>
      <c r="EC10" s="358">
        <f>(0.75609756097561*'Off Peak Detail'!DX10)+(0.24390243902439*'Off Peak Detail'!DX48)</f>
        <v>26.239073170731707</v>
      </c>
      <c r="ED10" s="358">
        <f>(0.789473684210526*'Off Peak Detail'!DY10)+(0.210526315789474*'Off Peak Detail'!DY48)</f>
        <v>27.829736842105266</v>
      </c>
      <c r="EE10" s="358">
        <f>(0.794871794871795*'Off Peak Detail'!DZ10)+(0.205128205128205*'Off Peak Detail'!DZ48)</f>
        <v>37.369846153846154</v>
      </c>
      <c r="EF10" s="358">
        <f>(0.75609756097561*'Off Peak Detail'!EA10)+(0.24390243902439*'Off Peak Detail'!EA48)</f>
        <v>39.129926829268292</v>
      </c>
      <c r="EG10" s="358">
        <f>(0.789473684210526*'Off Peak Detail'!EB10)+(0.210526315789474*'Off Peak Detail'!EB48)</f>
        <v>35.924315789473688</v>
      </c>
      <c r="EH10" s="358">
        <f>(0.75609756097561*'Off Peak Detail'!EC10)+(0.24390243902439*'Off Peak Detail'!EC48)</f>
        <v>33.400292682926825</v>
      </c>
      <c r="EI10" s="358">
        <f>(0.789473684210526*'Off Peak Detail'!ED10)+(0.210526315789474*'Off Peak Detail'!ED48)</f>
        <v>32.140368421052635</v>
      </c>
      <c r="EJ10" s="358">
        <f>(0.794871794871795*'Off Peak Detail'!EE10)+(0.205128205128205*'Off Peak Detail'!EE48)</f>
        <v>35.033153846153851</v>
      </c>
    </row>
    <row r="11" spans="1:140" ht="13.65" customHeight="1" x14ac:dyDescent="0.2">
      <c r="A11" s="305" t="s">
        <v>142</v>
      </c>
      <c r="B11" s="282"/>
      <c r="C11" s="358">
        <f ca="1">(0.777777777777778*'Off Peak Detail'!D11)+(0.222222222222222*'Off Peak Detail'!D49)</f>
        <v>24.094444444444445</v>
      </c>
      <c r="D11" s="358">
        <f ca="1">(0.789473684210526*'Off Peak Detail'!E11)+(0.210526315789474*'Off Peak Detail'!E49)</f>
        <v>23.367210526315787</v>
      </c>
      <c r="E11" s="358">
        <f>(0.75609756097561*'Off Peak Detail'!F11)+(0.24390243902439*'Off Peak Detail'!F49)</f>
        <v>26.475268292682927</v>
      </c>
      <c r="F11" s="307">
        <f t="shared" ca="1" si="6"/>
        <v>24.833681890043138</v>
      </c>
      <c r="G11" s="191">
        <f t="shared" si="7"/>
        <v>26.879726495726494</v>
      </c>
      <c r="H11" s="191">
        <f t="shared" si="0"/>
        <v>27.009230769230768</v>
      </c>
      <c r="I11" s="191">
        <f t="shared" si="0"/>
        <v>26.750222222222224</v>
      </c>
      <c r="J11" s="191">
        <f t="shared" si="8"/>
        <v>23.875290115532735</v>
      </c>
      <c r="K11" s="191">
        <f t="shared" si="14"/>
        <v>25.750317073170734</v>
      </c>
      <c r="L11" s="191">
        <f t="shared" si="14"/>
        <v>22.000263157894736</v>
      </c>
      <c r="M11" s="191">
        <f t="shared" si="14"/>
        <v>24.057769230769232</v>
      </c>
      <c r="N11" s="191">
        <f t="shared" si="14"/>
        <v>26.000250000000001</v>
      </c>
      <c r="O11" s="191">
        <f t="shared" si="9"/>
        <v>30.910294871794875</v>
      </c>
      <c r="P11" s="191">
        <f t="shared" si="15"/>
        <v>30.820538461538465</v>
      </c>
      <c r="Q11" s="191">
        <f t="shared" si="15"/>
        <v>31.000051282051285</v>
      </c>
      <c r="R11" s="191">
        <f t="shared" si="15"/>
        <v>29.831249999999997</v>
      </c>
      <c r="S11" s="191">
        <f t="shared" si="10"/>
        <v>26.992352533930198</v>
      </c>
      <c r="T11" s="191">
        <f t="shared" si="16"/>
        <v>26.000128205128206</v>
      </c>
      <c r="U11" s="191">
        <f t="shared" si="16"/>
        <v>27.010368421052632</v>
      </c>
      <c r="V11" s="191">
        <f t="shared" si="16"/>
        <v>27.966560975609756</v>
      </c>
      <c r="W11" s="307">
        <f t="shared" si="17"/>
        <v>27.034524558362811</v>
      </c>
      <c r="X11" s="191">
        <f t="shared" si="18"/>
        <v>26.891331618568291</v>
      </c>
      <c r="Y11" s="191">
        <f t="shared" si="19"/>
        <v>27.152362212343036</v>
      </c>
      <c r="Z11" s="191">
        <f t="shared" si="20"/>
        <v>27.38440066882</v>
      </c>
      <c r="AA11" s="191">
        <f t="shared" si="11"/>
        <v>28.009612979236405</v>
      </c>
      <c r="AB11" s="191">
        <f t="shared" si="12"/>
        <v>28.6319062313888</v>
      </c>
      <c r="AC11" s="359">
        <f t="shared" ca="1" si="13"/>
        <v>27.615302576085973</v>
      </c>
      <c r="AD11" s="303"/>
      <c r="AE11" s="304"/>
      <c r="AG11" s="358">
        <f>(0.794871794871795*'Off Peak Detail'!AB11)+(0.205128205128205*'Off Peak Detail'!AB49)</f>
        <v>27.009230769230768</v>
      </c>
      <c r="AH11" s="358">
        <f>(0.777777777777778*'Off Peak Detail'!AC11)+(0.222222222222222*'Off Peak Detail'!AC49)</f>
        <v>26.750222222222224</v>
      </c>
      <c r="AI11" s="358">
        <f>(0.75609756097561*'Off Peak Detail'!AD11)+(0.24390243902439*'Off Peak Detail'!AD49)</f>
        <v>25.750317073170734</v>
      </c>
      <c r="AJ11" s="358">
        <f>(0.789473684210526*'Off Peak Detail'!AE11)+(0.210526315789474*'Off Peak Detail'!AE49)</f>
        <v>22.000263157894736</v>
      </c>
      <c r="AK11" s="358">
        <f>(0.794871794871795*'Off Peak Detail'!AF11)+(0.205128205128205*'Off Peak Detail'!AF49)</f>
        <v>24.057769230769232</v>
      </c>
      <c r="AL11" s="358">
        <f>(0.75*'Off Peak Detail'!AG11)+(0.25*'Off Peak Detail'!AG49)</f>
        <v>26.000250000000001</v>
      </c>
      <c r="AM11" s="358">
        <f>(0.794871794871795*'Off Peak Detail'!AH11)+(0.205128205128205*'Off Peak Detail'!AH49)</f>
        <v>30.820538461538465</v>
      </c>
      <c r="AN11" s="358">
        <f>(0.794871794871795*'Off Peak Detail'!AI11)+(0.205128205128205*'Off Peak Detail'!AI49)</f>
        <v>31.000051282051285</v>
      </c>
      <c r="AO11" s="358">
        <f>(0.75*'Off Peak Detail'!AJ11)+(0.25*'Off Peak Detail'!AJ49)</f>
        <v>29.831249999999997</v>
      </c>
      <c r="AP11" s="358">
        <f>(0.794871794871795*'Off Peak Detail'!AK11)+(0.205128205128205*'Off Peak Detail'!AK49)</f>
        <v>26.000128205128206</v>
      </c>
      <c r="AQ11" s="358">
        <f>(0.789473684210526*'Off Peak Detail'!AL11)+(0.210526315789474*'Off Peak Detail'!AL49)</f>
        <v>27.010368421052632</v>
      </c>
      <c r="AR11" s="358">
        <f>(0.75609756097561*'Off Peak Detail'!AM11)+(0.24390243902439*'Off Peak Detail'!AM49)</f>
        <v>27.966560975609756</v>
      </c>
      <c r="AS11" s="358">
        <f>(0.794871794871795*'Off Peak Detail'!AN11)+(0.205128205128205*'Off Peak Detail'!AN49)</f>
        <v>27.625333333333337</v>
      </c>
      <c r="AT11" s="358">
        <f>(0.777777777777778*'Off Peak Detail'!AO11)+(0.222222222222222*'Off Peak Detail'!AO49)</f>
        <v>25.749777777777776</v>
      </c>
      <c r="AU11" s="358">
        <f>(0.75609756097561*'Off Peak Detail'!AP11)+(0.24390243902439*'Off Peak Detail'!AP49)</f>
        <v>24.749780487804877</v>
      </c>
      <c r="AV11" s="358">
        <f>(0.789473684210526*'Off Peak Detail'!AQ11)+(0.210526315789474*'Off Peak Detail'!AQ49)</f>
        <v>23.749736842105264</v>
      </c>
      <c r="AW11" s="358">
        <f>(0.794871794871795*'Off Peak Detail'!AR11)+(0.205128205128205*'Off Peak Detail'!AR49)</f>
        <v>24.672974358974365</v>
      </c>
      <c r="AX11" s="358">
        <f>(0.75*'Off Peak Detail'!AS11)+(0.25*'Off Peak Detail'!AS49)</f>
        <v>26.750250000000001</v>
      </c>
      <c r="AY11" s="358">
        <f>(0.794871794871795*'Off Peak Detail'!AT11)+(0.205128205128205*'Off Peak Detail'!AT49)</f>
        <v>28.311076923076925</v>
      </c>
      <c r="AZ11" s="358">
        <f>(0.75609756097561*'Off Peak Detail'!AU11)+(0.24390243902439*'Off Peak Detail'!AU49)</f>
        <v>30.749878048780481</v>
      </c>
      <c r="BA11" s="358">
        <f>(0.789473684210526*'Off Peak Detail'!AV11)+(0.210526315789474*'Off Peak Detail'!AV49)</f>
        <v>29.184473684210531</v>
      </c>
      <c r="BB11" s="358">
        <f>(0.794871794871795*'Off Peak Detail'!AW11)+(0.205128205128205*'Off Peak Detail'!AW49)</f>
        <v>26.749769230769232</v>
      </c>
      <c r="BC11" s="358">
        <f>(0.75*'Off Peak Detail'!AX11)+(0.25*'Off Peak Detail'!AX49)</f>
        <v>26.653250000000003</v>
      </c>
      <c r="BD11" s="358">
        <f>(0.794871794871795*'Off Peak Detail'!AY11)+(0.205128205128205*'Off Peak Detail'!AY49)</f>
        <v>27.625230769230772</v>
      </c>
      <c r="BE11" s="358">
        <f>(0.794871794871795*'Off Peak Detail'!AZ11)+(0.205128205128205*'Off Peak Detail'!AZ49)</f>
        <v>27.701820512820515</v>
      </c>
      <c r="BF11" s="358">
        <f>(0.743589743589744*'Off Peak Detail'!BA11)+(0.256410256410256*'Off Peak Detail'!BA49)</f>
        <v>26.200102564102565</v>
      </c>
      <c r="BG11" s="358">
        <f>(0.794871794871795*'Off Peak Detail'!BB11)+(0.205128205128205*'Off Peak Detail'!BB49)</f>
        <v>25.38017948717949</v>
      </c>
      <c r="BH11" s="358">
        <f>(0.789473684210526*'Off Peak Detail'!BC11)+(0.210526315789474*'Off Peak Detail'!BC49)</f>
        <v>24.55026315789474</v>
      </c>
      <c r="BI11" s="358">
        <f>(0.75609756097561*'Off Peak Detail'!BD11)+(0.24390243902439*'Off Peak Detail'!BD49)</f>
        <v>25.283756097560975</v>
      </c>
      <c r="BJ11" s="358">
        <f>(0.789473684210526*'Off Peak Detail'!BE11)+(0.210526315789474*'Off Peak Detail'!BE49)</f>
        <v>27.040368421052634</v>
      </c>
      <c r="BK11" s="358">
        <f>(0.794871794871795*'Off Peak Detail'!BF11)+(0.205128205128205*'Off Peak Detail'!BF49)</f>
        <v>28.281410256410254</v>
      </c>
      <c r="BL11" s="358">
        <f>(0.75609756097561*'Off Peak Detail'!BG11)+(0.24390243902439*'Off Peak Detail'!BG49)</f>
        <v>30.359975609756095</v>
      </c>
      <c r="BM11" s="358">
        <f>(0.789473684210526*'Off Peak Detail'!BH11)+(0.210526315789474*'Off Peak Detail'!BH49)</f>
        <v>29.0101052631579</v>
      </c>
      <c r="BN11" s="358">
        <f>(0.75609756097561*'Off Peak Detail'!BI11)+(0.24390243902439*'Off Peak Detail'!BI49)</f>
        <v>27.060073170731705</v>
      </c>
      <c r="BO11" s="358">
        <f>(0.789473684210526*'Off Peak Detail'!BJ11)+(0.210526315789474*'Off Peak Detail'!BJ49)</f>
        <v>26.933684210526319</v>
      </c>
      <c r="BP11" s="358">
        <f>(0.794871794871795*'Off Peak Detail'!BK11)+(0.205128205128205*'Off Peak Detail'!BK49)</f>
        <v>27.743000000000002</v>
      </c>
      <c r="BQ11" s="358">
        <f>(0.75609756097561*'Off Peak Detail'!BL11)+(0.24390243902439*'Off Peak Detail'!BL49)</f>
        <v>27.882951219512194</v>
      </c>
      <c r="BR11" s="358">
        <f>(0.777777777777778*'Off Peak Detail'!BM11)+(0.222222222222222*'Off Peak Detail'!BM49)</f>
        <v>26.540222222222226</v>
      </c>
      <c r="BS11" s="358">
        <f>(0.794871794871795*'Off Peak Detail'!BN11)+(0.205128205128205*'Off Peak Detail'!BN49)</f>
        <v>25.78971794871795</v>
      </c>
      <c r="BT11" s="358">
        <f>(0.789473684210526*'Off Peak Detail'!BO11)+(0.210526315789474*'Off Peak Detail'!BO49)</f>
        <v>25.050000000000004</v>
      </c>
      <c r="BU11" s="358">
        <f>(0.75609756097561*'Off Peak Detail'!BP11)+(0.24390243902439*'Off Peak Detail'!BP49)</f>
        <v>25.674804878048782</v>
      </c>
      <c r="BV11" s="358">
        <f>(0.789473684210526*'Off Peak Detail'!BQ11)+(0.210526315789474*'Off Peak Detail'!BQ49)</f>
        <v>27.310263157894735</v>
      </c>
      <c r="BW11" s="358">
        <f>(0.75609756097561*'Off Peak Detail'!BR11)+(0.24390243902439*'Off Peak Detail'!BR49)</f>
        <v>28.444268292682921</v>
      </c>
      <c r="BX11" s="358">
        <f>(0.794871794871795*'Off Peak Detail'!BS11)+(0.205128205128205*'Off Peak Detail'!BS49)</f>
        <v>30.329820512820515</v>
      </c>
      <c r="BY11" s="358">
        <f>(0.789473684210526*'Off Peak Detail'!BT11)+(0.210526315789474*'Off Peak Detail'!BT49)</f>
        <v>29.090631578947374</v>
      </c>
      <c r="BZ11" s="358">
        <f>(0.75609756097561*'Off Peak Detail'!BU11)+(0.24390243902439*'Off Peak Detail'!BU49)</f>
        <v>27.330024390243903</v>
      </c>
      <c r="CA11" s="358">
        <f>(0.789473684210526*'Off Peak Detail'!BV11)+(0.210526315789474*'Off Peak Detail'!BV49)</f>
        <v>27.191157894736847</v>
      </c>
      <c r="CB11" s="358">
        <f>(0.794871794871795*'Off Peak Detail'!BW11)+(0.205128205128205*'Off Peak Detail'!BW49)</f>
        <v>27.927000000000003</v>
      </c>
      <c r="CC11" s="358">
        <f>(0.75609756097561*'Off Peak Detail'!BX11)+(0.24390243902439*'Off Peak Detail'!BX49)</f>
        <v>28.060878048780488</v>
      </c>
      <c r="CD11" s="358">
        <f>(0.777777777777778*'Off Peak Detail'!BY11)+(0.222222222222222*'Off Peak Detail'!BY49)</f>
        <v>26.870111111111111</v>
      </c>
      <c r="CE11" s="358">
        <f>(0.794871794871795*'Off Peak Detail'!BZ11)+(0.205128205128205*'Off Peak Detail'!BZ49)</f>
        <v>26.190461538461541</v>
      </c>
      <c r="CF11" s="358">
        <f>(0.75*'Off Peak Detail'!CA11)+(0.25*'Off Peak Detail'!CA49)</f>
        <v>25.520000000000003</v>
      </c>
      <c r="CG11" s="358">
        <f>(0.794871794871795*'Off Peak Detail'!CB11)+(0.205128205128205*'Off Peak Detail'!CB49)</f>
        <v>26.063000000000002</v>
      </c>
      <c r="CH11" s="358">
        <f>(0.789473684210526*'Off Peak Detail'!CC11)+(0.210526315789474*'Off Peak Detail'!CC49)</f>
        <v>27.580263157894738</v>
      </c>
      <c r="CI11" s="358">
        <f>(0.75609756097561*'Off Peak Detail'!CD11)+(0.24390243902439*'Off Peak Detail'!CD49)</f>
        <v>28.581682926829263</v>
      </c>
      <c r="CJ11" s="358">
        <f>(0.794871794871795*'Off Peak Detail'!CE11)+(0.205128205128205*'Off Peak Detail'!CE49)</f>
        <v>30.320487179487181</v>
      </c>
      <c r="CK11" s="358">
        <f>(0.789473684210526*'Off Peak Detail'!CF11)+(0.210526315789474*'Off Peak Detail'!CF49)</f>
        <v>29.177473684210533</v>
      </c>
      <c r="CL11" s="358">
        <f>(0.75609756097561*'Off Peak Detail'!CG11)+(0.24390243902439*'Off Peak Detail'!CG49)</f>
        <v>27.609902439024388</v>
      </c>
      <c r="CM11" s="358">
        <f>(0.789473684210526*'Off Peak Detail'!CH11)+(0.210526315789474*'Off Peak Detail'!CH49)</f>
        <v>27.446947368421057</v>
      </c>
      <c r="CN11" s="358">
        <f>(0.75609756097561*'Off Peak Detail'!CI11)+(0.24390243902439*'Off Peak Detail'!CI49)</f>
        <v>28.133341463414631</v>
      </c>
      <c r="CO11" s="358">
        <f>(0.794871794871795*'Off Peak Detail'!CJ11)+(0.205128205128205*'Off Peak Detail'!CJ49)</f>
        <v>28.239948717948721</v>
      </c>
      <c r="CP11" s="358">
        <f>(0.777777777777778*'Off Peak Detail'!CK11)+(0.222222222222222*'Off Peak Detail'!CK49)</f>
        <v>27.189888888888888</v>
      </c>
      <c r="CQ11" s="358">
        <f>(0.794871794871795*'Off Peak Detail'!CL11)+(0.205128205128205*'Off Peak Detail'!CL49)</f>
        <v>26.580128205128208</v>
      </c>
      <c r="CR11" s="358">
        <f>(0.75*'Off Peak Detail'!CM11)+(0.25*'Off Peak Detail'!CM49)</f>
        <v>25.970000000000002</v>
      </c>
      <c r="CS11" s="358">
        <f>(0.794871794871795*'Off Peak Detail'!CN11)+(0.205128205128205*'Off Peak Detail'!CN49)</f>
        <v>26.439282051282053</v>
      </c>
      <c r="CT11" s="358">
        <f>(0.789473684210526*'Off Peak Detail'!CO11)+(0.210526315789474*'Off Peak Detail'!CO49)</f>
        <v>27.850263157894737</v>
      </c>
      <c r="CU11" s="358">
        <f>(0.75609756097561*'Off Peak Detail'!CP11)+(0.24390243902439*'Off Peak Detail'!CP49)</f>
        <v>28.728926829268289</v>
      </c>
      <c r="CV11" s="358">
        <f>(0.794871794871795*'Off Peak Detail'!CQ11)+(0.205128205128205*'Off Peak Detail'!CQ49)</f>
        <v>30.34</v>
      </c>
      <c r="CW11" s="358">
        <f>(0.75*'Off Peak Detail'!CR11)+(0.25*'Off Peak Detail'!CR49)</f>
        <v>29.294750000000001</v>
      </c>
      <c r="CX11" s="358">
        <f>(0.794871794871795*'Off Peak Detail'!CS11)+(0.205128205128205*'Off Peak Detail'!CS49)</f>
        <v>27.879794871794875</v>
      </c>
      <c r="CY11" s="358">
        <f>(0.789473684210526*'Off Peak Detail'!CT11)+(0.210526315789474*'Off Peak Detail'!CT49)</f>
        <v>27.703526315789475</v>
      </c>
      <c r="CZ11" s="358">
        <f>(0.75609756097561*'Off Peak Detail'!CU11)+(0.24390243902439*'Off Peak Detail'!CU49)</f>
        <v>28.332439024390244</v>
      </c>
      <c r="DA11" s="358">
        <f>(0.794871794871795*'Off Peak Detail'!CV11)+(0.205128205128205*'Off Peak Detail'!CV49)</f>
        <v>28.441615384615389</v>
      </c>
      <c r="DB11" s="358">
        <f>(0.783783783783784*'Off Peak Detail'!CW11)+(0.216216216216216*'Off Peak Detail'!CW49)</f>
        <v>27.499918918918919</v>
      </c>
      <c r="DC11" s="358">
        <f>(0.75609756097561*'Off Peak Detail'!CX11)+(0.24390243902439*'Off Peak Detail'!CX49)</f>
        <v>26.929975609756095</v>
      </c>
      <c r="DD11" s="358">
        <f>(0.789473684210526*'Off Peak Detail'!CY11)+(0.210526315789474*'Off Peak Detail'!CY49)</f>
        <v>26.359842105263162</v>
      </c>
      <c r="DE11" s="358">
        <f>(0.794871794871795*'Off Peak Detail'!CZ11)+(0.205128205128205*'Off Peak Detail'!CZ49)</f>
        <v>26.779769230769233</v>
      </c>
      <c r="DF11" s="358">
        <f>(0.75*'Off Peak Detail'!DA11)+(0.25*'Off Peak Detail'!DA49)</f>
        <v>28.11</v>
      </c>
      <c r="DG11" s="358">
        <f>(0.794871794871795*'Off Peak Detail'!DB11)+(0.205128205128205*'Off Peak Detail'!DB49)</f>
        <v>28.896564102564103</v>
      </c>
      <c r="DH11" s="358">
        <f>(0.75609756097561*'Off Peak Detail'!DC11)+(0.24390243902439*'Off Peak Detail'!DC49)</f>
        <v>30.430219512195116</v>
      </c>
      <c r="DI11" s="358">
        <f>(0.789473684210526*'Off Peak Detail'!DD11)+(0.210526315789474*'Off Peak Detail'!DD49)</f>
        <v>29.412631578947373</v>
      </c>
      <c r="DJ11" s="358">
        <f>(0.794871794871795*'Off Peak Detail'!DE11)+(0.205128205128205*'Off Peak Detail'!DE49)</f>
        <v>28.140333333333334</v>
      </c>
      <c r="DK11" s="358">
        <f>(0.75*'Off Peak Detail'!DF11)+(0.25*'Off Peak Detail'!DF49)</f>
        <v>27.974249999999998</v>
      </c>
      <c r="DL11" s="358">
        <f>(0.794871794871795*'Off Peak Detail'!DG11)+(0.205128205128205*'Off Peak Detail'!DG49)</f>
        <v>28.536256410256414</v>
      </c>
      <c r="DM11" s="358">
        <f>(0.794871794871795*'Off Peak Detail'!DH11)+(0.205128205128205*'Off Peak Detail'!DH49)</f>
        <v>28.646179487179488</v>
      </c>
      <c r="DN11" s="358">
        <f>(0.777777777777778*'Off Peak Detail'!DI11)+(0.222222222222222*'Off Peak Detail'!DI49)</f>
        <v>27.79</v>
      </c>
      <c r="DO11" s="358">
        <f>(0.75609756097561*'Off Peak Detail'!DJ11)+(0.24390243902439*'Off Peak Detail'!DJ49)</f>
        <v>27.270390243902437</v>
      </c>
      <c r="DP11" s="358">
        <f>(0.789473684210526*'Off Peak Detail'!DK11)+(0.210526315789474*'Off Peak Detail'!DK49)</f>
        <v>26.740263157894738</v>
      </c>
      <c r="DQ11" s="358">
        <f>(0.75609756097561*'Off Peak Detail'!DL11)+(0.24390243902439*'Off Peak Detail'!DL49)</f>
        <v>27.120609756097561</v>
      </c>
      <c r="DR11" s="358">
        <f>(0.789473684210526*'Off Peak Detail'!DM11)+(0.210526315789474*'Off Peak Detail'!DM49)</f>
        <v>28.36984210526316</v>
      </c>
      <c r="DS11" s="358">
        <f>(0.794871794871795*'Off Peak Detail'!DN11)+(0.205128205128205*'Off Peak Detail'!DN49)</f>
        <v>29.07441025641026</v>
      </c>
      <c r="DT11" s="358">
        <f>(0.75609756097561*'Off Peak Detail'!DO11)+(0.24390243902439*'Off Peak Detail'!DO49)</f>
        <v>30.519756097560972</v>
      </c>
      <c r="DU11" s="358">
        <f>(0.789473684210526*'Off Peak Detail'!DP11)+(0.210526315789474*'Off Peak Detail'!DP49)</f>
        <v>29.565894736842111</v>
      </c>
      <c r="DV11" s="358">
        <f>(0.794871794871795*'Off Peak Detail'!DQ11)+(0.205128205128205*'Off Peak Detail'!DQ49)</f>
        <v>28.409769230769232</v>
      </c>
      <c r="DW11" s="358">
        <f>(0.75*'Off Peak Detail'!DR11)+(0.25*'Off Peak Detail'!DR49)</f>
        <v>28.238250000000001</v>
      </c>
      <c r="DX11" s="358">
        <f>(0.794871794871795*'Off Peak Detail'!DS11)+(0.205128205128205*'Off Peak Detail'!DS49)</f>
        <v>28.761333333333337</v>
      </c>
      <c r="DY11" s="358">
        <f>(0.75609756097561*'Off Peak Detail'!DT11)+(0.24390243902439*'Off Peak Detail'!DT49)</f>
        <v>28.871243902439019</v>
      </c>
      <c r="DZ11" s="358">
        <f>(0.777777777777778*'Off Peak Detail'!DU11)+(0.222222222222222*'Off Peak Detail'!DU49)</f>
        <v>28.089888888888886</v>
      </c>
      <c r="EA11" s="358">
        <f>(0.794871794871795*'Off Peak Detail'!DV11)+(0.205128205128205*'Off Peak Detail'!DV49)</f>
        <v>27.599974358974361</v>
      </c>
      <c r="EB11" s="358">
        <f>(0.789473684210526*'Off Peak Detail'!DW11)+(0.210526315789474*'Off Peak Detail'!DW49)</f>
        <v>27.120105263157896</v>
      </c>
      <c r="EC11" s="358">
        <f>(0.75609756097561*'Off Peak Detail'!DX11)+(0.24390243902439*'Off Peak Detail'!DX49)</f>
        <v>27.443902439024392</v>
      </c>
      <c r="ED11" s="358">
        <f>(0.789473684210526*'Off Peak Detail'!DY11)+(0.210526315789474*'Off Peak Detail'!DY49)</f>
        <v>28.630263157894738</v>
      </c>
      <c r="EE11" s="358">
        <f>(0.794871794871795*'Off Peak Detail'!DZ11)+(0.205128205128205*'Off Peak Detail'!DZ49)</f>
        <v>29.271076923076922</v>
      </c>
      <c r="EF11" s="358">
        <f>(0.75609756097561*'Off Peak Detail'!EA11)+(0.24390243902439*'Off Peak Detail'!EA49)</f>
        <v>30.630146341463412</v>
      </c>
      <c r="EG11" s="358">
        <f>(0.789473684210526*'Off Peak Detail'!EB11)+(0.210526315789474*'Off Peak Detail'!EB49)</f>
        <v>29.716684210526321</v>
      </c>
      <c r="EH11" s="358">
        <f>(0.75609756097561*'Off Peak Detail'!EC11)+(0.24390243902439*'Off Peak Detail'!EC49)</f>
        <v>28.669975609756097</v>
      </c>
      <c r="EI11" s="358">
        <f>(0.789473684210526*'Off Peak Detail'!ED11)+(0.210526315789474*'Off Peak Detail'!ED49)</f>
        <v>28.481947368421054</v>
      </c>
      <c r="EJ11" s="358">
        <f>(0.794871794871795*'Off Peak Detail'!EE11)+(0.205128205128205*'Off Peak Detail'!EE49)</f>
        <v>28.97602564102564</v>
      </c>
    </row>
    <row r="12" spans="1:140" ht="13.65" customHeight="1" x14ac:dyDescent="0.2">
      <c r="A12" s="305" t="s">
        <v>144</v>
      </c>
      <c r="B12" s="282"/>
      <c r="C12" s="358">
        <f ca="1">(0.777777777777778*'Off Peak Detail'!D12)+(0.222222222222222*'Off Peak Detail'!D50)</f>
        <v>27.072916666666668</v>
      </c>
      <c r="D12" s="358">
        <f ca="1">(0.789473684210526*'Off Peak Detail'!E12)+(0.210526315789474*'Off Peak Detail'!E50)</f>
        <v>19.864683895311838</v>
      </c>
      <c r="E12" s="358">
        <f>(0.75609756097561*'Off Peak Detail'!F12)+(0.24390243902439*'Off Peak Detail'!F50)</f>
        <v>23.981829268292682</v>
      </c>
      <c r="F12" s="307">
        <f t="shared" ca="1" si="6"/>
        <v>22.96178923137763</v>
      </c>
      <c r="G12" s="191">
        <f t="shared" si="7"/>
        <v>24.238777777777781</v>
      </c>
      <c r="H12" s="191">
        <f t="shared" si="0"/>
        <v>24.477666666666671</v>
      </c>
      <c r="I12" s="191">
        <f t="shared" si="0"/>
        <v>23.99988888888889</v>
      </c>
      <c r="J12" s="191">
        <f t="shared" si="8"/>
        <v>22.750265725288831</v>
      </c>
      <c r="K12" s="191">
        <f t="shared" si="14"/>
        <v>23.500268292682925</v>
      </c>
      <c r="L12" s="191">
        <f t="shared" si="14"/>
        <v>22.000263157894736</v>
      </c>
      <c r="M12" s="191">
        <f t="shared" si="14"/>
        <v>24.086256410256411</v>
      </c>
      <c r="N12" s="191">
        <f t="shared" si="14"/>
        <v>24.999750000000002</v>
      </c>
      <c r="O12" s="191">
        <f t="shared" si="9"/>
        <v>30.661769230769231</v>
      </c>
      <c r="P12" s="191">
        <f t="shared" si="15"/>
        <v>30.323615384615387</v>
      </c>
      <c r="Q12" s="191">
        <f t="shared" si="15"/>
        <v>30.999923076923078</v>
      </c>
      <c r="R12" s="191">
        <f t="shared" si="15"/>
        <v>27.890625</v>
      </c>
      <c r="S12" s="191">
        <f t="shared" si="10"/>
        <v>25.967669398637309</v>
      </c>
      <c r="T12" s="191">
        <f t="shared" si="16"/>
        <v>24.999615384615385</v>
      </c>
      <c r="U12" s="191">
        <f t="shared" si="16"/>
        <v>25.967368421052633</v>
      </c>
      <c r="V12" s="191">
        <f t="shared" si="16"/>
        <v>26.936024390243904</v>
      </c>
      <c r="W12" s="307">
        <f t="shared" si="17"/>
        <v>25.869545794366555</v>
      </c>
      <c r="X12" s="191">
        <f t="shared" si="18"/>
        <v>16.193048711583945</v>
      </c>
      <c r="Y12" s="191">
        <f t="shared" si="19"/>
        <v>15.470856693534712</v>
      </c>
      <c r="Z12" s="191">
        <f t="shared" si="20"/>
        <v>15.466189596415383</v>
      </c>
      <c r="AA12" s="191">
        <f t="shared" si="11"/>
        <v>19.389987867757377</v>
      </c>
      <c r="AB12" s="191">
        <f t="shared" si="12"/>
        <v>21.104368840698886</v>
      </c>
      <c r="AC12" s="359">
        <f t="shared" ca="1" si="13"/>
        <v>19.15515158689804</v>
      </c>
      <c r="AD12" s="303"/>
      <c r="AE12" s="304"/>
      <c r="AG12" s="358">
        <f>(0.794871794871795*'Off Peak Detail'!AB12)+(0.205128205128205*'Off Peak Detail'!AB50)</f>
        <v>24.477666666666671</v>
      </c>
      <c r="AH12" s="358">
        <f>(0.777777777777778*'Off Peak Detail'!AC12)+(0.222222222222222*'Off Peak Detail'!AC50)</f>
        <v>23.99988888888889</v>
      </c>
      <c r="AI12" s="358">
        <f>(0.75609756097561*'Off Peak Detail'!AD12)+(0.24390243902439*'Off Peak Detail'!AD50)</f>
        <v>23.500268292682925</v>
      </c>
      <c r="AJ12" s="358">
        <f>(0.789473684210526*'Off Peak Detail'!AE12)+(0.210526315789474*'Off Peak Detail'!AE50)</f>
        <v>22.000263157894736</v>
      </c>
      <c r="AK12" s="358">
        <f>(0.794871794871795*'Off Peak Detail'!AF12)+(0.205128205128205*'Off Peak Detail'!AF50)</f>
        <v>24.086256410256411</v>
      </c>
      <c r="AL12" s="358">
        <f>(0.75*'Off Peak Detail'!AG12)+(0.25*'Off Peak Detail'!AG50)</f>
        <v>24.999750000000002</v>
      </c>
      <c r="AM12" s="358">
        <f>(0.794871794871795*'Off Peak Detail'!AH12)+(0.205128205128205*'Off Peak Detail'!AH50)</f>
        <v>30.323615384615387</v>
      </c>
      <c r="AN12" s="358">
        <f>(0.794871794871795*'Off Peak Detail'!AI12)+(0.205128205128205*'Off Peak Detail'!AI50)</f>
        <v>30.999923076923078</v>
      </c>
      <c r="AO12" s="358">
        <f>(0.75*'Off Peak Detail'!AJ12)+(0.25*'Off Peak Detail'!AJ50)</f>
        <v>27.890625</v>
      </c>
      <c r="AP12" s="358">
        <f>(0.794871794871795*'Off Peak Detail'!AK12)+(0.205128205128205*'Off Peak Detail'!AK50)</f>
        <v>24.999615384615385</v>
      </c>
      <c r="AQ12" s="358">
        <f>(0.789473684210526*'Off Peak Detail'!AL12)+(0.210526315789474*'Off Peak Detail'!AL50)</f>
        <v>25.967368421052633</v>
      </c>
      <c r="AR12" s="358">
        <f>(0.75609756097561*'Off Peak Detail'!AM12)+(0.24390243902439*'Off Peak Detail'!AM50)</f>
        <v>26.936024390243904</v>
      </c>
      <c r="AS12" s="358">
        <f>(0.794871794871795*'Off Peak Detail'!AN12)+(0.205128205128205*'Off Peak Detail'!AN50)</f>
        <v>15.461153846153845</v>
      </c>
      <c r="AT12" s="358">
        <f>(0.777777777777778*'Off Peak Detail'!AO12)+(0.222222222222222*'Off Peak Detail'!AO50)</f>
        <v>14.749666666666666</v>
      </c>
      <c r="AU12" s="358">
        <f>(0.75609756097561*'Off Peak Detail'!AP12)+(0.24390243902439*'Off Peak Detail'!AP50)</f>
        <v>14.750243902439024</v>
      </c>
      <c r="AV12" s="358">
        <f>(0.789473684210526*'Off Peak Detail'!AQ12)+(0.210526315789474*'Off Peak Detail'!AQ50)</f>
        <v>13.750263157894739</v>
      </c>
      <c r="AW12" s="358">
        <f>(0.794871794871795*'Off Peak Detail'!AR12)+(0.205128205128205*'Off Peak Detail'!AR50)</f>
        <v>14.564384615384617</v>
      </c>
      <c r="AX12" s="358">
        <f>(0.75*'Off Peak Detail'!AS12)+(0.25*'Off Peak Detail'!AS50)</f>
        <v>16.749749999999999</v>
      </c>
      <c r="AY12" s="358">
        <f>(0.794871794871795*'Off Peak Detail'!AT12)+(0.205128205128205*'Off Peak Detail'!AT50)</f>
        <v>18.220846153846153</v>
      </c>
      <c r="AZ12" s="358">
        <f>(0.75609756097561*'Off Peak Detail'!AU12)+(0.24390243902439*'Off Peak Detail'!AU50)</f>
        <v>20.750292682926826</v>
      </c>
      <c r="BA12" s="358">
        <f>(0.789473684210526*'Off Peak Detail'!AV12)+(0.210526315789474*'Off Peak Detail'!AV50)</f>
        <v>17.204210526315794</v>
      </c>
      <c r="BB12" s="358">
        <f>(0.794871794871795*'Off Peak Detail'!AW12)+(0.205128205128205*'Off Peak Detail'!AW50)</f>
        <v>15.749871794871794</v>
      </c>
      <c r="BC12" s="358">
        <f>(0.75*'Off Peak Detail'!AX12)+(0.25*'Off Peak Detail'!AX50)</f>
        <v>15.581250000000001</v>
      </c>
      <c r="BD12" s="358">
        <f>(0.794871794871795*'Off Peak Detail'!AY12)+(0.205128205128205*'Off Peak Detail'!AY50)</f>
        <v>16.493512820512819</v>
      </c>
      <c r="BE12" s="358">
        <f>(0.794871794871795*'Off Peak Detail'!AZ12)+(0.205128205128205*'Off Peak Detail'!AZ50)</f>
        <v>14.328205128205129</v>
      </c>
      <c r="BF12" s="358">
        <f>(0.743589743589744*'Off Peak Detail'!BA12)+(0.256410256410256*'Off Peak Detail'!BA50)</f>
        <v>14.602128205128203</v>
      </c>
      <c r="BG12" s="358">
        <f>(0.794871794871795*'Off Peak Detail'!BB12)+(0.205128205128205*'Off Peak Detail'!BB50)</f>
        <v>13.989461538461541</v>
      </c>
      <c r="BH12" s="358">
        <f>(0.789473684210526*'Off Peak Detail'!BC12)+(0.210526315789474*'Off Peak Detail'!BC50)</f>
        <v>15.105789473684212</v>
      </c>
      <c r="BI12" s="358">
        <f>(0.75609756097561*'Off Peak Detail'!BD12)+(0.24390243902439*'Off Peak Detail'!BD50)</f>
        <v>13.913926829268291</v>
      </c>
      <c r="BJ12" s="358">
        <f>(0.789473684210526*'Off Peak Detail'!BE12)+(0.210526315789474*'Off Peak Detail'!BE50)</f>
        <v>15.526578947368424</v>
      </c>
      <c r="BK12" s="358">
        <f>(0.794871794871795*'Off Peak Detail'!BF12)+(0.205128205128205*'Off Peak Detail'!BF50)</f>
        <v>14.50125641025641</v>
      </c>
      <c r="BL12" s="358">
        <f>(0.75609756097561*'Off Peak Detail'!BG12)+(0.24390243902439*'Off Peak Detail'!BG50)</f>
        <v>19.395463414634143</v>
      </c>
      <c r="BM12" s="358">
        <f>(0.789473684210526*'Off Peak Detail'!BH12)+(0.210526315789474*'Off Peak Detail'!BH50)</f>
        <v>16.370526315789476</v>
      </c>
      <c r="BN12" s="358">
        <f>(0.75609756097561*'Off Peak Detail'!BI12)+(0.24390243902439*'Off Peak Detail'!BI50)</f>
        <v>16.533609756097558</v>
      </c>
      <c r="BO12" s="358">
        <f>(0.789473684210526*'Off Peak Detail'!BJ12)+(0.210526315789474*'Off Peak Detail'!BJ50)</f>
        <v>14.967631578947371</v>
      </c>
      <c r="BP12" s="358">
        <f>(0.794871794871795*'Off Peak Detail'!BK12)+(0.205128205128205*'Off Peak Detail'!BK50)</f>
        <v>15.893871794871796</v>
      </c>
      <c r="BQ12" s="358">
        <f>(0.75609756097561*'Off Peak Detail'!BL12)+(0.24390243902439*'Off Peak Detail'!BL50)</f>
        <v>15.519853658536586</v>
      </c>
      <c r="BR12" s="358">
        <f>(0.777777777777778*'Off Peak Detail'!BM12)+(0.222222222222222*'Off Peak Detail'!BM50)</f>
        <v>15.936</v>
      </c>
      <c r="BS12" s="358">
        <f>(0.794871794871795*'Off Peak Detail'!BN12)+(0.205128205128205*'Off Peak Detail'!BN50)</f>
        <v>15.346307692307695</v>
      </c>
      <c r="BT12" s="358">
        <f>(0.789473684210526*'Off Peak Detail'!BO12)+(0.210526315789474*'Off Peak Detail'!BO50)</f>
        <v>15.779210526315792</v>
      </c>
      <c r="BU12" s="358">
        <f>(0.75609756097561*'Off Peak Detail'!BP12)+(0.24390243902439*'Off Peak Detail'!BP50)</f>
        <v>14.490878048780488</v>
      </c>
      <c r="BV12" s="358">
        <f>(0.789473684210526*'Off Peak Detail'!BQ12)+(0.210526315789474*'Off Peak Detail'!BQ50)</f>
        <v>13.893157894736847</v>
      </c>
      <c r="BW12" s="358">
        <f>(0.75609756097561*'Off Peak Detail'!BR12)+(0.24390243902439*'Off Peak Detail'!BR50)</f>
        <v>14.179268292682924</v>
      </c>
      <c r="BX12" s="358">
        <f>(0.794871794871795*'Off Peak Detail'!BS12)+(0.205128205128205*'Off Peak Detail'!BS50)</f>
        <v>18.613128205128206</v>
      </c>
      <c r="BY12" s="358">
        <f>(0.789473684210526*'Off Peak Detail'!BT12)+(0.210526315789474*'Off Peak Detail'!BT50)</f>
        <v>15.57</v>
      </c>
      <c r="BZ12" s="358">
        <f>(0.75609756097561*'Off Peak Detail'!BU12)+(0.24390243902439*'Off Peak Detail'!BU50)</f>
        <v>15.613585365853655</v>
      </c>
      <c r="CA12" s="358">
        <f>(0.789473684210526*'Off Peak Detail'!BV12)+(0.210526315789474*'Off Peak Detail'!BV50)</f>
        <v>14.916315789473686</v>
      </c>
      <c r="CB12" s="358">
        <f>(0.794871794871795*'Off Peak Detail'!BW12)+(0.205128205128205*'Off Peak Detail'!BW50)</f>
        <v>15.835153846153847</v>
      </c>
      <c r="CC12" s="358">
        <f>(0.75609756097561*'Off Peak Detail'!BX12)+(0.24390243902439*'Off Peak Detail'!BX50)</f>
        <v>15.671439024390244</v>
      </c>
      <c r="CD12" s="358">
        <f>(0.777777777777778*'Off Peak Detail'!BY12)+(0.222222222222222*'Off Peak Detail'!BY50)</f>
        <v>16.078777777777777</v>
      </c>
      <c r="CE12" s="358">
        <f>(0.794871794871795*'Off Peak Detail'!BZ12)+(0.205128205128205*'Off Peak Detail'!BZ50)</f>
        <v>15.496051282051285</v>
      </c>
      <c r="CF12" s="358">
        <f>(0.75*'Off Peak Detail'!CA12)+(0.25*'Off Peak Detail'!CA50)</f>
        <v>15.954375000000001</v>
      </c>
      <c r="CG12" s="358">
        <f>(0.794871794871795*'Off Peak Detail'!CB12)+(0.205128205128205*'Off Peak Detail'!CB50)</f>
        <v>14.601692307692309</v>
      </c>
      <c r="CH12" s="358">
        <f>(0.789473684210526*'Off Peak Detail'!CC12)+(0.210526315789474*'Off Peak Detail'!CC50)</f>
        <v>14.043157894736847</v>
      </c>
      <c r="CI12" s="358">
        <f>(0.75609756097561*'Off Peak Detail'!CD12)+(0.24390243902439*'Off Peak Detail'!CD50)</f>
        <v>14.330853658536583</v>
      </c>
      <c r="CJ12" s="358">
        <f>(0.794871794871795*'Off Peak Detail'!CE12)+(0.205128205128205*'Off Peak Detail'!CE50)</f>
        <v>18.762871794871796</v>
      </c>
      <c r="CK12" s="358">
        <f>(0.789473684210526*'Off Peak Detail'!CF12)+(0.210526315789474*'Off Peak Detail'!CF50)</f>
        <v>15.702631578947368</v>
      </c>
      <c r="CL12" s="358">
        <f>(0.75609756097561*'Off Peak Detail'!CG12)+(0.24390243902439*'Off Peak Detail'!CG50)</f>
        <v>15.673682926829267</v>
      </c>
      <c r="CM12" s="358">
        <f>(0.789473684210526*'Off Peak Detail'!CH12)+(0.210526315789474*'Off Peak Detail'!CH50)</f>
        <v>14.967631578947371</v>
      </c>
      <c r="CN12" s="358">
        <f>(0.75609756097561*'Off Peak Detail'!CI12)+(0.24390243902439*'Off Peak Detail'!CI50)</f>
        <v>15.849536585365852</v>
      </c>
      <c r="CO12" s="358">
        <f>(0.794871794871795*'Off Peak Detail'!CJ12)+(0.205128205128205*'Off Peak Detail'!CJ50)</f>
        <v>18.518820512820515</v>
      </c>
      <c r="CP12" s="358">
        <f>(0.777777777777778*'Off Peak Detail'!CK12)+(0.222222222222222*'Off Peak Detail'!CK50)</f>
        <v>19.034777777777776</v>
      </c>
      <c r="CQ12" s="358">
        <f>(0.794871794871795*'Off Peak Detail'!CL12)+(0.205128205128205*'Off Peak Detail'!CL50)</f>
        <v>18.432051282051283</v>
      </c>
      <c r="CR12" s="358">
        <f>(0.75*'Off Peak Detail'!CM12)+(0.25*'Off Peak Detail'!CM50)</f>
        <v>18.936000000000003</v>
      </c>
      <c r="CS12" s="358">
        <f>(0.794871794871795*'Off Peak Detail'!CN12)+(0.205128205128205*'Off Peak Detail'!CN50)</f>
        <v>17.368384615384613</v>
      </c>
      <c r="CT12" s="358">
        <f>(0.789473684210526*'Off Peak Detail'!CO12)+(0.210526315789474*'Off Peak Detail'!CO50)</f>
        <v>19.300263157894744</v>
      </c>
      <c r="CU12" s="358">
        <f>(0.75609756097561*'Off Peak Detail'!CP12)+(0.24390243902439*'Off Peak Detail'!CP50)</f>
        <v>22.481878048780484</v>
      </c>
      <c r="CV12" s="358">
        <f>(0.794871794871795*'Off Peak Detail'!CQ12)+(0.205128205128205*'Off Peak Detail'!CQ50)</f>
        <v>27.774897435897437</v>
      </c>
      <c r="CW12" s="358">
        <f>(0.75*'Off Peak Detail'!CR12)+(0.25*'Off Peak Detail'!CR50)</f>
        <v>22.654875000000001</v>
      </c>
      <c r="CX12" s="358">
        <f>(0.794871794871795*'Off Peak Detail'!CS12)+(0.205128205128205*'Off Peak Detail'!CS50)</f>
        <v>21.035717948717949</v>
      </c>
      <c r="CY12" s="358">
        <f>(0.789473684210526*'Off Peak Detail'!CT12)+(0.210526315789474*'Off Peak Detail'!CT50)</f>
        <v>19.166842105263161</v>
      </c>
      <c r="CZ12" s="358">
        <f>(0.75609756097561*'Off Peak Detail'!CU12)+(0.24390243902439*'Off Peak Detail'!CU50)</f>
        <v>20.09570731707317</v>
      </c>
      <c r="DA12" s="358">
        <f>(0.794871794871795*'Off Peak Detail'!CV12)+(0.205128205128205*'Off Peak Detail'!CV50)</f>
        <v>18.715743589743592</v>
      </c>
      <c r="DB12" s="358">
        <f>(0.783783783783784*'Off Peak Detail'!CW12)+(0.216216216216216*'Off Peak Detail'!CW50)</f>
        <v>19.232405405405405</v>
      </c>
      <c r="DC12" s="358">
        <f>(0.75609756097561*'Off Peak Detail'!CX12)+(0.24390243902439*'Off Peak Detail'!CX50)</f>
        <v>18.615170731707316</v>
      </c>
      <c r="DD12" s="358">
        <f>(0.789473684210526*'Off Peak Detail'!CY12)+(0.210526315789474*'Off Peak Detail'!CY50)</f>
        <v>19.135263157894741</v>
      </c>
      <c r="DE12" s="358">
        <f>(0.794871794871795*'Off Peak Detail'!CZ12)+(0.205128205128205*'Off Peak Detail'!CZ50)</f>
        <v>17.565307692307691</v>
      </c>
      <c r="DF12" s="358">
        <f>(0.75*'Off Peak Detail'!DA12)+(0.25*'Off Peak Detail'!DA50)</f>
        <v>19.249874999999999</v>
      </c>
      <c r="DG12" s="358">
        <f>(0.794871794871795*'Off Peak Detail'!DB12)+(0.205128205128205*'Off Peak Detail'!DB50)</f>
        <v>22.646230769230769</v>
      </c>
      <c r="DH12" s="358">
        <f>(0.75609756097561*'Off Peak Detail'!DC12)+(0.24390243902439*'Off Peak Detail'!DC50)</f>
        <v>28.405219512195117</v>
      </c>
      <c r="DI12" s="358">
        <f>(0.789473684210526*'Off Peak Detail'!DD12)+(0.210526315789474*'Off Peak Detail'!DD50)</f>
        <v>23.30605263157895</v>
      </c>
      <c r="DJ12" s="358">
        <f>(0.794871794871795*'Off Peak Detail'!DE12)+(0.205128205128205*'Off Peak Detail'!DE50)</f>
        <v>21.231846153846156</v>
      </c>
      <c r="DK12" s="358">
        <f>(0.75*'Off Peak Detail'!DF12)+(0.25*'Off Peak Detail'!DF50)</f>
        <v>19.372125000000004</v>
      </c>
      <c r="DL12" s="358">
        <f>(0.794871794871795*'Off Peak Detail'!DG12)+(0.205128205128205*'Off Peak Detail'!DG50)</f>
        <v>20.332897435897436</v>
      </c>
      <c r="DM12" s="358">
        <f>(0.794871794871795*'Off Peak Detail'!DH12)+(0.205128205128205*'Off Peak Detail'!DH50)</f>
        <v>18.903948717948719</v>
      </c>
      <c r="DN12" s="358">
        <f>(0.777777777777778*'Off Peak Detail'!DI12)+(0.222222222222222*'Off Peak Detail'!DI50)</f>
        <v>19.43311111111111</v>
      </c>
      <c r="DO12" s="358">
        <f>(0.75609756097561*'Off Peak Detail'!DJ12)+(0.24390243902439*'Off Peak Detail'!DJ50)</f>
        <v>18.81248780487805</v>
      </c>
      <c r="DP12" s="358">
        <f>(0.789473684210526*'Off Peak Detail'!DK12)+(0.210526315789474*'Off Peak Detail'!DK50)</f>
        <v>19.340526315789479</v>
      </c>
      <c r="DQ12" s="358">
        <f>(0.75609756097561*'Off Peak Detail'!DL12)+(0.24390243902439*'Off Peak Detail'!DL50)</f>
        <v>17.777878048780487</v>
      </c>
      <c r="DR12" s="358">
        <f>(0.789473684210526*'Off Peak Detail'!DM12)+(0.210526315789474*'Off Peak Detail'!DM50)</f>
        <v>19.702894736842111</v>
      </c>
      <c r="DS12" s="358">
        <f>(0.794871794871795*'Off Peak Detail'!DN12)+(0.205128205128205*'Off Peak Detail'!DN50)</f>
        <v>22.834179487179487</v>
      </c>
      <c r="DT12" s="358">
        <f>(0.75609756097561*'Off Peak Detail'!DO12)+(0.24390243902439*'Off Peak Detail'!DO50)</f>
        <v>28.602609756097557</v>
      </c>
      <c r="DU12" s="358">
        <f>(0.789473684210526*'Off Peak Detail'!DP12)+(0.210526315789474*'Off Peak Detail'!DP50)</f>
        <v>23.45447368421053</v>
      </c>
      <c r="DV12" s="358">
        <f>(0.794871794871795*'Off Peak Detail'!DQ12)+(0.205128205128205*'Off Peak Detail'!DQ50)</f>
        <v>21.435692307692307</v>
      </c>
      <c r="DW12" s="358">
        <f>(0.75*'Off Peak Detail'!DR12)+(0.25*'Off Peak Detail'!DR50)</f>
        <v>19.565249999999999</v>
      </c>
      <c r="DX12" s="358">
        <f>(0.794871794871795*'Off Peak Detail'!DS12)+(0.205128205128205*'Off Peak Detail'!DS50)</f>
        <v>20.521102564102563</v>
      </c>
      <c r="DY12" s="358">
        <f>(0.75609756097561*'Off Peak Detail'!DT12)+(0.24390243902439*'Off Peak Detail'!DT50)</f>
        <v>19.047951219512193</v>
      </c>
      <c r="DZ12" s="358">
        <f>(0.777777777777778*'Off Peak Detail'!DU12)+(0.222222222222222*'Off Peak Detail'!DU50)</f>
        <v>19.679777777777776</v>
      </c>
      <c r="EA12" s="358">
        <f>(0.794871794871795*'Off Peak Detail'!DV12)+(0.205128205128205*'Off Peak Detail'!DV50)</f>
        <v>19.076923076923077</v>
      </c>
      <c r="EB12" s="358">
        <f>(0.789473684210526*'Off Peak Detail'!DW12)+(0.210526315789474*'Off Peak Detail'!DW50)</f>
        <v>19.585263157894744</v>
      </c>
      <c r="EC12" s="358">
        <f>(0.75609756097561*'Off Peak Detail'!DX12)+(0.24390243902439*'Off Peak Detail'!DX50)</f>
        <v>18.013365853658534</v>
      </c>
      <c r="ED12" s="358">
        <f>(0.789473684210526*'Off Peak Detail'!DY12)+(0.210526315789474*'Off Peak Detail'!DY50)</f>
        <v>19.995000000000005</v>
      </c>
      <c r="EE12" s="358">
        <f>(0.794871794871795*'Off Peak Detail'!DZ12)+(0.205128205128205*'Off Peak Detail'!DZ50)</f>
        <v>23.068794871794871</v>
      </c>
      <c r="EF12" s="358">
        <f>(0.75609756097561*'Off Peak Detail'!EA12)+(0.24390243902439*'Off Peak Detail'!EA50)</f>
        <v>28.853975609756091</v>
      </c>
      <c r="EG12" s="358">
        <f>(0.789473684210526*'Off Peak Detail'!EB12)+(0.210526315789474*'Off Peak Detail'!EB50)</f>
        <v>23.610789473684214</v>
      </c>
      <c r="EH12" s="358">
        <f>(0.75609756097561*'Off Peak Detail'!EC12)+(0.24390243902439*'Off Peak Detail'!EC50)</f>
        <v>21.683219512195119</v>
      </c>
      <c r="EI12" s="358">
        <f>(0.789473684210526*'Off Peak Detail'!ED12)+(0.210526315789474*'Off Peak Detail'!ED50)</f>
        <v>19.781842105263163</v>
      </c>
      <c r="EJ12" s="358">
        <f>(0.794871794871795*'Off Peak Detail'!EE12)+(0.205128205128205*'Off Peak Detail'!EE50)</f>
        <v>20.709307692307689</v>
      </c>
    </row>
    <row r="13" spans="1:140" ht="13.65" customHeight="1" x14ac:dyDescent="0.2">
      <c r="A13" s="305" t="s">
        <v>143</v>
      </c>
      <c r="B13" s="306" t="s">
        <v>48</v>
      </c>
      <c r="C13" s="358">
        <f ca="1">(0.777777777777778*'Off Peak Detail'!D13)+(0.222222222222222*'Off Peak Detail'!D51)</f>
        <v>23.513888888888889</v>
      </c>
      <c r="D13" s="358">
        <f ca="1">(0.789473684210526*'Off Peak Detail'!E13)+(0.210526315789474*'Off Peak Detail'!E51)</f>
        <v>19.769157894736843</v>
      </c>
      <c r="E13" s="358">
        <f>(0.75609756097561*'Off Peak Detail'!F13)+(0.24390243902439*'Off Peak Detail'!F51)</f>
        <v>23.122048780487805</v>
      </c>
      <c r="F13" s="307">
        <f t="shared" ca="1" si="6"/>
        <v>21.898414340490152</v>
      </c>
      <c r="G13" s="191">
        <f t="shared" si="7"/>
        <v>24.198837606837607</v>
      </c>
      <c r="H13" s="191">
        <f t="shared" si="0"/>
        <v>24.147564102564104</v>
      </c>
      <c r="I13" s="191">
        <f t="shared" si="0"/>
        <v>24.25011111111111</v>
      </c>
      <c r="J13" s="191">
        <f t="shared" si="8"/>
        <v>24.250107188703467</v>
      </c>
      <c r="K13" s="191">
        <f t="shared" si="14"/>
        <v>24.249951219512198</v>
      </c>
      <c r="L13" s="191">
        <f t="shared" si="14"/>
        <v>24.250263157894736</v>
      </c>
      <c r="M13" s="191">
        <f t="shared" si="14"/>
        <v>24.205333333333332</v>
      </c>
      <c r="N13" s="191">
        <f t="shared" si="14"/>
        <v>24.999750000000002</v>
      </c>
      <c r="O13" s="191">
        <f t="shared" si="9"/>
        <v>32.177961538461545</v>
      </c>
      <c r="P13" s="191">
        <f t="shared" si="15"/>
        <v>31.355974358974358</v>
      </c>
      <c r="Q13" s="191">
        <f t="shared" si="15"/>
        <v>32.999948717948726</v>
      </c>
      <c r="R13" s="191">
        <f t="shared" si="15"/>
        <v>27.196874999999999</v>
      </c>
      <c r="S13" s="191">
        <f t="shared" si="10"/>
        <v>25.55782032630043</v>
      </c>
      <c r="T13" s="191">
        <f t="shared" si="16"/>
        <v>26.499897435897438</v>
      </c>
      <c r="U13" s="191">
        <f t="shared" si="16"/>
        <v>24.865368421052633</v>
      </c>
      <c r="V13" s="191">
        <f t="shared" si="16"/>
        <v>25.308195121951218</v>
      </c>
      <c r="W13" s="307">
        <f t="shared" si="17"/>
        <v>26.207942220870763</v>
      </c>
      <c r="X13" s="191">
        <f t="shared" si="18"/>
        <v>27.398584212151977</v>
      </c>
      <c r="Y13" s="191">
        <f t="shared" si="19"/>
        <v>27.461985717658781</v>
      </c>
      <c r="Z13" s="191">
        <f t="shared" si="20"/>
        <v>27.781098255803474</v>
      </c>
      <c r="AA13" s="191">
        <f t="shared" si="11"/>
        <v>28.292857634968584</v>
      </c>
      <c r="AB13" s="191">
        <f t="shared" si="12"/>
        <v>28.788703373497476</v>
      </c>
      <c r="AC13" s="359">
        <f t="shared" ca="1" si="13"/>
        <v>27.747735862575588</v>
      </c>
      <c r="AD13" s="303"/>
      <c r="AE13" s="304"/>
      <c r="AF13" s="304"/>
      <c r="AG13" s="358">
        <f>(0.794871794871795*'Off Peak Detail'!AB13)+(0.205128205128205*'Off Peak Detail'!AB51)</f>
        <v>24.147564102564104</v>
      </c>
      <c r="AH13" s="358">
        <f>(0.777777777777778*'Off Peak Detail'!AC13)+(0.222222222222222*'Off Peak Detail'!AC51)</f>
        <v>24.25011111111111</v>
      </c>
      <c r="AI13" s="358">
        <f>(0.75609756097561*'Off Peak Detail'!AD13)+(0.24390243902439*'Off Peak Detail'!AD51)</f>
        <v>24.249951219512198</v>
      </c>
      <c r="AJ13" s="358">
        <f>(0.789473684210526*'Off Peak Detail'!AE13)+(0.210526315789474*'Off Peak Detail'!AE51)</f>
        <v>24.250263157894736</v>
      </c>
      <c r="AK13" s="358">
        <f>(0.794871794871795*'Off Peak Detail'!AF13)+(0.205128205128205*'Off Peak Detail'!AF51)</f>
        <v>24.205333333333332</v>
      </c>
      <c r="AL13" s="358">
        <f>(0.75*'Off Peak Detail'!AG13)+(0.25*'Off Peak Detail'!AG51)</f>
        <v>24.999750000000002</v>
      </c>
      <c r="AM13" s="358">
        <f>(0.794871794871795*'Off Peak Detail'!AH13)+(0.205128205128205*'Off Peak Detail'!AH51)</f>
        <v>31.355974358974358</v>
      </c>
      <c r="AN13" s="358">
        <f>(0.794871794871795*'Off Peak Detail'!AI13)+(0.205128205128205*'Off Peak Detail'!AI51)</f>
        <v>32.999948717948726</v>
      </c>
      <c r="AO13" s="358">
        <f>(0.75*'Off Peak Detail'!AJ13)+(0.25*'Off Peak Detail'!AJ51)</f>
        <v>27.196874999999999</v>
      </c>
      <c r="AP13" s="358">
        <f>(0.794871794871795*'Off Peak Detail'!AK13)+(0.205128205128205*'Off Peak Detail'!AK51)</f>
        <v>26.499897435897438</v>
      </c>
      <c r="AQ13" s="358">
        <f>(0.789473684210526*'Off Peak Detail'!AL13)+(0.210526315789474*'Off Peak Detail'!AL51)</f>
        <v>24.865368421052633</v>
      </c>
      <c r="AR13" s="358">
        <f>(0.75609756097561*'Off Peak Detail'!AM13)+(0.24390243902439*'Off Peak Detail'!AM51)</f>
        <v>25.308195121951218</v>
      </c>
      <c r="AS13" s="358">
        <f>(0.794871794871795*'Off Peak Detail'!AN13)+(0.205128205128205*'Off Peak Detail'!AN51)</f>
        <v>25.804461538461538</v>
      </c>
      <c r="AT13" s="358">
        <f>(0.777777777777778*'Off Peak Detail'!AO13)+(0.222222222222222*'Off Peak Detail'!AO51)</f>
        <v>26</v>
      </c>
      <c r="AU13" s="358">
        <f>(0.75609756097561*'Off Peak Detail'!AP13)+(0.24390243902439*'Off Peak Detail'!AP51)</f>
        <v>25.500365853658536</v>
      </c>
      <c r="AV13" s="358">
        <f>(0.789473684210526*'Off Peak Detail'!AQ13)+(0.210526315789474*'Off Peak Detail'!AQ51)</f>
        <v>25.000368421052634</v>
      </c>
      <c r="AW13" s="358">
        <f>(0.794871794871795*'Off Peak Detail'!AR13)+(0.205128205128205*'Off Peak Detail'!AR51)</f>
        <v>24.868384615384617</v>
      </c>
      <c r="AX13" s="358">
        <f>(0.75*'Off Peak Detail'!AS13)+(0.25*'Off Peak Detail'!AS51)</f>
        <v>26.500250000000001</v>
      </c>
      <c r="AY13" s="358">
        <f>(0.794871794871795*'Off Peak Detail'!AT13)+(0.205128205128205*'Off Peak Detail'!AT51)</f>
        <v>30.464794871794872</v>
      </c>
      <c r="AZ13" s="358">
        <f>(0.75609756097561*'Off Peak Detail'!AU13)+(0.24390243902439*'Off Peak Detail'!AU51)</f>
        <v>34.999780487804877</v>
      </c>
      <c r="BA13" s="358">
        <f>(0.789473684210526*'Off Peak Detail'!AV13)+(0.210526315789474*'Off Peak Detail'!AV51)</f>
        <v>31.243421052631582</v>
      </c>
      <c r="BB13" s="358">
        <f>(0.794871794871795*'Off Peak Detail'!AW13)+(0.205128205128205*'Off Peak Detail'!AW51)</f>
        <v>27.49966666666667</v>
      </c>
      <c r="BC13" s="358">
        <f>(0.75*'Off Peak Detail'!AX13)+(0.25*'Off Peak Detail'!AX51)</f>
        <v>24.825000000000003</v>
      </c>
      <c r="BD13" s="358">
        <f>(0.794871794871795*'Off Peak Detail'!AY13)+(0.205128205128205*'Off Peak Detail'!AY51)</f>
        <v>25.823717948717949</v>
      </c>
      <c r="BE13" s="358">
        <f>(0.794871794871795*'Off Peak Detail'!AZ13)+(0.205128205128205*'Off Peak Detail'!AZ51)</f>
        <v>26.258153846153846</v>
      </c>
      <c r="BF13" s="358">
        <f>(0.743589743589744*'Off Peak Detail'!BA13)+(0.256410256410256*'Off Peak Detail'!BA51)</f>
        <v>26.450230769230767</v>
      </c>
      <c r="BG13" s="358">
        <f>(0.794871794871795*'Off Peak Detail'!BB13)+(0.205128205128205*'Off Peak Detail'!BB51)</f>
        <v>26.040153846153849</v>
      </c>
      <c r="BH13" s="358">
        <f>(0.789473684210526*'Off Peak Detail'!BC13)+(0.210526315789474*'Off Peak Detail'!BC51)</f>
        <v>25.630368421052637</v>
      </c>
      <c r="BI13" s="358">
        <f>(0.75609756097561*'Off Peak Detail'!BD13)+(0.24390243902439*'Off Peak Detail'!BD51)</f>
        <v>25.509024390243901</v>
      </c>
      <c r="BJ13" s="358">
        <f>(0.789473684210526*'Off Peak Detail'!BE13)+(0.210526315789474*'Off Peak Detail'!BE51)</f>
        <v>26.86984210526316</v>
      </c>
      <c r="BK13" s="358">
        <f>(0.794871794871795*'Off Peak Detail'!BF13)+(0.205128205128205*'Off Peak Detail'!BF51)</f>
        <v>30.057769230769232</v>
      </c>
      <c r="BL13" s="358">
        <f>(0.75609756097561*'Off Peak Detail'!BG13)+(0.24390243902439*'Off Peak Detail'!BG51)</f>
        <v>33.899999999999991</v>
      </c>
      <c r="BM13" s="358">
        <f>(0.789473684210526*'Off Peak Detail'!BH13)+(0.210526315789474*'Off Peak Detail'!BH51)</f>
        <v>30.733421052631584</v>
      </c>
      <c r="BN13" s="358">
        <f>(0.75609756097561*'Off Peak Detail'!BI13)+(0.24390243902439*'Off Peak Detail'!BI51)</f>
        <v>27.710365853658537</v>
      </c>
      <c r="BO13" s="358">
        <f>(0.789473684210526*'Off Peak Detail'!BJ13)+(0.210526315789474*'Off Peak Detail'!BJ51)</f>
        <v>25.476315789473688</v>
      </c>
      <c r="BP13" s="358">
        <f>(0.794871794871795*'Off Peak Detail'!BK13)+(0.205128205128205*'Off Peak Detail'!BK51)</f>
        <v>26.307410256410257</v>
      </c>
      <c r="BQ13" s="358">
        <f>(0.75609756097561*'Off Peak Detail'!BL13)+(0.24390243902439*'Off Peak Detail'!BL51)</f>
        <v>26.582170731707315</v>
      </c>
      <c r="BR13" s="358">
        <f>(0.777777777777778*'Off Peak Detail'!BM13)+(0.222222222222222*'Off Peak Detail'!BM51)</f>
        <v>26.760333333333335</v>
      </c>
      <c r="BS13" s="358">
        <f>(0.794871794871795*'Off Peak Detail'!BN13)+(0.205128205128205*'Off Peak Detail'!BN51)</f>
        <v>26.390153846153851</v>
      </c>
      <c r="BT13" s="358">
        <f>(0.789473684210526*'Off Peak Detail'!BO13)+(0.210526315789474*'Off Peak Detail'!BO51)</f>
        <v>26.020368421052634</v>
      </c>
      <c r="BU13" s="358">
        <f>(0.75609756097561*'Off Peak Detail'!BP13)+(0.24390243902439*'Off Peak Detail'!BP51)</f>
        <v>25.908170731707315</v>
      </c>
      <c r="BV13" s="358">
        <f>(0.789473684210526*'Off Peak Detail'!BQ13)+(0.210526315789474*'Off Peak Detail'!BQ51)</f>
        <v>27.150000000000006</v>
      </c>
      <c r="BW13" s="358">
        <f>(0.75609756097561*'Off Peak Detail'!BR13)+(0.24390243902439*'Off Peak Detail'!BR51)</f>
        <v>29.996243902439019</v>
      </c>
      <c r="BX13" s="358">
        <f>(0.794871794871795*'Off Peak Detail'!BS13)+(0.205128205128205*'Off Peak Detail'!BS51)</f>
        <v>33.520282051282052</v>
      </c>
      <c r="BY13" s="358">
        <f>(0.789473684210526*'Off Peak Detail'!BT13)+(0.210526315789474*'Off Peak Detail'!BT51)</f>
        <v>30.614210526315791</v>
      </c>
      <c r="BZ13" s="358">
        <f>(0.75609756097561*'Off Peak Detail'!BU13)+(0.24390243902439*'Off Peak Detail'!BU51)</f>
        <v>27.919926829268292</v>
      </c>
      <c r="CA13" s="358">
        <f>(0.789473684210526*'Off Peak Detail'!BV13)+(0.210526315789474*'Off Peak Detail'!BV51)</f>
        <v>25.886947368421058</v>
      </c>
      <c r="CB13" s="358">
        <f>(0.794871794871795*'Off Peak Detail'!BW13)+(0.205128205128205*'Off Peak Detail'!BW51)</f>
        <v>26.633461538461543</v>
      </c>
      <c r="CC13" s="358">
        <f>(0.75609756097561*'Off Peak Detail'!BX13)+(0.24390243902439*'Off Peak Detail'!BX51)</f>
        <v>26.886682926829266</v>
      </c>
      <c r="CD13" s="358">
        <f>(0.777777777777778*'Off Peak Detail'!BY13)+(0.222222222222222*'Off Peak Detail'!BY51)</f>
        <v>27.059777777777779</v>
      </c>
      <c r="CE13" s="358">
        <f>(0.794871794871795*'Off Peak Detail'!BZ13)+(0.205128205128205*'Off Peak Detail'!BZ51)</f>
        <v>26.729820512820513</v>
      </c>
      <c r="CF13" s="358">
        <f>(0.75*'Off Peak Detail'!CA13)+(0.25*'Off Peak Detail'!CA51)</f>
        <v>26.39</v>
      </c>
      <c r="CG13" s="358">
        <f>(0.794871794871795*'Off Peak Detail'!CB13)+(0.205128205128205*'Off Peak Detail'!CB51)</f>
        <v>26.292641025641029</v>
      </c>
      <c r="CH13" s="358">
        <f>(0.789473684210526*'Off Peak Detail'!CC13)+(0.210526315789474*'Off Peak Detail'!CC51)</f>
        <v>27.420105263157897</v>
      </c>
      <c r="CI13" s="358">
        <f>(0.75609756097561*'Off Peak Detail'!CD13)+(0.24390243902439*'Off Peak Detail'!CD51)</f>
        <v>29.940999999999995</v>
      </c>
      <c r="CJ13" s="358">
        <f>(0.794871794871795*'Off Peak Detail'!CE13)+(0.205128205128205*'Off Peak Detail'!CE51)</f>
        <v>33.20002564102564</v>
      </c>
      <c r="CK13" s="358">
        <f>(0.789473684210526*'Off Peak Detail'!CF13)+(0.210526315789474*'Off Peak Detail'!CF51)</f>
        <v>30.517105263157898</v>
      </c>
      <c r="CL13" s="358">
        <f>(0.75609756097561*'Off Peak Detail'!CG13)+(0.24390243902439*'Off Peak Detail'!CG51)</f>
        <v>28.119902439024393</v>
      </c>
      <c r="CM13" s="358">
        <f>(0.789473684210526*'Off Peak Detail'!CH13)+(0.210526315789474*'Off Peak Detail'!CH51)</f>
        <v>26.275368421052633</v>
      </c>
      <c r="CN13" s="358">
        <f>(0.75609756097561*'Off Peak Detail'!CI13)+(0.24390243902439*'Off Peak Detail'!CI51)</f>
        <v>26.955829268292682</v>
      </c>
      <c r="CO13" s="358">
        <f>(0.794871794871795*'Off Peak Detail'!CJ13)+(0.205128205128205*'Off Peak Detail'!CJ51)</f>
        <v>27.171769230769232</v>
      </c>
      <c r="CP13" s="358">
        <f>(0.777777777777778*'Off Peak Detail'!CK13)+(0.222222222222222*'Off Peak Detail'!CK51)</f>
        <v>27.349666666666668</v>
      </c>
      <c r="CQ13" s="358">
        <f>(0.794871794871795*'Off Peak Detail'!CL13)+(0.205128205128205*'Off Peak Detail'!CL51)</f>
        <v>27.049615384615386</v>
      </c>
      <c r="CR13" s="358">
        <f>(0.75*'Off Peak Detail'!CM13)+(0.25*'Off Peak Detail'!CM51)</f>
        <v>26.750000000000004</v>
      </c>
      <c r="CS13" s="358">
        <f>(0.794871794871795*'Off Peak Detail'!CN13)+(0.205128205128205*'Off Peak Detail'!CN51)</f>
        <v>26.66092307692308</v>
      </c>
      <c r="CT13" s="358">
        <f>(0.789473684210526*'Off Peak Detail'!CO13)+(0.210526315789474*'Off Peak Detail'!CO51)</f>
        <v>27.679736842105264</v>
      </c>
      <c r="CU13" s="358">
        <f>(0.75609756097561*'Off Peak Detail'!CP13)+(0.24390243902439*'Off Peak Detail'!CP51)</f>
        <v>29.905097560975605</v>
      </c>
      <c r="CV13" s="358">
        <f>(0.794871794871795*'Off Peak Detail'!CQ13)+(0.205128205128205*'Off Peak Detail'!CQ51)</f>
        <v>32.93</v>
      </c>
      <c r="CW13" s="358">
        <f>(0.75*'Off Peak Detail'!CR13)+(0.25*'Off Peak Detail'!CR51)</f>
        <v>30.46725</v>
      </c>
      <c r="CX13" s="358">
        <f>(0.794871794871795*'Off Peak Detail'!CS13)+(0.205128205128205*'Off Peak Detail'!CS51)</f>
        <v>28.330025641025646</v>
      </c>
      <c r="CY13" s="358">
        <f>(0.789473684210526*'Off Peak Detail'!CT13)+(0.210526315789474*'Off Peak Detail'!CT51)</f>
        <v>26.643947368421053</v>
      </c>
      <c r="CZ13" s="358">
        <f>(0.75609756097561*'Off Peak Detail'!CU13)+(0.24390243902439*'Off Peak Detail'!CU51)</f>
        <v>27.270926829268291</v>
      </c>
      <c r="DA13" s="358">
        <f>(0.794871794871795*'Off Peak Detail'!CV13)+(0.205128205128205*'Off Peak Detail'!CV51)</f>
        <v>27.434230769230769</v>
      </c>
      <c r="DB13" s="358">
        <f>(0.783783783783784*'Off Peak Detail'!CW13)+(0.216216216216216*'Off Peak Detail'!CW51)</f>
        <v>27.620270270270272</v>
      </c>
      <c r="DC13" s="358">
        <f>(0.75609756097561*'Off Peak Detail'!CX13)+(0.24390243902439*'Off Peak Detail'!CX51)</f>
        <v>27.339682926829266</v>
      </c>
      <c r="DD13" s="358">
        <f>(0.789473684210526*'Off Peak Detail'!CY13)+(0.210526315789474*'Off Peak Detail'!CY51)</f>
        <v>27.060105263157897</v>
      </c>
      <c r="DE13" s="358">
        <f>(0.794871794871795*'Off Peak Detail'!CZ13)+(0.205128205128205*'Off Peak Detail'!CZ51)</f>
        <v>26.976000000000003</v>
      </c>
      <c r="DF13" s="358">
        <f>(0.75*'Off Peak Detail'!DA13)+(0.25*'Off Peak Detail'!DA51)</f>
        <v>27.929750000000002</v>
      </c>
      <c r="DG13" s="358">
        <f>(0.794871794871795*'Off Peak Detail'!DB13)+(0.205128205128205*'Off Peak Detail'!DB51)</f>
        <v>29.904564102564102</v>
      </c>
      <c r="DH13" s="358">
        <f>(0.75609756097561*'Off Peak Detail'!DC13)+(0.24390243902439*'Off Peak Detail'!DC51)</f>
        <v>32.789829268292678</v>
      </c>
      <c r="DI13" s="358">
        <f>(0.789473684210526*'Off Peak Detail'!DD13)+(0.210526315789474*'Off Peak Detail'!DD51)</f>
        <v>30.458684210526322</v>
      </c>
      <c r="DJ13" s="358">
        <f>(0.794871794871795*'Off Peak Detail'!DE13)+(0.205128205128205*'Off Peak Detail'!DE51)</f>
        <v>28.529692307692308</v>
      </c>
      <c r="DK13" s="358">
        <f>(0.75*'Off Peak Detail'!DF13)+(0.25*'Off Peak Detail'!DF51)</f>
        <v>26.977250000000002</v>
      </c>
      <c r="DL13" s="358">
        <f>(0.794871794871795*'Off Peak Detail'!DG13)+(0.205128205128205*'Off Peak Detail'!DG51)</f>
        <v>27.536897435897437</v>
      </c>
      <c r="DM13" s="358">
        <f>(0.794871794871795*'Off Peak Detail'!DH13)+(0.205128205128205*'Off Peak Detail'!DH51)</f>
        <v>27.696743589743591</v>
      </c>
      <c r="DN13" s="358">
        <f>(0.777777777777778*'Off Peak Detail'!DI13)+(0.222222222222222*'Off Peak Detail'!DI51)</f>
        <v>27.880111111111113</v>
      </c>
      <c r="DO13" s="358">
        <f>(0.75609756097561*'Off Peak Detail'!DJ13)+(0.24390243902439*'Off Peak Detail'!DJ51)</f>
        <v>27.62012195121951</v>
      </c>
      <c r="DP13" s="358">
        <f>(0.789473684210526*'Off Peak Detail'!DK13)+(0.210526315789474*'Off Peak Detail'!DK51)</f>
        <v>27.360105263157894</v>
      </c>
      <c r="DQ13" s="358">
        <f>(0.75609756097561*'Off Peak Detail'!DL13)+(0.24390243902439*'Off Peak Detail'!DL51)</f>
        <v>27.285926829268291</v>
      </c>
      <c r="DR13" s="358">
        <f>(0.789473684210526*'Off Peak Detail'!DM13)+(0.210526315789474*'Off Peak Detail'!DM51)</f>
        <v>28.17</v>
      </c>
      <c r="DS13" s="358">
        <f>(0.794871794871795*'Off Peak Detail'!DN13)+(0.205128205128205*'Off Peak Detail'!DN51)</f>
        <v>29.952692307692306</v>
      </c>
      <c r="DT13" s="358">
        <f>(0.75609756097561*'Off Peak Detail'!DO13)+(0.24390243902439*'Off Peak Detail'!DO51)</f>
        <v>32.679902439024389</v>
      </c>
      <c r="DU13" s="358">
        <f>(0.789473684210526*'Off Peak Detail'!DP13)+(0.210526315789474*'Off Peak Detail'!DP51)</f>
        <v>30.487105263157897</v>
      </c>
      <c r="DV13" s="358">
        <f>(0.794871794871795*'Off Peak Detail'!DQ13)+(0.205128205128205*'Off Peak Detail'!DQ51)</f>
        <v>28.730307692307694</v>
      </c>
      <c r="DW13" s="358">
        <f>(0.75*'Off Peak Detail'!DR13)+(0.25*'Off Peak Detail'!DR51)</f>
        <v>27.292250000000003</v>
      </c>
      <c r="DX13" s="358">
        <f>(0.794871794871795*'Off Peak Detail'!DS13)+(0.205128205128205*'Off Peak Detail'!DS51)</f>
        <v>27.809692307692309</v>
      </c>
      <c r="DY13" s="358">
        <f>(0.75609756097561*'Off Peak Detail'!DT13)+(0.24390243902439*'Off Peak Detail'!DT51)</f>
        <v>27.956975609756096</v>
      </c>
      <c r="DZ13" s="358">
        <f>(0.777777777777778*'Off Peak Detail'!DU13)+(0.222222222222222*'Off Peak Detail'!DU51)</f>
        <v>28.130333333333333</v>
      </c>
      <c r="EA13" s="358">
        <f>(0.794871794871795*'Off Peak Detail'!DV13)+(0.205128205128205*'Off Peak Detail'!DV51)</f>
        <v>27.900153846153849</v>
      </c>
      <c r="EB13" s="358">
        <f>(0.789473684210526*'Off Peak Detail'!DW13)+(0.210526315789474*'Off Peak Detail'!DW51)</f>
        <v>27.660105263157895</v>
      </c>
      <c r="EC13" s="358">
        <f>(0.75609756097561*'Off Peak Detail'!DX13)+(0.24390243902439*'Off Peak Detail'!DX51)</f>
        <v>27.591317073170732</v>
      </c>
      <c r="ED13" s="358">
        <f>(0.789473684210526*'Off Peak Detail'!DY13)+(0.210526315789474*'Off Peak Detail'!DY51)</f>
        <v>28.41</v>
      </c>
      <c r="EE13" s="358">
        <f>(0.794871794871795*'Off Peak Detail'!DZ13)+(0.205128205128205*'Off Peak Detail'!DZ51)</f>
        <v>30.001615384615384</v>
      </c>
      <c r="EF13" s="358">
        <f>(0.75609756097561*'Off Peak Detail'!EA13)+(0.24390243902439*'Off Peak Detail'!EA51)</f>
        <v>32.590073170731699</v>
      </c>
      <c r="EG13" s="358">
        <f>(0.789473684210526*'Off Peak Detail'!EB13)+(0.210526315789474*'Off Peak Detail'!EB51)</f>
        <v>30.515526315789476</v>
      </c>
      <c r="EH13" s="358">
        <f>(0.75609756097561*'Off Peak Detail'!EC13)+(0.24390243902439*'Off Peak Detail'!EC51)</f>
        <v>28.930097560975611</v>
      </c>
      <c r="EI13" s="358">
        <f>(0.789473684210526*'Off Peak Detail'!ED13)+(0.210526315789474*'Off Peak Detail'!ED51)</f>
        <v>27.590526315789472</v>
      </c>
      <c r="EJ13" s="358">
        <f>(0.794871794871795*'Off Peak Detail'!EE13)+(0.205128205128205*'Off Peak Detail'!EE51)</f>
        <v>28.072153846153846</v>
      </c>
    </row>
    <row r="14" spans="1:140" ht="13.65" customHeight="1" x14ac:dyDescent="0.2">
      <c r="A14" s="305" t="s">
        <v>141</v>
      </c>
      <c r="B14" s="282"/>
      <c r="C14" s="358">
        <f ca="1">(0.777777777777778*'Off Peak Detail'!D14)+(0.222222222222222*'Off Peak Detail'!D52)</f>
        <v>21.513888888888886</v>
      </c>
      <c r="D14" s="358">
        <f ca="1">(0.789473684210526*'Off Peak Detail'!E14)+(0.210526315789474*'Off Peak Detail'!E52)</f>
        <v>18.078631578947366</v>
      </c>
      <c r="E14" s="358">
        <f>(0.75609756097561*'Off Peak Detail'!F14)+(0.24390243902439*'Off Peak Detail'!F52)</f>
        <v>21.359682926829269</v>
      </c>
      <c r="F14" s="307">
        <f t="shared" ca="1" si="6"/>
        <v>20.1198860290372</v>
      </c>
      <c r="G14" s="191">
        <f t="shared" si="7"/>
        <v>22.19074358974359</v>
      </c>
      <c r="H14" s="191">
        <f t="shared" si="0"/>
        <v>22.131487179487181</v>
      </c>
      <c r="I14" s="191">
        <f t="shared" si="0"/>
        <v>22.25</v>
      </c>
      <c r="J14" s="191">
        <f t="shared" si="8"/>
        <v>22.249697689345314</v>
      </c>
      <c r="K14" s="191">
        <f t="shared" si="14"/>
        <v>22.249658536585365</v>
      </c>
      <c r="L14" s="191">
        <f t="shared" si="14"/>
        <v>22.249736842105264</v>
      </c>
      <c r="M14" s="191">
        <f t="shared" si="14"/>
        <v>22.025871794871797</v>
      </c>
      <c r="N14" s="191">
        <f t="shared" si="14"/>
        <v>23.000250000000001</v>
      </c>
      <c r="O14" s="191">
        <f t="shared" si="9"/>
        <v>32.096525641025643</v>
      </c>
      <c r="P14" s="191">
        <f t="shared" si="15"/>
        <v>31.192692307692312</v>
      </c>
      <c r="Q14" s="191">
        <f t="shared" si="15"/>
        <v>33.000358974358974</v>
      </c>
      <c r="R14" s="191">
        <f t="shared" si="15"/>
        <v>27.075000000000003</v>
      </c>
      <c r="S14" s="191">
        <f t="shared" si="10"/>
        <v>23.566645315602955</v>
      </c>
      <c r="T14" s="191">
        <f t="shared" si="16"/>
        <v>24.999897435897438</v>
      </c>
      <c r="U14" s="191">
        <f t="shared" si="16"/>
        <v>22.858526315789476</v>
      </c>
      <c r="V14" s="191">
        <f t="shared" si="16"/>
        <v>22.84151219512195</v>
      </c>
      <c r="W14" s="307">
        <f t="shared" si="17"/>
        <v>24.671451169823293</v>
      </c>
      <c r="X14" s="191">
        <f t="shared" si="18"/>
        <v>25.271647230942669</v>
      </c>
      <c r="Y14" s="191">
        <f t="shared" si="19"/>
        <v>25.298783710766305</v>
      </c>
      <c r="Z14" s="191">
        <f t="shared" si="20"/>
        <v>25.654624317276866</v>
      </c>
      <c r="AA14" s="191">
        <f t="shared" si="11"/>
        <v>26.164461139375714</v>
      </c>
      <c r="AB14" s="191">
        <f t="shared" si="12"/>
        <v>26.662745690349208</v>
      </c>
      <c r="AC14" s="359">
        <f t="shared" ca="1" si="13"/>
        <v>25.692396219015489</v>
      </c>
      <c r="AD14" s="303"/>
      <c r="AE14" s="304"/>
      <c r="AG14" s="358">
        <f>(0.794871794871795*'Off Peak Detail'!AB14)+(0.205128205128205*'Off Peak Detail'!AB52)</f>
        <v>22.131487179487181</v>
      </c>
      <c r="AH14" s="358">
        <f>(0.777777777777778*'Off Peak Detail'!AC14)+(0.222222222222222*'Off Peak Detail'!AC52)</f>
        <v>22.25</v>
      </c>
      <c r="AI14" s="358">
        <f>(0.75609756097561*'Off Peak Detail'!AD14)+(0.24390243902439*'Off Peak Detail'!AD52)</f>
        <v>22.249658536585365</v>
      </c>
      <c r="AJ14" s="358">
        <f>(0.789473684210526*'Off Peak Detail'!AE14)+(0.210526315789474*'Off Peak Detail'!AE52)</f>
        <v>22.249736842105264</v>
      </c>
      <c r="AK14" s="358">
        <f>(0.794871794871795*'Off Peak Detail'!AF14)+(0.205128205128205*'Off Peak Detail'!AF52)</f>
        <v>22.025871794871797</v>
      </c>
      <c r="AL14" s="358">
        <f>(0.75*'Off Peak Detail'!AG14)+(0.25*'Off Peak Detail'!AG52)</f>
        <v>23.000250000000001</v>
      </c>
      <c r="AM14" s="358">
        <f>(0.794871794871795*'Off Peak Detail'!AH14)+(0.205128205128205*'Off Peak Detail'!AH52)</f>
        <v>31.192692307692312</v>
      </c>
      <c r="AN14" s="358">
        <f>(0.794871794871795*'Off Peak Detail'!AI14)+(0.205128205128205*'Off Peak Detail'!AI52)</f>
        <v>33.000358974358974</v>
      </c>
      <c r="AO14" s="358">
        <f>(0.75*'Off Peak Detail'!AJ14)+(0.25*'Off Peak Detail'!AJ52)</f>
        <v>27.075000000000003</v>
      </c>
      <c r="AP14" s="358">
        <f>(0.794871794871795*'Off Peak Detail'!AK14)+(0.205128205128205*'Off Peak Detail'!AK52)</f>
        <v>24.999897435897438</v>
      </c>
      <c r="AQ14" s="358">
        <f>(0.789473684210526*'Off Peak Detail'!AL14)+(0.210526315789474*'Off Peak Detail'!AL52)</f>
        <v>22.858526315789476</v>
      </c>
      <c r="AR14" s="358">
        <f>(0.75609756097561*'Off Peak Detail'!AM14)+(0.24390243902439*'Off Peak Detail'!AM52)</f>
        <v>22.84151219512195</v>
      </c>
      <c r="AS14" s="358">
        <f>(0.794871794871795*'Off Peak Detail'!AN14)+(0.205128205128205*'Off Peak Detail'!AN52)</f>
        <v>23.339794871794872</v>
      </c>
      <c r="AT14" s="358">
        <f>(0.777777777777778*'Off Peak Detail'!AO14)+(0.222222222222222*'Off Peak Detail'!AO52)</f>
        <v>23.49977777777778</v>
      </c>
      <c r="AU14" s="358">
        <f>(0.75609756097561*'Off Peak Detail'!AP14)+(0.24390243902439*'Off Peak Detail'!AP52)</f>
        <v>23.00029268292683</v>
      </c>
      <c r="AV14" s="358">
        <f>(0.789473684210526*'Off Peak Detail'!AQ14)+(0.210526315789474*'Off Peak Detail'!AQ52)</f>
        <v>22.500000000000004</v>
      </c>
      <c r="AW14" s="358">
        <f>(0.794871794871795*'Off Peak Detail'!AR14)+(0.205128205128205*'Off Peak Detail'!AR52)</f>
        <v>22.326692307692312</v>
      </c>
      <c r="AX14" s="358">
        <f>(0.75*'Off Peak Detail'!AS14)+(0.25*'Off Peak Detail'!AS52)</f>
        <v>24</v>
      </c>
      <c r="AY14" s="358">
        <f>(0.794871794871795*'Off Peak Detail'!AT14)+(0.205128205128205*'Off Peak Detail'!AT52)</f>
        <v>29.480871794871796</v>
      </c>
      <c r="AZ14" s="358">
        <f>(0.75609756097561*'Off Peak Detail'!AU14)+(0.24390243902439*'Off Peak Detail'!AU52)</f>
        <v>34.000292682926826</v>
      </c>
      <c r="BA14" s="358">
        <f>(0.789473684210526*'Off Peak Detail'!AV14)+(0.210526315789474*'Off Peak Detail'!AV52)</f>
        <v>30.230526315789476</v>
      </c>
      <c r="BB14" s="358">
        <f>(0.794871794871795*'Off Peak Detail'!AW14)+(0.205128205128205*'Off Peak Detail'!AW52)</f>
        <v>25.499717948717951</v>
      </c>
      <c r="BC14" s="358">
        <f>(0.75*'Off Peak Detail'!AX14)+(0.25*'Off Peak Detail'!AX52)</f>
        <v>22.293750000000003</v>
      </c>
      <c r="BD14" s="358">
        <f>(0.794871794871795*'Off Peak Detail'!AY14)+(0.205128205128205*'Off Peak Detail'!AY52)</f>
        <v>22.814384615384618</v>
      </c>
      <c r="BE14" s="358">
        <f>(0.794871794871795*'Off Peak Detail'!AZ14)+(0.205128205128205*'Off Peak Detail'!AZ52)</f>
        <v>23.850846153846156</v>
      </c>
      <c r="BF14" s="358">
        <f>(0.743589743589744*'Off Peak Detail'!BA14)+(0.256410256410256*'Off Peak Detail'!BA52)</f>
        <v>24.010205128205126</v>
      </c>
      <c r="BG14" s="358">
        <f>(0.794871794871795*'Off Peak Detail'!BB14)+(0.205128205128205*'Off Peak Detail'!BB52)</f>
        <v>23.600384615384616</v>
      </c>
      <c r="BH14" s="358">
        <f>(0.789473684210526*'Off Peak Detail'!BC14)+(0.210526315789474*'Off Peak Detail'!BC52)</f>
        <v>23.19</v>
      </c>
      <c r="BI14" s="358">
        <f>(0.75609756097561*'Off Peak Detail'!BD14)+(0.24390243902439*'Off Peak Detail'!BD52)</f>
        <v>23.042804878048777</v>
      </c>
      <c r="BJ14" s="358">
        <f>(0.789473684210526*'Off Peak Detail'!BE14)+(0.210526315789474*'Off Peak Detail'!BE52)</f>
        <v>24.43984210526316</v>
      </c>
      <c r="BK14" s="358">
        <f>(0.794871794871795*'Off Peak Detail'!BF14)+(0.205128205128205*'Off Peak Detail'!BF52)</f>
        <v>28.875538461538465</v>
      </c>
      <c r="BL14" s="358">
        <f>(0.75609756097561*'Off Peak Detail'!BG14)+(0.24390243902439*'Off Peak Detail'!BG52)</f>
        <v>32.709780487804878</v>
      </c>
      <c r="BM14" s="358">
        <f>(0.789473684210526*'Off Peak Detail'!BH14)+(0.210526315789474*'Off Peak Detail'!BH52)</f>
        <v>29.52405263157895</v>
      </c>
      <c r="BN14" s="358">
        <f>(0.75609756097561*'Off Peak Detail'!BI14)+(0.24390243902439*'Off Peak Detail'!BI52)</f>
        <v>25.69012195121951</v>
      </c>
      <c r="BO14" s="358">
        <f>(0.789473684210526*'Off Peak Detail'!BJ14)+(0.210526315789474*'Off Peak Detail'!BJ52)</f>
        <v>23.004578947368426</v>
      </c>
      <c r="BP14" s="358">
        <f>(0.794871794871795*'Off Peak Detail'!BK14)+(0.205128205128205*'Off Peak Detail'!BK52)</f>
        <v>23.451820512820515</v>
      </c>
      <c r="BQ14" s="358">
        <f>(0.75609756097561*'Off Peak Detail'!BL14)+(0.24390243902439*'Off Peak Detail'!BL52)</f>
        <v>24.205731707317071</v>
      </c>
      <c r="BR14" s="358">
        <f>(0.777777777777778*'Off Peak Detail'!BM14)+(0.222222222222222*'Off Peak Detail'!BM52)</f>
        <v>24.350444444444449</v>
      </c>
      <c r="BS14" s="358">
        <f>(0.794871794871795*'Off Peak Detail'!BN14)+(0.205128205128205*'Off Peak Detail'!BN52)</f>
        <v>23.979846153846157</v>
      </c>
      <c r="BT14" s="358">
        <f>(0.789473684210526*'Off Peak Detail'!BO14)+(0.210526315789474*'Off Peak Detail'!BO52)</f>
        <v>23.61</v>
      </c>
      <c r="BU14" s="358">
        <f>(0.75609756097561*'Off Peak Detail'!BP14)+(0.24390243902439*'Off Peak Detail'!BP52)</f>
        <v>23.474463414634144</v>
      </c>
      <c r="BV14" s="358">
        <f>(0.789473684210526*'Off Peak Detail'!BQ14)+(0.210526315789474*'Off Peak Detail'!BQ52)</f>
        <v>24.739736842105266</v>
      </c>
      <c r="BW14" s="358">
        <f>(0.75609756097561*'Off Peak Detail'!BR14)+(0.24390243902439*'Off Peak Detail'!BR52)</f>
        <v>28.730048780487799</v>
      </c>
      <c r="BX14" s="358">
        <f>(0.794871794871795*'Off Peak Detail'!BS14)+(0.205128205128205*'Off Peak Detail'!BS52)</f>
        <v>32.250025641025644</v>
      </c>
      <c r="BY14" s="358">
        <f>(0.789473684210526*'Off Peak Detail'!BT14)+(0.210526315789474*'Off Peak Detail'!BT52)</f>
        <v>29.310000000000002</v>
      </c>
      <c r="BZ14" s="358">
        <f>(0.75609756097561*'Off Peak Detail'!BU14)+(0.24390243902439*'Off Peak Detail'!BU52)</f>
        <v>25.89029268292683</v>
      </c>
      <c r="CA14" s="358">
        <f>(0.789473684210526*'Off Peak Detail'!BV14)+(0.210526315789474*'Off Peak Detail'!BV52)</f>
        <v>23.446578947368423</v>
      </c>
      <c r="CB14" s="358">
        <f>(0.794871794871795*'Off Peak Detail'!BW14)+(0.205128205128205*'Off Peak Detail'!BW52)</f>
        <v>23.850948717948718</v>
      </c>
      <c r="CC14" s="358">
        <f>(0.75609756097561*'Off Peak Detail'!BX14)+(0.24390243902439*'Off Peak Detail'!BX52)</f>
        <v>24.531731707317075</v>
      </c>
      <c r="CD14" s="358">
        <f>(0.777777777777778*'Off Peak Detail'!BY14)+(0.222222222222222*'Off Peak Detail'!BY52)</f>
        <v>24.68</v>
      </c>
      <c r="CE14" s="358">
        <f>(0.794871794871795*'Off Peak Detail'!BZ14)+(0.205128205128205*'Off Peak Detail'!BZ52)</f>
        <v>24.340179487179487</v>
      </c>
      <c r="CF14" s="358">
        <f>(0.75*'Off Peak Detail'!CA14)+(0.25*'Off Peak Detail'!CA52)</f>
        <v>24.009749999999997</v>
      </c>
      <c r="CG14" s="358">
        <f>(0.794871794871795*'Off Peak Detail'!CB14)+(0.205128205128205*'Off Peak Detail'!CB52)</f>
        <v>23.866358974358974</v>
      </c>
      <c r="CH14" s="358">
        <f>(0.789473684210526*'Off Peak Detail'!CC14)+(0.210526315789474*'Off Peak Detail'!CC52)</f>
        <v>25.039842105263162</v>
      </c>
      <c r="CI14" s="358">
        <f>(0.75609756097561*'Off Peak Detail'!CD14)+(0.24390243902439*'Off Peak Detail'!CD52)</f>
        <v>28.579219512195117</v>
      </c>
      <c r="CJ14" s="358">
        <f>(0.794871794871795*'Off Peak Detail'!CE14)+(0.205128205128205*'Off Peak Detail'!CE52)</f>
        <v>31.850333333333332</v>
      </c>
      <c r="CK14" s="358">
        <f>(0.789473684210526*'Off Peak Detail'!CF14)+(0.210526315789474*'Off Peak Detail'!CF52)</f>
        <v>29.138000000000005</v>
      </c>
      <c r="CL14" s="358">
        <f>(0.75609756097561*'Off Peak Detail'!CG14)+(0.24390243902439*'Off Peak Detail'!CG52)</f>
        <v>26.080439024390245</v>
      </c>
      <c r="CM14" s="358">
        <f>(0.789473684210526*'Off Peak Detail'!CH14)+(0.210526315789474*'Off Peak Detail'!CH52)</f>
        <v>23.868157894736846</v>
      </c>
      <c r="CN14" s="358">
        <f>(0.75609756097561*'Off Peak Detail'!CI14)+(0.24390243902439*'Off Peak Detail'!CI52)</f>
        <v>24.237609756097562</v>
      </c>
      <c r="CO14" s="358">
        <f>(0.794871794871795*'Off Peak Detail'!CJ14)+(0.205128205128205*'Off Peak Detail'!CJ52)</f>
        <v>24.850666666666669</v>
      </c>
      <c r="CP14" s="358">
        <f>(0.777777777777778*'Off Peak Detail'!CK14)+(0.222222222222222*'Off Peak Detail'!CK52)</f>
        <v>24.990111111111112</v>
      </c>
      <c r="CQ14" s="358">
        <f>(0.794871794871795*'Off Peak Detail'!CL14)+(0.205128205128205*'Off Peak Detail'!CL52)</f>
        <v>24.690025641025642</v>
      </c>
      <c r="CR14" s="358">
        <f>(0.75*'Off Peak Detail'!CM14)+(0.25*'Off Peak Detail'!CM52)</f>
        <v>24.39</v>
      </c>
      <c r="CS14" s="358">
        <f>(0.794871794871795*'Off Peak Detail'!CN14)+(0.205128205128205*'Off Peak Detail'!CN52)</f>
        <v>24.266435897435901</v>
      </c>
      <c r="CT14" s="358">
        <f>(0.789473684210526*'Off Peak Detail'!CO14)+(0.210526315789474*'Off Peak Detail'!CO52)</f>
        <v>25.330368421052636</v>
      </c>
      <c r="CU14" s="358">
        <f>(0.75609756097561*'Off Peak Detail'!CP14)+(0.24390243902439*'Off Peak Detail'!CP52)</f>
        <v>28.470170731707313</v>
      </c>
      <c r="CV14" s="358">
        <f>(0.794871794871795*'Off Peak Detail'!CQ14)+(0.205128205128205*'Off Peak Detail'!CQ52)</f>
        <v>31.510205128205129</v>
      </c>
      <c r="CW14" s="358">
        <f>(0.75*'Off Peak Detail'!CR14)+(0.25*'Off Peak Detail'!CR52)</f>
        <v>29.005500000000005</v>
      </c>
      <c r="CX14" s="358">
        <f>(0.794871794871795*'Off Peak Detail'!CS14)+(0.205128205128205*'Off Peak Detail'!CS52)</f>
        <v>26.279717948717952</v>
      </c>
      <c r="CY14" s="358">
        <f>(0.789473684210526*'Off Peak Detail'!CT14)+(0.210526315789474*'Off Peak Detail'!CT52)</f>
        <v>24.257473684210531</v>
      </c>
      <c r="CZ14" s="358">
        <f>(0.75609756097561*'Off Peak Detail'!CU14)+(0.24390243902439*'Off Peak Detail'!CU52)</f>
        <v>24.605439024390243</v>
      </c>
      <c r="DA14" s="358">
        <f>(0.794871794871795*'Off Peak Detail'!CV14)+(0.205128205128205*'Off Peak Detail'!CV52)</f>
        <v>25.134538461538462</v>
      </c>
      <c r="DB14" s="358">
        <f>(0.783783783783784*'Off Peak Detail'!CW14)+(0.216216216216216*'Off Peak Detail'!CW52)</f>
        <v>25.27027027027027</v>
      </c>
      <c r="DC14" s="358">
        <f>(0.75609756097561*'Off Peak Detail'!CX14)+(0.24390243902439*'Off Peak Detail'!CX52)</f>
        <v>25.000146341463413</v>
      </c>
      <c r="DD14" s="358">
        <f>(0.789473684210526*'Off Peak Detail'!CY14)+(0.210526315789474*'Off Peak Detail'!CY52)</f>
        <v>24.72</v>
      </c>
      <c r="DE14" s="358">
        <f>(0.794871794871795*'Off Peak Detail'!CZ14)+(0.205128205128205*'Off Peak Detail'!CZ52)</f>
        <v>24.593384615384618</v>
      </c>
      <c r="DF14" s="358">
        <f>(0.75*'Off Peak Detail'!DA14)+(0.25*'Off Peak Detail'!DA52)</f>
        <v>25.59</v>
      </c>
      <c r="DG14" s="358">
        <f>(0.794871794871795*'Off Peak Detail'!DB14)+(0.205128205128205*'Off Peak Detail'!DB52)</f>
        <v>28.42623076923077</v>
      </c>
      <c r="DH14" s="358">
        <f>(0.75609756097561*'Off Peak Detail'!DC14)+(0.24390243902439*'Off Peak Detail'!DC52)</f>
        <v>31.320048780487802</v>
      </c>
      <c r="DI14" s="358">
        <f>(0.789473684210526*'Off Peak Detail'!DD14)+(0.210526315789474*'Off Peak Detail'!DD52)</f>
        <v>28.952473684210528</v>
      </c>
      <c r="DJ14" s="358">
        <f>(0.794871794871795*'Off Peak Detail'!DE14)+(0.205128205128205*'Off Peak Detail'!DE52)</f>
        <v>26.480179487179491</v>
      </c>
      <c r="DK14" s="358">
        <f>(0.75*'Off Peak Detail'!DF14)+(0.25*'Off Peak Detail'!DF52)</f>
        <v>24.612749999999998</v>
      </c>
      <c r="DL14" s="358">
        <f>(0.794871794871795*'Off Peak Detail'!DG14)+(0.205128205128205*'Off Peak Detail'!DG52)</f>
        <v>24.913564102564106</v>
      </c>
      <c r="DM14" s="358">
        <f>(0.794871794871795*'Off Peak Detail'!DH14)+(0.205128205128205*'Off Peak Detail'!DH52)</f>
        <v>25.408230769230769</v>
      </c>
      <c r="DN14" s="358">
        <f>(0.777777777777778*'Off Peak Detail'!DI14)+(0.222222222222222*'Off Peak Detail'!DI52)</f>
        <v>25.549666666666671</v>
      </c>
      <c r="DO14" s="358">
        <f>(0.75609756097561*'Off Peak Detail'!DJ14)+(0.24390243902439*'Off Peak Detail'!DJ52)</f>
        <v>25.289658536585367</v>
      </c>
      <c r="DP14" s="358">
        <f>(0.789473684210526*'Off Peak Detail'!DK14)+(0.210526315789474*'Off Peak Detail'!DK52)</f>
        <v>25.039736842105267</v>
      </c>
      <c r="DQ14" s="358">
        <f>(0.75609756097561*'Off Peak Detail'!DL14)+(0.24390243902439*'Off Peak Detail'!DL52)</f>
        <v>24.925121951219509</v>
      </c>
      <c r="DR14" s="358">
        <f>(0.789473684210526*'Off Peak Detail'!DM14)+(0.210526315789474*'Off Peak Detail'!DM52)</f>
        <v>25.849842105263161</v>
      </c>
      <c r="DS14" s="358">
        <f>(0.794871794871795*'Off Peak Detail'!DN14)+(0.205128205128205*'Off Peak Detail'!DN52)</f>
        <v>28.411615384615388</v>
      </c>
      <c r="DT14" s="358">
        <f>(0.75609756097561*'Off Peak Detail'!DO14)+(0.24390243902439*'Off Peak Detail'!DO52)</f>
        <v>31.160097560975604</v>
      </c>
      <c r="DU14" s="358">
        <f>(0.789473684210526*'Off Peak Detail'!DP14)+(0.210526315789474*'Off Peak Detail'!DP52)</f>
        <v>28.917631578947372</v>
      </c>
      <c r="DV14" s="358">
        <f>(0.794871794871795*'Off Peak Detail'!DQ14)+(0.205128205128205*'Off Peak Detail'!DQ52)</f>
        <v>26.670307692307695</v>
      </c>
      <c r="DW14" s="358">
        <f>(0.75*'Off Peak Detail'!DR14)+(0.25*'Off Peak Detail'!DR52)</f>
        <v>24.938749999999999</v>
      </c>
      <c r="DX14" s="358">
        <f>(0.794871794871795*'Off Peak Detail'!DS14)+(0.205128205128205*'Off Peak Detail'!DS52)</f>
        <v>25.218307692307693</v>
      </c>
      <c r="DY14" s="358">
        <f>(0.75609756097561*'Off Peak Detail'!DT14)+(0.24390243902439*'Off Peak Detail'!DT52)</f>
        <v>25.687829268292681</v>
      </c>
      <c r="DZ14" s="358">
        <f>(0.777777777777778*'Off Peak Detail'!DU14)+(0.222222222222222*'Off Peak Detail'!DU52)</f>
        <v>25.820333333333334</v>
      </c>
      <c r="EA14" s="358">
        <f>(0.794871794871795*'Off Peak Detail'!DV14)+(0.205128205128205*'Off Peak Detail'!DV52)</f>
        <v>25.580307692307692</v>
      </c>
      <c r="EB14" s="358">
        <f>(0.789473684210526*'Off Peak Detail'!DW14)+(0.210526315789474*'Off Peak Detail'!DW52)</f>
        <v>25.35</v>
      </c>
      <c r="EC14" s="358">
        <f>(0.75609756097561*'Off Peak Detail'!DX14)+(0.24390243902439*'Off Peak Detail'!DX52)</f>
        <v>25.241097560975611</v>
      </c>
      <c r="ED14" s="358">
        <f>(0.789473684210526*'Off Peak Detail'!DY14)+(0.210526315789474*'Off Peak Detail'!DY52)</f>
        <v>26.1</v>
      </c>
      <c r="EE14" s="358">
        <f>(0.794871794871795*'Off Peak Detail'!DZ14)+(0.205128205128205*'Off Peak Detail'!DZ52)</f>
        <v>28.427794871794873</v>
      </c>
      <c r="EF14" s="358">
        <f>(0.75609756097561*'Off Peak Detail'!EA14)+(0.24390243902439*'Off Peak Detail'!EA52)</f>
        <v>31.030195121951216</v>
      </c>
      <c r="EG14" s="358">
        <f>(0.789473684210526*'Off Peak Detail'!EB14)+(0.210526315789474*'Off Peak Detail'!EB52)</f>
        <v>28.914578947368426</v>
      </c>
      <c r="EH14" s="358">
        <f>(0.75609756097561*'Off Peak Detail'!EC14)+(0.24390243902439*'Off Peak Detail'!EC52)</f>
        <v>26.869780487804878</v>
      </c>
      <c r="EI14" s="358">
        <f>(0.789473684210526*'Off Peak Detail'!ED14)+(0.210526315789474*'Off Peak Detail'!ED52)</f>
        <v>25.256947368421056</v>
      </c>
      <c r="EJ14" s="358">
        <f>(0.794871794871795*'Off Peak Detail'!EE14)+(0.205128205128205*'Off Peak Detail'!EE52)</f>
        <v>25.523794871794873</v>
      </c>
    </row>
    <row r="15" spans="1:140" ht="13.65" customHeight="1" thickBot="1" x14ac:dyDescent="0.25">
      <c r="A15" s="310" t="s">
        <v>145</v>
      </c>
      <c r="B15" s="311" t="s">
        <v>47</v>
      </c>
      <c r="C15" s="360">
        <f ca="1">(0.777777777777778*'Off Peak Detail'!D15)+(0.222222222222222*'Off Peak Detail'!D53)</f>
        <v>22.125</v>
      </c>
      <c r="D15" s="360">
        <f ca="1">(0.789473684210526*'Off Peak Detail'!E15)+(0.210526315789474*'Off Peak Detail'!E53)</f>
        <v>18.55757894736842</v>
      </c>
      <c r="E15" s="360">
        <f>(0.75609756097561*'Off Peak Detail'!F15)+(0.24390243902439*'Off Peak Detail'!F53)</f>
        <v>22.115780487804876</v>
      </c>
      <c r="F15" s="312">
        <f t="shared" ca="1" si="6"/>
        <v>20.742045684512568</v>
      </c>
      <c r="G15" s="204">
        <f t="shared" si="7"/>
        <v>22.733820512820515</v>
      </c>
      <c r="H15" s="204">
        <f t="shared" si="0"/>
        <v>22.727641025641027</v>
      </c>
      <c r="I15" s="204">
        <f t="shared" si="0"/>
        <v>22.74</v>
      </c>
      <c r="J15" s="204">
        <f t="shared" si="8"/>
        <v>22.882605263157895</v>
      </c>
      <c r="K15" s="204">
        <f t="shared" si="14"/>
        <v>22.725999999999999</v>
      </c>
      <c r="L15" s="204">
        <f t="shared" si="14"/>
        <v>23.039210526315792</v>
      </c>
      <c r="M15" s="204">
        <f t="shared" si="14"/>
        <v>23.218179487179491</v>
      </c>
      <c r="N15" s="204">
        <f t="shared" si="14"/>
        <v>24.875250000000001</v>
      </c>
      <c r="O15" s="204">
        <f t="shared" si="9"/>
        <v>35.474730769230774</v>
      </c>
      <c r="P15" s="204">
        <f t="shared" si="15"/>
        <v>33.974743589743589</v>
      </c>
      <c r="Q15" s="204">
        <f t="shared" si="15"/>
        <v>36.974717948717952</v>
      </c>
      <c r="R15" s="204">
        <f t="shared" si="15"/>
        <v>29.700000000000003</v>
      </c>
      <c r="S15" s="204">
        <f t="shared" si="10"/>
        <v>24.413032311861581</v>
      </c>
      <c r="T15" s="204">
        <f t="shared" si="16"/>
        <v>25.993487179487182</v>
      </c>
      <c r="U15" s="204">
        <f t="shared" si="16"/>
        <v>23.648000000000003</v>
      </c>
      <c r="V15" s="204">
        <f t="shared" si="16"/>
        <v>23.597609756097558</v>
      </c>
      <c r="W15" s="312">
        <f t="shared" si="17"/>
        <v>26.125411260039964</v>
      </c>
      <c r="X15" s="204">
        <f t="shared" si="18"/>
        <v>26.571664238525965</v>
      </c>
      <c r="Y15" s="204">
        <f t="shared" si="19"/>
        <v>26.538037921043511</v>
      </c>
      <c r="Z15" s="204">
        <f t="shared" si="20"/>
        <v>26.930821405941639</v>
      </c>
      <c r="AA15" s="204">
        <f t="shared" si="11"/>
        <v>27.394073172768941</v>
      </c>
      <c r="AB15" s="204">
        <f t="shared" si="12"/>
        <v>27.82273370546206</v>
      </c>
      <c r="AC15" s="361">
        <f t="shared" ca="1" si="13"/>
        <v>26.945168749971689</v>
      </c>
      <c r="AD15" s="303"/>
      <c r="AE15" s="304"/>
      <c r="AG15" s="358">
        <f>(0.794871794871795*'Off Peak Detail'!AB15)+(0.205128205128205*'Off Peak Detail'!AB53)</f>
        <v>22.727641025641027</v>
      </c>
      <c r="AH15" s="358">
        <f>(0.777777777777778*'Off Peak Detail'!AC15)+(0.222222222222222*'Off Peak Detail'!AC53)</f>
        <v>22.74</v>
      </c>
      <c r="AI15" s="358">
        <f>(0.75609756097561*'Off Peak Detail'!AD15)+(0.24390243902439*'Off Peak Detail'!AD53)</f>
        <v>22.725999999999999</v>
      </c>
      <c r="AJ15" s="358">
        <f>(0.789473684210526*'Off Peak Detail'!AE15)+(0.210526315789474*'Off Peak Detail'!AE53)</f>
        <v>23.039210526315792</v>
      </c>
      <c r="AK15" s="358">
        <f>(0.794871794871795*'Off Peak Detail'!AF15)+(0.205128205128205*'Off Peak Detail'!AF53)</f>
        <v>23.218179487179491</v>
      </c>
      <c r="AL15" s="358">
        <f>(0.75*'Off Peak Detail'!AG15)+(0.25*'Off Peak Detail'!AG53)</f>
        <v>24.875250000000001</v>
      </c>
      <c r="AM15" s="358">
        <f>(0.794871794871795*'Off Peak Detail'!AH15)+(0.205128205128205*'Off Peak Detail'!AH53)</f>
        <v>33.974743589743589</v>
      </c>
      <c r="AN15" s="358">
        <f>(0.794871794871795*'Off Peak Detail'!AI15)+(0.205128205128205*'Off Peak Detail'!AI53)</f>
        <v>36.974717948717952</v>
      </c>
      <c r="AO15" s="358">
        <f>(0.75*'Off Peak Detail'!AJ15)+(0.25*'Off Peak Detail'!AJ53)</f>
        <v>29.700000000000003</v>
      </c>
      <c r="AP15" s="358">
        <f>(0.794871794871795*'Off Peak Detail'!AK15)+(0.205128205128205*'Off Peak Detail'!AK53)</f>
        <v>25.993487179487182</v>
      </c>
      <c r="AQ15" s="358">
        <f>(0.789473684210526*'Off Peak Detail'!AL15)+(0.210526315789474*'Off Peak Detail'!AL53)</f>
        <v>23.648000000000003</v>
      </c>
      <c r="AR15" s="358">
        <f>(0.75609756097561*'Off Peak Detail'!AM15)+(0.24390243902439*'Off Peak Detail'!AM53)</f>
        <v>23.597609756097558</v>
      </c>
      <c r="AS15" s="358">
        <f>(0.794871794871795*'Off Peak Detail'!AN15)+(0.205128205128205*'Off Peak Detail'!AN53)</f>
        <v>24.134666666666668</v>
      </c>
      <c r="AT15" s="358">
        <f>(0.777777777777778*'Off Peak Detail'!AO15)+(0.222222222222222*'Off Peak Detail'!AO53)</f>
        <v>24.277555555555558</v>
      </c>
      <c r="AU15" s="358">
        <f>(0.75609756097561*'Off Peak Detail'!AP15)+(0.24390243902439*'Off Peak Detail'!AP53)</f>
        <v>23.756390243902437</v>
      </c>
      <c r="AV15" s="358">
        <f>(0.789473684210526*'Off Peak Detail'!AQ15)+(0.210526315789474*'Off Peak Detail'!AQ53)</f>
        <v>23.289473684210531</v>
      </c>
      <c r="AW15" s="358">
        <f>(0.794871794871795*'Off Peak Detail'!AR15)+(0.205128205128205*'Off Peak Detail'!AR53)</f>
        <v>23.121564102564108</v>
      </c>
      <c r="AX15" s="358">
        <f>(0.75*'Off Peak Detail'!AS15)+(0.25*'Off Peak Detail'!AS53)</f>
        <v>25.6875</v>
      </c>
      <c r="AY15" s="358">
        <f>(0.794871794871795*'Off Peak Detail'!AT15)+(0.205128205128205*'Off Peak Detail'!AT53)</f>
        <v>31.865487179487182</v>
      </c>
      <c r="AZ15" s="358">
        <f>(0.75609756097561*'Off Peak Detail'!AU15)+(0.24390243902439*'Off Peak Detail'!AU53)</f>
        <v>37.024682926829264</v>
      </c>
      <c r="BA15" s="358">
        <f>(0.789473684210526*'Off Peak Detail'!AV15)+(0.210526315789474*'Off Peak Detail'!AV53)</f>
        <v>32.598947368421058</v>
      </c>
      <c r="BB15" s="358">
        <f>(0.794871794871795*'Off Peak Detail'!AW15)+(0.205128205128205*'Off Peak Detail'!AW53)</f>
        <v>26.397923076923078</v>
      </c>
      <c r="BC15" s="358">
        <f>(0.75*'Off Peak Detail'!AX15)+(0.25*'Off Peak Detail'!AX53)</f>
        <v>22.953749999999999</v>
      </c>
      <c r="BD15" s="358">
        <f>(0.794871794871795*'Off Peak Detail'!AY15)+(0.205128205128205*'Off Peak Detail'!AY53)</f>
        <v>23.410538461538465</v>
      </c>
      <c r="BE15" s="358">
        <f>(0.794871794871795*'Off Peak Detail'!AZ15)+(0.205128205128205*'Off Peak Detail'!AZ53)</f>
        <v>24.725205128205133</v>
      </c>
      <c r="BF15" s="358">
        <f>(0.743589743589744*'Off Peak Detail'!BA15)+(0.256410256410256*'Off Peak Detail'!BA53)</f>
        <v>24.828153846153846</v>
      </c>
      <c r="BG15" s="358">
        <f>(0.794871794871795*'Off Peak Detail'!BB15)+(0.205128205128205*'Off Peak Detail'!BB53)</f>
        <v>24.474743589743593</v>
      </c>
      <c r="BH15" s="358">
        <f>(0.789473684210526*'Off Peak Detail'!BC15)+(0.210526315789474*'Off Peak Detail'!BC53)</f>
        <v>24.05842105263158</v>
      </c>
      <c r="BI15" s="358">
        <f>(0.75609756097561*'Off Peak Detail'!BD15)+(0.24390243902439*'Off Peak Detail'!BD53)</f>
        <v>23.874512195121948</v>
      </c>
      <c r="BJ15" s="358">
        <f>(0.789473684210526*'Off Peak Detail'!BE15)+(0.210526315789474*'Off Peak Detail'!BE53)</f>
        <v>26.145105263157895</v>
      </c>
      <c r="BK15" s="358">
        <f>(0.794871794871795*'Off Peak Detail'!BF15)+(0.205128205128205*'Off Peak Detail'!BF53)</f>
        <v>31.10117948717949</v>
      </c>
      <c r="BL15" s="358">
        <f>(0.75609756097561*'Off Peak Detail'!BG15)+(0.24390243902439*'Off Peak Detail'!BG53)</f>
        <v>35.469536585365852</v>
      </c>
      <c r="BM15" s="358">
        <f>(0.789473684210526*'Off Peak Detail'!BH15)+(0.210526315789474*'Off Peak Detail'!BH53)</f>
        <v>31.734578947368426</v>
      </c>
      <c r="BN15" s="358">
        <f>(0.75609756097561*'Off Peak Detail'!BI15)+(0.24390243902439*'Off Peak Detail'!BI53)</f>
        <v>26.597439024390241</v>
      </c>
      <c r="BO15" s="358">
        <f>(0.789473684210526*'Off Peak Detail'!BJ15)+(0.210526315789474*'Off Peak Detail'!BJ53)</f>
        <v>23.786157894736846</v>
      </c>
      <c r="BP15" s="358">
        <f>(0.794871794871795*'Off Peak Detail'!BK15)+(0.205128205128205*'Off Peak Detail'!BK53)</f>
        <v>24.159256410256415</v>
      </c>
      <c r="BQ15" s="358">
        <f>(0.75609756097561*'Off Peak Detail'!BL15)+(0.24390243902439*'Off Peak Detail'!BL53)</f>
        <v>25.082804878048776</v>
      </c>
      <c r="BR15" s="358">
        <f>(0.777777777777778*'Off Peak Detail'!BM15)+(0.222222222222222*'Off Peak Detail'!BM53)</f>
        <v>25.25266666666667</v>
      </c>
      <c r="BS15" s="358">
        <f>(0.794871794871795*'Off Peak Detail'!BN15)+(0.205128205128205*'Off Peak Detail'!BN53)</f>
        <v>24.901897435897439</v>
      </c>
      <c r="BT15" s="358">
        <f>(0.789473684210526*'Off Peak Detail'!BO15)+(0.210526315789474*'Off Peak Detail'!BO53)</f>
        <v>24.52578947368421</v>
      </c>
      <c r="BU15" s="358">
        <f>(0.75609756097561*'Off Peak Detail'!BP15)+(0.24390243902439*'Off Peak Detail'!BP53)</f>
        <v>24.351536585365849</v>
      </c>
      <c r="BV15" s="358">
        <f>(0.789473684210526*'Off Peak Detail'!BQ15)+(0.210526315789474*'Off Peak Detail'!BQ53)</f>
        <v>26.373947368421053</v>
      </c>
      <c r="BW15" s="358">
        <f>(0.75609756097561*'Off Peak Detail'!BR15)+(0.24390243902439*'Off Peak Detail'!BR53)</f>
        <v>30.695902439024387</v>
      </c>
      <c r="BX15" s="358">
        <f>(0.794871794871795*'Off Peak Detail'!BS15)+(0.205128205128205*'Off Peak Detail'!BS53)</f>
        <v>34.889000000000003</v>
      </c>
      <c r="BY15" s="358">
        <f>(0.789473684210526*'Off Peak Detail'!BT15)+(0.210526315789474*'Off Peak Detail'!BT53)</f>
        <v>31.362631578947372</v>
      </c>
      <c r="BZ15" s="358">
        <f>(0.75609756097561*'Off Peak Detail'!BU15)+(0.24390243902439*'Off Peak Detail'!BU53)</f>
        <v>26.835414634146343</v>
      </c>
      <c r="CA15" s="358">
        <f>(0.789473684210526*'Off Peak Detail'!BV15)+(0.210526315789474*'Off Peak Detail'!BV53)</f>
        <v>24.291315789473686</v>
      </c>
      <c r="CB15" s="358">
        <f>(0.794871794871795*'Off Peak Detail'!BW15)+(0.205128205128205*'Off Peak Detail'!BW53)</f>
        <v>24.629923076923077</v>
      </c>
      <c r="CC15" s="358">
        <f>(0.75609756097561*'Off Peak Detail'!BX15)+(0.24390243902439*'Off Peak Detail'!BX53)</f>
        <v>25.446609756097562</v>
      </c>
      <c r="CD15" s="358">
        <f>(0.777777777777778*'Off Peak Detail'!BY15)+(0.222222222222222*'Off Peak Detail'!BY53)</f>
        <v>25.621111111111112</v>
      </c>
      <c r="CE15" s="358">
        <f>(0.794871794871795*'Off Peak Detail'!BZ15)+(0.205128205128205*'Off Peak Detail'!BZ53)</f>
        <v>25.301974358974359</v>
      </c>
      <c r="CF15" s="358">
        <f>(0.75*'Off Peak Detail'!CA15)+(0.25*'Off Peak Detail'!CA53)</f>
        <v>24.917250000000003</v>
      </c>
      <c r="CG15" s="358">
        <f>(0.794871794871795*'Off Peak Detail'!CB15)+(0.205128205128205*'Off Peak Detail'!CB53)</f>
        <v>24.828153846153846</v>
      </c>
      <c r="CH15" s="358">
        <f>(0.789473684210526*'Off Peak Detail'!CC15)+(0.210526315789474*'Off Peak Detail'!CC53)</f>
        <v>26.603000000000005</v>
      </c>
      <c r="CI15" s="358">
        <f>(0.75609756097561*'Off Peak Detail'!CD15)+(0.24390243902439*'Off Peak Detail'!CD53)</f>
        <v>30.416536585365854</v>
      </c>
      <c r="CJ15" s="358">
        <f>(0.794871794871795*'Off Peak Detail'!CE15)+(0.205128205128205*'Off Peak Detail'!CE53)</f>
        <v>34.266743589743591</v>
      </c>
      <c r="CK15" s="358">
        <f>(0.789473684210526*'Off Peak Detail'!CF15)+(0.210526315789474*'Off Peak Detail'!CF53)</f>
        <v>31.056421052631578</v>
      </c>
      <c r="CL15" s="358">
        <f>(0.75609756097561*'Off Peak Detail'!CG15)+(0.24390243902439*'Off Peak Detail'!CG53)</f>
        <v>27.048243902439022</v>
      </c>
      <c r="CM15" s="358">
        <f>(0.789473684210526*'Off Peak Detail'!CH15)+(0.210526315789474*'Off Peak Detail'!CH53)</f>
        <v>24.760263157894741</v>
      </c>
      <c r="CN15" s="358">
        <f>(0.75609756097561*'Off Peak Detail'!CI15)+(0.24390243902439*'Off Peak Detail'!CI53)</f>
        <v>25.031512195121952</v>
      </c>
      <c r="CO15" s="358">
        <f>(0.794871794871795*'Off Peak Detail'!CJ15)+(0.205128205128205*'Off Peak Detail'!CJ53)</f>
        <v>25.828358974358977</v>
      </c>
      <c r="CP15" s="358">
        <f>(0.777777777777778*'Off Peak Detail'!CK15)+(0.222222222222222*'Off Peak Detail'!CK53)</f>
        <v>25.946777777777779</v>
      </c>
      <c r="CQ15" s="358">
        <f>(0.794871794871795*'Off Peak Detail'!CL15)+(0.205128205128205*'Off Peak Detail'!CL53)</f>
        <v>25.66771794871795</v>
      </c>
      <c r="CR15" s="358">
        <f>(0.75*'Off Peak Detail'!CM15)+(0.25*'Off Peak Detail'!CM53)</f>
        <v>25.3125</v>
      </c>
      <c r="CS15" s="358">
        <f>(0.794871794871795*'Off Peak Detail'!CN15)+(0.205128205128205*'Off Peak Detail'!CN53)</f>
        <v>25.244128205128209</v>
      </c>
      <c r="CT15" s="358">
        <f>(0.789473684210526*'Off Peak Detail'!CO15)+(0.210526315789474*'Off Peak Detail'!CO53)</f>
        <v>26.846157894736844</v>
      </c>
      <c r="CU15" s="358">
        <f>(0.75609756097561*'Off Peak Detail'!CP15)+(0.24390243902439*'Off Peak Detail'!CP53)</f>
        <v>30.224317073170731</v>
      </c>
      <c r="CV15" s="358">
        <f>(0.794871794871795*'Off Peak Detail'!CQ15)+(0.205128205128205*'Off Peak Detail'!CQ53)</f>
        <v>33.791487179487177</v>
      </c>
      <c r="CW15" s="358">
        <f>(0.75*'Off Peak Detail'!CR15)+(0.25*'Off Peak Detail'!CR53)</f>
        <v>30.7455</v>
      </c>
      <c r="CX15" s="358">
        <f>(0.794871794871795*'Off Peak Detail'!CS15)+(0.205128205128205*'Off Peak Detail'!CS53)</f>
        <v>27.305102564102569</v>
      </c>
      <c r="CY15" s="358">
        <f>(0.789473684210526*'Off Peak Detail'!CT15)+(0.210526315789474*'Off Peak Detail'!CT53)</f>
        <v>25.173263157894738</v>
      </c>
      <c r="CZ15" s="358">
        <f>(0.75609756097561*'Off Peak Detail'!CU15)+(0.24390243902439*'Off Peak Detail'!CU53)</f>
        <v>25.422024390243898</v>
      </c>
      <c r="DA15" s="358">
        <f>(0.794871794871795*'Off Peak Detail'!CV15)+(0.205128205128205*'Off Peak Detail'!CV53)</f>
        <v>26.11223076923077</v>
      </c>
      <c r="DB15" s="358">
        <f>(0.783783783783784*'Off Peak Detail'!CW15)+(0.216216216216216*'Off Peak Detail'!CW53)</f>
        <v>26.234324324324326</v>
      </c>
      <c r="DC15" s="358">
        <f>(0.75609756097561*'Off Peak Detail'!CX15)+(0.24390243902439*'Off Peak Detail'!CX53)</f>
        <v>25.930146341463413</v>
      </c>
      <c r="DD15" s="358">
        <f>(0.789473684210526*'Off Peak Detail'!CY15)+(0.210526315789474*'Off Peak Detail'!CY53)</f>
        <v>25.691052631578945</v>
      </c>
      <c r="DE15" s="358">
        <f>(0.794871794871795*'Off Peak Detail'!CZ15)+(0.205128205128205*'Off Peak Detail'!CZ53)</f>
        <v>25.571076923076927</v>
      </c>
      <c r="DF15" s="358">
        <f>(0.75*'Off Peak Detail'!DA15)+(0.25*'Off Peak Detail'!DA53)</f>
        <v>26.992500000000003</v>
      </c>
      <c r="DG15" s="358">
        <f>(0.794871794871795*'Off Peak Detail'!DB15)+(0.205128205128205*'Off Peak Detail'!DB53)</f>
        <v>30.198794871794874</v>
      </c>
      <c r="DH15" s="358">
        <f>(0.75609756097561*'Off Peak Detail'!DC15)+(0.24390243902439*'Off Peak Detail'!DC53)</f>
        <v>33.391756097560972</v>
      </c>
      <c r="DI15" s="358">
        <f>(0.789473684210526*'Off Peak Detail'!DD15)+(0.210526315789474*'Off Peak Detail'!DD53)</f>
        <v>30.720894736842109</v>
      </c>
      <c r="DJ15" s="358">
        <f>(0.794871794871795*'Off Peak Detail'!DE15)+(0.205128205128205*'Off Peak Detail'!DE53)</f>
        <v>27.505564102564104</v>
      </c>
      <c r="DK15" s="358">
        <f>(0.75*'Off Peak Detail'!DF15)+(0.25*'Off Peak Detail'!DF53)</f>
        <v>25.490250000000003</v>
      </c>
      <c r="DL15" s="358">
        <f>(0.794871794871795*'Off Peak Detail'!DG15)+(0.205128205128205*'Off Peak Detail'!DG53)</f>
        <v>25.787923076923079</v>
      </c>
      <c r="DM15" s="358">
        <f>(0.794871794871795*'Off Peak Detail'!DH15)+(0.205128205128205*'Off Peak Detail'!DH53)</f>
        <v>26.385923076923078</v>
      </c>
      <c r="DN15" s="358">
        <f>(0.777777777777778*'Off Peak Detail'!DI15)+(0.222222222222222*'Off Peak Detail'!DI53)</f>
        <v>26.506333333333334</v>
      </c>
      <c r="DO15" s="358">
        <f>(0.75609756097561*'Off Peak Detail'!DJ15)+(0.24390243902439*'Off Peak Detail'!DJ53)</f>
        <v>26.227219512195123</v>
      </c>
      <c r="DP15" s="358">
        <f>(0.789473684210526*'Off Peak Detail'!DK15)+(0.210526315789474*'Off Peak Detail'!DK53)</f>
        <v>26.01868421052632</v>
      </c>
      <c r="DQ15" s="358">
        <f>(0.75609756097561*'Off Peak Detail'!DL15)+(0.24390243902439*'Off Peak Detail'!DL53)</f>
        <v>25.862682926829265</v>
      </c>
      <c r="DR15" s="358">
        <f>(0.789473684210526*'Off Peak Detail'!DM15)+(0.210526315789474*'Off Peak Detail'!DM53)</f>
        <v>27.286684210526317</v>
      </c>
      <c r="DS15" s="358">
        <f>(0.794871794871795*'Off Peak Detail'!DN15)+(0.205128205128205*'Off Peak Detail'!DN53)</f>
        <v>30.120589743589743</v>
      </c>
      <c r="DT15" s="358">
        <f>(0.75609756097561*'Off Peak Detail'!DO15)+(0.24390243902439*'Off Peak Detail'!DO53)</f>
        <v>33.141073170731701</v>
      </c>
      <c r="DU15" s="358">
        <f>(0.789473684210526*'Off Peak Detail'!DP15)+(0.210526315789474*'Off Peak Detail'!DP53)</f>
        <v>30.62289473684211</v>
      </c>
      <c r="DV15" s="358">
        <f>(0.794871794871795*'Off Peak Detail'!DQ15)+(0.205128205128205*'Off Peak Detail'!DQ53)</f>
        <v>27.695692307692308</v>
      </c>
      <c r="DW15" s="358">
        <f>(0.75*'Off Peak Detail'!DR15)+(0.25*'Off Peak Detail'!DR53)</f>
        <v>25.816249999999997</v>
      </c>
      <c r="DX15" s="358">
        <f>(0.794871794871795*'Off Peak Detail'!DS15)+(0.205128205128205*'Off Peak Detail'!DS53)</f>
        <v>26.100615384615384</v>
      </c>
      <c r="DY15" s="358">
        <f>(0.75609756097561*'Off Peak Detail'!DT15)+(0.24390243902439*'Off Peak Detail'!DT53)</f>
        <v>26.602707317073172</v>
      </c>
      <c r="DZ15" s="358">
        <f>(0.777777777777778*'Off Peak Detail'!DU15)+(0.222222222222222*'Off Peak Detail'!DU53)</f>
        <v>26.761444444444447</v>
      </c>
      <c r="EA15" s="358">
        <f>(0.794871794871795*'Off Peak Detail'!DV15)+(0.205128205128205*'Off Peak Detail'!DV53)</f>
        <v>26.542102564102564</v>
      </c>
      <c r="EB15" s="358">
        <f>(0.789473684210526*'Off Peak Detail'!DW15)+(0.210526315789474*'Off Peak Detail'!DW53)</f>
        <v>26.305263157894739</v>
      </c>
      <c r="EC15" s="358">
        <f>(0.75609756097561*'Off Peak Detail'!DX15)+(0.24390243902439*'Off Peak Detail'!DX53)</f>
        <v>26.155975609756098</v>
      </c>
      <c r="ED15" s="358">
        <f>(0.789473684210526*'Off Peak Detail'!DY15)+(0.210526315789474*'Off Peak Detail'!DY53)</f>
        <v>27.481578947368423</v>
      </c>
      <c r="EE15" s="358">
        <f>(0.794871794871795*'Off Peak Detail'!DZ15)+(0.205128205128205*'Off Peak Detail'!DZ53)</f>
        <v>30.057282051282051</v>
      </c>
      <c r="EF15" s="358">
        <f>(0.75609756097561*'Off Peak Detail'!EA15)+(0.24390243902439*'Off Peak Detail'!EA53)</f>
        <v>32.897756097560972</v>
      </c>
      <c r="EG15" s="358">
        <f>(0.789473684210526*'Off Peak Detail'!EB15)+(0.210526315789474*'Off Peak Detail'!EB53)</f>
        <v>30.533000000000005</v>
      </c>
      <c r="EH15" s="358">
        <f>(0.75609756097561*'Off Peak Detail'!EC15)+(0.24390243902439*'Off Peak Detail'!EC53)</f>
        <v>27.822463414634143</v>
      </c>
      <c r="EI15" s="358">
        <f>(0.789473684210526*'Off Peak Detail'!ED15)+(0.210526315789474*'Off Peak Detail'!ED53)</f>
        <v>26.164842105263162</v>
      </c>
      <c r="EJ15" s="358">
        <f>(0.794871794871795*'Off Peak Detail'!EE15)+(0.205128205128205*'Off Peak Detail'!EE53)</f>
        <v>26.398153846153846</v>
      </c>
    </row>
    <row r="16" spans="1:140" ht="13.65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2" thickBot="1" x14ac:dyDescent="0.35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65" customHeight="1" thickBot="1" x14ac:dyDescent="0.25">
      <c r="A18" s="317" t="s">
        <v>138</v>
      </c>
      <c r="B18" s="318" t="s">
        <v>38</v>
      </c>
      <c r="C18" s="362">
        <f ca="1">(0.636363636363636*'Off Peak Detail'!D18)+(0.181818181818182*'Off Peak Detail'!D37)+(0.181818181818182*'Off Peak Detail'!D56)</f>
        <v>28.727902239019222</v>
      </c>
      <c r="D18" s="362">
        <f ca="1">(0.652173913043478*'Off Peak Detail'!E18)+(0.173913043478261*'Off Peak Detail'!E37)+(0.173913043478261*'Off Peak Detail'!E56)</f>
        <v>28.94269485241438</v>
      </c>
      <c r="E18" s="362">
        <f>(0.607843137254902*'Off Peak Detail'!F18)+(0.196078431372549*'Off Peak Detail'!F37)+(0.196078431372549*'Off Peak Detail'!F56)</f>
        <v>33.470996583004499</v>
      </c>
      <c r="F18" s="320">
        <f ca="1">(C18*C$5+D18*D$5+E18*E$5)/(SUM(C$5:E$5))</f>
        <v>30.843686035316921</v>
      </c>
      <c r="G18" s="319">
        <f>AVERAGE(H18:I18)</f>
        <v>30.590953317242093</v>
      </c>
      <c r="H18" s="319">
        <f>AG18</f>
        <v>31.745478374429211</v>
      </c>
      <c r="I18" s="319">
        <f>AH18</f>
        <v>29.436428260054974</v>
      </c>
      <c r="J18" s="319">
        <f>AVERAGE(K18:L18)</f>
        <v>26.762247146763691</v>
      </c>
      <c r="K18" s="319">
        <f>AI18</f>
        <v>28.441943599325093</v>
      </c>
      <c r="L18" s="319">
        <f>AJ18</f>
        <v>25.082550694202293</v>
      </c>
      <c r="M18" s="319">
        <f>AK18</f>
        <v>26.500185722637777</v>
      </c>
      <c r="N18" s="319">
        <f>AL18</f>
        <v>28.28100445697514</v>
      </c>
      <c r="O18" s="319">
        <f>AVERAGE(P18:Q18)</f>
        <v>34.982458076899221</v>
      </c>
      <c r="P18" s="319">
        <f>AM18</f>
        <v>33.231694569457908</v>
      </c>
      <c r="Q18" s="319">
        <f>AN18</f>
        <v>36.733221584340527</v>
      </c>
      <c r="R18" s="319">
        <f>AO18</f>
        <v>33.33700357092566</v>
      </c>
      <c r="S18" s="319">
        <f>AVERAGE(T18:V18)</f>
        <v>32.185874620539813</v>
      </c>
      <c r="T18" s="319">
        <f>AP18</f>
        <v>32.095686838717803</v>
      </c>
      <c r="U18" s="319">
        <f>AQ18</f>
        <v>29.880426276324329</v>
      </c>
      <c r="V18" s="319">
        <f>AR18</f>
        <v>34.581510746577308</v>
      </c>
      <c r="W18" s="320">
        <f>SUM(AG37:AR37)/SUM($AG$5:$AR$5)</f>
        <v>30.803457552215434</v>
      </c>
      <c r="X18" s="319">
        <f>SUM(AS37:BD37)/SUM($AS$5:$BD$5)</f>
        <v>33.210548707114164</v>
      </c>
      <c r="Y18" s="319">
        <f>SUM(BE37:BR37)/SUM($BE$5:$BR$5)</f>
        <v>32.521780192025787</v>
      </c>
      <c r="Z18" s="319">
        <f>SUM(BQ37:CB37)/SUM($BQ$5:$CB$5)</f>
        <v>32.494462947048753</v>
      </c>
      <c r="AA18" s="319">
        <f>SUM(CC37:DX37)/SUM($CC$5:$DX$5)</f>
        <v>33.201021712934597</v>
      </c>
      <c r="AB18" s="319">
        <f>SUM(DY37:EJ37)/SUM($DY$5:$EJ$5)</f>
        <v>35.823019642174408</v>
      </c>
      <c r="AC18" s="363">
        <f ca="1">(C18*C$5+D18*D$5+E18*E$5+SUM(AG37:EJ37))/(SUM(C$5:E$5)+SUM($AG$5:$EJ$5))</f>
        <v>33.010168745581872</v>
      </c>
      <c r="AD18" s="303"/>
      <c r="AE18" s="304"/>
      <c r="AG18" s="358">
        <f>(0.659574468085106*'Off Peak Detail'!AB18)+(0.170212765957447*'Off Peak Detail'!AB37)+(0.170212765957447*'Off Peak Detail'!AB56)</f>
        <v>31.745478374429211</v>
      </c>
      <c r="AH18" s="358">
        <f>(0.636363636363636*'Off Peak Detail'!AC18)+(0.181818181818182*'Off Peak Detail'!AC37)+(0.181818181818182*'Off Peak Detail'!AC56)</f>
        <v>29.436428260054974</v>
      </c>
      <c r="AI18" s="358">
        <f>(0.607843137254902*'Off Peak Detail'!AD18)+(0.196078431372549*'Off Peak Detail'!AD37)+(0.196078431372549*'Off Peak Detail'!AD56)</f>
        <v>28.441943599325093</v>
      </c>
      <c r="AJ18" s="358">
        <f>(0.652173913043478*'Off Peak Detail'!AE18)+(0.173913043478261*'Off Peak Detail'!AE37)+(0.173913043478261*'Off Peak Detail'!AE56)</f>
        <v>25.082550694202293</v>
      </c>
      <c r="AK18" s="358">
        <f>(0.659574468085106*'Off Peak Detail'!AF18)+(0.170212765957447*'Off Peak Detail'!AF37)+(0.170212765957447*'Off Peak Detail'!AF56)</f>
        <v>26.500185722637777</v>
      </c>
      <c r="AL18" s="358">
        <f>(0.6*'Off Peak Detail'!AG18)+(0.2*'Off Peak Detail'!AG37)+(0.2*'Off Peak Detail'!AG56)</f>
        <v>28.28100445697514</v>
      </c>
      <c r="AM18" s="358">
        <f>(0.659574468085106*'Off Peak Detail'!AH18)+(0.170212765957447*'Off Peak Detail'!AH37)+(0.170212765957447*'Off Peak Detail'!AH56)</f>
        <v>33.231694569457908</v>
      </c>
      <c r="AN18" s="358">
        <f>(0.63265306122449*'Off Peak Detail'!AI18)+(0.204081632653061*'Off Peak Detail'!AI37)+(0.163265306122449*'Off Peak Detail'!AI56)</f>
        <v>36.733221584340527</v>
      </c>
      <c r="AO18" s="358">
        <f>(0.625*'Off Peak Detail'!AJ18)+(0.166666666666667*'Off Peak Detail'!AJ37)+(0.208333333333333*'Off Peak Detail'!AJ56)</f>
        <v>33.33700357092566</v>
      </c>
      <c r="AP18" s="358">
        <f>(0.659574468085106*'Off Peak Detail'!AK18)+(0.170212765957447*'Off Peak Detail'!AK37)+(0.170212765957447*'Off Peak Detail'!AK56)</f>
        <v>32.095686838717803</v>
      </c>
      <c r="AQ18" s="358">
        <f>(0.625*'Off Peak Detail'!AL18)+(0.208333333333333*'Off Peak Detail'!AL37)+(0.166666666666667*'Off Peak Detail'!AL56)</f>
        <v>29.880426276324329</v>
      </c>
      <c r="AR18" s="358">
        <f>(0.63265306122449*'Off Peak Detail'!AM18)+(0.163265306122449*'Off Peak Detail'!AM37)+(0.204081632653061*'Off Peak Detail'!AM56)</f>
        <v>34.581510746577308</v>
      </c>
      <c r="AS18" s="358">
        <f>(0.659574468085106*'Off Peak Detail'!AN18)+(0.170212765957447*'Off Peak Detail'!AN37)+(0.170212765957447*'Off Peak Detail'!AN56)</f>
        <v>33.434909622286128</v>
      </c>
      <c r="AT18" s="358">
        <f>(0.636363636363636*'Off Peak Detail'!AO18)+(0.181818181818182*'Off Peak Detail'!AO37)+(0.181818181818182*'Off Peak Detail'!AO56)</f>
        <v>32.772809343308474</v>
      </c>
      <c r="AU18" s="358">
        <f>(0.607843137254902*'Off Peak Detail'!AP18)+(0.196078431372549*'Off Peak Detail'!AP37)+(0.196078431372549*'Off Peak Detail'!AP56)</f>
        <v>32.275539553499776</v>
      </c>
      <c r="AV18" s="358">
        <f>(0.652173913043478*'Off Peak Detail'!AQ18)+(0.173913043478261*'Off Peak Detail'!AQ37)+(0.173913043478261*'Off Peak Detail'!AQ56)</f>
        <v>29.098457425842511</v>
      </c>
      <c r="AW18" s="358">
        <f>(0.63265306122449*'Off Peak Detail'!AR18)+(0.204081632653061*'Off Peak Detail'!AR37)+(0.163265306122449*'Off Peak Detail'!AR56)</f>
        <v>24.385176566381173</v>
      </c>
      <c r="AX18" s="358">
        <f>(0.625*'Off Peak Detail'!AS18)+(0.166666666666667*'Off Peak Detail'!AS37)+(0.208333333333333*'Off Peak Detail'!AS56)</f>
        <v>26.418508397475701</v>
      </c>
      <c r="AY18" s="358">
        <f>(0.659574468085106*'Off Peak Detail'!AT18)+(0.170212765957447*'Off Peak Detail'!AT37)+(0.170212765957447*'Off Peak Detail'!AT56)</f>
        <v>38.254057228042214</v>
      </c>
      <c r="AZ18" s="358">
        <f>(0.607843137254902*'Off Peak Detail'!AU18)+(0.196078431372549*'Off Peak Detail'!AU37)+(0.196078431372549*'Off Peak Detail'!AU56)</f>
        <v>40.022134654975076</v>
      </c>
      <c r="BA18" s="358">
        <f>(0.652173913043478*'Off Peak Detail'!AV18)+(0.173913043478261*'Off Peak Detail'!AV37)+(0.173913043478261*'Off Peak Detail'!AV56)</f>
        <v>36.241351640298689</v>
      </c>
      <c r="BB18" s="358">
        <f>(0.659574468085106*'Off Peak Detail'!AW18)+(0.170212765957447*'Off Peak Detail'!AW37)+(0.170212765957447*'Off Peak Detail'!AW56)</f>
        <v>33.52327306889903</v>
      </c>
      <c r="BC18" s="358">
        <f>(0.6*'Off Peak Detail'!AX18)+(0.2*'Off Peak Detail'!AX37)+(0.2*'Off Peak Detail'!AX56)</f>
        <v>34.184856885413552</v>
      </c>
      <c r="BD18" s="358">
        <f>(0.659574468085106*'Off Peak Detail'!AY18)+(0.170212765957447*'Off Peak Detail'!AY37)+(0.170212765957447*'Off Peak Detail'!AY56)</f>
        <v>37.82229832106929</v>
      </c>
      <c r="BE18" s="358">
        <f>(0.63265306122449*'Off Peak Detail'!AZ18)+(0.204081632653061*'Off Peak Detail'!AZ37)+(0.163265306122449*'Off Peak Detail'!AZ56)</f>
        <v>33.523803493110897</v>
      </c>
      <c r="BF18" s="358">
        <f>(0.617021276595745*'Off Peak Detail'!BA18)+(0.170212765957447*'Off Peak Detail'!BA37)+(0.212765957446809*'Off Peak Detail'!BA56)</f>
        <v>32.623631049689138</v>
      </c>
      <c r="BG18" s="358">
        <f>(0.659574468085106*'Off Peak Detail'!BB18)+(0.170212765957447*'Off Peak Detail'!BB37)+(0.170212765957447*'Off Peak Detail'!BB56)</f>
        <v>31.061629843128053</v>
      </c>
      <c r="BH18" s="358">
        <f>(0.652173913043478*'Off Peak Detail'!BC18)+(0.173913043478261*'Off Peak Detail'!BC37)+(0.173913043478261*'Off Peak Detail'!BC56)</f>
        <v>28.850052397722532</v>
      </c>
      <c r="BI18" s="358">
        <f>(0.607843137254902*'Off Peak Detail'!BD18)+(0.196078431372549*'Off Peak Detail'!BD37)+(0.196078431372549*'Off Peak Detail'!BD56)</f>
        <v>25.184370145417951</v>
      </c>
      <c r="BJ18" s="358">
        <f>(0.652173913043478*'Off Peak Detail'!BE18)+(0.173913043478261*'Off Peak Detail'!BE37)+(0.173913043478261*'Off Peak Detail'!BE56)</f>
        <v>26.422963721071419</v>
      </c>
      <c r="BK18" s="358">
        <f>(0.63265306122449*'Off Peak Detail'!BF18)+(0.204081632653061*'Off Peak Detail'!BF37)+(0.163265306122449*'Off Peak Detail'!BF56)</f>
        <v>36.542169569888813</v>
      </c>
      <c r="BL18" s="358">
        <f>(0.63265306122449*'Off Peak Detail'!BG18)+(0.163265306122449*'Off Peak Detail'!BG37)+(0.204081632653061*'Off Peak Detail'!BG56)</f>
        <v>37.811527425659484</v>
      </c>
      <c r="BM18" s="358">
        <f>(0.652173913043478*'Off Peak Detail'!BH18)+(0.173913043478261*'Off Peak Detail'!BH37)+(0.173913043478261*'Off Peak Detail'!BH56)</f>
        <v>34.818433516710293</v>
      </c>
      <c r="BN18" s="358">
        <f>(0.607843137254902*'Off Peak Detail'!BI18)+(0.196078431372549*'Off Peak Detail'!BI37)+(0.196078431372549*'Off Peak Detail'!BI56)</f>
        <v>33.172778365714919</v>
      </c>
      <c r="BO18" s="358">
        <f>(0.652173913043478*'Off Peak Detail'!BJ18)+(0.173913043478261*'Off Peak Detail'!BJ37)+(0.173913043478261*'Off Peak Detail'!BJ56)</f>
        <v>32.486090122528125</v>
      </c>
      <c r="BP18" s="358">
        <f>(0.659574468085106*'Off Peak Detail'!BK18)+(0.170212765957447*'Off Peak Detail'!BK37)+(0.170212765957447*'Off Peak Detail'!BK56)</f>
        <v>36.34148127270349</v>
      </c>
      <c r="BQ18" s="358">
        <f>(0.607843137254902*'Off Peak Detail'!BL18)+(0.196078431372549*'Off Peak Detail'!BL37)+(0.196078431372549*'Off Peak Detail'!BL56)</f>
        <v>33.808544696255851</v>
      </c>
      <c r="BR18" s="358">
        <f>(0.636363636363636*'Off Peak Detail'!BM18)+(0.181818181818182*'Off Peak Detail'!BM37)+(0.181818181818182*'Off Peak Detail'!BM56)</f>
        <v>32.518167279435552</v>
      </c>
      <c r="BS18" s="358">
        <f>(0.659574468085106*'Off Peak Detail'!BN18)+(0.170212765957447*'Off Peak Detail'!BN37)+(0.170212765957447*'Off Peak Detail'!BN56)</f>
        <v>31.203065162650191</v>
      </c>
      <c r="BT18" s="358">
        <f>(0.625*'Off Peak Detail'!BO18)+(0.208333333333333*'Off Peak Detail'!BO37)+(0.166666666666667*'Off Peak Detail'!BO56)</f>
        <v>29.48090708733201</v>
      </c>
      <c r="BU18" s="358">
        <f>(0.63265306122449*'Off Peak Detail'!BP18)+(0.163265306122449*'Off Peak Detail'!BP37)+(0.204081632653061*'Off Peak Detail'!BP56)</f>
        <v>25.215363374632332</v>
      </c>
      <c r="BV18" s="358">
        <f>(0.652173913043478*'Off Peak Detail'!BQ18)+(0.173913043478261*'Off Peak Detail'!BQ37)+(0.173913043478261*'Off Peak Detail'!BQ56)</f>
        <v>26.883424156704262</v>
      </c>
      <c r="BW18" s="358">
        <f>(0.607843137254902*'Off Peak Detail'!BR18)+(0.196078431372549*'Off Peak Detail'!BR37)+(0.196078431372549*'Off Peak Detail'!BR56)</f>
        <v>36.219456578994674</v>
      </c>
      <c r="BX18" s="358">
        <f>(0.659574468085106*'Off Peak Detail'!BS18)+(0.170212765957447*'Off Peak Detail'!BS37)+(0.170212765957447*'Off Peak Detail'!BS56)</f>
        <v>37.56512504799381</v>
      </c>
      <c r="BY18" s="358">
        <f>(0.652173913043478*'Off Peak Detail'!BT18)+(0.173913043478261*'Off Peak Detail'!BT37)+(0.173913043478261*'Off Peak Detail'!BT56)</f>
        <v>34.667165600916519</v>
      </c>
      <c r="BZ18" s="358">
        <f>(0.607843137254902*'Off Peak Detail'!BU18)+(0.196078431372549*'Off Peak Detail'!BU37)+(0.196078431372549*'Off Peak Detail'!BU56)</f>
        <v>33.102014529423521</v>
      </c>
      <c r="CA18" s="358">
        <f>(0.652173913043478*'Off Peak Detail'!BV18)+(0.173913043478261*'Off Peak Detail'!BV37)+(0.173913043478261*'Off Peak Detail'!BV56)</f>
        <v>32.507743705740531</v>
      </c>
      <c r="CB18" s="358">
        <f>(0.63265306122449*'Off Peak Detail'!BW18)+(0.204081632653061*'Off Peak Detail'!BW37)+(0.163265306122449*'Off Peak Detail'!BW56)</f>
        <v>36.417579662360865</v>
      </c>
      <c r="CC18" s="358">
        <f>(0.63265306122449*'Off Peak Detail'!BX18)+(0.163265306122449*'Off Peak Detail'!BX37)+(0.204081632653061*'Off Peak Detail'!BX56)</f>
        <v>32.548770639878001</v>
      </c>
      <c r="CD18" s="358">
        <f>(0.636363636363636*'Off Peak Detail'!BY18)+(0.181818181818182*'Off Peak Detail'!BY37)+(0.181818181818182*'Off Peak Detail'!BY56)</f>
        <v>31.815719430264689</v>
      </c>
      <c r="CE18" s="358">
        <f>(0.659574468085106*'Off Peak Detail'!BZ18)+(0.170212765957447*'Off Peak Detail'!BZ37)+(0.170212765957447*'Off Peak Detail'!BZ56)</f>
        <v>30.683691064826704</v>
      </c>
      <c r="CF18" s="358">
        <f>(0.6*'Off Peak Detail'!CA18)+(0.2*'Off Peak Detail'!CA37)+(0.2*'Off Peak Detail'!CA56)</f>
        <v>29.184622430404019</v>
      </c>
      <c r="CG18" s="358">
        <f>(0.659574468085106*'Off Peak Detail'!CB18)+(0.170212765957447*'Off Peak Detail'!CB37)+(0.170212765957447*'Off Peak Detail'!CB56)</f>
        <v>24.977069115243467</v>
      </c>
      <c r="CH18" s="358">
        <f>(0.652173913043478*'Off Peak Detail'!CC18)+(0.173913043478261*'Off Peak Detail'!CC37)+(0.173913043478261*'Off Peak Detail'!CC56)</f>
        <v>26.756232122449028</v>
      </c>
      <c r="CI18" s="358">
        <f>(0.607843137254902*'Off Peak Detail'!CD18)+(0.196078431372549*'Off Peak Detail'!CD37)+(0.196078431372549*'Off Peak Detail'!CD56)</f>
        <v>35.171599440417552</v>
      </c>
      <c r="CJ18" s="358">
        <f>(0.659574468085106*'Off Peak Detail'!CE18)+(0.170212765957447*'Off Peak Detail'!CE37)+(0.170212765957447*'Off Peak Detail'!CE56)</f>
        <v>36.521702788904406</v>
      </c>
      <c r="CK18" s="358">
        <f>(0.625*'Off Peak Detail'!CF18)+(0.208333333333333*'Off Peak Detail'!CF37)+(0.166666666666667*'Off Peak Detail'!CF56)</f>
        <v>34.010681083505091</v>
      </c>
      <c r="CL18" s="358">
        <f>(0.63265306122449*'Off Peak Detail'!CG18)+(0.163265306122449*'Off Peak Detail'!CG37)+(0.204081632653061*'Off Peak Detail'!CG56)</f>
        <v>32.189872463980223</v>
      </c>
      <c r="CM18" s="358">
        <f>(0.652173913043478*'Off Peak Detail'!CH18)+(0.173913043478261*'Off Peak Detail'!CH37)+(0.173913043478261*'Off Peak Detail'!CH56)</f>
        <v>31.960966962209383</v>
      </c>
      <c r="CN18" s="358">
        <f>(0.607843137254902*'Off Peak Detail'!CI18)+(0.196078431372549*'Off Peak Detail'!CI37)+(0.196078431372549*'Off Peak Detail'!CI56)</f>
        <v>35.771487236891289</v>
      </c>
      <c r="CO18" s="358">
        <f>(0.659574468085106*'Off Peak Detail'!CJ18)+(0.170212765957447*'Off Peak Detail'!CJ37)+(0.170212765957447*'Off Peak Detail'!CJ56)</f>
        <v>32.896102672156069</v>
      </c>
      <c r="CP18" s="358">
        <f>(0.636363636363636*'Off Peak Detail'!CK18)+(0.181818181818182*'Off Peak Detail'!CK37)+(0.181818181818182*'Off Peak Detail'!CK56)</f>
        <v>32.487828560074405</v>
      </c>
      <c r="CQ18" s="358">
        <f>(0.63265306122449*'Off Peak Detail'!CL18)+(0.204081632653061*'Off Peak Detail'!CL37)+(0.163265306122449*'Off Peak Detail'!CL56)</f>
        <v>31.747911862208198</v>
      </c>
      <c r="CR18" s="358">
        <f>(0.625*'Off Peak Detail'!CM18)+(0.166666666666667*'Off Peak Detail'!CM37)+(0.208333333333333*'Off Peak Detail'!CM56)</f>
        <v>29.762575437834691</v>
      </c>
      <c r="CS18" s="358">
        <f>(0.659574468085106*'Off Peak Detail'!CN18)+(0.170212765957447*'Off Peak Detail'!CN37)+(0.170212765957447*'Off Peak Detail'!CN56)</f>
        <v>26.156032066661385</v>
      </c>
      <c r="CT18" s="358">
        <f>(0.625*'Off Peak Detail'!CO18)+(0.208333333333333*'Off Peak Detail'!CO37)+(0.166666666666667*'Off Peak Detail'!CO56)</f>
        <v>28.255768893000514</v>
      </c>
      <c r="CU18" s="358">
        <f>(0.63265306122449*'Off Peak Detail'!CP18)+(0.163265306122449*'Off Peak Detail'!CP37)+(0.204081632653061*'Off Peak Detail'!CP56)</f>
        <v>35.528843565044006</v>
      </c>
      <c r="CV18" s="358">
        <f>(0.659574468085106*'Off Peak Detail'!CQ18)+(0.170212765957447*'Off Peak Detail'!CQ37)+(0.170212765957447*'Off Peak Detail'!CQ56)</f>
        <v>36.871235970136112</v>
      </c>
      <c r="CW18" s="358">
        <f>(0.6*'Off Peak Detail'!CR18)+(0.2*'Off Peak Detail'!CR37)+(0.2*'Off Peak Detail'!CR56)</f>
        <v>34.655019939821074</v>
      </c>
      <c r="CX18" s="358">
        <f>(0.659574468085106*'Off Peak Detail'!CS18)+(0.170212765957447*'Off Peak Detail'!CS37)+(0.170212765957447*'Off Peak Detail'!CS56)</f>
        <v>32.840112476297669</v>
      </c>
      <c r="CY18" s="358">
        <f>(0.652173913043478*'Off Peak Detail'!CT18)+(0.173913043478261*'Off Peak Detail'!CT37)+(0.173913043478261*'Off Peak Detail'!CT56)</f>
        <v>32.848598395152266</v>
      </c>
      <c r="CZ18" s="358">
        <f>(0.607843137254902*'Off Peak Detail'!CU18)+(0.196078431372549*'Off Peak Detail'!CU37)+(0.196078431372549*'Off Peak Detail'!CU56)</f>
        <v>36.508205528040847</v>
      </c>
      <c r="DA18" s="358">
        <f>(0.659574468085106*'Off Peak Detail'!CV18)+(0.170212765957447*'Off Peak Detail'!CV37)+(0.170212765957447*'Off Peak Detail'!CV56)</f>
        <v>33.971835685875945</v>
      </c>
      <c r="DB18" s="358">
        <f>(0.644444444444444*'Off Peak Detail'!CW18)+(0.177777777777778*'Off Peak Detail'!CW37)+(0.177777777777778*'Off Peak Detail'!CW56)</f>
        <v>33.492084405006516</v>
      </c>
      <c r="DC18" s="358">
        <f>(0.607843137254902*'Off Peak Detail'!CX18)+(0.196078431372549*'Off Peak Detail'!CX37)+(0.196078431372549*'Off Peak Detail'!CX56)</f>
        <v>33.090711841348728</v>
      </c>
      <c r="DD18" s="358">
        <f>(0.652173913043478*'Off Peak Detail'!CY18)+(0.173913043478261*'Off Peak Detail'!CY37)+(0.173913043478261*'Off Peak Detail'!CY56)</f>
        <v>30.760614773776329</v>
      </c>
      <c r="DE18" s="358">
        <f>(0.63265306122449*'Off Peak Detail'!CZ18)+(0.204081632653061*'Off Peak Detail'!CZ37)+(0.163265306122449*'Off Peak Detail'!CZ56)</f>
        <v>27.952173031780156</v>
      </c>
      <c r="DF18" s="358">
        <f>(0.625*'Off Peak Detail'!DA18)+(0.166666666666667*'Off Peak Detail'!DA37)+(0.208333333333333*'Off Peak Detail'!DA56)</f>
        <v>29.32773736392615</v>
      </c>
      <c r="DG18" s="358">
        <f>(0.659574468085106*'Off Peak Detail'!DB18)+(0.170212765957447*'Off Peak Detail'!DB37)+(0.170212765957447*'Off Peak Detail'!DB56)</f>
        <v>36.487133348174666</v>
      </c>
      <c r="DH18" s="358">
        <f>(0.607843137254902*'Off Peak Detail'!DC18)+(0.196078431372549*'Off Peak Detail'!DC37)+(0.196078431372549*'Off Peak Detail'!DC56)</f>
        <v>37.757585909064304</v>
      </c>
      <c r="DI18" s="358">
        <f>(0.652173913043478*'Off Peak Detail'!DD18)+(0.173913043478261*'Off Peak Detail'!DD37)+(0.173913043478261*'Off Peak Detail'!DD56)</f>
        <v>35.496597869859784</v>
      </c>
      <c r="DJ18" s="358">
        <f>(0.659574468085106*'Off Peak Detail'!DE18)+(0.170212765957447*'Off Peak Detail'!DE37)+(0.170212765957447*'Off Peak Detail'!DE56)</f>
        <v>33.928565936645327</v>
      </c>
      <c r="DK18" s="358">
        <f>(0.6*'Off Peak Detail'!DF18)+(0.2*'Off Peak Detail'!DF37)+(0.2*'Off Peak Detail'!DF56)</f>
        <v>34.517385659874023</v>
      </c>
      <c r="DL18" s="358">
        <f>(0.659574468085106*'Off Peak Detail'!DG18)+(0.170212765957447*'Off Peak Detail'!DG37)+(0.170212765957447*'Off Peak Detail'!DG56)</f>
        <v>36.915713246932313</v>
      </c>
      <c r="DM18" s="358">
        <f>(0.63265306122449*'Off Peak Detail'!DH18)+(0.204081632653061*'Off Peak Detail'!DH37)+(0.163265306122449*'Off Peak Detail'!DH56)</f>
        <v>35.522773160566317</v>
      </c>
      <c r="DN18" s="358">
        <f>(0.636363636363636*'Off Peak Detail'!DI18)+(0.181818181818182*'Off Peak Detail'!DI37)+(0.181818181818182*'Off Peak Detail'!DI56)</f>
        <v>34.733397996457711</v>
      </c>
      <c r="DO18" s="358">
        <f>(0.63265306122449*'Off Peak Detail'!DJ18)+(0.163265306122449*'Off Peak Detail'!DJ37)+(0.204081632653061*'Off Peak Detail'!DJ56)</f>
        <v>33.92482337615602</v>
      </c>
      <c r="DP18" s="358">
        <f>(0.652173913043478*'Off Peak Detail'!DK18)+(0.173913043478261*'Off Peak Detail'!DK37)+(0.173913043478261*'Off Peak Detail'!DK56)</f>
        <v>31.828291454633639</v>
      </c>
      <c r="DQ18" s="358">
        <f>(0.607843137254902*'Off Peak Detail'!DL18)+(0.196078431372549*'Off Peak Detail'!DL37)+(0.196078431372549*'Off Peak Detail'!DL56)</f>
        <v>29.344301111781771</v>
      </c>
      <c r="DR18" s="358">
        <f>(0.652173913043478*'Off Peak Detail'!DM18)+(0.173913043478261*'Off Peak Detail'!DM37)+(0.173913043478261*'Off Peak Detail'!DM56)</f>
        <v>30.308105530373222</v>
      </c>
      <c r="DS18" s="358">
        <f>(0.659574468085106*'Off Peak Detail'!DN18)+(0.170212765957447*'Off Peak Detail'!DN37)+(0.170212765957447*'Off Peak Detail'!DN56)</f>
        <v>37.361204247283567</v>
      </c>
      <c r="DT18" s="358">
        <f>(0.607843137254902*'Off Peak Detail'!DO18)+(0.196078431372549*'Off Peak Detail'!DO37)+(0.196078431372549*'Off Peak Detail'!DO56)</f>
        <v>38.600406954536872</v>
      </c>
      <c r="DU18" s="358">
        <f>(0.652173913043478*'Off Peak Detail'!DP18)+(0.173913043478261*'Off Peak Detail'!DP37)+(0.173913043478261*'Off Peak Detail'!DP56)</f>
        <v>36.446829602284687</v>
      </c>
      <c r="DV18" s="358">
        <f>(0.63265306122449*'Off Peak Detail'!DQ18)+(0.204081632653061*'Off Peak Detail'!DQ37)+(0.163265306122449*'Off Peak Detail'!DQ56)</f>
        <v>35.177760406764001</v>
      </c>
      <c r="DW18" s="358">
        <f>(0.625*'Off Peak Detail'!DR18)+(0.166666666666667*'Off Peak Detail'!DR37)+(0.208333333333333*'Off Peak Detail'!DR56)</f>
        <v>35.440741577009305</v>
      </c>
      <c r="DX18" s="358">
        <f>(0.659574468085106*'Off Peak Detail'!DS18)+(0.170212765957447*'Off Peak Detail'!DS37)+(0.170212765957447*'Off Peak Detail'!DS56)</f>
        <v>38.033095303198102</v>
      </c>
      <c r="DY18" s="358">
        <f>(0.607843137254902*'Off Peak Detail'!DT18)+(0.196078431372549*'Off Peak Detail'!DT37)+(0.196078431372549*'Off Peak Detail'!DT56)</f>
        <v>37.030028096678187</v>
      </c>
      <c r="DZ18" s="358">
        <f>(0.636363636363636*'Off Peak Detail'!DU18)+(0.181818181818182*'Off Peak Detail'!DU37)+(0.181818181818182*'Off Peak Detail'!DU56)</f>
        <v>35.985578472407916</v>
      </c>
      <c r="EA18" s="358">
        <f>(0.659574468085106*'Off Peak Detail'!DV18)+(0.170212765957447*'Off Peak Detail'!DV37)+(0.170212765957447*'Off Peak Detail'!DV56)</f>
        <v>34.910694958800256</v>
      </c>
      <c r="EB18" s="358">
        <f>(0.652173913043478*'Off Peak Detail'!DW18)+(0.173913043478261*'Off Peak Detail'!DW37)+(0.173913043478261*'Off Peak Detail'!DW56)</f>
        <v>32.975000338058948</v>
      </c>
      <c r="EC18" s="358">
        <f>(0.607843137254902*'Off Peak Detail'!DX18)+(0.196078431372549*'Off Peak Detail'!DX37)+(0.196078431372549*'Off Peak Detail'!DX56)</f>
        <v>30.639537186856295</v>
      </c>
      <c r="ED18" s="358">
        <f>(0.652173913043478*'Off Peak Detail'!DY18)+(0.173913043478261*'Off Peak Detail'!DY37)+(0.173913043478261*'Off Peak Detail'!DY56)</f>
        <v>31.542360016110301</v>
      </c>
      <c r="EE18" s="358">
        <f>(0.63265306122449*'Off Peak Detail'!DZ18)+(0.204081632653061*'Off Peak Detail'!DZ37)+(0.163265306122449*'Off Peak Detail'!DZ56)</f>
        <v>38.408779587487146</v>
      </c>
      <c r="EF18" s="358">
        <f>(0.63265306122449*'Off Peak Detail'!EA18)+(0.163265306122449*'Off Peak Detail'!EA37)+(0.204081632653061*'Off Peak Detail'!EA56)</f>
        <v>39.412404144360373</v>
      </c>
      <c r="EG18" s="358">
        <f>(0.652173913043478*'Off Peak Detail'!EB18)+(0.173913043478261*'Off Peak Detail'!EB37)+(0.173913043478261*'Off Peak Detail'!EB56)</f>
        <v>37.440466212052748</v>
      </c>
      <c r="EH18" s="358">
        <f>(0.607843137254902*'Off Peak Detail'!EC18)+(0.196078431372549*'Off Peak Detail'!EC37)+(0.196078431372549*'Off Peak Detail'!EC56)</f>
        <v>36.395913769041279</v>
      </c>
      <c r="EI18" s="358">
        <f>(0.652173913043478*'Off Peak Detail'!ED18)+(0.173913043478261*'Off Peak Detail'!ED37)+(0.173913043478261*'Off Peak Detail'!ED56)</f>
        <v>36.137286545536206</v>
      </c>
      <c r="EJ18" s="358">
        <f>(0.659574468085106*'Off Peak Detail'!EE18)+(0.170212765957447*'Off Peak Detail'!EE37)+(0.170212765957447*'Off Peak Detail'!EE56)</f>
        <v>38.92488300922578</v>
      </c>
    </row>
    <row r="19" spans="1:140" ht="13.65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65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65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65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65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65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65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2" thickBot="1" x14ac:dyDescent="0.35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65" customHeight="1" x14ac:dyDescent="0.2">
      <c r="A28" s="300" t="s">
        <v>139</v>
      </c>
      <c r="B28" s="315"/>
      <c r="C28" s="195">
        <f t="shared" ref="C28:AC34" ca="1" si="21">C9-C47</f>
        <v>2.119152046783622</v>
      </c>
      <c r="D28" s="195">
        <f t="shared" ca="1" si="21"/>
        <v>7.3999999999998067E-2</v>
      </c>
      <c r="E28" s="195">
        <f t="shared" si="21"/>
        <v>-8.5853658536585442E-3</v>
      </c>
      <c r="F28" s="301">
        <f t="shared" ca="1" si="21"/>
        <v>0.45945722801743116</v>
      </c>
      <c r="G28" s="195">
        <f t="shared" si="21"/>
        <v>-7.7820512820530041E-3</v>
      </c>
      <c r="H28" s="195">
        <f t="shared" si="21"/>
        <v>-1.5564102564102456E-2</v>
      </c>
      <c r="I28" s="195">
        <f t="shared" si="21"/>
        <v>0</v>
      </c>
      <c r="J28" s="195">
        <f t="shared" si="21"/>
        <v>0</v>
      </c>
      <c r="K28" s="195">
        <f t="shared" si="21"/>
        <v>0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0</v>
      </c>
      <c r="P28" s="195">
        <f t="shared" si="21"/>
        <v>0</v>
      </c>
      <c r="Q28" s="195">
        <f t="shared" si="21"/>
        <v>0</v>
      </c>
      <c r="R28" s="195">
        <f t="shared" si="21"/>
        <v>0</v>
      </c>
      <c r="S28" s="195">
        <f t="shared" si="21"/>
        <v>0</v>
      </c>
      <c r="T28" s="195">
        <f t="shared" si="21"/>
        <v>0</v>
      </c>
      <c r="U28" s="195">
        <f t="shared" si="21"/>
        <v>0</v>
      </c>
      <c r="V28" s="195">
        <f t="shared" si="21"/>
        <v>0</v>
      </c>
      <c r="W28" s="301">
        <f t="shared" si="21"/>
        <v>-1.2766366850165412E-3</v>
      </c>
      <c r="X28" s="195">
        <f t="shared" si="21"/>
        <v>-1.0471204191730976E-5</v>
      </c>
      <c r="Y28" s="195">
        <f t="shared" si="21"/>
        <v>-1.2934038163763262E-3</v>
      </c>
      <c r="Z28" s="195">
        <f t="shared" si="21"/>
        <v>-2.9661552772530797E-3</v>
      </c>
      <c r="AA28" s="195">
        <f t="shared" si="21"/>
        <v>-7.7499423723743632E-3</v>
      </c>
      <c r="AB28" s="191">
        <f t="shared" si="21"/>
        <v>-8.9334144554911177E-3</v>
      </c>
      <c r="AC28" s="357">
        <f t="shared" ca="1" si="21"/>
        <v>5.8077870153390165E-3</v>
      </c>
      <c r="AD28" s="303"/>
      <c r="AE28" s="304"/>
      <c r="AG28" s="191">
        <f t="shared" ref="AG28:AG34" si="22">AG9*AG$5</f>
        <v>10346.122051282053</v>
      </c>
      <c r="AH28" s="191">
        <f t="shared" ref="AH28:CS29" si="23">AH9*AH$5</f>
        <v>8447.8826666666664</v>
      </c>
      <c r="AI28" s="191">
        <f t="shared" si="23"/>
        <v>8567.95024390244</v>
      </c>
      <c r="AJ28" s="191">
        <f t="shared" si="23"/>
        <v>6992.0968421052639</v>
      </c>
      <c r="AK28" s="191">
        <f t="shared" si="23"/>
        <v>7522.3138461538465</v>
      </c>
      <c r="AL28" s="191">
        <f t="shared" si="23"/>
        <v>8400</v>
      </c>
      <c r="AM28" s="191">
        <f t="shared" si="23"/>
        <v>11067.964923076925</v>
      </c>
      <c r="AN28" s="191">
        <f t="shared" si="23"/>
        <v>13327.969846153848</v>
      </c>
      <c r="AO28" s="191">
        <f t="shared" si="23"/>
        <v>11296.800000000001</v>
      </c>
      <c r="AP28" s="191">
        <f t="shared" si="23"/>
        <v>10152.000000000002</v>
      </c>
      <c r="AQ28" s="191">
        <f t="shared" si="23"/>
        <v>9185.6842105263149</v>
      </c>
      <c r="AR28" s="191">
        <f t="shared" si="23"/>
        <v>11402.773268292683</v>
      </c>
      <c r="AS28" s="191">
        <f t="shared" si="23"/>
        <v>10884.592615384616</v>
      </c>
      <c r="AT28" s="191">
        <f t="shared" si="23"/>
        <v>9856</v>
      </c>
      <c r="AU28" s="191">
        <f t="shared" si="23"/>
        <v>10301.890536585364</v>
      </c>
      <c r="AV28" s="191">
        <f t="shared" si="23"/>
        <v>8096.0968421052639</v>
      </c>
      <c r="AW28" s="191">
        <f t="shared" si="23"/>
        <v>5354.8506666666672</v>
      </c>
      <c r="AX28" s="191">
        <f t="shared" si="23"/>
        <v>6144.0480000000007</v>
      </c>
      <c r="AY28" s="191">
        <f t="shared" si="23"/>
        <v>13352.926564102565</v>
      </c>
      <c r="AZ28" s="191">
        <f t="shared" si="23"/>
        <v>15708.029853658534</v>
      </c>
      <c r="BA28" s="191">
        <f t="shared" si="23"/>
        <v>11928.429473684211</v>
      </c>
      <c r="BB28" s="191">
        <f t="shared" si="23"/>
        <v>10339.884307692309</v>
      </c>
      <c r="BC28" s="191">
        <f t="shared" si="23"/>
        <v>9975</v>
      </c>
      <c r="BD28" s="191">
        <f t="shared" si="23"/>
        <v>11316.202051282053</v>
      </c>
      <c r="BE28" s="191">
        <f t="shared" si="23"/>
        <v>11127.211487179487</v>
      </c>
      <c r="BF28" s="191">
        <f t="shared" si="23"/>
        <v>10411.36287179487</v>
      </c>
      <c r="BG28" s="191">
        <f t="shared" si="23"/>
        <v>9576.8067692307704</v>
      </c>
      <c r="BH28" s="191">
        <f t="shared" si="23"/>
        <v>8405.2168421052647</v>
      </c>
      <c r="BI28" s="191">
        <f t="shared" si="23"/>
        <v>6539.8618536585363</v>
      </c>
      <c r="BJ28" s="191">
        <f t="shared" si="23"/>
        <v>6612.9987368421062</v>
      </c>
      <c r="BK28" s="191">
        <f t="shared" si="23"/>
        <v>13315.556512820514</v>
      </c>
      <c r="BL28" s="191">
        <f t="shared" si="23"/>
        <v>14308.019121951218</v>
      </c>
      <c r="BM28" s="191">
        <f t="shared" si="23"/>
        <v>11588.804210526316</v>
      </c>
      <c r="BN28" s="191">
        <f t="shared" si="23"/>
        <v>11228.050536585366</v>
      </c>
      <c r="BO28" s="191">
        <f t="shared" si="23"/>
        <v>9352.9524210526324</v>
      </c>
      <c r="BP28" s="191">
        <f t="shared" si="23"/>
        <v>11166.419076923077</v>
      </c>
      <c r="BQ28" s="191">
        <f t="shared" si="23"/>
        <v>11677.915317073172</v>
      </c>
      <c r="BR28" s="191">
        <f t="shared" si="23"/>
        <v>9848.9208888888897</v>
      </c>
      <c r="BS28" s="191">
        <f t="shared" si="23"/>
        <v>9757.3253333333341</v>
      </c>
      <c r="BT28" s="191">
        <f t="shared" si="23"/>
        <v>9043.2000000000007</v>
      </c>
      <c r="BU28" s="191">
        <f t="shared" si="23"/>
        <v>6788.7324878048785</v>
      </c>
      <c r="BV28" s="191">
        <f t="shared" si="23"/>
        <v>7032.48</v>
      </c>
      <c r="BW28" s="191">
        <f t="shared" si="23"/>
        <v>13748.863609756096</v>
      </c>
      <c r="BX28" s="191">
        <f t="shared" si="23"/>
        <v>13535.922871794874</v>
      </c>
      <c r="BY28" s="191">
        <f t="shared" si="23"/>
        <v>11567.886315789474</v>
      </c>
      <c r="BZ28" s="191">
        <f t="shared" si="23"/>
        <v>11346.539707317072</v>
      </c>
      <c r="CA28" s="191">
        <f t="shared" si="23"/>
        <v>9522.9103157894751</v>
      </c>
      <c r="CB28" s="191">
        <f t="shared" si="23"/>
        <v>11674.714871794873</v>
      </c>
      <c r="CC28" s="191">
        <f t="shared" si="23"/>
        <v>11289.313170731706</v>
      </c>
      <c r="CD28" s="191">
        <f t="shared" si="23"/>
        <v>9933.5182222222229</v>
      </c>
      <c r="CE28" s="191">
        <f t="shared" si="23"/>
        <v>9918.7643076923086</v>
      </c>
      <c r="CF28" s="191">
        <f t="shared" si="23"/>
        <v>9676.1</v>
      </c>
      <c r="CG28" s="191">
        <f t="shared" si="23"/>
        <v>6952.2592820512828</v>
      </c>
      <c r="CH28" s="191">
        <f t="shared" si="23"/>
        <v>7415.1031578947377</v>
      </c>
      <c r="CI28" s="191">
        <f t="shared" si="23"/>
        <v>13630.931707317071</v>
      </c>
      <c r="CJ28" s="191">
        <f t="shared" si="23"/>
        <v>13351.894974358976</v>
      </c>
      <c r="CK28" s="191">
        <f t="shared" si="23"/>
        <v>12035.105684210528</v>
      </c>
      <c r="CL28" s="191">
        <f t="shared" si="23"/>
        <v>10995.466146341463</v>
      </c>
      <c r="CM28" s="191">
        <f t="shared" si="23"/>
        <v>9671.9503157894742</v>
      </c>
      <c r="CN28" s="191">
        <f t="shared" si="23"/>
        <v>12172.620292682926</v>
      </c>
      <c r="CO28" s="191">
        <f t="shared" si="23"/>
        <v>10869.456205128206</v>
      </c>
      <c r="CP28" s="191">
        <f t="shared" si="23"/>
        <v>10000.398222222222</v>
      </c>
      <c r="CQ28" s="191">
        <f t="shared" si="23"/>
        <v>10478.089641025643</v>
      </c>
      <c r="CR28" s="191">
        <f t="shared" si="23"/>
        <v>9504.1919999999991</v>
      </c>
      <c r="CS28" s="191">
        <f t="shared" si="23"/>
        <v>7355.4084102564102</v>
      </c>
      <c r="CT28" s="191">
        <f t="shared" ref="CT28:EJ32" si="24">CT9*CT$5</f>
        <v>8094.6189473684208</v>
      </c>
      <c r="CU28" s="191">
        <f t="shared" si="24"/>
        <v>12978.316878048781</v>
      </c>
      <c r="CV28" s="191">
        <f t="shared" si="24"/>
        <v>13171.260717948719</v>
      </c>
      <c r="CW28" s="191">
        <f t="shared" si="24"/>
        <v>12496.2</v>
      </c>
      <c r="CX28" s="191">
        <f t="shared" si="24"/>
        <v>10629.683897435898</v>
      </c>
      <c r="CY28" s="191">
        <f t="shared" si="24"/>
        <v>9805.8442105263166</v>
      </c>
      <c r="CZ28" s="191">
        <f t="shared" si="24"/>
        <v>12186.800780487805</v>
      </c>
      <c r="DA28" s="191">
        <f t="shared" si="24"/>
        <v>10926.627487179489</v>
      </c>
      <c r="DB28" s="191">
        <f t="shared" si="24"/>
        <v>10299.522162162162</v>
      </c>
      <c r="DC28" s="191">
        <f t="shared" si="24"/>
        <v>11040.489951219513</v>
      </c>
      <c r="DD28" s="191">
        <f t="shared" si="24"/>
        <v>9280.9018947368422</v>
      </c>
      <c r="DE28" s="191">
        <f t="shared" si="24"/>
        <v>7991.7542564102569</v>
      </c>
      <c r="DF28" s="191">
        <f t="shared" si="24"/>
        <v>8378.7839999999997</v>
      </c>
      <c r="DG28" s="191">
        <f t="shared" si="24"/>
        <v>12394.406153846154</v>
      </c>
      <c r="DH28" s="191">
        <f t="shared" si="24"/>
        <v>14186.130146341464</v>
      </c>
      <c r="DI28" s="191">
        <f t="shared" si="24"/>
        <v>11495.545263157894</v>
      </c>
      <c r="DJ28" s="191">
        <f t="shared" si="24"/>
        <v>10712.124307692309</v>
      </c>
      <c r="DK28" s="191">
        <f t="shared" si="24"/>
        <v>10793.7</v>
      </c>
      <c r="DL28" s="191">
        <f t="shared" si="24"/>
        <v>11270.898871794872</v>
      </c>
      <c r="DM28" s="191">
        <f t="shared" si="24"/>
        <v>11455.184820512821</v>
      </c>
      <c r="DN28" s="191">
        <f t="shared" si="24"/>
        <v>10144.679111111111</v>
      </c>
      <c r="DO28" s="191">
        <f t="shared" si="24"/>
        <v>10733.103414634146</v>
      </c>
      <c r="DP28" s="191">
        <f t="shared" si="24"/>
        <v>9446.5018947368444</v>
      </c>
      <c r="DQ28" s="191">
        <f t="shared" si="24"/>
        <v>8647.6794146341454</v>
      </c>
      <c r="DR28" s="191">
        <f t="shared" si="24"/>
        <v>8287.3018947368419</v>
      </c>
      <c r="DS28" s="191">
        <f t="shared" si="24"/>
        <v>12352.535179487179</v>
      </c>
      <c r="DT28" s="191">
        <f t="shared" si="24"/>
        <v>14092.210536585366</v>
      </c>
      <c r="DU28" s="191">
        <f t="shared" si="24"/>
        <v>11500.232421052633</v>
      </c>
      <c r="DV28" s="191">
        <f t="shared" si="24"/>
        <v>11258.350564102566</v>
      </c>
      <c r="DW28" s="191">
        <f t="shared" si="24"/>
        <v>10485.984</v>
      </c>
      <c r="DX28" s="191">
        <f t="shared" si="24"/>
        <v>11310.484923076925</v>
      </c>
      <c r="DY28" s="191">
        <f t="shared" si="24"/>
        <v>11991.090146341463</v>
      </c>
      <c r="DZ28" s="191">
        <f t="shared" si="24"/>
        <v>10218.560000000001</v>
      </c>
      <c r="EA28" s="191">
        <f t="shared" si="24"/>
        <v>10411.478564102565</v>
      </c>
      <c r="EB28" s="191">
        <f t="shared" si="24"/>
        <v>9608.5768421052635</v>
      </c>
      <c r="EC28" s="191">
        <f t="shared" si="24"/>
        <v>8951.0721951219512</v>
      </c>
      <c r="ED28" s="191">
        <f t="shared" si="24"/>
        <v>8530.1818947368447</v>
      </c>
      <c r="EE28" s="191">
        <f t="shared" si="24"/>
        <v>12842.603487179487</v>
      </c>
      <c r="EF28" s="191">
        <f t="shared" si="24"/>
        <v>13465.171317073171</v>
      </c>
      <c r="EG28" s="191">
        <f t="shared" si="24"/>
        <v>11508.367157894738</v>
      </c>
      <c r="EH28" s="191">
        <f t="shared" si="24"/>
        <v>11811.46068292683</v>
      </c>
      <c r="EI28" s="191">
        <f t="shared" si="24"/>
        <v>10162.068210526317</v>
      </c>
      <c r="EJ28" s="191">
        <f t="shared" si="24"/>
        <v>11354.332307692308</v>
      </c>
    </row>
    <row r="29" spans="1:140" ht="13.65" customHeight="1" x14ac:dyDescent="0.2">
      <c r="A29" s="305" t="s">
        <v>140</v>
      </c>
      <c r="B29" s="306"/>
      <c r="C29" s="191">
        <f t="shared" ref="C29:Q29" ca="1" si="25">C10-C48</f>
        <v>2.0782163742690116</v>
      </c>
      <c r="D29" s="191">
        <f t="shared" ca="1" si="25"/>
        <v>9.8684210526315042E-2</v>
      </c>
      <c r="E29" s="191">
        <f t="shared" si="25"/>
        <v>-9.5853658536597663E-3</v>
      </c>
      <c r="F29" s="307">
        <f t="shared" ca="1" si="25"/>
        <v>0.45747594188723895</v>
      </c>
      <c r="G29" s="191">
        <f t="shared" si="25"/>
        <v>-1.2346153846156227E-2</v>
      </c>
      <c r="H29" s="191">
        <f t="shared" si="25"/>
        <v>-2.4692307692308901E-2</v>
      </c>
      <c r="I29" s="191">
        <f t="shared" si="25"/>
        <v>0</v>
      </c>
      <c r="J29" s="191">
        <f t="shared" si="25"/>
        <v>0</v>
      </c>
      <c r="K29" s="191">
        <f t="shared" si="25"/>
        <v>0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0</v>
      </c>
      <c r="P29" s="191">
        <f t="shared" si="25"/>
        <v>0</v>
      </c>
      <c r="Q29" s="191">
        <f t="shared" si="25"/>
        <v>0</v>
      </c>
      <c r="R29" s="191">
        <f t="shared" si="21"/>
        <v>0</v>
      </c>
      <c r="S29" s="191">
        <f t="shared" si="21"/>
        <v>0</v>
      </c>
      <c r="T29" s="191">
        <f t="shared" si="21"/>
        <v>0</v>
      </c>
      <c r="U29" s="191">
        <f t="shared" si="21"/>
        <v>0</v>
      </c>
      <c r="V29" s="191">
        <f t="shared" si="21"/>
        <v>0</v>
      </c>
      <c r="W29" s="307">
        <f t="shared" si="21"/>
        <v>-2.0253725332217698E-3</v>
      </c>
      <c r="X29" s="191">
        <f t="shared" si="21"/>
        <v>-4.2578814692717515E-5</v>
      </c>
      <c r="Y29" s="191">
        <f t="shared" si="21"/>
        <v>-4.0458769543505468E-5</v>
      </c>
      <c r="Z29" s="191">
        <f t="shared" si="21"/>
        <v>-5.356957939284257E-5</v>
      </c>
      <c r="AA29" s="191">
        <f t="shared" si="21"/>
        <v>4.3980793254085881E-3</v>
      </c>
      <c r="AB29" s="191">
        <f t="shared" si="21"/>
        <v>8.8681296880039895E-3</v>
      </c>
      <c r="AC29" s="359">
        <f t="shared" ca="1" si="21"/>
        <v>1.365716948195228E-2</v>
      </c>
      <c r="AD29" s="303"/>
      <c r="AE29" s="304"/>
      <c r="AG29" s="191">
        <f t="shared" si="22"/>
        <v>10148.567794871795</v>
      </c>
      <c r="AH29" s="191">
        <f t="shared" ref="AH29:AV29" si="26">AH10*AH$5</f>
        <v>8272</v>
      </c>
      <c r="AI29" s="191">
        <f t="shared" si="26"/>
        <v>8771.8606829268283</v>
      </c>
      <c r="AJ29" s="191">
        <f t="shared" si="26"/>
        <v>7359.9031578947388</v>
      </c>
      <c r="AK29" s="191">
        <f t="shared" si="26"/>
        <v>8079.0734358974378</v>
      </c>
      <c r="AL29" s="191">
        <f t="shared" si="26"/>
        <v>9000</v>
      </c>
      <c r="AM29" s="191">
        <f t="shared" si="26"/>
        <v>11617.484102564104</v>
      </c>
      <c r="AN29" s="191">
        <f t="shared" si="26"/>
        <v>13915.899487179486</v>
      </c>
      <c r="AO29" s="191">
        <f t="shared" si="26"/>
        <v>11851.199999999999</v>
      </c>
      <c r="AP29" s="191">
        <f t="shared" si="26"/>
        <v>10716.038564102566</v>
      </c>
      <c r="AQ29" s="191">
        <f t="shared" si="26"/>
        <v>8789.153684210527</v>
      </c>
      <c r="AR29" s="191">
        <f t="shared" si="26"/>
        <v>10998.802926829268</v>
      </c>
      <c r="AS29" s="191">
        <f t="shared" si="26"/>
        <v>10492.954871794873</v>
      </c>
      <c r="AT29" s="191">
        <f t="shared" si="26"/>
        <v>9504.0391111111112</v>
      </c>
      <c r="AU29" s="191">
        <f t="shared" si="26"/>
        <v>10506.109463414634</v>
      </c>
      <c r="AV29" s="191">
        <f t="shared" si="26"/>
        <v>8739.9031578947379</v>
      </c>
      <c r="AW29" s="191">
        <f t="shared" si="23"/>
        <v>6542.0176410256408</v>
      </c>
      <c r="AX29" s="191">
        <f t="shared" si="23"/>
        <v>7488</v>
      </c>
      <c r="AY29" s="191">
        <f t="shared" si="23"/>
        <v>13979.352205128207</v>
      </c>
      <c r="AZ29" s="191">
        <f t="shared" si="23"/>
        <v>16422.109463414632</v>
      </c>
      <c r="BA29" s="191">
        <f t="shared" si="23"/>
        <v>12555.675789473686</v>
      </c>
      <c r="BB29" s="191">
        <f t="shared" si="23"/>
        <v>10997.884307692309</v>
      </c>
      <c r="BC29" s="191">
        <f t="shared" si="23"/>
        <v>10713.749999999998</v>
      </c>
      <c r="BD29" s="191">
        <f t="shared" si="23"/>
        <v>12011.561025641025</v>
      </c>
      <c r="BE29" s="191">
        <f t="shared" si="23"/>
        <v>10898.846358974359</v>
      </c>
      <c r="BF29" s="191">
        <f t="shared" si="23"/>
        <v>10204.755692307694</v>
      </c>
      <c r="BG29" s="191">
        <f t="shared" si="23"/>
        <v>9828.7364102564115</v>
      </c>
      <c r="BH29" s="191">
        <f t="shared" si="23"/>
        <v>9026.9431578947369</v>
      </c>
      <c r="BI29" s="191">
        <f t="shared" si="23"/>
        <v>7657.3340487804871</v>
      </c>
      <c r="BJ29" s="191">
        <f t="shared" si="23"/>
        <v>7764.8968421052632</v>
      </c>
      <c r="BK29" s="191">
        <f t="shared" si="23"/>
        <v>13948.284717948718</v>
      </c>
      <c r="BL29" s="191">
        <f t="shared" si="23"/>
        <v>14970.546926829269</v>
      </c>
      <c r="BM29" s="191">
        <f t="shared" si="23"/>
        <v>12194.842105263158</v>
      </c>
      <c r="BN29" s="191">
        <f t="shared" si="23"/>
        <v>11917.530731707317</v>
      </c>
      <c r="BO29" s="191">
        <f t="shared" si="23"/>
        <v>10006.016842105262</v>
      </c>
      <c r="BP29" s="191">
        <f t="shared" si="23"/>
        <v>11832.63323076923</v>
      </c>
      <c r="BQ29" s="191">
        <f t="shared" si="23"/>
        <v>11501.131902439023</v>
      </c>
      <c r="BR29" s="191">
        <f t="shared" si="23"/>
        <v>9711.6017777777779</v>
      </c>
      <c r="BS29" s="191">
        <f t="shared" si="23"/>
        <v>10031.747487179488</v>
      </c>
      <c r="BT29" s="191">
        <f t="shared" si="23"/>
        <v>9684.378947368421</v>
      </c>
      <c r="BU29" s="191">
        <f t="shared" si="23"/>
        <v>7819.3196097560967</v>
      </c>
      <c r="BV29" s="191">
        <f t="shared" si="23"/>
        <v>8129.2168421052638</v>
      </c>
      <c r="BW29" s="191">
        <f t="shared" si="23"/>
        <v>14404.469853658538</v>
      </c>
      <c r="BX29" s="191">
        <f t="shared" si="23"/>
        <v>14163.881435897438</v>
      </c>
      <c r="BY29" s="191">
        <f t="shared" si="23"/>
        <v>12175.957894736843</v>
      </c>
      <c r="BZ29" s="191">
        <f t="shared" si="23"/>
        <v>12036.069658536586</v>
      </c>
      <c r="CA29" s="191">
        <f t="shared" si="23"/>
        <v>10171.616842105264</v>
      </c>
      <c r="CB29" s="191">
        <f t="shared" si="23"/>
        <v>12369.047384615387</v>
      </c>
      <c r="CC29" s="191">
        <f t="shared" si="23"/>
        <v>11174.849170731708</v>
      </c>
      <c r="CD29" s="191">
        <f t="shared" si="23"/>
        <v>9852.4017777777772</v>
      </c>
      <c r="CE29" s="191">
        <f t="shared" si="23"/>
        <v>10219.728205128207</v>
      </c>
      <c r="CF29" s="191">
        <f t="shared" si="23"/>
        <v>10343.900000000001</v>
      </c>
      <c r="CG29" s="191">
        <f t="shared" si="23"/>
        <v>7910.9435897435897</v>
      </c>
      <c r="CH29" s="191">
        <f t="shared" si="23"/>
        <v>8474.9431578947369</v>
      </c>
      <c r="CI29" s="191">
        <f t="shared" si="23"/>
        <v>14305.883121951219</v>
      </c>
      <c r="CJ29" s="191">
        <f t="shared" si="23"/>
        <v>14005.990358974357</v>
      </c>
      <c r="CK29" s="191">
        <f t="shared" si="23"/>
        <v>12694.47410526316</v>
      </c>
      <c r="CL29" s="191">
        <f t="shared" si="23"/>
        <v>11689.602536585366</v>
      </c>
      <c r="CM29" s="191">
        <f t="shared" si="23"/>
        <v>10349.709473684212</v>
      </c>
      <c r="CN29" s="191">
        <f t="shared" si="23"/>
        <v>12930.564878048781</v>
      </c>
      <c r="CO29" s="191">
        <f t="shared" si="23"/>
        <v>10812.410256410258</v>
      </c>
      <c r="CP29" s="191">
        <f t="shared" si="23"/>
        <v>9982.7199999999993</v>
      </c>
      <c r="CQ29" s="191">
        <f t="shared" si="23"/>
        <v>10846.559589743591</v>
      </c>
      <c r="CR29" s="191">
        <f t="shared" si="23"/>
        <v>10179.84</v>
      </c>
      <c r="CS29" s="191">
        <f t="shared" si="23"/>
        <v>8319.7616410256414</v>
      </c>
      <c r="CT29" s="191">
        <f t="shared" si="24"/>
        <v>9216.0404210526322</v>
      </c>
      <c r="CU29" s="191">
        <f t="shared" si="24"/>
        <v>13735.268878048782</v>
      </c>
      <c r="CV29" s="191">
        <f t="shared" si="24"/>
        <v>13953.369641025642</v>
      </c>
      <c r="CW29" s="191">
        <f t="shared" si="24"/>
        <v>13327.7</v>
      </c>
      <c r="CX29" s="191">
        <f t="shared" si="24"/>
        <v>11426.717128205129</v>
      </c>
      <c r="CY29" s="191">
        <f t="shared" si="24"/>
        <v>10625.167157894737</v>
      </c>
      <c r="CZ29" s="191">
        <f t="shared" si="24"/>
        <v>13139.411121951222</v>
      </c>
      <c r="DA29" s="191">
        <f t="shared" si="24"/>
        <v>11163.700307692308</v>
      </c>
      <c r="DB29" s="191">
        <f t="shared" si="24"/>
        <v>10555.268108108108</v>
      </c>
      <c r="DC29" s="191">
        <f t="shared" si="24"/>
        <v>11701.310634146343</v>
      </c>
      <c r="DD29" s="191">
        <f t="shared" si="24"/>
        <v>10149.536842105263</v>
      </c>
      <c r="DE29" s="191">
        <f t="shared" si="24"/>
        <v>9191.4250256410251</v>
      </c>
      <c r="DF29" s="191">
        <f t="shared" si="24"/>
        <v>9688.32</v>
      </c>
      <c r="DG29" s="191">
        <f t="shared" si="24"/>
        <v>13435.58871794872</v>
      </c>
      <c r="DH29" s="191">
        <f t="shared" si="24"/>
        <v>15381.450731707318</v>
      </c>
      <c r="DI29" s="191">
        <f t="shared" si="24"/>
        <v>12557.748210526315</v>
      </c>
      <c r="DJ29" s="191">
        <f t="shared" si="24"/>
        <v>11787.513230769231</v>
      </c>
      <c r="DK29" s="191">
        <f t="shared" si="24"/>
        <v>11970.5</v>
      </c>
      <c r="DL29" s="191">
        <f t="shared" si="24"/>
        <v>12452.368</v>
      </c>
      <c r="DM29" s="191">
        <f t="shared" si="24"/>
        <v>12061.267076923079</v>
      </c>
      <c r="DN29" s="191">
        <f t="shared" si="24"/>
        <v>10704.437333333333</v>
      </c>
      <c r="DO29" s="191">
        <f t="shared" si="24"/>
        <v>11681.504390243901</v>
      </c>
      <c r="DP29" s="191">
        <f t="shared" si="24"/>
        <v>10583.583157894736</v>
      </c>
      <c r="DQ29" s="191">
        <f t="shared" si="24"/>
        <v>10138.690536585364</v>
      </c>
      <c r="DR29" s="191">
        <f t="shared" si="24"/>
        <v>9766.6618947368443</v>
      </c>
      <c r="DS29" s="191">
        <f t="shared" si="24"/>
        <v>13743.82194871795</v>
      </c>
      <c r="DT29" s="191">
        <f t="shared" si="24"/>
        <v>15671.399414634147</v>
      </c>
      <c r="DU29" s="191">
        <f t="shared" si="24"/>
        <v>12889.238736842104</v>
      </c>
      <c r="DV29" s="191">
        <f t="shared" si="24"/>
        <v>12689.110358974362</v>
      </c>
      <c r="DW29" s="191">
        <f t="shared" si="24"/>
        <v>11918.880000000001</v>
      </c>
      <c r="DX29" s="191">
        <f t="shared" si="24"/>
        <v>12812.614564102567</v>
      </c>
      <c r="DY29" s="191">
        <f t="shared" si="24"/>
        <v>12994.491512195124</v>
      </c>
      <c r="DZ29" s="191">
        <f t="shared" si="24"/>
        <v>11088.039111111111</v>
      </c>
      <c r="EA29" s="191">
        <f t="shared" si="24"/>
        <v>11625.891076923079</v>
      </c>
      <c r="EB29" s="191">
        <f t="shared" si="24"/>
        <v>11017.92</v>
      </c>
      <c r="EC29" s="191">
        <f t="shared" si="24"/>
        <v>10705.541853658537</v>
      </c>
      <c r="ED29" s="191">
        <f t="shared" si="24"/>
        <v>10241.343157894738</v>
      </c>
      <c r="EE29" s="191">
        <f t="shared" si="24"/>
        <v>14648.979692307692</v>
      </c>
      <c r="EF29" s="191">
        <f t="shared" si="24"/>
        <v>15338.931317073171</v>
      </c>
      <c r="EG29" s="191">
        <f t="shared" si="24"/>
        <v>13220.148210526317</v>
      </c>
      <c r="EH29" s="191">
        <f t="shared" si="24"/>
        <v>13627.319414634145</v>
      </c>
      <c r="EI29" s="191">
        <f t="shared" si="24"/>
        <v>11827.65557894737</v>
      </c>
      <c r="EJ29" s="191">
        <f t="shared" si="24"/>
        <v>13172.465846153847</v>
      </c>
    </row>
    <row r="30" spans="1:140" ht="13.65" customHeight="1" x14ac:dyDescent="0.2">
      <c r="A30" s="305" t="s">
        <v>142</v>
      </c>
      <c r="B30" s="282"/>
      <c r="C30" s="191">
        <f t="shared" ca="1" si="21"/>
        <v>3.1344444444444441</v>
      </c>
      <c r="D30" s="191">
        <f t="shared" ca="1" si="21"/>
        <v>-0.26455263157895104</v>
      </c>
      <c r="E30" s="191">
        <f t="shared" si="21"/>
        <v>-1.3110731707317065</v>
      </c>
      <c r="F30" s="307">
        <f t="shared" ca="1" si="21"/>
        <v>-5.1689109101062058E-2</v>
      </c>
      <c r="G30" s="191">
        <f t="shared" si="21"/>
        <v>-5.1282051284573527E-5</v>
      </c>
      <c r="H30" s="191">
        <f t="shared" si="21"/>
        <v>-1.0256410256559434E-4</v>
      </c>
      <c r="I30" s="191">
        <f t="shared" si="21"/>
        <v>0</v>
      </c>
      <c r="J30" s="191">
        <f t="shared" si="21"/>
        <v>0</v>
      </c>
      <c r="K30" s="191">
        <f t="shared" si="21"/>
        <v>0</v>
      </c>
      <c r="L30" s="191">
        <f t="shared" si="21"/>
        <v>0</v>
      </c>
      <c r="M30" s="191">
        <f t="shared" si="21"/>
        <v>0</v>
      </c>
      <c r="N30" s="191">
        <f t="shared" si="21"/>
        <v>0</v>
      </c>
      <c r="O30" s="191">
        <f t="shared" si="21"/>
        <v>0</v>
      </c>
      <c r="P30" s="191">
        <f t="shared" si="21"/>
        <v>0</v>
      </c>
      <c r="Q30" s="191">
        <f t="shared" si="21"/>
        <v>0</v>
      </c>
      <c r="R30" s="191">
        <f t="shared" si="21"/>
        <v>0</v>
      </c>
      <c r="S30" s="191">
        <f t="shared" si="21"/>
        <v>-1.6321352160890257E-2</v>
      </c>
      <c r="T30" s="191">
        <f t="shared" si="21"/>
        <v>0</v>
      </c>
      <c r="U30" s="191">
        <f t="shared" si="21"/>
        <v>-4.8842105263158686E-2</v>
      </c>
      <c r="V30" s="191">
        <f t="shared" si="21"/>
        <v>-1.2195121951208421E-4</v>
      </c>
      <c r="W30" s="307">
        <f t="shared" si="21"/>
        <v>-4.1103266583064624E-3</v>
      </c>
      <c r="X30" s="191">
        <f t="shared" si="21"/>
        <v>-7.2311161435720805E-3</v>
      </c>
      <c r="Y30" s="191">
        <f t="shared" si="21"/>
        <v>-6.8757392475795598E-3</v>
      </c>
      <c r="Z30" s="191">
        <f t="shared" si="21"/>
        <v>-7.3842868039655229E-3</v>
      </c>
      <c r="AA30" s="191">
        <f t="shared" si="21"/>
        <v>-1.0397359244596061E-2</v>
      </c>
      <c r="AB30" s="191">
        <f t="shared" si="21"/>
        <v>-1.147411699226808E-2</v>
      </c>
      <c r="AC30" s="359">
        <f t="shared" ca="1" si="21"/>
        <v>-9.2362570212323192E-3</v>
      </c>
      <c r="AD30" s="303"/>
      <c r="AE30" s="304"/>
      <c r="AG30" s="191">
        <f t="shared" si="22"/>
        <v>10155.470769230769</v>
      </c>
      <c r="AH30" s="191">
        <f t="shared" ref="AH30:CS33" si="27">AH11*AH$5</f>
        <v>9416.0782222222224</v>
      </c>
      <c r="AI30" s="191">
        <f t="shared" si="27"/>
        <v>10506.12936585366</v>
      </c>
      <c r="AJ30" s="191">
        <f t="shared" si="27"/>
        <v>8096.096842105263</v>
      </c>
      <c r="AK30" s="191">
        <f t="shared" si="27"/>
        <v>9045.7212307692316</v>
      </c>
      <c r="AL30" s="191">
        <f t="shared" si="27"/>
        <v>10400.1</v>
      </c>
      <c r="AM30" s="191">
        <f t="shared" si="27"/>
        <v>11588.522461538463</v>
      </c>
      <c r="AN30" s="191">
        <f t="shared" si="27"/>
        <v>12152.020102564104</v>
      </c>
      <c r="AO30" s="191">
        <f t="shared" si="27"/>
        <v>11455.199999999999</v>
      </c>
      <c r="AP30" s="191">
        <f t="shared" si="27"/>
        <v>9776.0482051282052</v>
      </c>
      <c r="AQ30" s="191">
        <f t="shared" si="27"/>
        <v>10371.981473684211</v>
      </c>
      <c r="AR30" s="191">
        <f t="shared" si="27"/>
        <v>10962.891902439025</v>
      </c>
      <c r="AS30" s="191">
        <f t="shared" si="27"/>
        <v>10387.125333333335</v>
      </c>
      <c r="AT30" s="191">
        <f t="shared" si="27"/>
        <v>9063.9217777777776</v>
      </c>
      <c r="AU30" s="191">
        <f t="shared" si="27"/>
        <v>10097.91043902439</v>
      </c>
      <c r="AV30" s="191">
        <f t="shared" si="27"/>
        <v>8739.9031578947379</v>
      </c>
      <c r="AW30" s="191">
        <f t="shared" si="27"/>
        <v>9671.8059487179507</v>
      </c>
      <c r="AX30" s="191">
        <f t="shared" si="27"/>
        <v>10272.096000000001</v>
      </c>
      <c r="AY30" s="191">
        <f t="shared" si="27"/>
        <v>10644.964923076925</v>
      </c>
      <c r="AZ30" s="191">
        <f t="shared" si="27"/>
        <v>12545.950243902436</v>
      </c>
      <c r="BA30" s="191">
        <f t="shared" si="27"/>
        <v>10739.886315789476</v>
      </c>
      <c r="BB30" s="191">
        <f t="shared" si="27"/>
        <v>10057.913230769231</v>
      </c>
      <c r="BC30" s="191">
        <f t="shared" si="27"/>
        <v>10661.300000000001</v>
      </c>
      <c r="BD30" s="191">
        <f t="shared" si="27"/>
        <v>10387.086769230769</v>
      </c>
      <c r="BE30" s="191">
        <f t="shared" si="27"/>
        <v>10859.113641025642</v>
      </c>
      <c r="BF30" s="191">
        <f t="shared" si="27"/>
        <v>9851.2385641025649</v>
      </c>
      <c r="BG30" s="191">
        <f t="shared" si="27"/>
        <v>9542.9474871794882</v>
      </c>
      <c r="BH30" s="191">
        <f t="shared" si="27"/>
        <v>9034.4968421052636</v>
      </c>
      <c r="BI30" s="191">
        <f t="shared" si="27"/>
        <v>10315.772487804878</v>
      </c>
      <c r="BJ30" s="191">
        <f t="shared" si="27"/>
        <v>9950.8555789473685</v>
      </c>
      <c r="BK30" s="191">
        <f t="shared" si="27"/>
        <v>11086.31282051282</v>
      </c>
      <c r="BL30" s="191">
        <f t="shared" si="27"/>
        <v>11901.110439024389</v>
      </c>
      <c r="BM30" s="191">
        <f t="shared" si="27"/>
        <v>10675.718736842107</v>
      </c>
      <c r="BN30" s="191">
        <f t="shared" si="27"/>
        <v>11040.509853658536</v>
      </c>
      <c r="BO30" s="191">
        <f t="shared" si="27"/>
        <v>9911.5957894736857</v>
      </c>
      <c r="BP30" s="191">
        <f t="shared" si="27"/>
        <v>10431.368</v>
      </c>
      <c r="BQ30" s="191">
        <f t="shared" si="27"/>
        <v>11376.244097560975</v>
      </c>
      <c r="BR30" s="191">
        <f t="shared" si="27"/>
        <v>9342.1582222222241</v>
      </c>
      <c r="BS30" s="191">
        <f t="shared" si="27"/>
        <v>9696.9339487179495</v>
      </c>
      <c r="BT30" s="191">
        <f t="shared" si="27"/>
        <v>9619.2000000000007</v>
      </c>
      <c r="BU30" s="191">
        <f t="shared" si="27"/>
        <v>10064.523512195123</v>
      </c>
      <c r="BV30" s="191">
        <f t="shared" si="27"/>
        <v>10050.176842105262</v>
      </c>
      <c r="BW30" s="191">
        <f t="shared" si="27"/>
        <v>11605.261463414632</v>
      </c>
      <c r="BX30" s="191">
        <f t="shared" si="27"/>
        <v>11404.012512820513</v>
      </c>
      <c r="BY30" s="191">
        <f t="shared" si="27"/>
        <v>10705.352421052634</v>
      </c>
      <c r="BZ30" s="191">
        <f t="shared" si="27"/>
        <v>11150.649951219513</v>
      </c>
      <c r="CA30" s="191">
        <f t="shared" si="27"/>
        <v>10006.346105263159</v>
      </c>
      <c r="CB30" s="191">
        <f t="shared" si="27"/>
        <v>10947.384000000002</v>
      </c>
      <c r="CC30" s="191">
        <f t="shared" si="27"/>
        <v>10999.864195121951</v>
      </c>
      <c r="CD30" s="191">
        <f t="shared" si="27"/>
        <v>9458.279111111111</v>
      </c>
      <c r="CE30" s="191">
        <f t="shared" si="27"/>
        <v>9847.6135384615391</v>
      </c>
      <c r="CF30" s="191">
        <f t="shared" si="27"/>
        <v>10208.000000000002</v>
      </c>
      <c r="CG30" s="191">
        <f t="shared" si="27"/>
        <v>9799.6880000000001</v>
      </c>
      <c r="CH30" s="191">
        <f t="shared" si="27"/>
        <v>10149.536842105263</v>
      </c>
      <c r="CI30" s="191">
        <f t="shared" si="27"/>
        <v>11661.326634146339</v>
      </c>
      <c r="CJ30" s="191">
        <f t="shared" si="27"/>
        <v>11400.503179487179</v>
      </c>
      <c r="CK30" s="191">
        <f t="shared" si="27"/>
        <v>11204.149894736845</v>
      </c>
      <c r="CL30" s="191">
        <f t="shared" si="27"/>
        <v>10823.081756097561</v>
      </c>
      <c r="CM30" s="191">
        <f t="shared" si="27"/>
        <v>10100.476631578949</v>
      </c>
      <c r="CN30" s="191">
        <f t="shared" si="27"/>
        <v>11478.403317073169</v>
      </c>
      <c r="CO30" s="191">
        <f t="shared" si="27"/>
        <v>10618.22071794872</v>
      </c>
      <c r="CP30" s="191">
        <f t="shared" si="27"/>
        <v>9570.840888888888</v>
      </c>
      <c r="CQ30" s="191">
        <f t="shared" si="27"/>
        <v>10419.410256410258</v>
      </c>
      <c r="CR30" s="191">
        <f t="shared" si="27"/>
        <v>9972.4800000000014</v>
      </c>
      <c r="CS30" s="191">
        <f t="shared" si="27"/>
        <v>9941.1700512820516</v>
      </c>
      <c r="CT30" s="191">
        <f t="shared" si="24"/>
        <v>10694.501052631578</v>
      </c>
      <c r="CU30" s="191">
        <f t="shared" si="24"/>
        <v>11261.73931707317</v>
      </c>
      <c r="CV30" s="191">
        <f t="shared" si="24"/>
        <v>11407.84</v>
      </c>
      <c r="CW30" s="191">
        <f t="shared" si="24"/>
        <v>11717.9</v>
      </c>
      <c r="CX30" s="191">
        <f t="shared" si="24"/>
        <v>10482.802871794873</v>
      </c>
      <c r="CY30" s="191">
        <f t="shared" si="24"/>
        <v>10194.897684210526</v>
      </c>
      <c r="CZ30" s="191">
        <f t="shared" si="24"/>
        <v>11559.63512195122</v>
      </c>
      <c r="DA30" s="191">
        <f t="shared" si="24"/>
        <v>10694.047384615385</v>
      </c>
      <c r="DB30" s="191">
        <f t="shared" si="24"/>
        <v>9899.9708108108116</v>
      </c>
      <c r="DC30" s="191">
        <f t="shared" si="24"/>
        <v>10987.430048780487</v>
      </c>
      <c r="DD30" s="191">
        <f t="shared" si="24"/>
        <v>9700.4218947368445</v>
      </c>
      <c r="DE30" s="191">
        <f t="shared" si="24"/>
        <v>10497.66953846154</v>
      </c>
      <c r="DF30" s="191">
        <f t="shared" si="24"/>
        <v>10794.24</v>
      </c>
      <c r="DG30" s="191">
        <f t="shared" si="24"/>
        <v>10865.108102564103</v>
      </c>
      <c r="DH30" s="191">
        <f t="shared" si="24"/>
        <v>12415.529560975607</v>
      </c>
      <c r="DI30" s="191">
        <f t="shared" si="24"/>
        <v>10823.848421052633</v>
      </c>
      <c r="DJ30" s="191">
        <f t="shared" si="24"/>
        <v>10580.765333333333</v>
      </c>
      <c r="DK30" s="191">
        <f t="shared" si="24"/>
        <v>11189.699999999999</v>
      </c>
      <c r="DL30" s="191">
        <f t="shared" si="24"/>
        <v>10729.632410256412</v>
      </c>
      <c r="DM30" s="191">
        <f t="shared" si="24"/>
        <v>11229.302358974359</v>
      </c>
      <c r="DN30" s="191">
        <f t="shared" si="24"/>
        <v>9782.08</v>
      </c>
      <c r="DO30" s="191">
        <f t="shared" si="24"/>
        <v>10689.992975609755</v>
      </c>
      <c r="DP30" s="191">
        <f t="shared" si="24"/>
        <v>9840.4168421052636</v>
      </c>
      <c r="DQ30" s="191">
        <f t="shared" si="24"/>
        <v>11065.208780487805</v>
      </c>
      <c r="DR30" s="191">
        <f t="shared" si="24"/>
        <v>10440.101894736843</v>
      </c>
      <c r="DS30" s="191">
        <f t="shared" si="24"/>
        <v>10931.978256410257</v>
      </c>
      <c r="DT30" s="191">
        <f t="shared" si="24"/>
        <v>12452.060487804876</v>
      </c>
      <c r="DU30" s="191">
        <f t="shared" si="24"/>
        <v>10880.249263157897</v>
      </c>
      <c r="DV30" s="191">
        <f t="shared" si="24"/>
        <v>11136.629538461539</v>
      </c>
      <c r="DW30" s="191">
        <f t="shared" si="24"/>
        <v>10843.488000000001</v>
      </c>
      <c r="DX30" s="191">
        <f t="shared" si="24"/>
        <v>10814.261333333334</v>
      </c>
      <c r="DY30" s="191">
        <f t="shared" si="24"/>
        <v>11779.46751219512</v>
      </c>
      <c r="DZ30" s="191">
        <f t="shared" si="24"/>
        <v>9887.6408888888873</v>
      </c>
      <c r="EA30" s="191">
        <f t="shared" si="24"/>
        <v>10377.590358974359</v>
      </c>
      <c r="EB30" s="191">
        <f t="shared" si="24"/>
        <v>9980.1987368421051</v>
      </c>
      <c r="EC30" s="191">
        <f t="shared" si="24"/>
        <v>11197.112195121952</v>
      </c>
      <c r="ED30" s="191">
        <f t="shared" si="24"/>
        <v>10535.936842105264</v>
      </c>
      <c r="EE30" s="191">
        <f t="shared" si="24"/>
        <v>11474.262153846154</v>
      </c>
      <c r="EF30" s="191">
        <f t="shared" si="24"/>
        <v>12007.017365853657</v>
      </c>
      <c r="EG30" s="191">
        <f t="shared" si="24"/>
        <v>10935.739789473686</v>
      </c>
      <c r="EH30" s="191">
        <f t="shared" si="24"/>
        <v>11697.350048780487</v>
      </c>
      <c r="EI30" s="191">
        <f t="shared" si="24"/>
        <v>10481.356631578949</v>
      </c>
      <c r="EJ30" s="191">
        <f t="shared" si="24"/>
        <v>10894.98564102564</v>
      </c>
    </row>
    <row r="31" spans="1:140" ht="13.65" customHeight="1" x14ac:dyDescent="0.2">
      <c r="A31" s="305" t="s">
        <v>144</v>
      </c>
      <c r="B31" s="282"/>
      <c r="C31" s="191">
        <f t="shared" ca="1" si="21"/>
        <v>0.34239035087719216</v>
      </c>
      <c r="D31" s="191">
        <f t="shared" ca="1" si="21"/>
        <v>0.20328947368420813</v>
      </c>
      <c r="E31" s="191">
        <f t="shared" si="21"/>
        <v>0</v>
      </c>
      <c r="F31" s="307">
        <f t="shared" ca="1" si="21"/>
        <v>0.10929305353633012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0</v>
      </c>
      <c r="K31" s="191">
        <f t="shared" si="21"/>
        <v>0</v>
      </c>
      <c r="L31" s="191">
        <f t="shared" si="21"/>
        <v>0</v>
      </c>
      <c r="M31" s="191">
        <f t="shared" si="21"/>
        <v>0</v>
      </c>
      <c r="N31" s="191">
        <f t="shared" si="21"/>
        <v>0</v>
      </c>
      <c r="O31" s="191">
        <f t="shared" si="21"/>
        <v>0</v>
      </c>
      <c r="P31" s="191">
        <f t="shared" si="21"/>
        <v>0</v>
      </c>
      <c r="Q31" s="191">
        <f t="shared" si="21"/>
        <v>0</v>
      </c>
      <c r="R31" s="191">
        <f t="shared" si="21"/>
        <v>0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7">
        <f t="shared" si="21"/>
        <v>0</v>
      </c>
      <c r="X31" s="191">
        <f t="shared" si="21"/>
        <v>0</v>
      </c>
      <c r="Y31" s="191">
        <f t="shared" si="21"/>
        <v>0</v>
      </c>
      <c r="Z31" s="191">
        <f t="shared" si="21"/>
        <v>0</v>
      </c>
      <c r="AA31" s="191">
        <f t="shared" si="21"/>
        <v>0</v>
      </c>
      <c r="AB31" s="191">
        <f t="shared" si="21"/>
        <v>0</v>
      </c>
      <c r="AC31" s="359">
        <f t="shared" ca="1" si="21"/>
        <v>1.7619778118245222E-3</v>
      </c>
      <c r="AD31" s="303"/>
      <c r="AE31" s="304"/>
      <c r="AG31" s="191">
        <f t="shared" si="22"/>
        <v>9203.6026666666676</v>
      </c>
      <c r="AH31" s="191">
        <f t="shared" si="27"/>
        <v>8447.9608888888888</v>
      </c>
      <c r="AI31" s="191">
        <f t="shared" si="27"/>
        <v>9588.1094634146339</v>
      </c>
      <c r="AJ31" s="191">
        <f t="shared" si="27"/>
        <v>8096.096842105263</v>
      </c>
      <c r="AK31" s="191">
        <f t="shared" si="27"/>
        <v>9056.4324102564096</v>
      </c>
      <c r="AL31" s="191">
        <f t="shared" si="27"/>
        <v>9999.9000000000015</v>
      </c>
      <c r="AM31" s="191">
        <f t="shared" si="27"/>
        <v>11401.679384615385</v>
      </c>
      <c r="AN31" s="191">
        <f t="shared" si="27"/>
        <v>12151.969846153846</v>
      </c>
      <c r="AO31" s="191">
        <f t="shared" si="27"/>
        <v>10710</v>
      </c>
      <c r="AP31" s="191">
        <f t="shared" si="27"/>
        <v>9399.8553846153845</v>
      </c>
      <c r="AQ31" s="191">
        <f t="shared" si="27"/>
        <v>9971.4694736842102</v>
      </c>
      <c r="AR31" s="191">
        <f t="shared" si="27"/>
        <v>10558.92156097561</v>
      </c>
      <c r="AS31" s="191">
        <f t="shared" si="27"/>
        <v>5813.3938461538455</v>
      </c>
      <c r="AT31" s="191">
        <f t="shared" si="27"/>
        <v>5191.8826666666664</v>
      </c>
      <c r="AU31" s="191">
        <f t="shared" si="27"/>
        <v>6018.0995121951219</v>
      </c>
      <c r="AV31" s="191">
        <f t="shared" si="27"/>
        <v>5060.0968421052639</v>
      </c>
      <c r="AW31" s="191">
        <f t="shared" si="27"/>
        <v>5709.2387692307693</v>
      </c>
      <c r="AX31" s="191">
        <f t="shared" si="27"/>
        <v>6431.9039999999995</v>
      </c>
      <c r="AY31" s="191">
        <f t="shared" si="27"/>
        <v>6851.0381538461534</v>
      </c>
      <c r="AZ31" s="191">
        <f t="shared" si="27"/>
        <v>8466.1194146341459</v>
      </c>
      <c r="BA31" s="191">
        <f t="shared" si="27"/>
        <v>6331.1494736842124</v>
      </c>
      <c r="BB31" s="191">
        <f t="shared" si="27"/>
        <v>5921.9517948717948</v>
      </c>
      <c r="BC31" s="191">
        <f t="shared" si="27"/>
        <v>6232.5</v>
      </c>
      <c r="BD31" s="191">
        <f t="shared" si="27"/>
        <v>6201.5608205128201</v>
      </c>
      <c r="BE31" s="191">
        <f t="shared" si="27"/>
        <v>5616.6564102564107</v>
      </c>
      <c r="BF31" s="191">
        <f t="shared" si="27"/>
        <v>5490.4002051282041</v>
      </c>
      <c r="BG31" s="191">
        <f t="shared" si="27"/>
        <v>5260.037538461539</v>
      </c>
      <c r="BH31" s="191">
        <f t="shared" si="27"/>
        <v>5558.9305263157894</v>
      </c>
      <c r="BI31" s="191">
        <f t="shared" si="27"/>
        <v>5676.8821463414624</v>
      </c>
      <c r="BJ31" s="191">
        <f t="shared" si="27"/>
        <v>5713.7810526315798</v>
      </c>
      <c r="BK31" s="191">
        <f t="shared" si="27"/>
        <v>5684.4925128205123</v>
      </c>
      <c r="BL31" s="191">
        <f t="shared" si="27"/>
        <v>7603.0216585365843</v>
      </c>
      <c r="BM31" s="191">
        <f t="shared" si="27"/>
        <v>6024.3536842105277</v>
      </c>
      <c r="BN31" s="191">
        <f t="shared" si="27"/>
        <v>6745.7127804878037</v>
      </c>
      <c r="BO31" s="191">
        <f t="shared" si="27"/>
        <v>5508.0884210526328</v>
      </c>
      <c r="BP31" s="191">
        <f t="shared" si="27"/>
        <v>5976.0957948717951</v>
      </c>
      <c r="BQ31" s="191">
        <f t="shared" si="27"/>
        <v>6332.1002926829269</v>
      </c>
      <c r="BR31" s="191">
        <f t="shared" si="27"/>
        <v>5609.4719999999998</v>
      </c>
      <c r="BS31" s="191">
        <f t="shared" si="27"/>
        <v>5770.2116923076937</v>
      </c>
      <c r="BT31" s="191">
        <f t="shared" si="27"/>
        <v>6059.2168421052638</v>
      </c>
      <c r="BU31" s="191">
        <f t="shared" si="27"/>
        <v>5680.424195121951</v>
      </c>
      <c r="BV31" s="191">
        <f t="shared" si="27"/>
        <v>5112.6821052631594</v>
      </c>
      <c r="BW31" s="191">
        <f t="shared" si="27"/>
        <v>5785.1414634146331</v>
      </c>
      <c r="BX31" s="191">
        <f t="shared" si="27"/>
        <v>6998.5362051282054</v>
      </c>
      <c r="BY31" s="191">
        <f t="shared" si="27"/>
        <v>5729.76</v>
      </c>
      <c r="BZ31" s="191">
        <f t="shared" si="27"/>
        <v>6370.3428292682911</v>
      </c>
      <c r="CA31" s="191">
        <f t="shared" si="27"/>
        <v>5489.2042105263163</v>
      </c>
      <c r="CB31" s="191">
        <f t="shared" si="27"/>
        <v>6207.3803076923086</v>
      </c>
      <c r="CC31" s="191">
        <f t="shared" si="27"/>
        <v>6143.2040975609752</v>
      </c>
      <c r="CD31" s="191">
        <f t="shared" si="27"/>
        <v>5659.7297777777776</v>
      </c>
      <c r="CE31" s="191">
        <f t="shared" si="27"/>
        <v>5826.5152820512831</v>
      </c>
      <c r="CF31" s="191">
        <f t="shared" si="27"/>
        <v>6381.75</v>
      </c>
      <c r="CG31" s="191">
        <f t="shared" si="27"/>
        <v>5490.2363076923084</v>
      </c>
      <c r="CH31" s="191">
        <f t="shared" si="27"/>
        <v>5167.8821052631602</v>
      </c>
      <c r="CI31" s="191">
        <f t="shared" si="27"/>
        <v>5846.9882926829259</v>
      </c>
      <c r="CJ31" s="191">
        <f t="shared" si="27"/>
        <v>7054.8397948717948</v>
      </c>
      <c r="CK31" s="191">
        <f t="shared" si="27"/>
        <v>6029.8105263157895</v>
      </c>
      <c r="CL31" s="191">
        <f t="shared" si="27"/>
        <v>6144.0837073170724</v>
      </c>
      <c r="CM31" s="191">
        <f t="shared" si="27"/>
        <v>5508.0884210526328</v>
      </c>
      <c r="CN31" s="191">
        <f t="shared" si="27"/>
        <v>6466.6109268292676</v>
      </c>
      <c r="CO31" s="191">
        <f t="shared" si="27"/>
        <v>6963.0765128205139</v>
      </c>
      <c r="CP31" s="191">
        <f t="shared" si="27"/>
        <v>6700.2417777777773</v>
      </c>
      <c r="CQ31" s="191">
        <f t="shared" si="27"/>
        <v>7225.3641025641027</v>
      </c>
      <c r="CR31" s="191">
        <f t="shared" si="27"/>
        <v>7271.4240000000009</v>
      </c>
      <c r="CS31" s="191">
        <f t="shared" si="27"/>
        <v>6530.5126153846149</v>
      </c>
      <c r="CT31" s="191">
        <f t="shared" si="24"/>
        <v>7411.3010526315811</v>
      </c>
      <c r="CU31" s="191">
        <f t="shared" si="24"/>
        <v>8812.8961951219499</v>
      </c>
      <c r="CV31" s="191">
        <f t="shared" si="24"/>
        <v>10443.361435897436</v>
      </c>
      <c r="CW31" s="191">
        <f t="shared" si="24"/>
        <v>9061.9500000000007</v>
      </c>
      <c r="CX31" s="191">
        <f t="shared" si="24"/>
        <v>7909.4299487179487</v>
      </c>
      <c r="CY31" s="191">
        <f t="shared" si="24"/>
        <v>7053.3978947368432</v>
      </c>
      <c r="CZ31" s="191">
        <f t="shared" si="24"/>
        <v>8199.0485853658538</v>
      </c>
      <c r="DA31" s="191">
        <f t="shared" si="24"/>
        <v>7037.119589743591</v>
      </c>
      <c r="DB31" s="191">
        <f t="shared" si="24"/>
        <v>6923.6659459459461</v>
      </c>
      <c r="DC31" s="191">
        <f t="shared" si="24"/>
        <v>7594.989658536585</v>
      </c>
      <c r="DD31" s="191">
        <f t="shared" si="24"/>
        <v>7041.7768421052642</v>
      </c>
      <c r="DE31" s="191">
        <f t="shared" si="24"/>
        <v>6885.6006153846147</v>
      </c>
      <c r="DF31" s="191">
        <f t="shared" si="24"/>
        <v>7391.9519999999993</v>
      </c>
      <c r="DG31" s="191">
        <f t="shared" si="24"/>
        <v>8514.9827692307699</v>
      </c>
      <c r="DH31" s="191">
        <f t="shared" si="24"/>
        <v>11589.329560975608</v>
      </c>
      <c r="DI31" s="191">
        <f t="shared" si="24"/>
        <v>8576.6273684210537</v>
      </c>
      <c r="DJ31" s="191">
        <f t="shared" si="24"/>
        <v>7983.1741538461547</v>
      </c>
      <c r="DK31" s="191">
        <f t="shared" si="24"/>
        <v>7748.8500000000013</v>
      </c>
      <c r="DL31" s="191">
        <f t="shared" si="24"/>
        <v>7645.1694358974364</v>
      </c>
      <c r="DM31" s="191">
        <f t="shared" si="24"/>
        <v>7410.3478974358977</v>
      </c>
      <c r="DN31" s="191">
        <f t="shared" si="24"/>
        <v>6840.4551111111105</v>
      </c>
      <c r="DO31" s="191">
        <f t="shared" si="24"/>
        <v>7374.495219512195</v>
      </c>
      <c r="DP31" s="191">
        <f t="shared" si="24"/>
        <v>7117.3136842105278</v>
      </c>
      <c r="DQ31" s="191">
        <f t="shared" si="24"/>
        <v>7253.3742439024381</v>
      </c>
      <c r="DR31" s="191">
        <f t="shared" si="24"/>
        <v>7250.6652631578972</v>
      </c>
      <c r="DS31" s="191">
        <f t="shared" si="24"/>
        <v>8585.6514871794861</v>
      </c>
      <c r="DT31" s="191">
        <f t="shared" si="24"/>
        <v>11669.864780487804</v>
      </c>
      <c r="DU31" s="191">
        <f t="shared" si="24"/>
        <v>8631.2463157894745</v>
      </c>
      <c r="DV31" s="191">
        <f t="shared" si="24"/>
        <v>8402.7913846153842</v>
      </c>
      <c r="DW31" s="191">
        <f t="shared" si="24"/>
        <v>7513.0559999999996</v>
      </c>
      <c r="DX31" s="191">
        <f t="shared" si="24"/>
        <v>7715.9345641025639</v>
      </c>
      <c r="DY31" s="191">
        <f t="shared" si="24"/>
        <v>7771.5640975609749</v>
      </c>
      <c r="DZ31" s="191">
        <f t="shared" si="24"/>
        <v>6927.2817777777773</v>
      </c>
      <c r="EA31" s="191">
        <f t="shared" si="24"/>
        <v>7172.9230769230771</v>
      </c>
      <c r="EB31" s="191">
        <f t="shared" si="24"/>
        <v>7207.3768421052655</v>
      </c>
      <c r="EC31" s="191">
        <f t="shared" si="24"/>
        <v>7349.453268292682</v>
      </c>
      <c r="ED31" s="191">
        <f t="shared" si="24"/>
        <v>7358.1600000000017</v>
      </c>
      <c r="EE31" s="191">
        <f t="shared" si="24"/>
        <v>9042.96758974359</v>
      </c>
      <c r="EF31" s="191">
        <f t="shared" si="24"/>
        <v>11310.758439024388</v>
      </c>
      <c r="EG31" s="191">
        <f t="shared" si="24"/>
        <v>8688.7705263157914</v>
      </c>
      <c r="EH31" s="191">
        <f t="shared" si="24"/>
        <v>8846.7535609756087</v>
      </c>
      <c r="EI31" s="191">
        <f t="shared" si="24"/>
        <v>7279.7178947368438</v>
      </c>
      <c r="EJ31" s="191">
        <f t="shared" si="24"/>
        <v>7786.6996923076913</v>
      </c>
    </row>
    <row r="32" spans="1:140" ht="13.65" customHeight="1" x14ac:dyDescent="0.2">
      <c r="A32" s="305" t="s">
        <v>143</v>
      </c>
      <c r="B32" s="306"/>
      <c r="C32" s="191">
        <f t="shared" ca="1" si="21"/>
        <v>3.9596783625731007</v>
      </c>
      <c r="D32" s="191">
        <f t="shared" ca="1" si="21"/>
        <v>0.28581578947368058</v>
      </c>
      <c r="E32" s="191">
        <f t="shared" si="21"/>
        <v>0.22602439024390364</v>
      </c>
      <c r="F32" s="307">
        <f t="shared" ca="1" si="21"/>
        <v>0.95109915007509116</v>
      </c>
      <c r="G32" s="191">
        <f t="shared" si="21"/>
        <v>0.23735042735042455</v>
      </c>
      <c r="H32" s="191">
        <f t="shared" si="21"/>
        <v>0.22458974358973904</v>
      </c>
      <c r="I32" s="191">
        <f t="shared" si="21"/>
        <v>0.25011111111111006</v>
      </c>
      <c r="J32" s="191">
        <f t="shared" si="21"/>
        <v>0.24981065468549346</v>
      </c>
      <c r="K32" s="191">
        <f t="shared" si="21"/>
        <v>0.24946341463414612</v>
      </c>
      <c r="L32" s="191">
        <f t="shared" si="21"/>
        <v>0.2501578947368408</v>
      </c>
      <c r="M32" s="191">
        <f t="shared" si="21"/>
        <v>0.26310256410256372</v>
      </c>
      <c r="N32" s="191">
        <f t="shared" si="21"/>
        <v>0.24975000000000236</v>
      </c>
      <c r="O32" s="191">
        <f t="shared" si="21"/>
        <v>-5.1282051281020813E-5</v>
      </c>
      <c r="P32" s="191">
        <f t="shared" si="21"/>
        <v>-1.0256410256559434E-4</v>
      </c>
      <c r="Q32" s="191">
        <f t="shared" si="21"/>
        <v>0</v>
      </c>
      <c r="R32" s="191">
        <f t="shared" si="21"/>
        <v>-1.2500000000059686E-4</v>
      </c>
      <c r="S32" s="191">
        <f t="shared" si="21"/>
        <v>-6.1167396289363296E-3</v>
      </c>
      <c r="T32" s="191">
        <f t="shared" si="21"/>
        <v>-1.7948717948712556E-4</v>
      </c>
      <c r="U32" s="191">
        <f t="shared" si="21"/>
        <v>0</v>
      </c>
      <c r="V32" s="191">
        <f t="shared" si="21"/>
        <v>-1.8170731707318311E-2</v>
      </c>
      <c r="W32" s="307">
        <f t="shared" si="21"/>
        <v>0.12170017869240368</v>
      </c>
      <c r="X32" s="191">
        <f t="shared" si="21"/>
        <v>0.25326424956666571</v>
      </c>
      <c r="Y32" s="191">
        <f t="shared" si="21"/>
        <v>0.25299356568852005</v>
      </c>
      <c r="Z32" s="191">
        <f t="shared" si="21"/>
        <v>0.24929562145295847</v>
      </c>
      <c r="AA32" s="191">
        <f t="shared" si="21"/>
        <v>0.24689014767078987</v>
      </c>
      <c r="AB32" s="191">
        <f t="shared" si="21"/>
        <v>0.2422904099706038</v>
      </c>
      <c r="AC32" s="359">
        <f t="shared" ca="1" si="21"/>
        <v>0.25138003800332243</v>
      </c>
      <c r="AD32" s="303"/>
      <c r="AE32" s="304"/>
      <c r="AF32" s="304"/>
      <c r="AG32" s="191">
        <f t="shared" si="22"/>
        <v>9079.4841025641035</v>
      </c>
      <c r="AH32" s="191">
        <f t="shared" si="27"/>
        <v>8536.0391111111112</v>
      </c>
      <c r="AI32" s="191">
        <f t="shared" si="27"/>
        <v>9893.980097560976</v>
      </c>
      <c r="AJ32" s="191">
        <f t="shared" si="27"/>
        <v>8924.0968421052621</v>
      </c>
      <c r="AK32" s="191">
        <f t="shared" si="27"/>
        <v>9101.2053333333333</v>
      </c>
      <c r="AL32" s="191">
        <f t="shared" si="27"/>
        <v>9999.9000000000015</v>
      </c>
      <c r="AM32" s="191">
        <f t="shared" si="27"/>
        <v>11789.846358974359</v>
      </c>
      <c r="AN32" s="191">
        <f t="shared" si="27"/>
        <v>12935.9798974359</v>
      </c>
      <c r="AO32" s="191">
        <f t="shared" si="27"/>
        <v>10443.599999999999</v>
      </c>
      <c r="AP32" s="191">
        <f t="shared" si="27"/>
        <v>9963.9614358974359</v>
      </c>
      <c r="AQ32" s="191">
        <f t="shared" si="27"/>
        <v>9548.3014736842106</v>
      </c>
      <c r="AR32" s="191">
        <f t="shared" si="27"/>
        <v>9920.8124878048784</v>
      </c>
      <c r="AS32" s="191">
        <f t="shared" si="27"/>
        <v>9702.4775384615386</v>
      </c>
      <c r="AT32" s="191">
        <f t="shared" si="27"/>
        <v>9152</v>
      </c>
      <c r="AU32" s="191">
        <f t="shared" si="27"/>
        <v>10404.149268292684</v>
      </c>
      <c r="AV32" s="191">
        <f t="shared" si="27"/>
        <v>9200.1355789473691</v>
      </c>
      <c r="AW32" s="191">
        <f t="shared" si="27"/>
        <v>9748.406769230769</v>
      </c>
      <c r="AX32" s="191">
        <f t="shared" si="27"/>
        <v>10176.096000000001</v>
      </c>
      <c r="AY32" s="191">
        <f t="shared" si="27"/>
        <v>11454.762871794872</v>
      </c>
      <c r="AZ32" s="191">
        <f t="shared" si="27"/>
        <v>14279.91043902439</v>
      </c>
      <c r="BA32" s="191">
        <f t="shared" si="27"/>
        <v>11497.578947368422</v>
      </c>
      <c r="BB32" s="191">
        <f t="shared" si="27"/>
        <v>10339.874666666668</v>
      </c>
      <c r="BC32" s="191">
        <f t="shared" si="27"/>
        <v>9930.0000000000018</v>
      </c>
      <c r="BD32" s="191">
        <f t="shared" si="27"/>
        <v>9709.7179487179492</v>
      </c>
      <c r="BE32" s="191">
        <f t="shared" si="27"/>
        <v>10293.196307692308</v>
      </c>
      <c r="BF32" s="191">
        <f t="shared" si="27"/>
        <v>9945.2867692307682</v>
      </c>
      <c r="BG32" s="191">
        <f t="shared" si="27"/>
        <v>9791.0978461538471</v>
      </c>
      <c r="BH32" s="191">
        <f t="shared" si="27"/>
        <v>9431.9755789473711</v>
      </c>
      <c r="BI32" s="191">
        <f t="shared" si="27"/>
        <v>10407.681951219512</v>
      </c>
      <c r="BJ32" s="191">
        <f t="shared" si="27"/>
        <v>9888.101894736843</v>
      </c>
      <c r="BK32" s="191">
        <f t="shared" si="27"/>
        <v>11782.645538461538</v>
      </c>
      <c r="BL32" s="191">
        <f t="shared" si="27"/>
        <v>13288.799999999997</v>
      </c>
      <c r="BM32" s="191">
        <f t="shared" si="27"/>
        <v>11309.898947368423</v>
      </c>
      <c r="BN32" s="191">
        <f t="shared" si="27"/>
        <v>11305.829268292684</v>
      </c>
      <c r="BO32" s="191">
        <f t="shared" si="27"/>
        <v>9375.2842105263171</v>
      </c>
      <c r="BP32" s="191">
        <f t="shared" si="27"/>
        <v>9891.5862564102572</v>
      </c>
      <c r="BQ32" s="191">
        <f t="shared" si="27"/>
        <v>10845.525658536584</v>
      </c>
      <c r="BR32" s="191">
        <f t="shared" si="27"/>
        <v>9419.637333333334</v>
      </c>
      <c r="BS32" s="191">
        <f t="shared" si="27"/>
        <v>9922.6978461538474</v>
      </c>
      <c r="BT32" s="191">
        <f t="shared" si="27"/>
        <v>9991.821473684211</v>
      </c>
      <c r="BU32" s="191">
        <f t="shared" si="27"/>
        <v>10156.002926829267</v>
      </c>
      <c r="BV32" s="191">
        <f t="shared" si="27"/>
        <v>9991.2000000000025</v>
      </c>
      <c r="BW32" s="191">
        <f t="shared" si="27"/>
        <v>12238.46751219512</v>
      </c>
      <c r="BX32" s="191">
        <f t="shared" si="27"/>
        <v>12603.626051282052</v>
      </c>
      <c r="BY32" s="191">
        <f t="shared" si="27"/>
        <v>11266.029473684212</v>
      </c>
      <c r="BZ32" s="191">
        <f t="shared" si="27"/>
        <v>11391.330146341463</v>
      </c>
      <c r="CA32" s="191">
        <f t="shared" si="27"/>
        <v>9526.3966315789494</v>
      </c>
      <c r="CB32" s="191">
        <f t="shared" si="27"/>
        <v>10440.316923076925</v>
      </c>
      <c r="CC32" s="191">
        <f t="shared" si="27"/>
        <v>10539.579707317072</v>
      </c>
      <c r="CD32" s="191">
        <f t="shared" si="27"/>
        <v>9525.0417777777784</v>
      </c>
      <c r="CE32" s="191">
        <f t="shared" si="27"/>
        <v>10050.412512820512</v>
      </c>
      <c r="CF32" s="191">
        <f t="shared" si="27"/>
        <v>10556</v>
      </c>
      <c r="CG32" s="191">
        <f t="shared" si="27"/>
        <v>9886.0330256410271</v>
      </c>
      <c r="CH32" s="191">
        <f t="shared" si="27"/>
        <v>10090.598736842107</v>
      </c>
      <c r="CI32" s="191">
        <f t="shared" si="27"/>
        <v>12215.927999999998</v>
      </c>
      <c r="CJ32" s="191">
        <f t="shared" si="27"/>
        <v>12483.20964102564</v>
      </c>
      <c r="CK32" s="191">
        <f t="shared" si="27"/>
        <v>11718.568421052632</v>
      </c>
      <c r="CL32" s="191">
        <f t="shared" si="27"/>
        <v>11023.001756097563</v>
      </c>
      <c r="CM32" s="191">
        <f t="shared" si="27"/>
        <v>9669.335578947368</v>
      </c>
      <c r="CN32" s="191">
        <f t="shared" si="27"/>
        <v>10997.978341463415</v>
      </c>
      <c r="CO32" s="191">
        <f t="shared" si="27"/>
        <v>10216.585230769231</v>
      </c>
      <c r="CP32" s="191">
        <f t="shared" si="27"/>
        <v>9627.0826666666671</v>
      </c>
      <c r="CQ32" s="191">
        <f t="shared" si="27"/>
        <v>10603.449230769231</v>
      </c>
      <c r="CR32" s="191">
        <f t="shared" si="27"/>
        <v>10272.000000000002</v>
      </c>
      <c r="CS32" s="191">
        <f t="shared" si="27"/>
        <v>10024.507076923079</v>
      </c>
      <c r="CT32" s="191">
        <f t="shared" si="24"/>
        <v>10629.018947368422</v>
      </c>
      <c r="CU32" s="191">
        <f t="shared" si="24"/>
        <v>11722.798243902438</v>
      </c>
      <c r="CV32" s="191">
        <f t="shared" si="24"/>
        <v>12381.68</v>
      </c>
      <c r="CW32" s="191">
        <f t="shared" si="24"/>
        <v>12186.9</v>
      </c>
      <c r="CX32" s="191">
        <f t="shared" si="24"/>
        <v>10652.089641025643</v>
      </c>
      <c r="CY32" s="191">
        <f t="shared" si="24"/>
        <v>9804.9726315789467</v>
      </c>
      <c r="CZ32" s="191">
        <f t="shared" si="24"/>
        <v>11126.538146341463</v>
      </c>
      <c r="DA32" s="191">
        <f t="shared" si="24"/>
        <v>10315.270769230769</v>
      </c>
      <c r="DB32" s="191">
        <f t="shared" si="24"/>
        <v>9943.2972972972984</v>
      </c>
      <c r="DC32" s="191">
        <f t="shared" si="24"/>
        <v>11154.59063414634</v>
      </c>
      <c r="DD32" s="191">
        <f t="shared" si="24"/>
        <v>9958.118736842107</v>
      </c>
      <c r="DE32" s="191">
        <f t="shared" si="24"/>
        <v>10574.592000000001</v>
      </c>
      <c r="DF32" s="191">
        <f t="shared" si="24"/>
        <v>10725.024000000001</v>
      </c>
      <c r="DG32" s="191">
        <f t="shared" si="24"/>
        <v>11244.116102564103</v>
      </c>
      <c r="DH32" s="191">
        <f t="shared" si="24"/>
        <v>13378.250341463412</v>
      </c>
      <c r="DI32" s="191">
        <f t="shared" si="24"/>
        <v>11208.795789473686</v>
      </c>
      <c r="DJ32" s="191">
        <f t="shared" si="24"/>
        <v>10727.164307692308</v>
      </c>
      <c r="DK32" s="191">
        <f t="shared" si="24"/>
        <v>10790.900000000001</v>
      </c>
      <c r="DL32" s="191">
        <f t="shared" si="24"/>
        <v>10353.873435897436</v>
      </c>
      <c r="DM32" s="191">
        <f t="shared" si="24"/>
        <v>10857.123487179488</v>
      </c>
      <c r="DN32" s="191">
        <f t="shared" si="24"/>
        <v>9813.7991111111114</v>
      </c>
      <c r="DO32" s="191">
        <f t="shared" si="24"/>
        <v>10827.087804878047</v>
      </c>
      <c r="DP32" s="191">
        <f t="shared" si="24"/>
        <v>10068.518736842105</v>
      </c>
      <c r="DQ32" s="191">
        <f t="shared" si="24"/>
        <v>11132.658146341462</v>
      </c>
      <c r="DR32" s="191">
        <f t="shared" si="24"/>
        <v>10366.560000000001</v>
      </c>
      <c r="DS32" s="191">
        <f t="shared" si="24"/>
        <v>11262.212307692307</v>
      </c>
      <c r="DT32" s="191">
        <f t="shared" si="24"/>
        <v>13333.400195121951</v>
      </c>
      <c r="DU32" s="191">
        <f t="shared" si="24"/>
        <v>11219.254736842106</v>
      </c>
      <c r="DV32" s="191">
        <f t="shared" si="24"/>
        <v>11262.280615384616</v>
      </c>
      <c r="DW32" s="191">
        <f t="shared" si="24"/>
        <v>10480.224000000002</v>
      </c>
      <c r="DX32" s="191">
        <f t="shared" si="24"/>
        <v>10456.444307692309</v>
      </c>
      <c r="DY32" s="191">
        <f t="shared" si="24"/>
        <v>11406.446048780488</v>
      </c>
      <c r="DZ32" s="191">
        <f t="shared" si="24"/>
        <v>9901.8773333333338</v>
      </c>
      <c r="EA32" s="191">
        <f t="shared" si="24"/>
        <v>10490.457846153848</v>
      </c>
      <c r="EB32" s="191">
        <f t="shared" si="24"/>
        <v>10178.918736842106</v>
      </c>
      <c r="EC32" s="191">
        <f t="shared" si="24"/>
        <v>11257.257365853658</v>
      </c>
      <c r="ED32" s="191">
        <f t="shared" si="24"/>
        <v>10454.879999999999</v>
      </c>
      <c r="EE32" s="191">
        <f t="shared" si="24"/>
        <v>11760.63323076923</v>
      </c>
      <c r="EF32" s="191">
        <f t="shared" si="24"/>
        <v>12775.308682926827</v>
      </c>
      <c r="EG32" s="191">
        <f t="shared" si="24"/>
        <v>11229.713684210526</v>
      </c>
      <c r="EH32" s="191">
        <f t="shared" si="24"/>
        <v>11803.479804878049</v>
      </c>
      <c r="EI32" s="191">
        <f t="shared" si="24"/>
        <v>10153.313684210525</v>
      </c>
      <c r="EJ32" s="191">
        <f t="shared" si="24"/>
        <v>10555.129846153846</v>
      </c>
    </row>
    <row r="33" spans="1:140" ht="13.65" customHeight="1" x14ac:dyDescent="0.2">
      <c r="A33" s="305" t="s">
        <v>141</v>
      </c>
      <c r="B33" s="282"/>
      <c r="C33" s="191">
        <f t="shared" ca="1" si="21"/>
        <v>3.6323099415204645</v>
      </c>
      <c r="D33" s="191">
        <f t="shared" ca="1" si="21"/>
        <v>0.34165789473683716</v>
      </c>
      <c r="E33" s="191">
        <f t="shared" si="21"/>
        <v>0.22526829268293014</v>
      </c>
      <c r="F33" s="307">
        <f t="shared" ca="1" si="21"/>
        <v>0.91128393233202232</v>
      </c>
      <c r="G33" s="191">
        <f t="shared" si="21"/>
        <v>0.23735042735042811</v>
      </c>
      <c r="H33" s="191">
        <f t="shared" si="21"/>
        <v>0.22458974358974615</v>
      </c>
      <c r="I33" s="191">
        <f t="shared" si="21"/>
        <v>0.25011111111111006</v>
      </c>
      <c r="J33" s="191">
        <f t="shared" si="21"/>
        <v>0.24941591784338968</v>
      </c>
      <c r="K33" s="191">
        <f t="shared" si="21"/>
        <v>0.24946341463414612</v>
      </c>
      <c r="L33" s="191">
        <f t="shared" si="21"/>
        <v>0.24936842105262969</v>
      </c>
      <c r="M33" s="191">
        <f t="shared" si="21"/>
        <v>0.22458974358974615</v>
      </c>
      <c r="N33" s="191">
        <f t="shared" si="21"/>
        <v>0.25049999999999883</v>
      </c>
      <c r="O33" s="191">
        <f t="shared" si="21"/>
        <v>0</v>
      </c>
      <c r="P33" s="191">
        <f t="shared" si="21"/>
        <v>0</v>
      </c>
      <c r="Q33" s="191">
        <f t="shared" si="21"/>
        <v>0</v>
      </c>
      <c r="R33" s="191">
        <f t="shared" si="21"/>
        <v>0</v>
      </c>
      <c r="S33" s="191">
        <f t="shared" si="21"/>
        <v>-1.2695686997357569E-2</v>
      </c>
      <c r="T33" s="191">
        <f t="shared" si="21"/>
        <v>-1.7948717948712556E-4</v>
      </c>
      <c r="U33" s="191">
        <f t="shared" si="21"/>
        <v>-1.9736842105267272E-2</v>
      </c>
      <c r="V33" s="191">
        <f t="shared" si="21"/>
        <v>-1.8170731707318311E-2</v>
      </c>
      <c r="W33" s="307">
        <f t="shared" si="21"/>
        <v>0.11690878905574209</v>
      </c>
      <c r="X33" s="191">
        <f t="shared" si="21"/>
        <v>0.25166645642228502</v>
      </c>
      <c r="Y33" s="191">
        <f t="shared" si="21"/>
        <v>0.25401998151133398</v>
      </c>
      <c r="Z33" s="191">
        <f t="shared" si="21"/>
        <v>0.25099721685321441</v>
      </c>
      <c r="AA33" s="191">
        <f t="shared" si="21"/>
        <v>0.25006463607140006</v>
      </c>
      <c r="AB33" s="191">
        <f t="shared" si="21"/>
        <v>0.25091282515428759</v>
      </c>
      <c r="AC33" s="359">
        <f t="shared" ca="1" si="21"/>
        <v>0.2522009859799681</v>
      </c>
      <c r="AD33" s="303"/>
      <c r="AE33" s="304"/>
      <c r="AG33" s="191">
        <f t="shared" si="22"/>
        <v>8321.4391794871808</v>
      </c>
      <c r="AH33" s="191">
        <f t="shared" si="27"/>
        <v>7832</v>
      </c>
      <c r="AI33" s="191">
        <f t="shared" si="27"/>
        <v>9077.8606829268283</v>
      </c>
      <c r="AJ33" s="191">
        <f t="shared" si="27"/>
        <v>8187.903157894737</v>
      </c>
      <c r="AK33" s="191">
        <f t="shared" si="27"/>
        <v>8281.7277948717965</v>
      </c>
      <c r="AL33" s="191">
        <f t="shared" si="27"/>
        <v>9200.1</v>
      </c>
      <c r="AM33" s="191">
        <f t="shared" si="27"/>
        <v>11728.452307692309</v>
      </c>
      <c r="AN33" s="191">
        <f t="shared" si="27"/>
        <v>12936.140717948718</v>
      </c>
      <c r="AO33" s="191">
        <f t="shared" si="27"/>
        <v>10396.800000000001</v>
      </c>
      <c r="AP33" s="191">
        <f t="shared" si="27"/>
        <v>9399.9614358974359</v>
      </c>
      <c r="AQ33" s="191">
        <f t="shared" si="27"/>
        <v>8777.6741052631587</v>
      </c>
      <c r="AR33" s="191">
        <f t="shared" si="27"/>
        <v>8953.8727804878054</v>
      </c>
      <c r="AS33" s="191">
        <f t="shared" si="27"/>
        <v>8775.7628717948719</v>
      </c>
      <c r="AT33" s="191">
        <f t="shared" si="27"/>
        <v>8271.9217777777776</v>
      </c>
      <c r="AU33" s="191">
        <f t="shared" si="27"/>
        <v>9384.1194146341459</v>
      </c>
      <c r="AV33" s="191">
        <f t="shared" si="27"/>
        <v>8280.0000000000018</v>
      </c>
      <c r="AW33" s="191">
        <f t="shared" si="27"/>
        <v>8752.0633846153869</v>
      </c>
      <c r="AX33" s="191">
        <f t="shared" si="27"/>
        <v>9216</v>
      </c>
      <c r="AY33" s="191">
        <f t="shared" si="27"/>
        <v>11084.807794871795</v>
      </c>
      <c r="AZ33" s="191">
        <f t="shared" si="27"/>
        <v>13872.119414634146</v>
      </c>
      <c r="BA33" s="191">
        <f t="shared" si="27"/>
        <v>11124.833684210527</v>
      </c>
      <c r="BB33" s="191">
        <f t="shared" si="27"/>
        <v>9587.8939487179487</v>
      </c>
      <c r="BC33" s="191">
        <f t="shared" si="27"/>
        <v>8917.5000000000018</v>
      </c>
      <c r="BD33" s="191">
        <f t="shared" si="27"/>
        <v>8578.2086153846158</v>
      </c>
      <c r="BE33" s="191">
        <f t="shared" si="27"/>
        <v>9349.5316923076934</v>
      </c>
      <c r="BF33" s="191">
        <f t="shared" si="27"/>
        <v>9027.8371282051266</v>
      </c>
      <c r="BG33" s="191">
        <f t="shared" si="27"/>
        <v>8873.7446153846158</v>
      </c>
      <c r="BH33" s="191">
        <f t="shared" si="27"/>
        <v>8533.92</v>
      </c>
      <c r="BI33" s="191">
        <f t="shared" si="27"/>
        <v>9401.4643902439002</v>
      </c>
      <c r="BJ33" s="191">
        <f t="shared" si="27"/>
        <v>8993.8618947368432</v>
      </c>
      <c r="BK33" s="191">
        <f t="shared" si="27"/>
        <v>11319.211076923079</v>
      </c>
      <c r="BL33" s="191">
        <f t="shared" si="27"/>
        <v>12822.233951219512</v>
      </c>
      <c r="BM33" s="191">
        <f t="shared" si="27"/>
        <v>10864.851368421054</v>
      </c>
      <c r="BN33" s="191">
        <f t="shared" si="27"/>
        <v>10481.56975609756</v>
      </c>
      <c r="BO33" s="191">
        <f t="shared" si="27"/>
        <v>8465.6850526315811</v>
      </c>
      <c r="BP33" s="191">
        <f t="shared" si="27"/>
        <v>8817.8845128205139</v>
      </c>
      <c r="BQ33" s="191">
        <f t="shared" si="27"/>
        <v>9875.938536585365</v>
      </c>
      <c r="BR33" s="191">
        <f t="shared" si="27"/>
        <v>8571.3564444444455</v>
      </c>
      <c r="BS33" s="191">
        <f t="shared" si="27"/>
        <v>9016.4221538461552</v>
      </c>
      <c r="BT33" s="191">
        <f t="shared" si="27"/>
        <v>9066.24</v>
      </c>
      <c r="BU33" s="191">
        <f t="shared" si="27"/>
        <v>9201.9896585365841</v>
      </c>
      <c r="BV33" s="191">
        <f t="shared" si="27"/>
        <v>9104.2231578947376</v>
      </c>
      <c r="BW33" s="191">
        <f t="shared" si="27"/>
        <v>11721.859902439022</v>
      </c>
      <c r="BX33" s="191">
        <f t="shared" si="27"/>
        <v>12126.009641025643</v>
      </c>
      <c r="BY33" s="191">
        <f t="shared" si="27"/>
        <v>10786.080000000002</v>
      </c>
      <c r="BZ33" s="191">
        <f t="shared" si="27"/>
        <v>10563.239414634147</v>
      </c>
      <c r="CA33" s="191">
        <f t="shared" si="27"/>
        <v>8628.3410526315802</v>
      </c>
      <c r="CB33" s="191">
        <f t="shared" si="27"/>
        <v>9349.571897435897</v>
      </c>
      <c r="CC33" s="191">
        <f t="shared" si="27"/>
        <v>9616.4388292682925</v>
      </c>
      <c r="CD33" s="191">
        <f t="shared" si="27"/>
        <v>8687.36</v>
      </c>
      <c r="CE33" s="191">
        <f t="shared" si="27"/>
        <v>9151.9074871794874</v>
      </c>
      <c r="CF33" s="191">
        <f t="shared" si="27"/>
        <v>9603.8999999999978</v>
      </c>
      <c r="CG33" s="191">
        <f t="shared" si="27"/>
        <v>8973.7509743589744</v>
      </c>
      <c r="CH33" s="191">
        <f t="shared" si="27"/>
        <v>9214.6618947368443</v>
      </c>
      <c r="CI33" s="191">
        <f t="shared" si="27"/>
        <v>11660.321560975608</v>
      </c>
      <c r="CJ33" s="191">
        <f t="shared" si="27"/>
        <v>11975.725333333332</v>
      </c>
      <c r="CK33" s="191">
        <f t="shared" si="27"/>
        <v>11188.992000000002</v>
      </c>
      <c r="CL33" s="191">
        <f t="shared" si="27"/>
        <v>10223.532097560976</v>
      </c>
      <c r="CM33" s="191">
        <f t="shared" si="27"/>
        <v>8783.4821052631596</v>
      </c>
      <c r="CN33" s="191">
        <f t="shared" si="27"/>
        <v>9888.9447804878055</v>
      </c>
      <c r="CO33" s="191">
        <f t="shared" si="27"/>
        <v>9343.8506666666672</v>
      </c>
      <c r="CP33" s="191">
        <f t="shared" si="27"/>
        <v>8796.5191111111108</v>
      </c>
      <c r="CQ33" s="191">
        <f t="shared" si="27"/>
        <v>9678.4900512820514</v>
      </c>
      <c r="CR33" s="191">
        <f t="shared" si="27"/>
        <v>9365.76</v>
      </c>
      <c r="CS33" s="191">
        <f t="shared" ref="CS33:EJ34" si="28">CS14*CS$5</f>
        <v>9124.179897435899</v>
      </c>
      <c r="CT33" s="191">
        <f t="shared" si="28"/>
        <v>9726.8614736842119</v>
      </c>
      <c r="CU33" s="191">
        <f t="shared" si="28"/>
        <v>11160.306926829267</v>
      </c>
      <c r="CV33" s="191">
        <f t="shared" si="28"/>
        <v>11847.837128205128</v>
      </c>
      <c r="CW33" s="191">
        <f t="shared" si="28"/>
        <v>11602.200000000003</v>
      </c>
      <c r="CX33" s="191">
        <f t="shared" si="28"/>
        <v>9881.1739487179493</v>
      </c>
      <c r="CY33" s="191">
        <f t="shared" si="28"/>
        <v>8926.7503157894753</v>
      </c>
      <c r="CZ33" s="191">
        <f t="shared" si="28"/>
        <v>10039.01912195122</v>
      </c>
      <c r="DA33" s="191">
        <f t="shared" si="28"/>
        <v>9450.5864615384617</v>
      </c>
      <c r="DB33" s="191">
        <f t="shared" si="28"/>
        <v>9097.2972972972966</v>
      </c>
      <c r="DC33" s="191">
        <f t="shared" si="28"/>
        <v>10200.059707317072</v>
      </c>
      <c r="DD33" s="191">
        <f t="shared" si="28"/>
        <v>9096.9599999999991</v>
      </c>
      <c r="DE33" s="191">
        <f t="shared" si="28"/>
        <v>9640.6067692307697</v>
      </c>
      <c r="DF33" s="191">
        <f t="shared" si="28"/>
        <v>9826.56</v>
      </c>
      <c r="DG33" s="191">
        <f t="shared" si="28"/>
        <v>10688.262769230769</v>
      </c>
      <c r="DH33" s="191">
        <f t="shared" si="28"/>
        <v>12778.579902439023</v>
      </c>
      <c r="DI33" s="191">
        <f t="shared" si="28"/>
        <v>10654.510315789474</v>
      </c>
      <c r="DJ33" s="191">
        <f t="shared" si="28"/>
        <v>9956.5474871794886</v>
      </c>
      <c r="DK33" s="191">
        <f t="shared" si="28"/>
        <v>9845.0999999999985</v>
      </c>
      <c r="DL33" s="191">
        <f t="shared" si="28"/>
        <v>9367.5001025641031</v>
      </c>
      <c r="DM33" s="191">
        <f t="shared" si="28"/>
        <v>9960.0264615384622</v>
      </c>
      <c r="DN33" s="191">
        <f t="shared" si="28"/>
        <v>8993.4826666666686</v>
      </c>
      <c r="DO33" s="191">
        <f t="shared" si="28"/>
        <v>9913.5461463414649</v>
      </c>
      <c r="DP33" s="191">
        <f t="shared" si="28"/>
        <v>9214.6231578947391</v>
      </c>
      <c r="DQ33" s="191">
        <f t="shared" si="28"/>
        <v>10169.44975609756</v>
      </c>
      <c r="DR33" s="191">
        <f t="shared" si="28"/>
        <v>9512.7418947368424</v>
      </c>
      <c r="DS33" s="191">
        <f t="shared" si="28"/>
        <v>10682.767384615387</v>
      </c>
      <c r="DT33" s="191">
        <f t="shared" si="28"/>
        <v>12713.319804878047</v>
      </c>
      <c r="DU33" s="191">
        <f t="shared" si="28"/>
        <v>10641.688421052633</v>
      </c>
      <c r="DV33" s="191">
        <f t="shared" si="28"/>
        <v>10454.760615384617</v>
      </c>
      <c r="DW33" s="191">
        <f t="shared" si="28"/>
        <v>9576.48</v>
      </c>
      <c r="DX33" s="191">
        <f t="shared" si="28"/>
        <v>9482.0836923076931</v>
      </c>
      <c r="DY33" s="191">
        <f t="shared" si="28"/>
        <v>10480.634341463414</v>
      </c>
      <c r="DZ33" s="191">
        <f t="shared" si="28"/>
        <v>9088.757333333333</v>
      </c>
      <c r="EA33" s="191">
        <f t="shared" si="28"/>
        <v>9618.1956923076923</v>
      </c>
      <c r="EB33" s="191">
        <f t="shared" si="28"/>
        <v>9328.8000000000011</v>
      </c>
      <c r="EC33" s="191">
        <f t="shared" si="28"/>
        <v>10298.367804878049</v>
      </c>
      <c r="ED33" s="191">
        <f t="shared" si="28"/>
        <v>9604.8000000000011</v>
      </c>
      <c r="EE33" s="191">
        <f t="shared" si="28"/>
        <v>11143.695589743591</v>
      </c>
      <c r="EF33" s="191">
        <f t="shared" si="28"/>
        <v>12163.836487804876</v>
      </c>
      <c r="EG33" s="191">
        <f t="shared" si="28"/>
        <v>10640.56505263158</v>
      </c>
      <c r="EH33" s="191">
        <f t="shared" si="28"/>
        <v>10962.870439024389</v>
      </c>
      <c r="EI33" s="191">
        <f t="shared" si="28"/>
        <v>9294.5566315789492</v>
      </c>
      <c r="EJ33" s="191">
        <f t="shared" si="28"/>
        <v>9596.946871794873</v>
      </c>
    </row>
    <row r="34" spans="1:140" ht="13.65" customHeight="1" thickBot="1" x14ac:dyDescent="0.25">
      <c r="A34" s="310" t="s">
        <v>145</v>
      </c>
      <c r="B34" s="311"/>
      <c r="C34" s="204">
        <f t="shared" ca="1" si="21"/>
        <v>3.6381578947368389</v>
      </c>
      <c r="D34" s="204">
        <f t="shared" ca="1" si="21"/>
        <v>0.34165789473683716</v>
      </c>
      <c r="E34" s="204">
        <f t="shared" si="21"/>
        <v>0.22526829268292659</v>
      </c>
      <c r="F34" s="312">
        <f t="shared" ca="1" si="21"/>
        <v>0.91249686123486029</v>
      </c>
      <c r="G34" s="204">
        <f t="shared" si="21"/>
        <v>0.23735042735042811</v>
      </c>
      <c r="H34" s="204">
        <f t="shared" si="21"/>
        <v>0.22458974358974615</v>
      </c>
      <c r="I34" s="204">
        <f t="shared" si="21"/>
        <v>0.25011111111111006</v>
      </c>
      <c r="J34" s="204">
        <f t="shared" si="21"/>
        <v>0.24941591784338613</v>
      </c>
      <c r="K34" s="204">
        <f t="shared" si="21"/>
        <v>0.24946341463414257</v>
      </c>
      <c r="L34" s="204">
        <f t="shared" si="21"/>
        <v>0.24936842105262969</v>
      </c>
      <c r="M34" s="204">
        <f t="shared" si="21"/>
        <v>0.22458974358974615</v>
      </c>
      <c r="N34" s="204">
        <f t="shared" si="21"/>
        <v>0.25049999999999883</v>
      </c>
      <c r="O34" s="204">
        <f t="shared" si="21"/>
        <v>0</v>
      </c>
      <c r="P34" s="204">
        <f t="shared" si="21"/>
        <v>0</v>
      </c>
      <c r="Q34" s="204">
        <f t="shared" si="21"/>
        <v>0</v>
      </c>
      <c r="R34" s="204">
        <f t="shared" si="21"/>
        <v>0</v>
      </c>
      <c r="S34" s="204">
        <f t="shared" si="21"/>
        <v>-1.2695686997354017E-2</v>
      </c>
      <c r="T34" s="204">
        <f t="shared" si="21"/>
        <v>-1.7948717948712556E-4</v>
      </c>
      <c r="U34" s="204">
        <f t="shared" si="21"/>
        <v>-1.9736842105263719E-2</v>
      </c>
      <c r="V34" s="204">
        <f t="shared" si="21"/>
        <v>-1.8170731707318311E-2</v>
      </c>
      <c r="W34" s="312">
        <f t="shared" si="21"/>
        <v>0.1169087890557492</v>
      </c>
      <c r="X34" s="204">
        <f t="shared" si="21"/>
        <v>0.25166645642228502</v>
      </c>
      <c r="Y34" s="204">
        <f t="shared" si="21"/>
        <v>0.25401998151134464</v>
      </c>
      <c r="Z34" s="204">
        <f t="shared" si="21"/>
        <v>0.25099721685320731</v>
      </c>
      <c r="AA34" s="204">
        <f t="shared" si="21"/>
        <v>0.25006463607140361</v>
      </c>
      <c r="AB34" s="204">
        <f t="shared" si="21"/>
        <v>0.25091282515428048</v>
      </c>
      <c r="AC34" s="361">
        <f t="shared" ca="1" si="21"/>
        <v>0.25234790332688917</v>
      </c>
      <c r="AD34" s="303"/>
      <c r="AE34" s="304"/>
      <c r="AG34" s="191">
        <f t="shared" si="22"/>
        <v>8545.5930256410265</v>
      </c>
      <c r="AH34" s="191">
        <f t="shared" ref="AH34:CS34" si="29">AH15*AH$5</f>
        <v>8004.48</v>
      </c>
      <c r="AI34" s="191">
        <f t="shared" si="29"/>
        <v>9272.2079999999987</v>
      </c>
      <c r="AJ34" s="191">
        <f t="shared" si="29"/>
        <v>8478.4294736842112</v>
      </c>
      <c r="AK34" s="191">
        <f t="shared" si="29"/>
        <v>8730.035487179488</v>
      </c>
      <c r="AL34" s="191">
        <f t="shared" si="29"/>
        <v>9950.1</v>
      </c>
      <c r="AM34" s="191">
        <f t="shared" si="29"/>
        <v>12774.50358974359</v>
      </c>
      <c r="AN34" s="191">
        <f t="shared" si="29"/>
        <v>14494.089435897436</v>
      </c>
      <c r="AO34" s="191">
        <f t="shared" si="29"/>
        <v>11404.800000000001</v>
      </c>
      <c r="AP34" s="191">
        <f t="shared" si="29"/>
        <v>9773.55117948718</v>
      </c>
      <c r="AQ34" s="191">
        <f t="shared" si="29"/>
        <v>9080.8320000000022</v>
      </c>
      <c r="AR34" s="191">
        <f t="shared" si="29"/>
        <v>9250.2630243902422</v>
      </c>
      <c r="AS34" s="191">
        <f t="shared" si="29"/>
        <v>9074.6346666666668</v>
      </c>
      <c r="AT34" s="191">
        <f t="shared" si="29"/>
        <v>8545.6995555555568</v>
      </c>
      <c r="AU34" s="191">
        <f t="shared" si="29"/>
        <v>9692.6072195121942</v>
      </c>
      <c r="AV34" s="191">
        <f t="shared" si="29"/>
        <v>8570.5263157894751</v>
      </c>
      <c r="AW34" s="191">
        <f t="shared" si="29"/>
        <v>9063.653128205131</v>
      </c>
      <c r="AX34" s="191">
        <f t="shared" si="29"/>
        <v>9864</v>
      </c>
      <c r="AY34" s="191">
        <f t="shared" si="29"/>
        <v>11981.423179487181</v>
      </c>
      <c r="AZ34" s="191">
        <f t="shared" si="29"/>
        <v>15106.070634146339</v>
      </c>
      <c r="BA34" s="191">
        <f t="shared" si="29"/>
        <v>11996.412631578949</v>
      </c>
      <c r="BB34" s="191">
        <f t="shared" si="29"/>
        <v>9925.619076923078</v>
      </c>
      <c r="BC34" s="191">
        <f t="shared" si="29"/>
        <v>9181.5</v>
      </c>
      <c r="BD34" s="191">
        <f t="shared" si="29"/>
        <v>8802.3624615384633</v>
      </c>
      <c r="BE34" s="191">
        <f t="shared" si="29"/>
        <v>9692.2804102564114</v>
      </c>
      <c r="BF34" s="191">
        <f t="shared" si="29"/>
        <v>9335.3858461538457</v>
      </c>
      <c r="BG34" s="191">
        <f t="shared" si="29"/>
        <v>9202.5035897435901</v>
      </c>
      <c r="BH34" s="191">
        <f t="shared" si="29"/>
        <v>8853.4989473684218</v>
      </c>
      <c r="BI34" s="191">
        <f t="shared" si="29"/>
        <v>9740.8009756097545</v>
      </c>
      <c r="BJ34" s="191">
        <f t="shared" si="29"/>
        <v>9621.3987368421058</v>
      </c>
      <c r="BK34" s="191">
        <f t="shared" si="29"/>
        <v>12191.662358974359</v>
      </c>
      <c r="BL34" s="191">
        <f t="shared" si="29"/>
        <v>13904.058341463413</v>
      </c>
      <c r="BM34" s="191">
        <f t="shared" si="29"/>
        <v>11678.325052631581</v>
      </c>
      <c r="BN34" s="191">
        <f t="shared" si="29"/>
        <v>10851.755121951219</v>
      </c>
      <c r="BO34" s="191">
        <f t="shared" si="29"/>
        <v>8753.3061052631601</v>
      </c>
      <c r="BP34" s="191">
        <f t="shared" si="29"/>
        <v>9083.8804102564118</v>
      </c>
      <c r="BQ34" s="191">
        <f t="shared" si="29"/>
        <v>10233.7843902439</v>
      </c>
      <c r="BR34" s="191">
        <f t="shared" si="29"/>
        <v>8888.9386666666687</v>
      </c>
      <c r="BS34" s="191">
        <f t="shared" si="29"/>
        <v>9363.1134358974377</v>
      </c>
      <c r="BT34" s="191">
        <f t="shared" si="29"/>
        <v>9417.9031578947361</v>
      </c>
      <c r="BU34" s="191">
        <f t="shared" si="29"/>
        <v>9545.8023414634135</v>
      </c>
      <c r="BV34" s="191">
        <f t="shared" si="29"/>
        <v>9705.6126315789479</v>
      </c>
      <c r="BW34" s="191">
        <f t="shared" si="29"/>
        <v>12523.928195121949</v>
      </c>
      <c r="BX34" s="191">
        <f t="shared" si="29"/>
        <v>13118.264000000001</v>
      </c>
      <c r="BY34" s="191">
        <f t="shared" si="29"/>
        <v>11541.448421052633</v>
      </c>
      <c r="BZ34" s="191">
        <f t="shared" si="29"/>
        <v>10948.849170731708</v>
      </c>
      <c r="CA34" s="191">
        <f t="shared" si="29"/>
        <v>8939.2042105263172</v>
      </c>
      <c r="CB34" s="191">
        <f t="shared" si="29"/>
        <v>9654.9298461538456</v>
      </c>
      <c r="CC34" s="191">
        <f t="shared" si="29"/>
        <v>9975.0710243902449</v>
      </c>
      <c r="CD34" s="191">
        <f t="shared" si="29"/>
        <v>9018.6311111111117</v>
      </c>
      <c r="CE34" s="191">
        <f t="shared" si="29"/>
        <v>9513.5423589743586</v>
      </c>
      <c r="CF34" s="191">
        <f t="shared" si="29"/>
        <v>9966.9000000000015</v>
      </c>
      <c r="CG34" s="191">
        <f t="shared" si="29"/>
        <v>9335.3858461538457</v>
      </c>
      <c r="CH34" s="191">
        <f t="shared" si="29"/>
        <v>9789.9040000000023</v>
      </c>
      <c r="CI34" s="191">
        <f t="shared" si="29"/>
        <v>12409.946926829269</v>
      </c>
      <c r="CJ34" s="191">
        <f t="shared" si="29"/>
        <v>12884.29558974359</v>
      </c>
      <c r="CK34" s="191">
        <f t="shared" si="29"/>
        <v>11925.665684210526</v>
      </c>
      <c r="CL34" s="191">
        <f t="shared" si="29"/>
        <v>10602.911609756096</v>
      </c>
      <c r="CM34" s="191">
        <f t="shared" si="29"/>
        <v>9111.7768421052642</v>
      </c>
      <c r="CN34" s="191">
        <f t="shared" si="29"/>
        <v>10212.856975609757</v>
      </c>
      <c r="CO34" s="191">
        <f t="shared" si="29"/>
        <v>9711.4629743589758</v>
      </c>
      <c r="CP34" s="191">
        <f t="shared" si="29"/>
        <v>9133.2657777777786</v>
      </c>
      <c r="CQ34" s="191">
        <f t="shared" si="29"/>
        <v>10061.745435897436</v>
      </c>
      <c r="CR34" s="191">
        <f t="shared" si="29"/>
        <v>9720</v>
      </c>
      <c r="CS34" s="191">
        <f t="shared" si="29"/>
        <v>9491.7922051282076</v>
      </c>
      <c r="CT34" s="191">
        <f t="shared" si="28"/>
        <v>10308.924631578948</v>
      </c>
      <c r="CU34" s="191">
        <f t="shared" si="28"/>
        <v>11847.932292682926</v>
      </c>
      <c r="CV34" s="191">
        <f t="shared" si="28"/>
        <v>12705.599179487179</v>
      </c>
      <c r="CW34" s="191">
        <f t="shared" si="28"/>
        <v>12298.2</v>
      </c>
      <c r="CX34" s="191">
        <f t="shared" si="28"/>
        <v>10266.718564102566</v>
      </c>
      <c r="CY34" s="191">
        <f t="shared" si="28"/>
        <v>9263.7608421052628</v>
      </c>
      <c r="CZ34" s="191">
        <f t="shared" si="28"/>
        <v>10372.18595121951</v>
      </c>
      <c r="DA34" s="191">
        <f t="shared" si="28"/>
        <v>9818.1987692307703</v>
      </c>
      <c r="DB34" s="191">
        <f t="shared" si="28"/>
        <v>9444.356756756757</v>
      </c>
      <c r="DC34" s="191">
        <f t="shared" si="28"/>
        <v>10579.499707317073</v>
      </c>
      <c r="DD34" s="191">
        <f t="shared" si="28"/>
        <v>9454.3073684210522</v>
      </c>
      <c r="DE34" s="191">
        <f t="shared" si="28"/>
        <v>10023.862153846156</v>
      </c>
      <c r="DF34" s="191">
        <f t="shared" si="28"/>
        <v>10365.120000000001</v>
      </c>
      <c r="DG34" s="191">
        <f t="shared" si="28"/>
        <v>11354.746871794872</v>
      </c>
      <c r="DH34" s="191">
        <f t="shared" si="28"/>
        <v>13623.836487804876</v>
      </c>
      <c r="DI34" s="191">
        <f t="shared" si="28"/>
        <v>11305.289263157896</v>
      </c>
      <c r="DJ34" s="191">
        <f t="shared" si="28"/>
        <v>10342.092102564104</v>
      </c>
      <c r="DK34" s="191">
        <f t="shared" si="28"/>
        <v>10196.100000000002</v>
      </c>
      <c r="DL34" s="191">
        <f t="shared" si="28"/>
        <v>9696.2590769230774</v>
      </c>
      <c r="DM34" s="191">
        <f t="shared" si="28"/>
        <v>10343.281846153846</v>
      </c>
      <c r="DN34" s="191">
        <f t="shared" si="28"/>
        <v>9330.2293333333328</v>
      </c>
      <c r="DO34" s="191">
        <f t="shared" si="28"/>
        <v>10281.070048780488</v>
      </c>
      <c r="DP34" s="191">
        <f t="shared" si="28"/>
        <v>9574.8757894736864</v>
      </c>
      <c r="DQ34" s="191">
        <f t="shared" si="28"/>
        <v>10551.97463414634</v>
      </c>
      <c r="DR34" s="191">
        <f t="shared" si="28"/>
        <v>10041.499789473684</v>
      </c>
      <c r="DS34" s="191">
        <f t="shared" si="28"/>
        <v>11325.341743589743</v>
      </c>
      <c r="DT34" s="191">
        <f t="shared" si="28"/>
        <v>13521.557853658534</v>
      </c>
      <c r="DU34" s="191">
        <f t="shared" si="28"/>
        <v>11269.225263157896</v>
      </c>
      <c r="DV34" s="191">
        <f t="shared" si="28"/>
        <v>10856.711384615384</v>
      </c>
      <c r="DW34" s="191">
        <f t="shared" si="28"/>
        <v>9913.4399999999987</v>
      </c>
      <c r="DX34" s="191">
        <f t="shared" si="28"/>
        <v>9813.8313846153851</v>
      </c>
      <c r="DY34" s="191">
        <f t="shared" si="28"/>
        <v>10853.904585365854</v>
      </c>
      <c r="DZ34" s="191">
        <f t="shared" si="28"/>
        <v>9420.028444444446</v>
      </c>
      <c r="EA34" s="191">
        <f t="shared" si="28"/>
        <v>9979.8305641025636</v>
      </c>
      <c r="EB34" s="191">
        <f t="shared" si="28"/>
        <v>9680.3368421052637</v>
      </c>
      <c r="EC34" s="191">
        <f t="shared" si="28"/>
        <v>10671.638048780487</v>
      </c>
      <c r="ED34" s="191">
        <f t="shared" si="28"/>
        <v>10113.221052631579</v>
      </c>
      <c r="EE34" s="191">
        <f t="shared" si="28"/>
        <v>11782.454564102563</v>
      </c>
      <c r="EF34" s="191">
        <f t="shared" si="28"/>
        <v>12895.9203902439</v>
      </c>
      <c r="EG34" s="191">
        <f t="shared" si="28"/>
        <v>11236.144000000002</v>
      </c>
      <c r="EH34" s="191">
        <f t="shared" si="28"/>
        <v>11351.56507317073</v>
      </c>
      <c r="EI34" s="191">
        <f t="shared" si="28"/>
        <v>9628.6618947368443</v>
      </c>
      <c r="EJ34" s="191">
        <f t="shared" si="28"/>
        <v>9925.7058461538454</v>
      </c>
    </row>
    <row r="35" spans="1:140" ht="13.65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65" customHeight="1" thickBot="1" x14ac:dyDescent="0.35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-0.59900413106081629</v>
      </c>
      <c r="D37" s="319">
        <f t="shared" ca="1" si="30"/>
        <v>-1.1241089593638165</v>
      </c>
      <c r="E37" s="319">
        <f t="shared" si="30"/>
        <v>-0.98421703353614021</v>
      </c>
      <c r="F37" s="320">
        <f t="shared" ca="1" si="30"/>
        <v>-0.94637826715983309</v>
      </c>
      <c r="G37" s="319">
        <f t="shared" si="30"/>
        <v>-0.73968069603005304</v>
      </c>
      <c r="H37" s="319">
        <f t="shared" si="30"/>
        <v>-0.80582628712088678</v>
      </c>
      <c r="I37" s="319">
        <f t="shared" si="30"/>
        <v>-0.67353510493921931</v>
      </c>
      <c r="J37" s="319">
        <f t="shared" si="30"/>
        <v>-0.56113445941748097</v>
      </c>
      <c r="K37" s="319">
        <f t="shared" si="30"/>
        <v>-0.66282427916297593</v>
      </c>
      <c r="L37" s="319">
        <f t="shared" si="30"/>
        <v>-0.45944463967198601</v>
      </c>
      <c r="M37" s="319">
        <f t="shared" si="30"/>
        <v>-0.4067510216049115</v>
      </c>
      <c r="N37" s="319">
        <f t="shared" si="30"/>
        <v>-0.44573670878684624</v>
      </c>
      <c r="O37" s="319">
        <f t="shared" si="30"/>
        <v>-0.36463499711117464</v>
      </c>
      <c r="P37" s="319">
        <f t="shared" si="30"/>
        <v>-0.36029433082534723</v>
      </c>
      <c r="Q37" s="319">
        <f t="shared" si="30"/>
        <v>-0.36897566339700916</v>
      </c>
      <c r="R37" s="319">
        <f t="shared" si="30"/>
        <v>-0.34923123953549151</v>
      </c>
      <c r="S37" s="319">
        <f t="shared" si="30"/>
        <v>-0.2843026629949108</v>
      </c>
      <c r="T37" s="319">
        <f t="shared" si="30"/>
        <v>-0.2797958765390689</v>
      </c>
      <c r="U37" s="319">
        <f t="shared" si="30"/>
        <v>-0.31669878069402913</v>
      </c>
      <c r="V37" s="319">
        <f t="shared" si="30"/>
        <v>-0.25641333175163794</v>
      </c>
      <c r="W37" s="320">
        <f t="shared" si="30"/>
        <v>-0.44772242008451713</v>
      </c>
      <c r="X37" s="319">
        <f t="shared" si="30"/>
        <v>-0.2550057654808171</v>
      </c>
      <c r="Y37" s="319">
        <f t="shared" si="30"/>
        <v>-0.23647450259282721</v>
      </c>
      <c r="Z37" s="319">
        <f t="shared" si="30"/>
        <v>-0.20057209759025341</v>
      </c>
      <c r="AA37" s="319">
        <f t="shared" si="30"/>
        <v>-8.1376854715841773E-2</v>
      </c>
      <c r="AB37" s="319">
        <f t="shared" si="30"/>
        <v>2.7503999148322578E-2</v>
      </c>
      <c r="AC37" s="363">
        <f t="shared" ca="1" si="30"/>
        <v>-0.17780155369285211</v>
      </c>
      <c r="AD37" s="303"/>
      <c r="AE37" s="304"/>
      <c r="AG37" s="191">
        <f>AG18*AG$5</f>
        <v>11936.299868785383</v>
      </c>
      <c r="AH37" s="191">
        <f t="shared" ref="AH37:CS37" si="31">AH18*AH$5</f>
        <v>10361.622747539352</v>
      </c>
      <c r="AI37" s="191">
        <f t="shared" si="31"/>
        <v>11604.312988524638</v>
      </c>
      <c r="AJ37" s="191">
        <f t="shared" si="31"/>
        <v>9230.3786554664439</v>
      </c>
      <c r="AK37" s="191">
        <f t="shared" si="31"/>
        <v>9964.069831711804</v>
      </c>
      <c r="AL37" s="191">
        <f t="shared" si="31"/>
        <v>11312.401782790055</v>
      </c>
      <c r="AM37" s="191">
        <f t="shared" si="31"/>
        <v>12495.117158116173</v>
      </c>
      <c r="AN37" s="191">
        <f t="shared" si="31"/>
        <v>14399.422861061486</v>
      </c>
      <c r="AO37" s="191">
        <f t="shared" si="31"/>
        <v>12801.409371235453</v>
      </c>
      <c r="AP37" s="191">
        <f t="shared" si="31"/>
        <v>12067.978251357894</v>
      </c>
      <c r="AQ37" s="191">
        <f t="shared" si="31"/>
        <v>11474.083690108542</v>
      </c>
      <c r="AR37" s="191">
        <f t="shared" si="31"/>
        <v>13555.952212658305</v>
      </c>
      <c r="AS37" s="191">
        <f t="shared" si="31"/>
        <v>12571.526017979584</v>
      </c>
      <c r="AT37" s="191">
        <f t="shared" si="31"/>
        <v>11536.028888844583</v>
      </c>
      <c r="AU37" s="191">
        <f t="shared" si="31"/>
        <v>13168.420137827909</v>
      </c>
      <c r="AV37" s="191">
        <f t="shared" si="31"/>
        <v>10708.232332710044</v>
      </c>
      <c r="AW37" s="191">
        <f t="shared" si="31"/>
        <v>9558.9892140214197</v>
      </c>
      <c r="AX37" s="191">
        <f t="shared" si="31"/>
        <v>10144.707224630669</v>
      </c>
      <c r="AY37" s="191">
        <f t="shared" si="31"/>
        <v>14383.525517743872</v>
      </c>
      <c r="AZ37" s="191">
        <f t="shared" si="31"/>
        <v>16329.030939229831</v>
      </c>
      <c r="BA37" s="191">
        <f t="shared" si="31"/>
        <v>13336.817403629917</v>
      </c>
      <c r="BB37" s="191">
        <f t="shared" si="31"/>
        <v>12604.750673906035</v>
      </c>
      <c r="BC37" s="191">
        <f t="shared" si="31"/>
        <v>13673.94275416542</v>
      </c>
      <c r="BD37" s="191">
        <f t="shared" si="31"/>
        <v>14221.184168722053</v>
      </c>
      <c r="BE37" s="191">
        <f t="shared" si="31"/>
        <v>13141.330969299472</v>
      </c>
      <c r="BF37" s="191">
        <f t="shared" si="31"/>
        <v>12266.485274683117</v>
      </c>
      <c r="BG37" s="191">
        <f t="shared" si="31"/>
        <v>11679.172821016147</v>
      </c>
      <c r="BH37" s="191">
        <f t="shared" si="31"/>
        <v>10616.819282361892</v>
      </c>
      <c r="BI37" s="191">
        <f t="shared" si="31"/>
        <v>10275.223019330524</v>
      </c>
      <c r="BJ37" s="191">
        <f t="shared" si="31"/>
        <v>9723.650649354282</v>
      </c>
      <c r="BK37" s="191">
        <f t="shared" si="31"/>
        <v>14324.530471396414</v>
      </c>
      <c r="BL37" s="191">
        <f t="shared" si="31"/>
        <v>14822.118750858517</v>
      </c>
      <c r="BM37" s="191">
        <f t="shared" si="31"/>
        <v>12813.183534149388</v>
      </c>
      <c r="BN37" s="191">
        <f t="shared" si="31"/>
        <v>13534.493573211686</v>
      </c>
      <c r="BO37" s="191">
        <f t="shared" si="31"/>
        <v>11954.88116509035</v>
      </c>
      <c r="BP37" s="191">
        <f t="shared" si="31"/>
        <v>13664.396958536512</v>
      </c>
      <c r="BQ37" s="191">
        <f t="shared" si="31"/>
        <v>13793.886236072387</v>
      </c>
      <c r="BR37" s="191">
        <f t="shared" si="31"/>
        <v>11446.394882361314</v>
      </c>
      <c r="BS37" s="191">
        <f t="shared" si="31"/>
        <v>11732.352501156472</v>
      </c>
      <c r="BT37" s="191">
        <f t="shared" si="31"/>
        <v>11320.668321535491</v>
      </c>
      <c r="BU37" s="191">
        <f t="shared" si="31"/>
        <v>9884.4224428558737</v>
      </c>
      <c r="BV37" s="191">
        <f t="shared" si="31"/>
        <v>9893.1000896671685</v>
      </c>
      <c r="BW37" s="191">
        <f t="shared" si="31"/>
        <v>14777.538284229828</v>
      </c>
      <c r="BX37" s="191">
        <f t="shared" si="31"/>
        <v>14124.487018045673</v>
      </c>
      <c r="BY37" s="191">
        <f t="shared" si="31"/>
        <v>12757.516941137279</v>
      </c>
      <c r="BZ37" s="191">
        <f t="shared" si="31"/>
        <v>13505.621928004797</v>
      </c>
      <c r="CA37" s="191">
        <f t="shared" si="31"/>
        <v>11962.849683712515</v>
      </c>
      <c r="CB37" s="191">
        <f t="shared" si="31"/>
        <v>14275.691227645459</v>
      </c>
      <c r="CC37" s="191">
        <f t="shared" si="31"/>
        <v>12759.118090832177</v>
      </c>
      <c r="CD37" s="191">
        <f t="shared" si="31"/>
        <v>11199.133239453171</v>
      </c>
      <c r="CE37" s="191">
        <f t="shared" si="31"/>
        <v>11537.067840374841</v>
      </c>
      <c r="CF37" s="191">
        <f t="shared" si="31"/>
        <v>11673.848972161608</v>
      </c>
      <c r="CG37" s="191">
        <f t="shared" si="31"/>
        <v>9391.3779873315434</v>
      </c>
      <c r="CH37" s="191">
        <f t="shared" si="31"/>
        <v>9846.293421061242</v>
      </c>
      <c r="CI37" s="191">
        <f t="shared" si="31"/>
        <v>14350.01257169036</v>
      </c>
      <c r="CJ37" s="191">
        <f t="shared" si="31"/>
        <v>13732.160248628057</v>
      </c>
      <c r="CK37" s="191">
        <f t="shared" si="31"/>
        <v>13060.101536065955</v>
      </c>
      <c r="CL37" s="191">
        <f t="shared" si="31"/>
        <v>12618.430005880247</v>
      </c>
      <c r="CM37" s="191">
        <f t="shared" si="31"/>
        <v>11761.635842093054</v>
      </c>
      <c r="CN37" s="191">
        <f t="shared" si="31"/>
        <v>14594.766792651646</v>
      </c>
      <c r="CO37" s="191">
        <f t="shared" si="31"/>
        <v>12368.934604730683</v>
      </c>
      <c r="CP37" s="191">
        <f t="shared" si="31"/>
        <v>11435.715653146191</v>
      </c>
      <c r="CQ37" s="191">
        <f t="shared" si="31"/>
        <v>12445.181449985614</v>
      </c>
      <c r="CR37" s="191">
        <f t="shared" si="31"/>
        <v>11428.828968128521</v>
      </c>
      <c r="CS37" s="191">
        <f t="shared" si="31"/>
        <v>9834.6680570646804</v>
      </c>
      <c r="CT37" s="191">
        <f t="shared" ref="CT37:EJ37" si="32">CT18*CT$5</f>
        <v>10850.215254912197</v>
      </c>
      <c r="CU37" s="191">
        <f t="shared" si="32"/>
        <v>13927.30667749725</v>
      </c>
      <c r="CV37" s="191">
        <f t="shared" si="32"/>
        <v>13863.584724771179</v>
      </c>
      <c r="CW37" s="191">
        <f t="shared" si="32"/>
        <v>13862.007975928429</v>
      </c>
      <c r="CX37" s="191">
        <f t="shared" si="32"/>
        <v>12347.882291087924</v>
      </c>
      <c r="CY37" s="191">
        <f t="shared" si="32"/>
        <v>12088.284209416033</v>
      </c>
      <c r="CZ37" s="191">
        <f t="shared" si="32"/>
        <v>14895.347855440665</v>
      </c>
      <c r="DA37" s="191">
        <f t="shared" si="32"/>
        <v>12773.410217889355</v>
      </c>
      <c r="DB37" s="191">
        <f t="shared" si="32"/>
        <v>12057.150385802346</v>
      </c>
      <c r="DC37" s="191">
        <f t="shared" si="32"/>
        <v>13501.010431270281</v>
      </c>
      <c r="DD37" s="191">
        <f t="shared" si="32"/>
        <v>11319.906236749688</v>
      </c>
      <c r="DE37" s="191">
        <f t="shared" si="32"/>
        <v>10957.251828457822</v>
      </c>
      <c r="DF37" s="191">
        <f t="shared" si="32"/>
        <v>11261.851147747642</v>
      </c>
      <c r="DG37" s="191">
        <f t="shared" si="32"/>
        <v>13719.162138913674</v>
      </c>
      <c r="DH37" s="191">
        <f t="shared" si="32"/>
        <v>15405.095050898235</v>
      </c>
      <c r="DI37" s="191">
        <f t="shared" si="32"/>
        <v>13062.7480161084</v>
      </c>
      <c r="DJ37" s="191">
        <f t="shared" si="32"/>
        <v>12757.140792178643</v>
      </c>
      <c r="DK37" s="191">
        <f t="shared" si="32"/>
        <v>13806.954263949609</v>
      </c>
      <c r="DL37" s="191">
        <f t="shared" si="32"/>
        <v>13880.30818084655</v>
      </c>
      <c r="DM37" s="191">
        <f t="shared" si="32"/>
        <v>13924.927078941997</v>
      </c>
      <c r="DN37" s="191">
        <f t="shared" si="32"/>
        <v>12226.156094753114</v>
      </c>
      <c r="DO37" s="191">
        <f t="shared" si="32"/>
        <v>13298.53076345316</v>
      </c>
      <c r="DP37" s="191">
        <f t="shared" si="32"/>
        <v>11712.81125530518</v>
      </c>
      <c r="DQ37" s="191">
        <f t="shared" si="32"/>
        <v>11972.474853606962</v>
      </c>
      <c r="DR37" s="191">
        <f t="shared" si="32"/>
        <v>11153.382835177346</v>
      </c>
      <c r="DS37" s="191">
        <f t="shared" si="32"/>
        <v>14047.812796978622</v>
      </c>
      <c r="DT37" s="191">
        <f t="shared" si="32"/>
        <v>15748.966037451044</v>
      </c>
      <c r="DU37" s="191">
        <f t="shared" si="32"/>
        <v>13412.433293640765</v>
      </c>
      <c r="DV37" s="191">
        <f t="shared" si="32"/>
        <v>13789.682079451488</v>
      </c>
      <c r="DW37" s="191">
        <f t="shared" si="32"/>
        <v>13609.244765571573</v>
      </c>
      <c r="DX37" s="191">
        <f t="shared" si="32"/>
        <v>14300.443834002486</v>
      </c>
      <c r="DY37" s="191">
        <f t="shared" si="32"/>
        <v>15108.2514634447</v>
      </c>
      <c r="DZ37" s="191">
        <f t="shared" si="32"/>
        <v>12666.923622287586</v>
      </c>
      <c r="EA37" s="191">
        <f t="shared" si="32"/>
        <v>13126.421304508896</v>
      </c>
      <c r="EB37" s="191">
        <f t="shared" si="32"/>
        <v>12134.800124405692</v>
      </c>
      <c r="EC37" s="191">
        <f t="shared" si="32"/>
        <v>12500.931172237368</v>
      </c>
      <c r="ED37" s="191">
        <f t="shared" si="32"/>
        <v>11607.588485928591</v>
      </c>
      <c r="EE37" s="191">
        <f t="shared" si="32"/>
        <v>15056.241598294961</v>
      </c>
      <c r="EF37" s="191">
        <f t="shared" si="32"/>
        <v>15449.662424589265</v>
      </c>
      <c r="EG37" s="191">
        <f t="shared" si="32"/>
        <v>13778.091566035411</v>
      </c>
      <c r="EH37" s="191">
        <f t="shared" si="32"/>
        <v>14849.532817768843</v>
      </c>
      <c r="EI37" s="191">
        <f t="shared" si="32"/>
        <v>13298.521448757323</v>
      </c>
      <c r="EJ37" s="191">
        <f t="shared" si="32"/>
        <v>14635.756011468893</v>
      </c>
    </row>
    <row r="38" spans="1:140" ht="13.65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37180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20.394736842105264</v>
      </c>
      <c r="D47" s="356">
        <v>24.018947368421053</v>
      </c>
      <c r="E47" s="356">
        <v>29.097414634146343</v>
      </c>
      <c r="F47" s="195">
        <v>25.48265560547711</v>
      </c>
      <c r="G47" s="195">
        <v>25.765756410256412</v>
      </c>
      <c r="H47" s="195">
        <v>27.531846153846157</v>
      </c>
      <c r="I47" s="195">
        <v>23.999666666666666</v>
      </c>
      <c r="J47" s="195">
        <v>20.000070603337612</v>
      </c>
      <c r="K47" s="195">
        <v>20.999878048780488</v>
      </c>
      <c r="L47" s="195">
        <v>19.000263157894739</v>
      </c>
      <c r="M47" s="195">
        <v>20.006153846153847</v>
      </c>
      <c r="N47" s="195">
        <v>21</v>
      </c>
      <c r="O47" s="195">
        <v>31.718000000000004</v>
      </c>
      <c r="P47" s="195">
        <v>29.436076923076925</v>
      </c>
      <c r="Q47" s="195">
        <v>33.999923076923082</v>
      </c>
      <c r="R47" s="195">
        <v>29.418749999999999</v>
      </c>
      <c r="S47" s="195">
        <v>26.669919982884039</v>
      </c>
      <c r="T47" s="195">
        <v>27</v>
      </c>
      <c r="U47" s="195">
        <v>23.921052631578945</v>
      </c>
      <c r="V47" s="195">
        <v>29.088707317073172</v>
      </c>
      <c r="W47" s="195">
        <v>25.461476876248728</v>
      </c>
      <c r="X47" s="195">
        <v>26.888743217967189</v>
      </c>
      <c r="Y47" s="195">
        <v>27.123882463351542</v>
      </c>
      <c r="Z47" s="195">
        <v>27.295446963829892</v>
      </c>
      <c r="AA47" s="195">
        <v>27.954287515409007</v>
      </c>
      <c r="AB47" s="191">
        <v>28.554954968927774</v>
      </c>
      <c r="AC47" s="193">
        <v>27.393767777010464</v>
      </c>
      <c r="AD47" s="303"/>
      <c r="AG47" s="282">
        <v>27.531846153846157</v>
      </c>
      <c r="AH47" s="282">
        <v>23.999666666666666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3.1800003051757813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3.1800003051757813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3.1800003051757813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3.1800003051757813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3.1800003051757813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3.1800003051757813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3.1800003051757813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3.1800003051757813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20.907894736842103</v>
      </c>
      <c r="D48" s="358">
        <v>24.015789473684208</v>
      </c>
      <c r="E48" s="358">
        <v>29.088829268292685</v>
      </c>
      <c r="F48" s="191">
        <v>25.576151561831406</v>
      </c>
      <c r="G48" s="191">
        <v>25.257782051282053</v>
      </c>
      <c r="H48" s="191">
        <v>27.015564102564106</v>
      </c>
      <c r="I48" s="191">
        <v>23.5</v>
      </c>
      <c r="J48" s="191">
        <v>20.749697689345318</v>
      </c>
      <c r="K48" s="191">
        <v>21.499658536585365</v>
      </c>
      <c r="L48" s="191">
        <v>19.999736842105268</v>
      </c>
      <c r="M48" s="191">
        <v>21.48689743589744</v>
      </c>
      <c r="N48" s="191">
        <v>22.5</v>
      </c>
      <c r="O48" s="191">
        <v>33.198653846153846</v>
      </c>
      <c r="P48" s="191">
        <v>30.897564102564104</v>
      </c>
      <c r="Q48" s="191">
        <v>35.499743589743588</v>
      </c>
      <c r="R48" s="191">
        <v>30.862500000000001</v>
      </c>
      <c r="S48" s="191">
        <v>26.482231449480491</v>
      </c>
      <c r="T48" s="191">
        <v>28.500102564102569</v>
      </c>
      <c r="U48" s="191">
        <v>22.888421052631582</v>
      </c>
      <c r="V48" s="191">
        <v>28.058170731707317</v>
      </c>
      <c r="W48" s="191">
        <v>26.075320275778587</v>
      </c>
      <c r="X48" s="191">
        <v>28.349378756081457</v>
      </c>
      <c r="Y48" s="191">
        <v>28.300507713096657</v>
      </c>
      <c r="Z48" s="191">
        <v>28.738844794835067</v>
      </c>
      <c r="AA48" s="191">
        <v>30.181543937710199</v>
      </c>
      <c r="AB48" s="191">
        <v>32.606473661635107</v>
      </c>
      <c r="AC48" s="190">
        <v>29.341458865209553</v>
      </c>
      <c r="AD48" s="303"/>
      <c r="AG48" s="282">
        <v>27.015564102564106</v>
      </c>
      <c r="AH48" s="282">
        <v>23.5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20.96</v>
      </c>
      <c r="D49" s="358">
        <v>23.631763157894738</v>
      </c>
      <c r="E49" s="358">
        <v>27.786341463414633</v>
      </c>
      <c r="F49" s="191">
        <v>24.8853709991442</v>
      </c>
      <c r="G49" s="191">
        <v>26.879777777777779</v>
      </c>
      <c r="H49" s="191">
        <v>27.009333333333334</v>
      </c>
      <c r="I49" s="191">
        <v>26.750222222222224</v>
      </c>
      <c r="J49" s="191">
        <v>23.875290115532735</v>
      </c>
      <c r="K49" s="191">
        <v>25.750317073170734</v>
      </c>
      <c r="L49" s="191">
        <v>22.000263157894736</v>
      </c>
      <c r="M49" s="191">
        <v>24.057769230769232</v>
      </c>
      <c r="N49" s="191">
        <v>26.000250000000001</v>
      </c>
      <c r="O49" s="191">
        <v>30.910294871794875</v>
      </c>
      <c r="P49" s="191">
        <v>30.820538461538465</v>
      </c>
      <c r="Q49" s="191">
        <v>31.000051282051285</v>
      </c>
      <c r="R49" s="191">
        <v>29.831250000000001</v>
      </c>
      <c r="S49" s="191">
        <v>27.008673886091088</v>
      </c>
      <c r="T49" s="191">
        <v>26.000128205128206</v>
      </c>
      <c r="U49" s="191">
        <v>27.059210526315791</v>
      </c>
      <c r="V49" s="191">
        <v>27.966682926829268</v>
      </c>
      <c r="W49" s="191">
        <v>27.038634885021118</v>
      </c>
      <c r="X49" s="191">
        <v>26.898562734711863</v>
      </c>
      <c r="Y49" s="191">
        <v>27.159237951590615</v>
      </c>
      <c r="Z49" s="191">
        <v>27.391784955623965</v>
      </c>
      <c r="AA49" s="191">
        <v>28.020010338481001</v>
      </c>
      <c r="AB49" s="191">
        <v>28.643380348381069</v>
      </c>
      <c r="AC49" s="190">
        <v>27.624538833107206</v>
      </c>
      <c r="AD49" s="303"/>
      <c r="AG49" s="282">
        <v>27.009333333333334</v>
      </c>
      <c r="AH49" s="282">
        <v>26.750222222222224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26.730526315789476</v>
      </c>
      <c r="D50" s="358">
        <v>19.66139442162763</v>
      </c>
      <c r="E50" s="358">
        <v>23.981829268292682</v>
      </c>
      <c r="F50" s="191">
        <v>22.852496177841299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19.153389609086215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19.554210526315789</v>
      </c>
      <c r="D51" s="358">
        <v>19.483342105263162</v>
      </c>
      <c r="E51" s="358">
        <v>22.896024390243902</v>
      </c>
      <c r="F51" s="191">
        <v>20.947315190415061</v>
      </c>
      <c r="G51" s="191">
        <v>23.961487179487182</v>
      </c>
      <c r="H51" s="191">
        <v>23.922974358974365</v>
      </c>
      <c r="I51" s="191">
        <v>24</v>
      </c>
      <c r="J51" s="191">
        <v>24.000296534017973</v>
      </c>
      <c r="K51" s="191">
        <v>24.000487804878052</v>
      </c>
      <c r="L51" s="191">
        <v>24.000105263157895</v>
      </c>
      <c r="M51" s="191">
        <v>23.942230769230768</v>
      </c>
      <c r="N51" s="191">
        <v>24.75</v>
      </c>
      <c r="O51" s="191">
        <v>32.178012820512826</v>
      </c>
      <c r="P51" s="191">
        <v>31.356076923076923</v>
      </c>
      <c r="Q51" s="191">
        <v>32.999948717948726</v>
      </c>
      <c r="R51" s="191">
        <v>27.196999999999999</v>
      </c>
      <c r="S51" s="191">
        <v>25.563937065929366</v>
      </c>
      <c r="T51" s="191">
        <v>26.500076923076925</v>
      </c>
      <c r="U51" s="191">
        <v>24.865368421052633</v>
      </c>
      <c r="V51" s="191">
        <v>25.326365853658537</v>
      </c>
      <c r="W51" s="191">
        <v>26.086242042178359</v>
      </c>
      <c r="X51" s="191">
        <v>27.145319962585312</v>
      </c>
      <c r="Y51" s="191">
        <v>27.208992151970261</v>
      </c>
      <c r="Z51" s="191">
        <v>27.531802634350516</v>
      </c>
      <c r="AA51" s="191">
        <v>28.045967487297794</v>
      </c>
      <c r="AB51" s="191">
        <v>28.546412963526873</v>
      </c>
      <c r="AC51" s="190">
        <v>27.496355824572266</v>
      </c>
      <c r="AD51" s="303"/>
      <c r="AG51" s="282">
        <v>23.922974358974365</v>
      </c>
      <c r="AH51" s="282">
        <v>24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17.881578947368421</v>
      </c>
      <c r="D52" s="365">
        <v>17.736973684210529</v>
      </c>
      <c r="E52" s="365">
        <v>21.134414634146339</v>
      </c>
      <c r="F52" s="309">
        <v>19.208602096705178</v>
      </c>
      <c r="G52" s="309">
        <v>21.953393162393162</v>
      </c>
      <c r="H52" s="309">
        <v>21.906897435897434</v>
      </c>
      <c r="I52" s="309">
        <v>21.99988888888889</v>
      </c>
      <c r="J52" s="309">
        <v>22.000281771501925</v>
      </c>
      <c r="K52" s="309">
        <v>22.000195121951219</v>
      </c>
      <c r="L52" s="309">
        <v>22.000368421052634</v>
      </c>
      <c r="M52" s="309">
        <v>21.801282051282051</v>
      </c>
      <c r="N52" s="309">
        <v>22.749750000000002</v>
      </c>
      <c r="O52" s="309">
        <v>32.096525641025643</v>
      </c>
      <c r="P52" s="309">
        <v>31.192692307692312</v>
      </c>
      <c r="Q52" s="309">
        <v>33.000358974358974</v>
      </c>
      <c r="R52" s="309">
        <v>27.074999999999999</v>
      </c>
      <c r="S52" s="309">
        <v>23.579341002600312</v>
      </c>
      <c r="T52" s="309">
        <v>25.000076923076925</v>
      </c>
      <c r="U52" s="309">
        <v>22.878263157894743</v>
      </c>
      <c r="V52" s="309">
        <v>22.859682926829269</v>
      </c>
      <c r="W52" s="309">
        <v>24.55454238076755</v>
      </c>
      <c r="X52" s="309">
        <v>25.019980774520384</v>
      </c>
      <c r="Y52" s="309">
        <v>25.044763729254971</v>
      </c>
      <c r="Z52" s="309">
        <v>25.403627100423652</v>
      </c>
      <c r="AA52" s="309">
        <v>25.914396503304314</v>
      </c>
      <c r="AB52" s="309">
        <v>26.411832865194921</v>
      </c>
      <c r="AC52" s="408">
        <v>25.440195233035521</v>
      </c>
      <c r="AD52" s="303"/>
      <c r="AG52" s="282">
        <v>21.906897435897434</v>
      </c>
      <c r="AH52" s="282">
        <v>21.99988888888889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18.486842105263161</v>
      </c>
      <c r="D53" s="191">
        <v>18.215921052631582</v>
      </c>
      <c r="E53" s="191">
        <v>21.89051219512195</v>
      </c>
      <c r="F53" s="191">
        <v>19.829548823277708</v>
      </c>
      <c r="G53" s="191">
        <v>22.496470085470087</v>
      </c>
      <c r="H53" s="191">
        <v>22.503051282051281</v>
      </c>
      <c r="I53" s="191">
        <v>22.489888888888888</v>
      </c>
      <c r="J53" s="191">
        <v>22.633189345314509</v>
      </c>
      <c r="K53" s="191">
        <v>22.476536585365857</v>
      </c>
      <c r="L53" s="191">
        <v>22.789842105263162</v>
      </c>
      <c r="M53" s="191">
        <v>22.993589743589745</v>
      </c>
      <c r="N53" s="191">
        <v>24.624750000000002</v>
      </c>
      <c r="O53" s="191">
        <v>35.474730769230774</v>
      </c>
      <c r="P53" s="191">
        <v>33.974743589743589</v>
      </c>
      <c r="Q53" s="191">
        <v>36.974717948717952</v>
      </c>
      <c r="R53" s="191">
        <v>29.7</v>
      </c>
      <c r="S53" s="191">
        <v>24.425727998858935</v>
      </c>
      <c r="T53" s="191">
        <v>25.99366666666667</v>
      </c>
      <c r="U53" s="191">
        <v>23.667736842105267</v>
      </c>
      <c r="V53" s="191">
        <v>23.615780487804876</v>
      </c>
      <c r="W53" s="191">
        <v>26.008502470984215</v>
      </c>
      <c r="X53" s="191">
        <v>26.31999778210368</v>
      </c>
      <c r="Y53" s="191">
        <v>26.284017939532166</v>
      </c>
      <c r="Z53" s="191">
        <v>26.679824189088432</v>
      </c>
      <c r="AA53" s="191">
        <v>27.144008536697537</v>
      </c>
      <c r="AB53" s="191">
        <v>27.571820880307779</v>
      </c>
      <c r="AC53" s="191">
        <v>26.6928208466448</v>
      </c>
      <c r="AD53" s="303"/>
      <c r="AG53" s="282">
        <v>22.503051282051281</v>
      </c>
      <c r="AH53" s="282">
        <v>22.489888888888888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29.326906370080039</v>
      </c>
      <c r="D56" s="191">
        <v>30.066803811778197</v>
      </c>
      <c r="E56" s="191">
        <v>34.45521361654064</v>
      </c>
      <c r="F56" s="191">
        <v>31.790064302476754</v>
      </c>
      <c r="G56" s="191">
        <v>31.330634013272146</v>
      </c>
      <c r="H56" s="191">
        <v>32.551304661550098</v>
      </c>
      <c r="I56" s="191">
        <v>30.109963364994194</v>
      </c>
      <c r="J56" s="191">
        <v>27.323381606181172</v>
      </c>
      <c r="K56" s="191">
        <v>29.104767878488069</v>
      </c>
      <c r="L56" s="191">
        <v>25.541995333874279</v>
      </c>
      <c r="M56" s="191">
        <v>26.906936744242689</v>
      </c>
      <c r="N56" s="191">
        <v>28.726741165761986</v>
      </c>
      <c r="O56" s="191">
        <v>35.347093074010395</v>
      </c>
      <c r="P56" s="191">
        <v>33.591988900283255</v>
      </c>
      <c r="Q56" s="191">
        <v>37.102197247737536</v>
      </c>
      <c r="R56" s="191">
        <v>33.686234810461151</v>
      </c>
      <c r="S56" s="191">
        <v>32.470177283534724</v>
      </c>
      <c r="T56" s="191">
        <v>32.375482715256872</v>
      </c>
      <c r="U56" s="191">
        <v>30.197125057018358</v>
      </c>
      <c r="V56" s="191">
        <v>34.837924078328946</v>
      </c>
      <c r="W56" s="191">
        <v>31.251179972299951</v>
      </c>
      <c r="X56" s="191">
        <v>33.465554472594981</v>
      </c>
      <c r="Y56" s="191">
        <v>32.758254694618614</v>
      </c>
      <c r="Z56" s="191">
        <v>32.695035044639006</v>
      </c>
      <c r="AA56" s="191">
        <v>33.282398567650439</v>
      </c>
      <c r="AB56" s="191">
        <v>35.795515643026086</v>
      </c>
      <c r="AC56" s="191">
        <v>33.187970299274724</v>
      </c>
      <c r="AD56" s="303"/>
      <c r="AG56" s="282">
        <v>32.551304661550098</v>
      </c>
      <c r="AH56" s="282">
        <v>30.109963364994194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3">
      <c r="A65" s="335" t="s">
        <v>195</v>
      </c>
    </row>
    <row r="66" spans="1:30" s="298" customFormat="1" ht="13.5" customHeight="1" thickBot="1" x14ac:dyDescent="0.25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65" customHeight="1" x14ac:dyDescent="0.2">
      <c r="A67" s="300" t="s">
        <v>139</v>
      </c>
      <c r="B67" s="152" t="s">
        <v>38</v>
      </c>
      <c r="C67" s="341">
        <f ca="1">C9/('Gas Curve Summary'!$B$10)*1000</f>
        <v>4181.6286940729724</v>
      </c>
      <c r="D67" s="341">
        <f ca="1">D9/('Gas Curve Summary'!$B$11)*1000</f>
        <v>4925.9757449235431</v>
      </c>
      <c r="E67" s="341">
        <f>E9/('Gas Curve Summary'!$B$12)*1000</f>
        <v>7781.9232927481771</v>
      </c>
      <c r="F67" s="410">
        <f t="shared" ref="F67:F73" ca="1" si="35">AVERAGE(C67:E67)</f>
        <v>5629.8425772482306</v>
      </c>
      <c r="G67" s="341">
        <f t="shared" ref="G67:G73" si="36">AVERAGE(H67,I67)</f>
        <v>8112.762316812441</v>
      </c>
      <c r="H67" s="341">
        <f>$H9/'Gas Curve Summary'!$B$13*1000</f>
        <v>8647.4802172476593</v>
      </c>
      <c r="I67" s="341">
        <f>$I9/'Gas Curve Summary'!$B$14*1000</f>
        <v>7578.0444163772227</v>
      </c>
      <c r="J67" s="341">
        <f t="shared" ref="J67:J73" si="37">AVERAGE(K67:L67)</f>
        <v>9766.4655614649</v>
      </c>
      <c r="K67" s="341">
        <f>$K9/'Gas Curve Summary'!$B$15*1000</f>
        <v>9150.273659599341</v>
      </c>
      <c r="L67" s="341">
        <f>$L9/'Gas Curve Summary'!$B$16*1000</f>
        <v>10382.657463330459</v>
      </c>
      <c r="M67" s="341">
        <f>$M9/'Gas Curve Summary'!$B$17*1000</f>
        <v>8273.843608831201</v>
      </c>
      <c r="N67" s="341">
        <f>$N9/'Gas Curve Summary'!$B$18*1000</f>
        <v>7769.1453940066585</v>
      </c>
      <c r="O67" s="341">
        <f t="shared" ref="O67:O73" si="38">AVERAGE(P67:Q67)</f>
        <v>10938.723221185792</v>
      </c>
      <c r="P67" s="341">
        <f>$P9/'Gas Curve Summary'!$B$19*1000</f>
        <v>10157.376439985135</v>
      </c>
      <c r="Q67" s="341">
        <f>$Q9/'Gas Curve Summary'!$B$20*1000</f>
        <v>11720.070002386447</v>
      </c>
      <c r="R67" s="341">
        <f>$R9/'Gas Curve Summary'!$B$21*1000</f>
        <v>10264.741800418702</v>
      </c>
      <c r="S67" s="341">
        <f t="shared" ref="S67:S73" si="39">AVERAGE(T67:V67)</f>
        <v>9445.1965160325126</v>
      </c>
      <c r="T67" s="341">
        <f>$T9/'Gas Curve Summary'!$B$22*1000</f>
        <v>9691.3137114142155</v>
      </c>
      <c r="U67" s="341">
        <f>$U9/'Gas Curve Summary'!$B$23*1000</f>
        <v>8494.6919856459299</v>
      </c>
      <c r="V67" s="341">
        <f>$V9/'Gas Curve Summary'!$B$24*1000</f>
        <v>10149.583851037392</v>
      </c>
      <c r="W67" s="410">
        <f>W9/AVERAGE('Gas Curve Summary'!$B$13:$B$24)*1000</f>
        <v>9335.1993056332358</v>
      </c>
      <c r="X67" s="341">
        <f>X9/AVERAGE('Gas Curve Summary'!$B$25:$B$36)*1000</f>
        <v>8434.5783024743432</v>
      </c>
      <c r="Y67" s="341">
        <f>Y9/AVERAGE('Gas Curve Summary'!$B$37:$B$48)*1000</f>
        <v>7988.5884029851741</v>
      </c>
      <c r="Z67" s="341">
        <f>Z9/AVERAGE('Gas Curve Summary'!$B$49:$B$60)*1000</f>
        <v>7839.2878956061013</v>
      </c>
      <c r="AA67" s="341">
        <f>AA9/AVERAGE('Gas Curve Summary'!$B$61:$B$108)*1000</f>
        <v>7470.5884513747824</v>
      </c>
      <c r="AB67" s="366">
        <f>AB9/AVERAGE('Gas Curve Summary'!$B$109:$B$120)*1000</f>
        <v>7113.8300553167492</v>
      </c>
      <c r="AC67" s="367">
        <f ca="1">AC9/AVERAGE('Gas Curve Summary'!$B$9:$B$120)*1000</f>
        <v>7667.4915190325801</v>
      </c>
    </row>
    <row r="68" spans="1:30" ht="13.65" customHeight="1" x14ac:dyDescent="0.2">
      <c r="A68" s="305" t="s">
        <v>140</v>
      </c>
      <c r="B68" s="152" t="s">
        <v>38</v>
      </c>
      <c r="C68" s="341">
        <f ca="1">C10/('Gas Curve Summary'!$B$10)*1000</f>
        <v>4269.337130592703</v>
      </c>
      <c r="D68" s="341">
        <f ca="1">D10/('Gas Curve Summary'!$B$11)*1000</f>
        <v>4930.3769544490951</v>
      </c>
      <c r="E68" s="341">
        <f>E10/('Gas Curve Summary'!$B$12)*1000</f>
        <v>7779.3589894165389</v>
      </c>
      <c r="F68" s="411">
        <f t="shared" ca="1" si="35"/>
        <v>5659.6910248194463</v>
      </c>
      <c r="G68" s="341">
        <f t="shared" si="36"/>
        <v>7951.3161326409863</v>
      </c>
      <c r="H68" s="341">
        <f>$H10/'Gas Curve Summary'!$B$13*1000</f>
        <v>8482.3607149188538</v>
      </c>
      <c r="I68" s="341">
        <f>$I10/'Gas Curve Summary'!$B$14*1000</f>
        <v>7420.2715503631189</v>
      </c>
      <c r="J68" s="341">
        <f t="shared" si="37"/>
        <v>10148.430440918462</v>
      </c>
      <c r="K68" s="341">
        <f>$K10/'Gas Curve Summary'!$B$15*1000</f>
        <v>9368.0429353313139</v>
      </c>
      <c r="L68" s="341">
        <f>$L10/'Gas Curve Summary'!$B$16*1000</f>
        <v>10928.817946505611</v>
      </c>
      <c r="M68" s="341">
        <f>$M10/'Gas Curve Summary'!$B$17*1000</f>
        <v>8886.227227418296</v>
      </c>
      <c r="N68" s="341">
        <f>$N10/'Gas Curve Summary'!$B$18*1000</f>
        <v>8324.0843507214195</v>
      </c>
      <c r="O68" s="341">
        <f t="shared" si="38"/>
        <v>11449.378274442344</v>
      </c>
      <c r="P68" s="341">
        <f>$P10/'Gas Curve Summary'!$B$19*1000</f>
        <v>10661.68533559838</v>
      </c>
      <c r="Q68" s="341">
        <f>$Q10/'Gas Curve Summary'!$B$20*1000</f>
        <v>12237.07121328631</v>
      </c>
      <c r="R68" s="341">
        <f>$R10/'Gas Curve Summary'!$B$21*1000</f>
        <v>10768.492672714583</v>
      </c>
      <c r="S68" s="341">
        <f t="shared" si="39"/>
        <v>9382.585998766961</v>
      </c>
      <c r="T68" s="341">
        <f>$T10/'Gas Curve Summary'!$B$22*1000</f>
        <v>10229.756842822171</v>
      </c>
      <c r="U68" s="341">
        <f>$U10/'Gas Curve Summary'!$B$23*1000</f>
        <v>8127.9904306220096</v>
      </c>
      <c r="V68" s="341">
        <f>$V10/'Gas Curve Summary'!$B$24*1000</f>
        <v>9790.0107228567049</v>
      </c>
      <c r="W68" s="411">
        <f>W10/AVERAGE('Gas Curve Summary'!$B$13:$B$24)*1000</f>
        <v>9559.9956868413701</v>
      </c>
      <c r="X68" s="341">
        <f>X10/AVERAGE('Gas Curve Summary'!$B$25:$B$36)*1000</f>
        <v>8892.7469383662574</v>
      </c>
      <c r="Y68" s="341">
        <f>Y10/AVERAGE('Gas Curve Summary'!$B$37:$B$48)*1000</f>
        <v>8335.5163480419542</v>
      </c>
      <c r="Z68" s="341">
        <f>Z10/AVERAGE('Gas Curve Summary'!$B$49:$B$60)*1000</f>
        <v>8254.7152736624066</v>
      </c>
      <c r="AA68" s="341">
        <f>AA10/AVERAGE('Gas Curve Summary'!$B$61:$B$108)*1000</f>
        <v>8069.2196389977244</v>
      </c>
      <c r="AB68" s="366">
        <f>AB10/AVERAGE('Gas Curve Summary'!$B$109:$B$120)*1000</f>
        <v>8127.9276783560181</v>
      </c>
      <c r="AC68" s="368">
        <f ca="1">AC10/AVERAGE('Gas Curve Summary'!$B$9:$B$120)*1000</f>
        <v>8214.7295570422157</v>
      </c>
    </row>
    <row r="69" spans="1:30" ht="13.65" customHeight="1" x14ac:dyDescent="0.2">
      <c r="A69" s="305" t="s">
        <v>142</v>
      </c>
      <c r="B69" s="152" t="s">
        <v>38</v>
      </c>
      <c r="C69" s="341">
        <f ca="1">C11/('Gas Curve Summary'!$B$10)*1000</f>
        <v>4475.1939904243027</v>
      </c>
      <c r="D69" s="341">
        <f ca="1">D11/('Gas Curve Summary'!$B$11)*1000</f>
        <v>4777.5936467625816</v>
      </c>
      <c r="E69" s="341">
        <f>E11/('Gas Curve Summary'!$B$12)*1000</f>
        <v>7082.7363008782568</v>
      </c>
      <c r="F69" s="411">
        <f t="shared" ca="1" si="35"/>
        <v>5445.1746460217137</v>
      </c>
      <c r="G69" s="341">
        <f t="shared" si="36"/>
        <v>8467.3399173072394</v>
      </c>
      <c r="H69" s="341">
        <f>$H11/'Gas Curve Summary'!$B$13*1000</f>
        <v>8488.130348595465</v>
      </c>
      <c r="I69" s="341">
        <f>$I11/'Gas Curve Summary'!$B$14*1000</f>
        <v>8446.5494860190138</v>
      </c>
      <c r="J69" s="341">
        <f t="shared" si="37"/>
        <v>11621.091728427309</v>
      </c>
      <c r="K69" s="341">
        <f>$K11/'Gas Curve Summary'!$B$15*1000</f>
        <v>11220.181731229079</v>
      </c>
      <c r="L69" s="341">
        <f>$L11/'Gas Curve Summary'!$B$16*1000</f>
        <v>12022.001725625538</v>
      </c>
      <c r="M69" s="341">
        <f>$M11/'Gas Curve Summary'!$B$17*1000</f>
        <v>9949.4496405166392</v>
      </c>
      <c r="N69" s="341">
        <f>$N11/'Gas Curve Summary'!$B$18*1000</f>
        <v>9619.0344062153163</v>
      </c>
      <c r="O69" s="341">
        <f t="shared" si="38"/>
        <v>10660.547235937282</v>
      </c>
      <c r="P69" s="341">
        <f>$P11/'Gas Curve Summary'!$B$19*1000</f>
        <v>10635.106439454266</v>
      </c>
      <c r="Q69" s="341">
        <f>$Q11/'Gas Curve Summary'!$B$20*1000</f>
        <v>10685.988032420297</v>
      </c>
      <c r="R69" s="341">
        <f>$R11/'Gas Curve Summary'!$B$21*1000</f>
        <v>10408.670621074669</v>
      </c>
      <c r="S69" s="341">
        <f t="shared" si="39"/>
        <v>9560.7395771110896</v>
      </c>
      <c r="T69" s="341">
        <f>$T11/'Gas Curve Summary'!$B$22*1000</f>
        <v>9332.4221841809795</v>
      </c>
      <c r="U69" s="341">
        <f>$U11/'Gas Curve Summary'!$B$23*1000</f>
        <v>9591.7501495215311</v>
      </c>
      <c r="V69" s="341">
        <f>$V11/'Gas Curve Summary'!$B$24*1000</f>
        <v>9758.0463976307583</v>
      </c>
      <c r="W69" s="411">
        <f>W11/AVERAGE('Gas Curve Summary'!$B$13:$B$24)*1000</f>
        <v>9912.4387283168453</v>
      </c>
      <c r="X69" s="341">
        <f>X11/AVERAGE('Gas Curve Summary'!$B$25:$B$36)*1000</f>
        <v>8435.3935282399543</v>
      </c>
      <c r="Y69" s="341">
        <f>Y11/AVERAGE('Gas Curve Summary'!$B$37:$B$48)*1000</f>
        <v>7997.3576787618767</v>
      </c>
      <c r="Z69" s="341">
        <f>Z11/AVERAGE('Gas Curve Summary'!$B$49:$B$60)*1000</f>
        <v>7865.6902682234668</v>
      </c>
      <c r="AA69" s="341">
        <f>AA11/AVERAGE('Gas Curve Summary'!$B$61:$B$108)*1000</f>
        <v>7487.4495884616326</v>
      </c>
      <c r="AB69" s="366">
        <f>AB11/AVERAGE('Gas Curve Summary'!$B$109:$B$120)*1000</f>
        <v>7135.23300265125</v>
      </c>
      <c r="AC69" s="368">
        <f ca="1">AC11/AVERAGE('Gas Curve Summary'!$B$9:$B$120)*1000</f>
        <v>7727.8605211557115</v>
      </c>
    </row>
    <row r="70" spans="1:30" ht="13.65" customHeight="1" x14ac:dyDescent="0.2">
      <c r="A70" s="305" t="s">
        <v>144</v>
      </c>
      <c r="B70" s="152" t="s">
        <v>38</v>
      </c>
      <c r="C70" s="341">
        <f ca="1">C12/('Gas Curve Summary'!$B$10)*1000</f>
        <v>5028.4020554730068</v>
      </c>
      <c r="D70" s="341">
        <f ca="1">D12/('Gas Curve Summary'!$B$11)*1000</f>
        <v>4061.4769771645551</v>
      </c>
      <c r="E70" s="341">
        <f>E12/('Gas Curve Summary'!$B$12)*1000</f>
        <v>6415.6846624646023</v>
      </c>
      <c r="F70" s="411">
        <f t="shared" ca="1" si="35"/>
        <v>5168.5212317007217</v>
      </c>
      <c r="G70" s="341">
        <f t="shared" si="36"/>
        <v>7635.3279815087999</v>
      </c>
      <c r="H70" s="341">
        <f>$H12/'Gas Curve Summary'!$B$13*1000</f>
        <v>7692.5413785878918</v>
      </c>
      <c r="I70" s="341">
        <f>$I12/'Gas Curve Summary'!$B$14*1000</f>
        <v>7578.114584429708</v>
      </c>
      <c r="J70" s="341">
        <f t="shared" si="37"/>
        <v>11130.885022438679</v>
      </c>
      <c r="K70" s="341">
        <f>$K12/'Gas Curve Summary'!$B$15*1000</f>
        <v>10239.76831925182</v>
      </c>
      <c r="L70" s="341">
        <f>$L12/'Gas Curve Summary'!$B$16*1000</f>
        <v>12022.001725625538</v>
      </c>
      <c r="M70" s="341">
        <f>$M12/'Gas Curve Summary'!$B$17*1000</f>
        <v>9961.2309388984322</v>
      </c>
      <c r="N70" s="341">
        <f>$N12/'Gas Curve Summary'!$B$18*1000</f>
        <v>9248.89012208657</v>
      </c>
      <c r="O70" s="341">
        <f t="shared" si="38"/>
        <v>10574.78961870626</v>
      </c>
      <c r="P70" s="341">
        <f>$P12/'Gas Curve Summary'!$B$19*1000</f>
        <v>10463.635398418008</v>
      </c>
      <c r="Q70" s="341">
        <f>$Q12/'Gas Curve Summary'!$B$20*1000</f>
        <v>10685.943838994512</v>
      </c>
      <c r="R70" s="341">
        <f>$R12/'Gas Curve Summary'!$B$21*1000</f>
        <v>9731.5509420795534</v>
      </c>
      <c r="S70" s="341">
        <f t="shared" si="39"/>
        <v>9197.7134883407616</v>
      </c>
      <c r="T70" s="341">
        <f>$T12/'Gas Curve Summary'!$B$22*1000</f>
        <v>8973.3005687779569</v>
      </c>
      <c r="U70" s="341">
        <f>$U12/'Gas Curve Summary'!$B$23*1000</f>
        <v>9221.366626794259</v>
      </c>
      <c r="V70" s="341">
        <f>$V12/'Gas Curve Summary'!$B$24*1000</f>
        <v>9398.4732694500708</v>
      </c>
      <c r="W70" s="411">
        <f>W12/AVERAGE('Gas Curve Summary'!$B$13:$B$24)*1000</f>
        <v>9485.289340393505</v>
      </c>
      <c r="X70" s="341">
        <f>X12/AVERAGE('Gas Curve Summary'!$B$25:$B$36)*1000</f>
        <v>5079.5081568162941</v>
      </c>
      <c r="Y70" s="341">
        <f>Y12/AVERAGE('Gas Curve Summary'!$B$37:$B$48)*1000</f>
        <v>4556.7296726330696</v>
      </c>
      <c r="Z70" s="341">
        <f>Z12/AVERAGE('Gas Curve Summary'!$B$49:$B$60)*1000</f>
        <v>4442.3925309249989</v>
      </c>
      <c r="AA70" s="341">
        <f>AA12/AVERAGE('Gas Curve Summary'!$B$61:$B$108)*1000</f>
        <v>5183.2760698385764</v>
      </c>
      <c r="AB70" s="366">
        <f>AB12/AVERAGE('Gas Curve Summary'!$B$109:$B$120)*1000</f>
        <v>5259.3281018500747</v>
      </c>
      <c r="AC70" s="368">
        <f ca="1">AC12/AVERAGE('Gas Curve Summary'!$B$9:$B$120)*1000</f>
        <v>5360.3736304280319</v>
      </c>
    </row>
    <row r="71" spans="1:30" ht="13.65" customHeight="1" x14ac:dyDescent="0.2">
      <c r="A71" s="305" t="s">
        <v>143</v>
      </c>
      <c r="B71" s="152" t="s">
        <v>38</v>
      </c>
      <c r="C71" s="341">
        <f ca="1">C13/('Gas Curve Summary'!$B$10)*1000</f>
        <v>4367.3642067029887</v>
      </c>
      <c r="D71" s="341">
        <f ca="1">D13/('Gas Curve Summary'!$B$11)*1000</f>
        <v>4041.9460017863098</v>
      </c>
      <c r="E71" s="341">
        <f>E13/('Gas Curve Summary'!$B$12)*1000</f>
        <v>6185.6738310561277</v>
      </c>
      <c r="F71" s="411">
        <f t="shared" ca="1" si="35"/>
        <v>4864.9946798484752</v>
      </c>
      <c r="G71" s="341">
        <f t="shared" si="36"/>
        <v>7622.9622990019079</v>
      </c>
      <c r="H71" s="341">
        <f>$H13/'Gas Curve Summary'!$B$13*1000</f>
        <v>7588.8007864752062</v>
      </c>
      <c r="I71" s="341">
        <f>$I13/'Gas Curve Summary'!$B$14*1000</f>
        <v>7657.1238115286096</v>
      </c>
      <c r="J71" s="341">
        <f t="shared" si="37"/>
        <v>11908.968734487629</v>
      </c>
      <c r="K71" s="341">
        <f>$K13/'Gas Curve Summary'!$B$15*1000</f>
        <v>10566.427546628409</v>
      </c>
      <c r="L71" s="341">
        <f>$L13/'Gas Curve Summary'!$B$16*1000</f>
        <v>13251.50992234685</v>
      </c>
      <c r="M71" s="341">
        <f>$M13/'Gas Curve Summary'!$B$17*1000</f>
        <v>10010.476978218912</v>
      </c>
      <c r="N71" s="341">
        <f>$N13/'Gas Curve Summary'!$B$18*1000</f>
        <v>9248.89012208657</v>
      </c>
      <c r="O71" s="341">
        <f t="shared" si="38"/>
        <v>11097.618524251768</v>
      </c>
      <c r="P71" s="341">
        <f>$P13/'Gas Curve Summary'!$B$19*1000</f>
        <v>10819.866928562578</v>
      </c>
      <c r="Q71" s="341">
        <f>$Q13/'Gas Curve Summary'!$B$20*1000</f>
        <v>11375.370119940959</v>
      </c>
      <c r="R71" s="341">
        <f>$R13/'Gas Curve Summary'!$B$21*1000</f>
        <v>9489.4888346127009</v>
      </c>
      <c r="S71" s="341">
        <f t="shared" si="39"/>
        <v>9057.4444288052164</v>
      </c>
      <c r="T71" s="341">
        <f>$T13/'Gas Curve Summary'!$B$22*1000</f>
        <v>9511.8081248734525</v>
      </c>
      <c r="U71" s="341">
        <f>$U13/'Gas Curve Summary'!$B$23*1000</f>
        <v>8830.0313995215311</v>
      </c>
      <c r="V71" s="341">
        <f>$V13/'Gas Curve Summary'!$B$24*1000</f>
        <v>8830.493762020662</v>
      </c>
      <c r="W71" s="411">
        <f>W13/AVERAGE('Gas Curve Summary'!$B$13:$B$24)*1000</f>
        <v>9609.3652728687703</v>
      </c>
      <c r="X71" s="341">
        <f>X13/AVERAGE('Gas Curve Summary'!$B$25:$B$36)*1000</f>
        <v>8594.5107971722318</v>
      </c>
      <c r="Y71" s="341">
        <f>Y13/AVERAGE('Gas Curve Summary'!$B$37:$B$48)*1000</f>
        <v>8088.5530561068517</v>
      </c>
      <c r="Z71" s="341">
        <f>Z13/AVERAGE('Gas Curve Summary'!$B$49:$B$60)*1000</f>
        <v>7979.6347137163511</v>
      </c>
      <c r="AA71" s="341">
        <f>AA13/AVERAGE('Gas Curve Summary'!$B$61:$B$108)*1000</f>
        <v>7563.1657392905645</v>
      </c>
      <c r="AB71" s="366">
        <f>AB13/AVERAGE('Gas Curve Summary'!$B$109:$B$120)*1000</f>
        <v>7174.3077374612121</v>
      </c>
      <c r="AC71" s="368">
        <f ca="1">AC13/AVERAGE('Gas Curve Summary'!$B$9:$B$120)*1000</f>
        <v>7764.9206244636607</v>
      </c>
    </row>
    <row r="72" spans="1:30" ht="13.65" customHeight="1" x14ac:dyDescent="0.2">
      <c r="A72" s="305" t="s">
        <v>141</v>
      </c>
      <c r="B72" s="152" t="s">
        <v>38</v>
      </c>
      <c r="C72" s="341">
        <f ca="1">C14/('Gas Curve Summary'!$B$10)*1000</f>
        <v>3995.8931814429575</v>
      </c>
      <c r="D72" s="341">
        <f ca="1">D14/('Gas Curve Summary'!$B$11)*1000</f>
        <v>3696.3057818334423</v>
      </c>
      <c r="E72" s="341">
        <f>E14/('Gas Curve Summary'!$B$12)*1000</f>
        <v>5714.2008900024794</v>
      </c>
      <c r="F72" s="411">
        <f t="shared" ca="1" si="35"/>
        <v>4468.7999510929594</v>
      </c>
      <c r="G72" s="341">
        <f t="shared" si="36"/>
        <v>6990.3945354044854</v>
      </c>
      <c r="H72" s="341">
        <f>$H14/'Gas Curve Summary'!$B$13*1000</f>
        <v>6955.2128156779327</v>
      </c>
      <c r="I72" s="341">
        <f>$I14/'Gas Curve Summary'!$B$14*1000</f>
        <v>7025.5762551310381</v>
      </c>
      <c r="J72" s="341">
        <f t="shared" si="37"/>
        <v>10926.583232089575</v>
      </c>
      <c r="K72" s="341">
        <f>$K14/'Gas Curve Summary'!$B$15*1000</f>
        <v>9694.8403209522294</v>
      </c>
      <c r="L72" s="341">
        <f>$L14/'Gas Curve Summary'!$B$16*1000</f>
        <v>12158.326143226919</v>
      </c>
      <c r="M72" s="341">
        <f>$M14/'Gas Curve Summary'!$B$17*1000</f>
        <v>9109.1281202943737</v>
      </c>
      <c r="N72" s="341">
        <f>$N14/'Gas Curve Summary'!$B$18*1000</f>
        <v>8509.1564927857926</v>
      </c>
      <c r="O72" s="341">
        <f t="shared" si="38"/>
        <v>11069.517727300652</v>
      </c>
      <c r="P72" s="341">
        <f>$P14/'Gas Curve Summary'!$B$19*1000</f>
        <v>10763.52391569783</v>
      </c>
      <c r="Q72" s="341">
        <f>$Q14/'Gas Curve Summary'!$B$20*1000</f>
        <v>11375.511538903473</v>
      </c>
      <c r="R72" s="341">
        <f>$R14/'Gas Curve Summary'!$B$21*1000</f>
        <v>9446.9644103279843</v>
      </c>
      <c r="S72" s="341">
        <f t="shared" si="39"/>
        <v>8353.5330090149309</v>
      </c>
      <c r="T72" s="341">
        <f>$T14/'Gas Curve Summary'!$B$22*1000</f>
        <v>8973.4018075726617</v>
      </c>
      <c r="U72" s="341">
        <f>$U14/'Gas Curve Summary'!$B$23*1000</f>
        <v>8117.3744019138767</v>
      </c>
      <c r="V72" s="341">
        <f>$V14/'Gas Curve Summary'!$B$24*1000</f>
        <v>7969.8228175582517</v>
      </c>
      <c r="W72" s="411">
        <f>W14/AVERAGE('Gas Curve Summary'!$B$13:$B$24)*1000</f>
        <v>9045.9977400965363</v>
      </c>
      <c r="X72" s="341">
        <f>X14/AVERAGE('Gas Curve Summary'!$B$25:$B$36)*1000</f>
        <v>7927.3236641304929</v>
      </c>
      <c r="Y72" s="341">
        <f>Y14/AVERAGE('Gas Curve Summary'!$B$37:$B$48)*1000</f>
        <v>7451.4114311814747</v>
      </c>
      <c r="Z72" s="341">
        <f>Z14/AVERAGE('Gas Curve Summary'!$B$49:$B$60)*1000</f>
        <v>7368.8422568653932</v>
      </c>
      <c r="AA72" s="341">
        <f>AA14/AVERAGE('Gas Curve Summary'!$B$61:$B$108)*1000</f>
        <v>6994.2088787718703</v>
      </c>
      <c r="AB72" s="366">
        <f>AB14/AVERAGE('Gas Curve Summary'!$B$109:$B$120)*1000</f>
        <v>6644.5070563452018</v>
      </c>
      <c r="AC72" s="368">
        <f ca="1">AC14/AVERAGE('Gas Curve Summary'!$B$9:$B$120)*1000</f>
        <v>7189.7548066975032</v>
      </c>
    </row>
    <row r="73" spans="1:30" ht="13.65" customHeight="1" thickBot="1" x14ac:dyDescent="0.25">
      <c r="A73" s="310" t="s">
        <v>145</v>
      </c>
      <c r="B73" s="311" t="s">
        <v>38</v>
      </c>
      <c r="C73" s="343">
        <f ca="1">C15/('Gas Curve Summary'!$B$10)*1000</f>
        <v>4109.3982169390792</v>
      </c>
      <c r="D73" s="343">
        <f ca="1">D15/('Gas Curve Summary'!$B$11)*1000</f>
        <v>3794.230003551098</v>
      </c>
      <c r="E73" s="343">
        <f>E15/('Gas Curve Summary'!$B$12)*1000</f>
        <v>5916.4741807931714</v>
      </c>
      <c r="F73" s="412">
        <f t="shared" ca="1" si="35"/>
        <v>4606.7008004277823</v>
      </c>
      <c r="G73" s="343">
        <f t="shared" si="36"/>
        <v>7161.4307790389621</v>
      </c>
      <c r="H73" s="343">
        <f>$H15/'Gas Curve Summary'!$B$13*1000</f>
        <v>7142.5647472159108</v>
      </c>
      <c r="I73" s="343">
        <f>$I15/'Gas Curve Summary'!$B$14*1000</f>
        <v>7180.2968108620134</v>
      </c>
      <c r="J73" s="343">
        <f t="shared" si="37"/>
        <v>11246.064521101318</v>
      </c>
      <c r="K73" s="343">
        <f>$K15/'Gas Curve Summary'!$B$15*1000</f>
        <v>9902.3965141612207</v>
      </c>
      <c r="L73" s="343">
        <f>$L15/'Gas Curve Summary'!$B$16*1000</f>
        <v>12589.732528041417</v>
      </c>
      <c r="M73" s="343">
        <f>$M15/'Gas Curve Summary'!$B$17*1000</f>
        <v>9602.2247672371741</v>
      </c>
      <c r="N73" s="343">
        <f>$N15/'Gas Curve Summary'!$B$18*1000</f>
        <v>9202.8301886792451</v>
      </c>
      <c r="O73" s="343">
        <f t="shared" si="38"/>
        <v>12234.510872195779</v>
      </c>
      <c r="P73" s="343">
        <f>$P15/'Gas Curve Summary'!$B$19*1000</f>
        <v>11723.514006122701</v>
      </c>
      <c r="Q73" s="343">
        <f>$Q15/'Gas Curve Summary'!$B$20*1000</f>
        <v>12745.507738268856</v>
      </c>
      <c r="R73" s="343">
        <f>$R15/'Gas Curve Summary'!$B$21*1000</f>
        <v>10362.87508722959</v>
      </c>
      <c r="S73" s="343">
        <f t="shared" si="39"/>
        <v>8653.8016255967032</v>
      </c>
      <c r="T73" s="343">
        <f>$T15/'Gas Curve Summary'!$B$22*1000</f>
        <v>9330.0384707419889</v>
      </c>
      <c r="U73" s="343">
        <f>$U15/'Gas Curve Summary'!$B$23*1000</f>
        <v>8397.7272727272739</v>
      </c>
      <c r="V73" s="343">
        <f>$V15/'Gas Curve Summary'!$B$24*1000</f>
        <v>8233.6391333208503</v>
      </c>
      <c r="W73" s="412">
        <f>W15/AVERAGE('Gas Curve Summary'!$B$13:$B$24)*1000</f>
        <v>9579.104593023696</v>
      </c>
      <c r="X73" s="343">
        <f>X15/AVERAGE('Gas Curve Summary'!$B$25:$B$36)*1000</f>
        <v>8335.1188305401029</v>
      </c>
      <c r="Y73" s="343">
        <f>Y15/AVERAGE('Gas Curve Summary'!$B$37:$B$48)*1000</f>
        <v>7816.4168438594597</v>
      </c>
      <c r="Z73" s="343">
        <f>Z15/AVERAGE('Gas Curve Summary'!$B$49:$B$60)*1000</f>
        <v>7735.407555921769</v>
      </c>
      <c r="AA73" s="343">
        <f>AA15/AVERAGE('Gas Curve Summary'!$B$61:$B$108)*1000</f>
        <v>7322.9052488439056</v>
      </c>
      <c r="AB73" s="369">
        <f>AB15/AVERAGE('Gas Curve Summary'!$B$109:$B$120)*1000</f>
        <v>6933.5826317268866</v>
      </c>
      <c r="AC73" s="370">
        <f ca="1">AC15/AVERAGE('Gas Curve Summary'!$B$9:$B$120)*1000</f>
        <v>7540.3304108318725</v>
      </c>
    </row>
    <row r="74" spans="1:30" ht="13.6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65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65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65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65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65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65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65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65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65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2" thickBot="1" x14ac:dyDescent="0.35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393.60179175030135</v>
      </c>
      <c r="D87" s="341">
        <f t="shared" ca="1" si="40"/>
        <v>15.129830300551475</v>
      </c>
      <c r="E87" s="341">
        <f t="shared" si="40"/>
        <v>-2.2967805922035041</v>
      </c>
      <c r="F87" s="410">
        <f t="shared" ca="1" si="40"/>
        <v>135.47828048621614</v>
      </c>
      <c r="G87" s="341">
        <f t="shared" si="40"/>
        <v>-2.4456477944859216</v>
      </c>
      <c r="H87" s="341">
        <f t="shared" si="40"/>
        <v>-4.8912955889718432</v>
      </c>
      <c r="I87" s="341">
        <f t="shared" si="40"/>
        <v>0</v>
      </c>
      <c r="J87" s="341">
        <f t="shared" si="40"/>
        <v>0</v>
      </c>
      <c r="K87" s="341">
        <f t="shared" si="40"/>
        <v>0</v>
      </c>
      <c r="L87" s="341">
        <f t="shared" si="40"/>
        <v>0</v>
      </c>
      <c r="M87" s="341">
        <f t="shared" si="40"/>
        <v>555.42005707431599</v>
      </c>
      <c r="N87" s="341">
        <f t="shared" si="40"/>
        <v>405.89153706416255</v>
      </c>
      <c r="O87" s="341">
        <f t="shared" si="40"/>
        <v>485.63325168775555</v>
      </c>
      <c r="P87" s="341">
        <f t="shared" si="40"/>
        <v>464.89144720379954</v>
      </c>
      <c r="Q87" s="341">
        <f t="shared" si="40"/>
        <v>506.37505617170973</v>
      </c>
      <c r="R87" s="341">
        <f t="shared" si="40"/>
        <v>399.29914448308955</v>
      </c>
      <c r="S87" s="341">
        <f t="shared" si="40"/>
        <v>310.58732752205469</v>
      </c>
      <c r="T87" s="341">
        <f t="shared" si="40"/>
        <v>345.51931889085063</v>
      </c>
      <c r="U87" s="341">
        <f t="shared" si="40"/>
        <v>277.22285765591187</v>
      </c>
      <c r="V87" s="341">
        <f t="shared" si="40"/>
        <v>309.0198060194034</v>
      </c>
      <c r="W87" s="410">
        <f t="shared" si="40"/>
        <v>275.51887524080485</v>
      </c>
      <c r="X87" s="341">
        <f t="shared" si="40"/>
        <v>174.67356625669163</v>
      </c>
      <c r="Y87" s="341">
        <f t="shared" si="40"/>
        <v>138.34988192447963</v>
      </c>
      <c r="Z87" s="347">
        <f t="shared" si="40"/>
        <v>123.80574909210463</v>
      </c>
      <c r="AA87" s="347">
        <f t="shared" si="40"/>
        <v>72.093724035911691</v>
      </c>
      <c r="AB87" s="191">
        <f t="shared" si="40"/>
        <v>30.869626462037559</v>
      </c>
      <c r="AC87" s="367">
        <f t="shared" ca="1" si="40"/>
        <v>100.43231141355773</v>
      </c>
    </row>
    <row r="88" spans="1:29" x14ac:dyDescent="0.2">
      <c r="A88" s="305" t="s">
        <v>140</v>
      </c>
      <c r="B88" s="306"/>
      <c r="C88" s="341">
        <f t="shared" ref="C88:AC88" ca="1" si="41">C68-C108</f>
        <v>385.99858363094563</v>
      </c>
      <c r="D88" s="341">
        <f t="shared" ca="1" si="41"/>
        <v>20.176694035231776</v>
      </c>
      <c r="E88" s="341">
        <f t="shared" si="41"/>
        <v>-2.5643033316382571</v>
      </c>
      <c r="F88" s="411">
        <f t="shared" ca="1" si="41"/>
        <v>134.53699144484744</v>
      </c>
      <c r="G88" s="341">
        <f t="shared" si="41"/>
        <v>-3.8799980660460278</v>
      </c>
      <c r="H88" s="341">
        <f t="shared" si="41"/>
        <v>-7.7599961320920556</v>
      </c>
      <c r="I88" s="341">
        <f t="shared" si="41"/>
        <v>0</v>
      </c>
      <c r="J88" s="341">
        <f t="shared" si="41"/>
        <v>0</v>
      </c>
      <c r="K88" s="341">
        <f t="shared" si="41"/>
        <v>0</v>
      </c>
      <c r="L88" s="341">
        <f t="shared" si="41"/>
        <v>0</v>
      </c>
      <c r="M88" s="341">
        <f t="shared" si="41"/>
        <v>596.52914258132114</v>
      </c>
      <c r="N88" s="341">
        <f t="shared" si="41"/>
        <v>434.88378971160273</v>
      </c>
      <c r="O88" s="341">
        <f t="shared" si="41"/>
        <v>508.34279768462511</v>
      </c>
      <c r="P88" s="341">
        <f t="shared" si="41"/>
        <v>487.9730858242292</v>
      </c>
      <c r="Q88" s="341">
        <f t="shared" si="41"/>
        <v>528.71250954502284</v>
      </c>
      <c r="R88" s="341">
        <f t="shared" si="41"/>
        <v>418.89508720150661</v>
      </c>
      <c r="S88" s="341">
        <f t="shared" si="41"/>
        <v>309.3479358790737</v>
      </c>
      <c r="T88" s="341">
        <f t="shared" si="41"/>
        <v>364.71614912104087</v>
      </c>
      <c r="U88" s="341">
        <f t="shared" si="41"/>
        <v>265.2556135036366</v>
      </c>
      <c r="V88" s="341">
        <f t="shared" si="41"/>
        <v>298.07204501255183</v>
      </c>
      <c r="W88" s="411">
        <f t="shared" si="41"/>
        <v>281.89803497056164</v>
      </c>
      <c r="X88" s="341">
        <f t="shared" si="41"/>
        <v>184.15219453619466</v>
      </c>
      <c r="Y88" s="341">
        <f t="shared" si="41"/>
        <v>144.73701860391702</v>
      </c>
      <c r="Z88" s="341">
        <f t="shared" si="41"/>
        <v>131.23430557956726</v>
      </c>
      <c r="AA88" s="341">
        <f t="shared" si="41"/>
        <v>81.250224180455916</v>
      </c>
      <c r="AB88" s="191">
        <f t="shared" si="41"/>
        <v>40.001680182856035</v>
      </c>
      <c r="AC88" s="368">
        <f t="shared" ca="1" si="41"/>
        <v>109.65404211831901</v>
      </c>
    </row>
    <row r="89" spans="1:29" x14ac:dyDescent="0.2">
      <c r="A89" s="305" t="s">
        <v>142</v>
      </c>
      <c r="B89" s="282"/>
      <c r="C89" s="341">
        <f t="shared" ref="C89:AC89" ca="1" si="42">C69-C109</f>
        <v>582.17764569919109</v>
      </c>
      <c r="D89" s="341">
        <f t="shared" ca="1" si="42"/>
        <v>-54.089681369649043</v>
      </c>
      <c r="E89" s="341">
        <f t="shared" si="42"/>
        <v>-350.74188623106147</v>
      </c>
      <c r="F89" s="411">
        <f t="shared" ca="1" si="42"/>
        <v>59.115359366160192</v>
      </c>
      <c r="G89" s="341">
        <f t="shared" si="42"/>
        <v>-1.6116295186293428E-2</v>
      </c>
      <c r="H89" s="341">
        <f t="shared" si="42"/>
        <v>-3.2232590372586856E-2</v>
      </c>
      <c r="I89" s="341">
        <f t="shared" si="42"/>
        <v>0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667.9028693865348</v>
      </c>
      <c r="N89" s="341">
        <f t="shared" si="42"/>
        <v>502.53721126440541</v>
      </c>
      <c r="O89" s="341">
        <f t="shared" si="42"/>
        <v>474.22665638683065</v>
      </c>
      <c r="P89" s="341">
        <f t="shared" si="42"/>
        <v>486.75660029112441</v>
      </c>
      <c r="Q89" s="341">
        <f t="shared" si="42"/>
        <v>461.69671248253871</v>
      </c>
      <c r="R89" s="341">
        <f t="shared" si="42"/>
        <v>404.8979852597804</v>
      </c>
      <c r="S89" s="341">
        <f t="shared" si="42"/>
        <v>308.6760796924118</v>
      </c>
      <c r="T89" s="341">
        <f t="shared" si="42"/>
        <v>332.72394772261941</v>
      </c>
      <c r="U89" s="341">
        <f t="shared" si="42"/>
        <v>296.2467052357897</v>
      </c>
      <c r="V89" s="341">
        <f t="shared" si="42"/>
        <v>297.05758611882629</v>
      </c>
      <c r="W89" s="411">
        <f t="shared" si="42"/>
        <v>291.57531481785554</v>
      </c>
      <c r="X89" s="341">
        <f t="shared" si="42"/>
        <v>172.4723523096236</v>
      </c>
      <c r="Y89" s="341">
        <f t="shared" si="42"/>
        <v>136.88651434415988</v>
      </c>
      <c r="Z89" s="341">
        <f t="shared" si="42"/>
        <v>122.97669162140028</v>
      </c>
      <c r="AA89" s="341">
        <f t="shared" si="42"/>
        <v>71.560393111516532</v>
      </c>
      <c r="AB89" s="191">
        <f t="shared" si="42"/>
        <v>30.338956172007784</v>
      </c>
      <c r="AC89" s="368">
        <f t="shared" ca="1" si="42"/>
        <v>97.054761433902968</v>
      </c>
    </row>
    <row r="90" spans="1:29" x14ac:dyDescent="0.2">
      <c r="A90" s="305" t="s">
        <v>144</v>
      </c>
      <c r="B90" s="282"/>
      <c r="C90" s="341">
        <f t="shared" ref="C90:AC90" ca="1" si="43">C70-C110</f>
        <v>63.594047339745885</v>
      </c>
      <c r="D90" s="341">
        <f t="shared" ca="1" si="43"/>
        <v>41.563989712575676</v>
      </c>
      <c r="E90" s="341">
        <f t="shared" si="43"/>
        <v>0</v>
      </c>
      <c r="F90" s="411">
        <f t="shared" ca="1" si="43"/>
        <v>35.052679017440823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668.69374358345885</v>
      </c>
      <c r="N90" s="341">
        <f t="shared" si="43"/>
        <v>483.19937874856078</v>
      </c>
      <c r="O90" s="341">
        <f t="shared" si="43"/>
        <v>470.30168543031687</v>
      </c>
      <c r="P90" s="341">
        <f t="shared" si="43"/>
        <v>478.90856779061869</v>
      </c>
      <c r="Q90" s="341">
        <f t="shared" si="43"/>
        <v>461.69480307001504</v>
      </c>
      <c r="R90" s="341">
        <f t="shared" si="43"/>
        <v>378.55798433307609</v>
      </c>
      <c r="S90" s="341">
        <f t="shared" si="43"/>
        <v>302.33640581319742</v>
      </c>
      <c r="T90" s="341">
        <f t="shared" si="43"/>
        <v>319.92037334168708</v>
      </c>
      <c r="U90" s="341">
        <f t="shared" si="43"/>
        <v>300.93776349895415</v>
      </c>
      <c r="V90" s="341">
        <f t="shared" si="43"/>
        <v>286.15108059895283</v>
      </c>
      <c r="W90" s="411">
        <f t="shared" si="43"/>
        <v>280.41018450325646</v>
      </c>
      <c r="X90" s="341">
        <f t="shared" si="43"/>
        <v>105.19460625804641</v>
      </c>
      <c r="Y90" s="341">
        <f t="shared" si="43"/>
        <v>79.128970244942138</v>
      </c>
      <c r="Z90" s="341">
        <f t="shared" si="43"/>
        <v>70.633758706673689</v>
      </c>
      <c r="AA90" s="341">
        <f t="shared" si="43"/>
        <v>51.443504845061398</v>
      </c>
      <c r="AB90" s="191">
        <f t="shared" si="43"/>
        <v>24.460474242761848</v>
      </c>
      <c r="AC90" s="368">
        <f t="shared" ca="1" si="43"/>
        <v>69.577768451597876</v>
      </c>
    </row>
    <row r="91" spans="1:29" x14ac:dyDescent="0.2">
      <c r="A91" s="305" t="s">
        <v>143</v>
      </c>
      <c r="B91" s="306"/>
      <c r="C91" s="341">
        <f t="shared" ref="C91:AC91" ca="1" si="44">C71-C111</f>
        <v>735.45289052249336</v>
      </c>
      <c r="D91" s="341">
        <f t="shared" ca="1" si="44"/>
        <v>58.437086377771266</v>
      </c>
      <c r="E91" s="341">
        <f t="shared" si="44"/>
        <v>60.466664056689297</v>
      </c>
      <c r="F91" s="411">
        <f t="shared" ca="1" si="44"/>
        <v>284.78554698565131</v>
      </c>
      <c r="G91" s="341">
        <f t="shared" si="44"/>
        <v>74.777728920009395</v>
      </c>
      <c r="H91" s="341">
        <f t="shared" si="44"/>
        <v>70.581314767360709</v>
      </c>
      <c r="I91" s="341">
        <f t="shared" si="44"/>
        <v>78.97414307265808</v>
      </c>
      <c r="J91" s="341">
        <f t="shared" si="44"/>
        <v>122.69847937444501</v>
      </c>
      <c r="K91" s="341">
        <f t="shared" si="44"/>
        <v>108.69865561400729</v>
      </c>
      <c r="L91" s="341">
        <f t="shared" si="44"/>
        <v>136.69830313488455</v>
      </c>
      <c r="M91" s="341">
        <f t="shared" si="44"/>
        <v>773.50523083049848</v>
      </c>
      <c r="N91" s="341">
        <f t="shared" si="44"/>
        <v>570.76950497577309</v>
      </c>
      <c r="O91" s="341">
        <f t="shared" si="44"/>
        <v>493.33056219651917</v>
      </c>
      <c r="P91" s="341">
        <f t="shared" si="44"/>
        <v>495.17910403939095</v>
      </c>
      <c r="Q91" s="341">
        <f t="shared" si="44"/>
        <v>491.4820203536492</v>
      </c>
      <c r="R91" s="341">
        <f t="shared" si="44"/>
        <v>369.09983394201117</v>
      </c>
      <c r="S91" s="341">
        <f t="shared" si="44"/>
        <v>296.644991051131</v>
      </c>
      <c r="T91" s="341">
        <f t="shared" si="44"/>
        <v>339.05737268344819</v>
      </c>
      <c r="U91" s="341">
        <f t="shared" si="44"/>
        <v>288.16660355703971</v>
      </c>
      <c r="V91" s="341">
        <f t="shared" si="44"/>
        <v>262.71099691290146</v>
      </c>
      <c r="W91" s="411">
        <f t="shared" si="44"/>
        <v>327.38144763110358</v>
      </c>
      <c r="X91" s="341">
        <f t="shared" si="44"/>
        <v>255.78871159410846</v>
      </c>
      <c r="Y91" s="341">
        <f t="shared" si="44"/>
        <v>213.68194946358471</v>
      </c>
      <c r="Z91" s="341">
        <f t="shared" si="44"/>
        <v>197.34296490693487</v>
      </c>
      <c r="AA91" s="341">
        <f t="shared" si="44"/>
        <v>140.40662001368219</v>
      </c>
      <c r="AB91" s="191">
        <f t="shared" si="44"/>
        <v>93.466124283270801</v>
      </c>
      <c r="AC91" s="368">
        <f t="shared" ca="1" si="44"/>
        <v>169.52322561029268</v>
      </c>
    </row>
    <row r="92" spans="1:29" x14ac:dyDescent="0.2">
      <c r="A92" s="305" t="s">
        <v>141</v>
      </c>
      <c r="B92" s="282"/>
      <c r="C92" s="341">
        <f t="shared" ref="C92:AC92" ca="1" si="45">C72-C112</f>
        <v>674.64894901940215</v>
      </c>
      <c r="D92" s="341">
        <f t="shared" ca="1" si="45"/>
        <v>69.85440497584068</v>
      </c>
      <c r="E92" s="341">
        <f t="shared" si="45"/>
        <v>60.264390765898497</v>
      </c>
      <c r="F92" s="411">
        <f t="shared" ca="1" si="45"/>
        <v>268.25591492038075</v>
      </c>
      <c r="G92" s="341">
        <f t="shared" si="45"/>
        <v>74.777728920010304</v>
      </c>
      <c r="H92" s="341">
        <f t="shared" si="45"/>
        <v>70.581314767362528</v>
      </c>
      <c r="I92" s="341">
        <f t="shared" si="45"/>
        <v>78.97414307265808</v>
      </c>
      <c r="J92" s="341">
        <f t="shared" si="45"/>
        <v>122.48277618203974</v>
      </c>
      <c r="K92" s="341">
        <f t="shared" si="45"/>
        <v>108.69865561400729</v>
      </c>
      <c r="L92" s="341">
        <f t="shared" si="45"/>
        <v>136.26689675007037</v>
      </c>
      <c r="M92" s="341">
        <f t="shared" si="45"/>
        <v>698.13967458370644</v>
      </c>
      <c r="N92" s="341">
        <f t="shared" si="45"/>
        <v>532.38580554876626</v>
      </c>
      <c r="O92" s="341">
        <f t="shared" si="45"/>
        <v>492.06112554012725</v>
      </c>
      <c r="P92" s="341">
        <f t="shared" si="45"/>
        <v>492.63412060651899</v>
      </c>
      <c r="Q92" s="341">
        <f t="shared" si="45"/>
        <v>491.48813047373187</v>
      </c>
      <c r="R92" s="341">
        <f t="shared" si="45"/>
        <v>367.48754916098187</v>
      </c>
      <c r="S92" s="341">
        <f t="shared" si="45"/>
        <v>271.49915419868103</v>
      </c>
      <c r="T92" s="341">
        <f t="shared" si="45"/>
        <v>319.86185496728831</v>
      </c>
      <c r="U92" s="341">
        <f t="shared" si="45"/>
        <v>258.12907113588153</v>
      </c>
      <c r="V92" s="341">
        <f t="shared" si="45"/>
        <v>236.5065364928696</v>
      </c>
      <c r="W92" s="411">
        <f t="shared" si="45"/>
        <v>309.02194857064751</v>
      </c>
      <c r="X92" s="341">
        <f t="shared" si="45"/>
        <v>241.48070656740038</v>
      </c>
      <c r="Y92" s="341">
        <f t="shared" si="45"/>
        <v>202.9148620082633</v>
      </c>
      <c r="Z92" s="341">
        <f t="shared" si="45"/>
        <v>188.11238606512507</v>
      </c>
      <c r="AA92" s="341">
        <f t="shared" si="45"/>
        <v>135.59995210251873</v>
      </c>
      <c r="AB92" s="191">
        <f t="shared" si="45"/>
        <v>93.140848929868298</v>
      </c>
      <c r="AC92" s="368">
        <f t="shared" ca="1" si="45"/>
        <v>162.33655781667312</v>
      </c>
    </row>
    <row r="93" spans="1:29" ht="13.65" customHeight="1" thickBot="1" x14ac:dyDescent="0.25">
      <c r="A93" s="310" t="s">
        <v>145</v>
      </c>
      <c r="B93" s="311"/>
      <c r="C93" s="343">
        <f t="shared" ref="C93:AC93" ca="1" si="46">C73-C113</f>
        <v>675.73512160788323</v>
      </c>
      <c r="D93" s="343">
        <f t="shared" ca="1" si="46"/>
        <v>69.85440497584068</v>
      </c>
      <c r="E93" s="343">
        <f t="shared" si="46"/>
        <v>60.264390765897588</v>
      </c>
      <c r="F93" s="412">
        <f t="shared" ca="1" si="46"/>
        <v>268.61797244987338</v>
      </c>
      <c r="G93" s="343">
        <f t="shared" si="46"/>
        <v>74.777728920010304</v>
      </c>
      <c r="H93" s="343">
        <f t="shared" si="46"/>
        <v>70.581314767362528</v>
      </c>
      <c r="I93" s="343">
        <f t="shared" si="46"/>
        <v>78.97414307265808</v>
      </c>
      <c r="J93" s="343">
        <f t="shared" si="46"/>
        <v>122.48277618203792</v>
      </c>
      <c r="K93" s="343">
        <f t="shared" si="46"/>
        <v>108.69865561400729</v>
      </c>
      <c r="L93" s="343">
        <f t="shared" si="46"/>
        <v>136.26689675007219</v>
      </c>
      <c r="M93" s="343">
        <f t="shared" si="46"/>
        <v>731.24106986458719</v>
      </c>
      <c r="N93" s="343">
        <f t="shared" si="46"/>
        <v>568.62612135806739</v>
      </c>
      <c r="O93" s="343">
        <f t="shared" si="46"/>
        <v>543.62584131678159</v>
      </c>
      <c r="P93" s="343">
        <f t="shared" si="46"/>
        <v>536.57176386271203</v>
      </c>
      <c r="Q93" s="343">
        <f t="shared" si="46"/>
        <v>550.67991877085115</v>
      </c>
      <c r="R93" s="343">
        <f t="shared" si="46"/>
        <v>403.11653592174116</v>
      </c>
      <c r="S93" s="343">
        <f t="shared" si="46"/>
        <v>281.46466933247393</v>
      </c>
      <c r="T93" s="343">
        <f t="shared" si="46"/>
        <v>332.57683465106857</v>
      </c>
      <c r="U93" s="343">
        <f t="shared" si="46"/>
        <v>267.27834036545119</v>
      </c>
      <c r="V93" s="343">
        <f t="shared" si="46"/>
        <v>244.53883298090568</v>
      </c>
      <c r="W93" s="412">
        <f t="shared" si="46"/>
        <v>324.78199400781523</v>
      </c>
      <c r="X93" s="343">
        <f t="shared" si="46"/>
        <v>249.92598328318491</v>
      </c>
      <c r="Y93" s="343">
        <f t="shared" si="46"/>
        <v>209.25328989713216</v>
      </c>
      <c r="Z93" s="343">
        <f t="shared" si="46"/>
        <v>193.94075100665941</v>
      </c>
      <c r="AA93" s="343">
        <f t="shared" si="46"/>
        <v>138.86223122454976</v>
      </c>
      <c r="AB93" s="204">
        <f t="shared" si="46"/>
        <v>94.485303112778638</v>
      </c>
      <c r="AC93" s="370">
        <f t="shared" ca="1" si="46"/>
        <v>166.89578843427898</v>
      </c>
    </row>
    <row r="94" spans="1:29" ht="13.65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65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65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65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65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65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65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65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65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65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0.8" thickBot="1" x14ac:dyDescent="0.25">
      <c r="A106" s="349">
        <f>A46</f>
        <v>37180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3788.026902322671</v>
      </c>
      <c r="D107" s="341">
        <v>4910.8459146229916</v>
      </c>
      <c r="E107" s="341">
        <v>7784.2200733403806</v>
      </c>
      <c r="F107" s="410">
        <v>5494.3642967620144</v>
      </c>
      <c r="G107" s="347">
        <v>8115.2079646069269</v>
      </c>
      <c r="H107" s="347">
        <v>8652.3715128366312</v>
      </c>
      <c r="I107" s="347">
        <v>7578.0444163772227</v>
      </c>
      <c r="J107" s="347">
        <v>9766.4655614649</v>
      </c>
      <c r="K107" s="347">
        <v>9150.273659599341</v>
      </c>
      <c r="L107" s="347">
        <v>10382.657463330459</v>
      </c>
      <c r="M107" s="347">
        <v>7718.423551756885</v>
      </c>
      <c r="N107" s="347">
        <v>7363.253856942496</v>
      </c>
      <c r="O107" s="347">
        <v>10453.089969498036</v>
      </c>
      <c r="P107" s="347">
        <v>9692.4849927813357</v>
      </c>
      <c r="Q107" s="347">
        <v>11213.694946214737</v>
      </c>
      <c r="R107" s="347">
        <v>9865.4426559356125</v>
      </c>
      <c r="S107" s="347">
        <v>9134.6091885104579</v>
      </c>
      <c r="T107" s="347">
        <v>9345.7943925233649</v>
      </c>
      <c r="U107" s="347">
        <v>8217.469127990018</v>
      </c>
      <c r="V107" s="347">
        <v>9840.564045017989</v>
      </c>
      <c r="W107" s="347">
        <v>9059.6804303924309</v>
      </c>
      <c r="X107" s="347">
        <v>8259.9047362176516</v>
      </c>
      <c r="Y107" s="347">
        <v>7850.2385210606944</v>
      </c>
      <c r="Z107" s="347">
        <v>7715.4821465139967</v>
      </c>
      <c r="AA107" s="347">
        <v>7398.4947273388707</v>
      </c>
      <c r="AB107" s="195">
        <v>7082.9604288547116</v>
      </c>
      <c r="AC107" s="348">
        <v>7567.0592076190223</v>
      </c>
    </row>
    <row r="108" spans="1:29" x14ac:dyDescent="0.2">
      <c r="A108" s="305" t="s">
        <v>140</v>
      </c>
      <c r="B108" s="306"/>
      <c r="C108" s="341">
        <v>3883.3385469617574</v>
      </c>
      <c r="D108" s="341">
        <v>4910.2002604138634</v>
      </c>
      <c r="E108" s="341">
        <v>7781.9232927481771</v>
      </c>
      <c r="F108" s="411">
        <v>5525.1540333745988</v>
      </c>
      <c r="G108" s="341">
        <v>7955.1961307070324</v>
      </c>
      <c r="H108" s="341">
        <v>8490.1207110509458</v>
      </c>
      <c r="I108" s="341">
        <v>7420.2715503631189</v>
      </c>
      <c r="J108" s="341">
        <v>10148.430440918462</v>
      </c>
      <c r="K108" s="341">
        <v>9368.0429353313139</v>
      </c>
      <c r="L108" s="341">
        <v>10928.817946505611</v>
      </c>
      <c r="M108" s="341">
        <v>8289.6980848369749</v>
      </c>
      <c r="N108" s="341">
        <v>7889.2005610098167</v>
      </c>
      <c r="O108" s="341">
        <v>10941.035476757719</v>
      </c>
      <c r="P108" s="341">
        <v>10173.712249774151</v>
      </c>
      <c r="Q108" s="341">
        <v>11708.358703741287</v>
      </c>
      <c r="R108" s="341">
        <v>10349.597585513076</v>
      </c>
      <c r="S108" s="341">
        <v>9073.2380628878873</v>
      </c>
      <c r="T108" s="341">
        <v>9865.0406937011303</v>
      </c>
      <c r="U108" s="341">
        <v>7862.734817118373</v>
      </c>
      <c r="V108" s="341">
        <v>9491.9386778441531</v>
      </c>
      <c r="W108" s="341">
        <v>9278.0976518708085</v>
      </c>
      <c r="X108" s="341">
        <v>8708.5947438300627</v>
      </c>
      <c r="Y108" s="341">
        <v>8190.7793294380372</v>
      </c>
      <c r="Z108" s="341">
        <v>8123.4809680828394</v>
      </c>
      <c r="AA108" s="341">
        <v>7987.9694148172684</v>
      </c>
      <c r="AB108" s="191">
        <v>8087.925998173162</v>
      </c>
      <c r="AC108" s="342">
        <v>8105.0755149238967</v>
      </c>
    </row>
    <row r="109" spans="1:29" x14ac:dyDescent="0.2">
      <c r="A109" s="305" t="s">
        <v>142</v>
      </c>
      <c r="B109" s="282"/>
      <c r="C109" s="341">
        <v>3893.0163447251116</v>
      </c>
      <c r="D109" s="341">
        <v>4831.6833281322306</v>
      </c>
      <c r="E109" s="341">
        <v>7433.4781871093182</v>
      </c>
      <c r="F109" s="411">
        <v>5386.0592866555535</v>
      </c>
      <c r="G109" s="341">
        <v>8467.3560336024257</v>
      </c>
      <c r="H109" s="341">
        <v>8488.1625811858376</v>
      </c>
      <c r="I109" s="341">
        <v>8446.5494860190138</v>
      </c>
      <c r="J109" s="341">
        <v>11621.091728427309</v>
      </c>
      <c r="K109" s="341">
        <v>11220.181731229079</v>
      </c>
      <c r="L109" s="341">
        <v>12022.001725625538</v>
      </c>
      <c r="M109" s="341">
        <v>9281.5467711301044</v>
      </c>
      <c r="N109" s="341">
        <v>9116.4971949509109</v>
      </c>
      <c r="O109" s="341">
        <v>10186.320579550451</v>
      </c>
      <c r="P109" s="341">
        <v>10148.349839163142</v>
      </c>
      <c r="Q109" s="341">
        <v>10224.291319937758</v>
      </c>
      <c r="R109" s="341">
        <v>10003.772635814888</v>
      </c>
      <c r="S109" s="341">
        <v>9252.0634974186778</v>
      </c>
      <c r="T109" s="341">
        <v>8999.69823645836</v>
      </c>
      <c r="U109" s="341">
        <v>9295.5034442857414</v>
      </c>
      <c r="V109" s="341">
        <v>9460.988811511932</v>
      </c>
      <c r="W109" s="341">
        <v>9620.8634134989898</v>
      </c>
      <c r="X109" s="341">
        <v>8262.9211759303307</v>
      </c>
      <c r="Y109" s="341">
        <v>7860.4711644177169</v>
      </c>
      <c r="Z109" s="341">
        <v>7742.7135766020665</v>
      </c>
      <c r="AA109" s="341">
        <v>7415.8891953501161</v>
      </c>
      <c r="AB109" s="191">
        <v>7104.8940464792422</v>
      </c>
      <c r="AC109" s="342">
        <v>7630.8057597218085</v>
      </c>
    </row>
    <row r="110" spans="1:29" x14ac:dyDescent="0.2">
      <c r="A110" s="305" t="s">
        <v>144</v>
      </c>
      <c r="B110" s="282"/>
      <c r="C110" s="341">
        <v>4964.808008133261</v>
      </c>
      <c r="D110" s="341">
        <v>4019.9129874519795</v>
      </c>
      <c r="E110" s="341">
        <v>6415.6846624646023</v>
      </c>
      <c r="F110" s="411">
        <v>5133.4685526832809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9292.5371953149734</v>
      </c>
      <c r="N110" s="341">
        <v>8765.6907433380093</v>
      </c>
      <c r="O110" s="341">
        <v>10104.487933275943</v>
      </c>
      <c r="P110" s="341">
        <v>9984.7268306273891</v>
      </c>
      <c r="Q110" s="341">
        <v>10224.249035924497</v>
      </c>
      <c r="R110" s="341">
        <v>9352.9929577464773</v>
      </c>
      <c r="S110" s="341">
        <v>8895.3770825275642</v>
      </c>
      <c r="T110" s="341">
        <v>8653.3801954362698</v>
      </c>
      <c r="U110" s="341">
        <v>8920.4288632953048</v>
      </c>
      <c r="V110" s="341">
        <v>9112.322188851118</v>
      </c>
      <c r="W110" s="341">
        <v>9204.8791558902485</v>
      </c>
      <c r="X110" s="341">
        <v>4974.3135505582477</v>
      </c>
      <c r="Y110" s="341">
        <v>4477.6007023881275</v>
      </c>
      <c r="Z110" s="341">
        <v>4371.7587722183252</v>
      </c>
      <c r="AA110" s="341">
        <v>5131.832564993515</v>
      </c>
      <c r="AB110" s="191">
        <v>5234.8676276073129</v>
      </c>
      <c r="AC110" s="342">
        <v>5290.795861976434</v>
      </c>
    </row>
    <row r="111" spans="1:29" x14ac:dyDescent="0.2">
      <c r="A111" s="305" t="s">
        <v>143</v>
      </c>
      <c r="B111" s="306"/>
      <c r="C111" s="341">
        <v>3631.9113161804953</v>
      </c>
      <c r="D111" s="341">
        <v>3983.5089154085385</v>
      </c>
      <c r="E111" s="341">
        <v>6125.2071669994384</v>
      </c>
      <c r="F111" s="411">
        <v>4580.2091328628239</v>
      </c>
      <c r="G111" s="341">
        <v>7548.1845700818985</v>
      </c>
      <c r="H111" s="341">
        <v>7518.2194717078455</v>
      </c>
      <c r="I111" s="341">
        <v>7578.1496684559515</v>
      </c>
      <c r="J111" s="341">
        <v>11786.270255113184</v>
      </c>
      <c r="K111" s="341">
        <v>10457.728891014402</v>
      </c>
      <c r="L111" s="341">
        <v>13114.811619211965</v>
      </c>
      <c r="M111" s="341">
        <v>9236.9717473884139</v>
      </c>
      <c r="N111" s="341">
        <v>8678.120617110797</v>
      </c>
      <c r="O111" s="341">
        <v>10604.287962055248</v>
      </c>
      <c r="P111" s="341">
        <v>10324.687824523187</v>
      </c>
      <c r="Q111" s="341">
        <v>10883.88809958731</v>
      </c>
      <c r="R111" s="341">
        <v>9120.3890006706897</v>
      </c>
      <c r="S111" s="341">
        <v>8760.7994377540854</v>
      </c>
      <c r="T111" s="341">
        <v>9172.7507521900043</v>
      </c>
      <c r="U111" s="341">
        <v>8541.8647959644913</v>
      </c>
      <c r="V111" s="341">
        <v>8567.7827651077605</v>
      </c>
      <c r="W111" s="341">
        <v>9281.9838252376667</v>
      </c>
      <c r="X111" s="341">
        <v>8338.7220855781234</v>
      </c>
      <c r="Y111" s="341">
        <v>7874.871106643267</v>
      </c>
      <c r="Z111" s="341">
        <v>7782.2917488094163</v>
      </c>
      <c r="AA111" s="341">
        <v>7422.7591192768823</v>
      </c>
      <c r="AB111" s="191">
        <v>7080.8416131779413</v>
      </c>
      <c r="AC111" s="342">
        <v>7595.397398853368</v>
      </c>
    </row>
    <row r="112" spans="1:29" x14ac:dyDescent="0.2">
      <c r="A112" s="333" t="s">
        <v>141</v>
      </c>
      <c r="B112" s="282"/>
      <c r="C112" s="341">
        <v>3321.2442324235553</v>
      </c>
      <c r="D112" s="341">
        <v>3626.4513768576016</v>
      </c>
      <c r="E112" s="341">
        <v>5653.9364992365809</v>
      </c>
      <c r="F112" s="411">
        <v>4200.5440361725787</v>
      </c>
      <c r="G112" s="341">
        <v>6915.6168064844751</v>
      </c>
      <c r="H112" s="341">
        <v>6884.6315009105701</v>
      </c>
      <c r="I112" s="341">
        <v>6946.60211205838</v>
      </c>
      <c r="J112" s="341">
        <v>10804.100455907535</v>
      </c>
      <c r="K112" s="341">
        <v>9586.1416653382221</v>
      </c>
      <c r="L112" s="341">
        <v>12022.059246476849</v>
      </c>
      <c r="M112" s="341">
        <v>8410.9884457106673</v>
      </c>
      <c r="N112" s="341">
        <v>7976.7706872370263</v>
      </c>
      <c r="O112" s="341">
        <v>10577.456601760525</v>
      </c>
      <c r="P112" s="341">
        <v>10270.889795091311</v>
      </c>
      <c r="Q112" s="341">
        <v>10884.023408429741</v>
      </c>
      <c r="R112" s="341">
        <v>9079.4768611670024</v>
      </c>
      <c r="S112" s="341">
        <v>8082.0338548162499</v>
      </c>
      <c r="T112" s="341">
        <v>8653.5399526053734</v>
      </c>
      <c r="U112" s="341">
        <v>7859.2453307779952</v>
      </c>
      <c r="V112" s="341">
        <v>7733.3162810653821</v>
      </c>
      <c r="W112" s="341">
        <v>8736.9757915258888</v>
      </c>
      <c r="X112" s="341">
        <v>7685.8429575630926</v>
      </c>
      <c r="Y112" s="341">
        <v>7248.4965691732114</v>
      </c>
      <c r="Z112" s="341">
        <v>7180.7298708002681</v>
      </c>
      <c r="AA112" s="341">
        <v>6858.6089266693516</v>
      </c>
      <c r="AB112" s="191">
        <v>6551.3662074153335</v>
      </c>
      <c r="AC112" s="342">
        <v>7027.4182488808301</v>
      </c>
    </row>
    <row r="113" spans="1:29" ht="10.8" thickBot="1" x14ac:dyDescent="0.25">
      <c r="A113" s="305" t="s">
        <v>145</v>
      </c>
      <c r="C113" s="343">
        <v>3433.663095331196</v>
      </c>
      <c r="D113" s="343">
        <v>3724.3755985752573</v>
      </c>
      <c r="E113" s="343">
        <v>5856.2097900272738</v>
      </c>
      <c r="F113" s="412">
        <v>4338.0828279779089</v>
      </c>
      <c r="G113" s="341">
        <v>7086.6530501189518</v>
      </c>
      <c r="H113" s="341">
        <v>7071.9834324485482</v>
      </c>
      <c r="I113" s="341">
        <v>7101.3226677893554</v>
      </c>
      <c r="J113" s="341">
        <v>11123.58174491928</v>
      </c>
      <c r="K113" s="341">
        <v>9793.6978585472134</v>
      </c>
      <c r="L113" s="341">
        <v>12453.465631291345</v>
      </c>
      <c r="M113" s="341">
        <v>8870.9836973725869</v>
      </c>
      <c r="N113" s="341">
        <v>8634.2040673211777</v>
      </c>
      <c r="O113" s="341">
        <v>11690.885030878997</v>
      </c>
      <c r="P113" s="341">
        <v>11186.942242259989</v>
      </c>
      <c r="Q113" s="341">
        <v>12194.827819498005</v>
      </c>
      <c r="R113" s="341">
        <v>9959.7585513078484</v>
      </c>
      <c r="S113" s="341">
        <v>8372.3369562642292</v>
      </c>
      <c r="T113" s="341">
        <v>8997.4616360909204</v>
      </c>
      <c r="U113" s="341">
        <v>8130.4489323618227</v>
      </c>
      <c r="V113" s="341">
        <v>7989.1003003399446</v>
      </c>
      <c r="W113" s="341">
        <v>9254.3225990158808</v>
      </c>
      <c r="X113" s="341">
        <v>8085.192847256918</v>
      </c>
      <c r="Y113" s="341">
        <v>7607.1635539623276</v>
      </c>
      <c r="Z113" s="341">
        <v>7541.4668049151096</v>
      </c>
      <c r="AA113" s="341">
        <v>7184.0430176193559</v>
      </c>
      <c r="AB113" s="371">
        <v>6839.0973286141079</v>
      </c>
      <c r="AC113" s="342">
        <v>7373.4346223975936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0.8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ColWidth="9.125" defaultRowHeight="10.199999999999999" x14ac:dyDescent="0.2"/>
  <cols>
    <col min="1" max="1" width="30.125" style="152" customWidth="1"/>
    <col min="2" max="13" width="12.125" style="152" customWidth="1"/>
    <col min="14" max="17" width="10" style="152" hidden="1" customWidth="1"/>
    <col min="18" max="18" width="11.25" style="152" hidden="1" customWidth="1"/>
    <col min="19" max="19" width="11.875" style="152" hidden="1" customWidth="1"/>
    <col min="20" max="28" width="10" style="152" hidden="1" customWidth="1"/>
    <col min="29" max="29" width="12.875" style="152" customWidth="1"/>
    <col min="30" max="32" width="9.125" style="152" customWidth="1"/>
    <col min="33" max="51" width="9.125" style="152"/>
    <col min="52" max="52" width="0" style="152" hidden="1" customWidth="1"/>
    <col min="53" max="61" width="9.125" style="152"/>
    <col min="62" max="66" width="0" style="152" hidden="1" customWidth="1"/>
    <col min="67" max="16384" width="9.1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37181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5">
      <c r="A6" s="287">
        <f>+'Power Price'!A6</f>
        <v>37181</v>
      </c>
    </row>
    <row r="7" spans="1:70" hidden="1" x14ac:dyDescent="0.2">
      <c r="B7" s="394">
        <v>37182</v>
      </c>
      <c r="C7" s="394">
        <v>37183</v>
      </c>
      <c r="D7" s="394">
        <v>37184</v>
      </c>
      <c r="E7" s="394">
        <v>37186</v>
      </c>
      <c r="F7" s="394">
        <v>37187</v>
      </c>
      <c r="G7" s="394">
        <v>37188</v>
      </c>
      <c r="H7" s="394">
        <v>37189</v>
      </c>
      <c r="I7" s="394">
        <v>37190</v>
      </c>
      <c r="J7" s="394">
        <v>37191</v>
      </c>
      <c r="K7" s="394">
        <v>37193</v>
      </c>
      <c r="L7" s="394">
        <v>37194</v>
      </c>
      <c r="M7" s="394">
        <v>37195</v>
      </c>
      <c r="N7" s="394">
        <v>37196</v>
      </c>
      <c r="O7" s="394">
        <v>37197</v>
      </c>
      <c r="P7" s="394">
        <v>37198</v>
      </c>
      <c r="Q7" s="394">
        <v>37200</v>
      </c>
      <c r="R7" s="394">
        <v>37201</v>
      </c>
      <c r="S7" s="394">
        <v>37202</v>
      </c>
      <c r="T7" s="394">
        <v>37203</v>
      </c>
      <c r="U7" s="394">
        <v>37204</v>
      </c>
      <c r="V7" s="394">
        <v>37205</v>
      </c>
      <c r="W7" s="394">
        <v>37207</v>
      </c>
      <c r="X7" s="394">
        <v>37208</v>
      </c>
      <c r="Y7" s="394">
        <v>37209</v>
      </c>
      <c r="Z7" s="394">
        <v>37210</v>
      </c>
      <c r="AA7" s="394">
        <v>37211</v>
      </c>
      <c r="AB7" s="394">
        <v>37212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37182</v>
      </c>
      <c r="C8" s="395">
        <f t="shared" si="0"/>
        <v>37183</v>
      </c>
      <c r="D8" s="395">
        <f t="shared" si="0"/>
        <v>37184</v>
      </c>
      <c r="E8" s="395">
        <f t="shared" si="0"/>
        <v>37186</v>
      </c>
      <c r="F8" s="395">
        <f t="shared" si="0"/>
        <v>37187</v>
      </c>
      <c r="G8" s="395">
        <f t="shared" si="0"/>
        <v>37188</v>
      </c>
      <c r="H8" s="395">
        <f t="shared" si="0"/>
        <v>37189</v>
      </c>
      <c r="I8" s="395">
        <f t="shared" si="0"/>
        <v>37190</v>
      </c>
      <c r="J8" s="395">
        <f t="shared" si="0"/>
        <v>37191</v>
      </c>
      <c r="K8" s="395">
        <f t="shared" si="0"/>
        <v>37193</v>
      </c>
      <c r="L8" s="395">
        <f t="shared" si="0"/>
        <v>37194</v>
      </c>
      <c r="M8" s="395">
        <f t="shared" si="0"/>
        <v>37195</v>
      </c>
      <c r="N8" s="395">
        <f t="shared" si="0"/>
        <v>37196</v>
      </c>
      <c r="O8" s="395">
        <f t="shared" si="0"/>
        <v>37197</v>
      </c>
      <c r="P8" s="395">
        <f t="shared" si="0"/>
        <v>37198</v>
      </c>
      <c r="Q8" s="395">
        <f t="shared" si="0"/>
        <v>37200</v>
      </c>
      <c r="R8" s="395">
        <f t="shared" si="0"/>
        <v>37201</v>
      </c>
      <c r="S8" s="395">
        <f t="shared" si="0"/>
        <v>37202</v>
      </c>
      <c r="T8" s="395">
        <f t="shared" si="0"/>
        <v>37203</v>
      </c>
      <c r="U8" s="395">
        <f t="shared" si="0"/>
        <v>37204</v>
      </c>
      <c r="V8" s="395">
        <f t="shared" si="0"/>
        <v>37205</v>
      </c>
      <c r="W8" s="395">
        <f t="shared" si="0"/>
        <v>37207</v>
      </c>
      <c r="X8" s="395">
        <f t="shared" si="0"/>
        <v>37208</v>
      </c>
      <c r="Y8" s="395">
        <f t="shared" si="0"/>
        <v>37209</v>
      </c>
      <c r="Z8" s="395">
        <f t="shared" si="0"/>
        <v>37210</v>
      </c>
      <c r="AA8" s="395">
        <f t="shared" si="0"/>
        <v>37211</v>
      </c>
      <c r="AB8" s="395">
        <f t="shared" si="0"/>
        <v>37212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26</v>
      </c>
      <c r="C9" s="195">
        <f>VLOOKUP(C$8,'Curve Summary'!$A$7:$AG$54,4)</f>
        <v>26</v>
      </c>
      <c r="D9" s="195">
        <f>VLOOKUP(D$8,'Curve Summary'!$A$7:$AG$54,4)</f>
        <v>26</v>
      </c>
      <c r="E9" s="195">
        <f>VLOOKUP(E$8,'Curve Summary'!$A$7:$AG$54,4)</f>
        <v>26</v>
      </c>
      <c r="F9" s="195">
        <f>VLOOKUP(F$8,'Curve Summary'!$A$7:$AG$54,4)</f>
        <v>26</v>
      </c>
      <c r="G9" s="195">
        <f>VLOOKUP(G$8,'Curve Summary'!$A$7:$AG$54,4)</f>
        <v>26</v>
      </c>
      <c r="H9" s="195">
        <f>VLOOKUP(H$8,'Curve Summary'!$A$7:$AG$54,4)</f>
        <v>26</v>
      </c>
      <c r="I9" s="195">
        <f>VLOOKUP(I$8,'Curve Summary'!$A$7:$AG$54,4)</f>
        <v>26</v>
      </c>
      <c r="J9" s="195">
        <f>VLOOKUP(J$8,'Curve Summary'!$A$7:$AG$54,4)</f>
        <v>26</v>
      </c>
      <c r="K9" s="195">
        <f>VLOOKUP(K$8,'Curve Summary'!$A$7:$AG$54,4)</f>
        <v>26</v>
      </c>
      <c r="L9" s="195">
        <f>VLOOKUP(L$8,'Curve Summary'!$A$7:$AG$54,4)</f>
        <v>26</v>
      </c>
      <c r="M9" s="195">
        <f>VLOOKUP(M$8,'Curve Summary'!$A$7:$AG$54,4)</f>
        <v>26</v>
      </c>
      <c r="N9" s="195">
        <f>VLOOKUP(N$8,'Curve Summary'!$A$7:$AG$54,4)</f>
        <v>28</v>
      </c>
      <c r="O9" s="195">
        <f>VLOOKUP(O$8,'Curve Summary'!$A$7:$AG$54,4)</f>
        <v>28</v>
      </c>
      <c r="P9" s="195">
        <f>VLOOKUP(P$8,'Curve Summary'!$A$7:$AG$54,4)</f>
        <v>28</v>
      </c>
      <c r="Q9" s="195">
        <f>VLOOKUP(Q$8,'Curve Summary'!$A$7:$AG$54,4)</f>
        <v>28</v>
      </c>
      <c r="R9" s="195">
        <f>VLOOKUP(R$8,'Curve Summary'!$A$7:$AG$54,4)</f>
        <v>28</v>
      </c>
      <c r="S9" s="195">
        <f>VLOOKUP(S$8,'Curve Summary'!$A$7:$AG$54,4)</f>
        <v>28</v>
      </c>
      <c r="T9" s="195">
        <f>VLOOKUP(T$8,'Curve Summary'!$A$7:$AG$54,4)</f>
        <v>28</v>
      </c>
      <c r="U9" s="195">
        <f>VLOOKUP(U$8,'Curve Summary'!$A$7:$AG$54,4)</f>
        <v>28</v>
      </c>
      <c r="V9" s="195">
        <f>VLOOKUP(V$8,'Curve Summary'!$A$7:$AG$54,4)</f>
        <v>28</v>
      </c>
      <c r="W9" s="195">
        <f>VLOOKUP(W$8,'Curve Summary'!$A$7:$AG$54,4)</f>
        <v>28</v>
      </c>
      <c r="X9" s="195">
        <f>VLOOKUP(X$8,'Curve Summary'!$A$7:$AG$54,4)</f>
        <v>28</v>
      </c>
      <c r="Y9" s="195">
        <f>VLOOKUP(Y$8,'Curve Summary'!$A$7:$AG$54,4)</f>
        <v>28</v>
      </c>
      <c r="Z9" s="301">
        <f>VLOOKUP(Z$8,'Curve Summary'!$A$7:$AG$54,4)</f>
        <v>28</v>
      </c>
      <c r="AA9" s="195">
        <f>VLOOKUP(AA$8,'Curve Summary'!$A$7:$AG$54,4)</f>
        <v>28</v>
      </c>
      <c r="AB9" s="301">
        <f>VLOOKUP(AB$8,'Curve Summary'!$A$7:$AG$54,4)</f>
        <v>28</v>
      </c>
      <c r="AC9" s="357">
        <f t="shared" ref="AC9:AC15" si="1">AVERAGE(B9:M9)</f>
        <v>26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26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28.25</v>
      </c>
      <c r="C10" s="191">
        <f>VLOOKUP(C$8,'Curve Summary'!$A$7:$AG$54,3)</f>
        <v>28</v>
      </c>
      <c r="D10" s="191">
        <f>VLOOKUP(D$8,'Curve Summary'!$A$7:$AG$54,3)</f>
        <v>28</v>
      </c>
      <c r="E10" s="191">
        <f>VLOOKUP(E$8,'Curve Summary'!$A$7:$AG$54,3)</f>
        <v>28</v>
      </c>
      <c r="F10" s="191">
        <f>VLOOKUP(F$8,'Curve Summary'!$A$7:$AG$54,3)</f>
        <v>28</v>
      </c>
      <c r="G10" s="191">
        <f>VLOOKUP(G$8,'Curve Summary'!$A$7:$AG$54,3)</f>
        <v>28</v>
      </c>
      <c r="H10" s="191">
        <f>VLOOKUP(H$8,'Curve Summary'!$A$7:$AG$54,3)</f>
        <v>28</v>
      </c>
      <c r="I10" s="191">
        <f>VLOOKUP(I$8,'Curve Summary'!$A$7:$AG$54,3)</f>
        <v>28</v>
      </c>
      <c r="J10" s="191">
        <f>VLOOKUP(J$8,'Curve Summary'!$A$7:$AG$54,3)</f>
        <v>28</v>
      </c>
      <c r="K10" s="191">
        <f>VLOOKUP(K$8,'Curve Summary'!$A$7:$AG$54,3)</f>
        <v>28</v>
      </c>
      <c r="L10" s="191">
        <f>VLOOKUP(L$8,'Curve Summary'!$A$7:$AG$54,3)</f>
        <v>28</v>
      </c>
      <c r="M10" s="191">
        <f>VLOOKUP(M$8,'Curve Summary'!$A$7:$AG$54,3)</f>
        <v>28</v>
      </c>
      <c r="N10" s="191">
        <f>VLOOKUP(N$8,'Curve Summary'!$A$7:$AG$54,3)</f>
        <v>28.75</v>
      </c>
      <c r="O10" s="191">
        <f>VLOOKUP(O$8,'Curve Summary'!$A$7:$AG$54,3)</f>
        <v>28.75</v>
      </c>
      <c r="P10" s="191">
        <f>VLOOKUP(P$8,'Curve Summary'!$A$7:$AG$54,3)</f>
        <v>28.75</v>
      </c>
      <c r="Q10" s="191">
        <f>VLOOKUP(Q$8,'Curve Summary'!$A$7:$AG$54,3)</f>
        <v>28.75</v>
      </c>
      <c r="R10" s="191">
        <f>VLOOKUP(R$8,'Curve Summary'!$A$7:$AG$54,3)</f>
        <v>28.75</v>
      </c>
      <c r="S10" s="191">
        <f>VLOOKUP(S$8,'Curve Summary'!$A$7:$AG$54,3)</f>
        <v>28.75</v>
      </c>
      <c r="T10" s="191">
        <f>VLOOKUP(T$8,'Curve Summary'!$A$7:$AG$54,3)</f>
        <v>28.75</v>
      </c>
      <c r="U10" s="191">
        <f>VLOOKUP(U$8,'Curve Summary'!$A$7:$AG$54,3)</f>
        <v>28.75</v>
      </c>
      <c r="V10" s="191">
        <f>VLOOKUP(V$8,'Curve Summary'!$A$7:$AG$54,3)</f>
        <v>28.75</v>
      </c>
      <c r="W10" s="191">
        <f>VLOOKUP(W$8,'Curve Summary'!$A$7:$AG$54,3)</f>
        <v>28.75</v>
      </c>
      <c r="X10" s="191">
        <f>VLOOKUP(X$8,'Curve Summary'!$A$7:$AG$54,3)</f>
        <v>28.75</v>
      </c>
      <c r="Y10" s="191">
        <f>VLOOKUP(Y$8,'Curve Summary'!$A$7:$AG$54,3)</f>
        <v>28.75</v>
      </c>
      <c r="Z10" s="307">
        <f>VLOOKUP(Z$8,'Curve Summary'!$A$7:$AG$54,3)</f>
        <v>28.75</v>
      </c>
      <c r="AA10" s="191">
        <f>VLOOKUP(AA$8,'Curve Summary'!$A$7:$AG$54,3)</f>
        <v>28.75</v>
      </c>
      <c r="AB10" s="307">
        <f>VLOOKUP(AB$8,'Curve Summary'!$A$7:$AG$54,3)</f>
        <v>28.75</v>
      </c>
      <c r="AC10" s="359">
        <f t="shared" si="1"/>
        <v>28.020833333333332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28.020833333333332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28.76</v>
      </c>
      <c r="C11" s="191">
        <f>VLOOKUP(C$8,'Curve Summary'!$A$7:$AG$54,5)</f>
        <v>28.5</v>
      </c>
      <c r="D11" s="191">
        <f>VLOOKUP(D$8,'Curve Summary'!$A$7:$AG$54,5)</f>
        <v>28.5</v>
      </c>
      <c r="E11" s="191">
        <f>VLOOKUP(E$8,'Curve Summary'!$A$7:$AG$54,5)</f>
        <v>28.5</v>
      </c>
      <c r="F11" s="191">
        <f>VLOOKUP(F$8,'Curve Summary'!$A$7:$AG$54,5)</f>
        <v>28.5</v>
      </c>
      <c r="G11" s="191">
        <f>VLOOKUP(G$8,'Curve Summary'!$A$7:$AG$54,5)</f>
        <v>28.5</v>
      </c>
      <c r="H11" s="191">
        <f>VLOOKUP(H$8,'Curve Summary'!$A$7:$AG$54,5)</f>
        <v>28.5</v>
      </c>
      <c r="I11" s="191">
        <f>VLOOKUP(I$8,'Curve Summary'!$A$7:$AG$54,5)</f>
        <v>28.5</v>
      </c>
      <c r="J11" s="191">
        <f>VLOOKUP(J$8,'Curve Summary'!$A$7:$AG$54,5)</f>
        <v>28.5</v>
      </c>
      <c r="K11" s="191">
        <f>VLOOKUP(K$8,'Curve Summary'!$A$7:$AG$54,5)</f>
        <v>28.5</v>
      </c>
      <c r="L11" s="191">
        <f>VLOOKUP(L$8,'Curve Summary'!$A$7:$AG$54,5)</f>
        <v>28.5</v>
      </c>
      <c r="M11" s="191">
        <f>VLOOKUP(M$8,'Curve Summary'!$A$7:$AG$54,5)</f>
        <v>28.5</v>
      </c>
      <c r="N11" s="191">
        <f>VLOOKUP(N$8,'Curve Summary'!$A$7:$AG$54,5)</f>
        <v>29.25</v>
      </c>
      <c r="O11" s="191">
        <f>VLOOKUP(O$8,'Curve Summary'!$A$7:$AG$54,5)</f>
        <v>29.25</v>
      </c>
      <c r="P11" s="191">
        <f>VLOOKUP(P$8,'Curve Summary'!$A$7:$AG$54,5)</f>
        <v>29.25</v>
      </c>
      <c r="Q11" s="191">
        <f>VLOOKUP(Q$8,'Curve Summary'!$A$7:$AG$54,5)</f>
        <v>29.25</v>
      </c>
      <c r="R11" s="191">
        <f>VLOOKUP(R$8,'Curve Summary'!$A$7:$AG$54,5)</f>
        <v>29.25</v>
      </c>
      <c r="S11" s="191">
        <f>VLOOKUP(S$8,'Curve Summary'!$A$7:$AG$54,5)</f>
        <v>29.25</v>
      </c>
      <c r="T11" s="191">
        <f>VLOOKUP(T$8,'Curve Summary'!$A$7:$AG$54,5)</f>
        <v>29.25</v>
      </c>
      <c r="U11" s="191">
        <f>VLOOKUP(U$8,'Curve Summary'!$A$7:$AG$54,5)</f>
        <v>29.25</v>
      </c>
      <c r="V11" s="191">
        <f>VLOOKUP(V$8,'Curve Summary'!$A$7:$AG$54,5)</f>
        <v>29.25</v>
      </c>
      <c r="W11" s="191">
        <f>VLOOKUP(W$8,'Curve Summary'!$A$7:$AG$54,5)</f>
        <v>29.25</v>
      </c>
      <c r="X11" s="191">
        <f>VLOOKUP(X$8,'Curve Summary'!$A$7:$AG$54,5)</f>
        <v>29.25</v>
      </c>
      <c r="Y11" s="191">
        <f>VLOOKUP(Y$8,'Curve Summary'!$A$7:$AG$54,5)</f>
        <v>29.25</v>
      </c>
      <c r="Z11" s="307">
        <f>VLOOKUP(Z$8,'Curve Summary'!$A$7:$AG$54,5)</f>
        <v>29.25</v>
      </c>
      <c r="AA11" s="191">
        <f>VLOOKUP(AA$8,'Curve Summary'!$A$7:$AG$54,5)</f>
        <v>29.25</v>
      </c>
      <c r="AB11" s="307">
        <f>VLOOKUP(AB$8,'Curve Summary'!$A$7:$AG$54,5)</f>
        <v>28</v>
      </c>
      <c r="AC11" s="359">
        <f t="shared" si="1"/>
        <v>28.521666666666665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28.521666666666665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28.76</v>
      </c>
      <c r="C12" s="191">
        <f>VLOOKUP(C$8,'Curve Summary'!$A$7:$AG$54,9)</f>
        <v>27.1875</v>
      </c>
      <c r="D12" s="191">
        <f>VLOOKUP(D$8,'Curve Summary'!$A$7:$AG$54,9)</f>
        <v>30.25</v>
      </c>
      <c r="E12" s="191">
        <f>VLOOKUP(E$8,'Curve Summary'!$A$7:$AG$54,9)</f>
        <v>27.1875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25.5</v>
      </c>
      <c r="K12" s="191">
        <f>VLOOKUP(K$8,'Curve Summary'!$A$7:$AG$54,9)</f>
        <v>27.1875</v>
      </c>
      <c r="L12" s="191">
        <f>VLOOKUP(L$8,'Curve Summary'!$A$7:$AG$54,9)</f>
        <v>27.1875</v>
      </c>
      <c r="M12" s="191">
        <f>VLOOKUP(M$8,'Curve Summary'!$A$7:$AG$54,9)</f>
        <v>27.1875</v>
      </c>
      <c r="N12" s="191">
        <f>VLOOKUP(N$8,'Curve Summary'!$A$7:$AG$54,9)</f>
        <v>24.9</v>
      </c>
      <c r="O12" s="191">
        <f>VLOOKUP(O$8,'Curve Summary'!$A$7:$AG$54,9)</f>
        <v>24.9</v>
      </c>
      <c r="P12" s="191">
        <f>VLOOKUP(P$8,'Curve Summary'!$A$7:$AG$54,9)</f>
        <v>24.899999618530298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26</v>
      </c>
      <c r="W12" s="191">
        <f>VLOOKUP(W$8,'Curve Summary'!$A$7:$AG$54,9)</f>
        <v>20.174999237060501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7">
        <f>VLOOKUP(Z$8,'Curve Summary'!$A$7:$AG$54,9)</f>
        <v>20.174999237060501</v>
      </c>
      <c r="AA12" s="191">
        <f>VLOOKUP(AA$8,'Curve Summary'!$A$7:$AG$54,9)</f>
        <v>20.174999237060501</v>
      </c>
      <c r="AB12" s="307">
        <f>VLOOKUP(AB$8,'Curve Summary'!$A$7:$AG$54,9)</f>
        <v>26</v>
      </c>
      <c r="AC12" s="359">
        <f t="shared" si="1"/>
        <v>27.433125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27.433125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29.97</v>
      </c>
      <c r="C13" s="191">
        <f>VLOOKUP(C$8,'Curve Summary'!$A$7:$AG$54,6)</f>
        <v>29.5</v>
      </c>
      <c r="D13" s="191">
        <f>VLOOKUP(D$8,'Curve Summary'!$A$7:$AG$54,6)</f>
        <v>29.5</v>
      </c>
      <c r="E13" s="191">
        <f>VLOOKUP(E$8,'Curve Summary'!$A$7:$AG$54,6)</f>
        <v>29.5</v>
      </c>
      <c r="F13" s="191">
        <f>VLOOKUP(F$8,'Curve Summary'!$A$7:$AG$54,6)</f>
        <v>29.5</v>
      </c>
      <c r="G13" s="191">
        <f>VLOOKUP(G$8,'Curve Summary'!$A$7:$AG$54,6)</f>
        <v>29.5</v>
      </c>
      <c r="H13" s="191">
        <f>VLOOKUP(H$8,'Curve Summary'!$A$7:$AG$54,6)</f>
        <v>29.5</v>
      </c>
      <c r="I13" s="191">
        <f>VLOOKUP(I$8,'Curve Summary'!$A$7:$AG$54,6)</f>
        <v>29.5</v>
      </c>
      <c r="J13" s="191">
        <f>VLOOKUP(J$8,'Curve Summary'!$A$7:$AG$54,6)</f>
        <v>29.5</v>
      </c>
      <c r="K13" s="191">
        <f>VLOOKUP(K$8,'Curve Summary'!$A$7:$AG$54,6)</f>
        <v>29.5</v>
      </c>
      <c r="L13" s="191">
        <f>VLOOKUP(L$8,'Curve Summary'!$A$7:$AG$54,6)</f>
        <v>29.5</v>
      </c>
      <c r="M13" s="191">
        <f>VLOOKUP(M$8,'Curve Summary'!$A$7:$AG$54,6)</f>
        <v>29.5</v>
      </c>
      <c r="N13" s="191">
        <f>VLOOKUP(N$8,'Curve Summary'!$A$7:$AG$54,6)</f>
        <v>28.6</v>
      </c>
      <c r="O13" s="191">
        <f>VLOOKUP(O$8,'Curve Summary'!$A$7:$AG$54,6)</f>
        <v>28.6</v>
      </c>
      <c r="P13" s="191">
        <f>VLOOKUP(P$8,'Curve Summary'!$A$7:$AG$54,6)</f>
        <v>28.6</v>
      </c>
      <c r="Q13" s="191">
        <f>VLOOKUP(Q$8,'Curve Summary'!$A$7:$AG$54,6)</f>
        <v>28.6</v>
      </c>
      <c r="R13" s="191">
        <f>VLOOKUP(R$8,'Curve Summary'!$A$7:$AG$54,6)</f>
        <v>28.6</v>
      </c>
      <c r="S13" s="191">
        <f>VLOOKUP(S$8,'Curve Summary'!$A$7:$AG$54,6)</f>
        <v>28.6</v>
      </c>
      <c r="T13" s="191">
        <f>VLOOKUP(T$8,'Curve Summary'!$A$7:$AG$54,6)</f>
        <v>28.6</v>
      </c>
      <c r="U13" s="191">
        <f>VLOOKUP(U$8,'Curve Summary'!$A$7:$AG$54,6)</f>
        <v>28.6</v>
      </c>
      <c r="V13" s="191">
        <f>VLOOKUP(V$8,'Curve Summary'!$A$7:$AG$54,6)</f>
        <v>28.6</v>
      </c>
      <c r="W13" s="191">
        <f>VLOOKUP(W$8,'Curve Summary'!$A$7:$AG$54,6)</f>
        <v>28.6</v>
      </c>
      <c r="X13" s="191">
        <f>VLOOKUP(X$8,'Curve Summary'!$A$7:$AG$54,6)</f>
        <v>28.6</v>
      </c>
      <c r="Y13" s="191">
        <f>VLOOKUP(Y$8,'Curve Summary'!$A$7:$AG$54,6)</f>
        <v>28.6</v>
      </c>
      <c r="Z13" s="307">
        <f>VLOOKUP(Z$8,'Curve Summary'!$A$7:$AG$54,6)</f>
        <v>28.6</v>
      </c>
      <c r="AA13" s="191">
        <f>VLOOKUP(AA$8,'Curve Summary'!$A$7:$AG$54,6)</f>
        <v>28.6</v>
      </c>
      <c r="AB13" s="307">
        <f>VLOOKUP(AB$8,'Curve Summary'!$A$7:$AG$54,6)</f>
        <v>28.6</v>
      </c>
      <c r="AC13" s="359">
        <f t="shared" si="1"/>
        <v>29.53916666666667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29.53916666666667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29.5</v>
      </c>
      <c r="C14" s="191">
        <f>VLOOKUP(C$8,'Curve Summary'!$A$7:$AG$54,2)</f>
        <v>27.5</v>
      </c>
      <c r="D14" s="191">
        <f>VLOOKUP(D$8,'Curve Summary'!$A$7:$AG$54,2)</f>
        <v>27.5</v>
      </c>
      <c r="E14" s="191">
        <f>VLOOKUP(E$8,'Curve Summary'!$A$7:$AG$54,2)</f>
        <v>27.5</v>
      </c>
      <c r="F14" s="191">
        <f>VLOOKUP(F$8,'Curve Summary'!$A$7:$AG$54,2)</f>
        <v>27.5</v>
      </c>
      <c r="G14" s="191">
        <f>VLOOKUP(G$8,'Curve Summary'!$A$7:$AG$54,2)</f>
        <v>27.5</v>
      </c>
      <c r="H14" s="191">
        <f>VLOOKUP(H$8,'Curve Summary'!$A$7:$AG$54,2)</f>
        <v>27.5</v>
      </c>
      <c r="I14" s="191">
        <f>VLOOKUP(I$8,'Curve Summary'!$A$7:$AG$54,2)</f>
        <v>27.5</v>
      </c>
      <c r="J14" s="191">
        <f>VLOOKUP(J$8,'Curve Summary'!$A$7:$AG$54,2)</f>
        <v>27.5</v>
      </c>
      <c r="K14" s="191">
        <f>VLOOKUP(K$8,'Curve Summary'!$A$7:$AG$54,2)</f>
        <v>27.5</v>
      </c>
      <c r="L14" s="191">
        <f>VLOOKUP(L$8,'Curve Summary'!$A$7:$AG$54,2)</f>
        <v>27.5</v>
      </c>
      <c r="M14" s="191">
        <f>VLOOKUP(M$8,'Curve Summary'!$A$7:$AG$54,2)</f>
        <v>27.5</v>
      </c>
      <c r="N14" s="191">
        <f>VLOOKUP(N$8,'Curve Summary'!$A$7:$AG$54,2)</f>
        <v>27.75</v>
      </c>
      <c r="O14" s="191">
        <f>VLOOKUP(O$8,'Curve Summary'!$A$7:$AG$54,2)</f>
        <v>27.75</v>
      </c>
      <c r="P14" s="191">
        <f>VLOOKUP(P$8,'Curve Summary'!$A$7:$AG$54,2)</f>
        <v>27.75</v>
      </c>
      <c r="Q14" s="191">
        <f>VLOOKUP(Q$8,'Curve Summary'!$A$7:$AG$54,2)</f>
        <v>27.75</v>
      </c>
      <c r="R14" s="191">
        <f>VLOOKUP(R$8,'Curve Summary'!$A$7:$AG$54,2)</f>
        <v>27.75</v>
      </c>
      <c r="S14" s="191">
        <f>VLOOKUP(S$8,'Curve Summary'!$A$7:$AG$54,2)</f>
        <v>27.75</v>
      </c>
      <c r="T14" s="191">
        <f>VLOOKUP(T$8,'Curve Summary'!$A$7:$AG$54,2)</f>
        <v>27.75</v>
      </c>
      <c r="U14" s="191">
        <f>VLOOKUP(U$8,'Curve Summary'!$A$7:$AG$54,2)</f>
        <v>27.75</v>
      </c>
      <c r="V14" s="191">
        <f>VLOOKUP(V$8,'Curve Summary'!$A$7:$AG$54,2)</f>
        <v>27.75</v>
      </c>
      <c r="W14" s="191">
        <f>VLOOKUP(W$8,'Curve Summary'!$A$7:$AG$54,2)</f>
        <v>27.75</v>
      </c>
      <c r="X14" s="191">
        <f>VLOOKUP(X$8,'Curve Summary'!$A$7:$AG$54,2)</f>
        <v>27.75</v>
      </c>
      <c r="Y14" s="191">
        <f>VLOOKUP(Y$8,'Curve Summary'!$A$7:$AG$54,2)</f>
        <v>27.75</v>
      </c>
      <c r="Z14" s="307">
        <f>VLOOKUP(Z$8,'Curve Summary'!$A$7:$AG$54,2)</f>
        <v>27.75</v>
      </c>
      <c r="AA14" s="191">
        <f>VLOOKUP(AA$8,'Curve Summary'!$A$7:$AG$54,2)</f>
        <v>27.75</v>
      </c>
      <c r="AB14" s="307">
        <f>VLOOKUP(AB$8,'Curve Summary'!$A$7:$AG$54,2)</f>
        <v>27.75</v>
      </c>
      <c r="AC14" s="359">
        <f t="shared" si="1"/>
        <v>27.666666666666668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27.666666666666668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30.5</v>
      </c>
      <c r="C15" s="204">
        <f>VLOOKUP(C$8,'Curve Summary'!$A$7:$AG$54,7)</f>
        <v>28.5</v>
      </c>
      <c r="D15" s="204">
        <f>VLOOKUP(D$8,'Curve Summary'!$A$7:$AG$54,7)</f>
        <v>28.5</v>
      </c>
      <c r="E15" s="204">
        <f>VLOOKUP(E$8,'Curve Summary'!$A$7:$AG$54,7)</f>
        <v>28.5</v>
      </c>
      <c r="F15" s="204">
        <f>VLOOKUP(F$8,'Curve Summary'!$A$7:$AG$54,7)</f>
        <v>28.5</v>
      </c>
      <c r="G15" s="204">
        <f>VLOOKUP(G$8,'Curve Summary'!$A$7:$AG$54,7)</f>
        <v>28.5</v>
      </c>
      <c r="H15" s="204">
        <f>VLOOKUP(H$8,'Curve Summary'!$A$7:$AG$54,7)</f>
        <v>28.5</v>
      </c>
      <c r="I15" s="204">
        <f>VLOOKUP(I$8,'Curve Summary'!$A$7:$AG$54,7)</f>
        <v>28.5</v>
      </c>
      <c r="J15" s="204">
        <f>VLOOKUP(J$8,'Curve Summary'!$A$7:$AG$54,7)</f>
        <v>28.5</v>
      </c>
      <c r="K15" s="204">
        <f>VLOOKUP(K$8,'Curve Summary'!$A$7:$AG$54,7)</f>
        <v>28.5</v>
      </c>
      <c r="L15" s="204">
        <f>VLOOKUP(L$8,'Curve Summary'!$A$7:$AG$54,7)</f>
        <v>28.5</v>
      </c>
      <c r="M15" s="204">
        <f>VLOOKUP(M$8,'Curve Summary'!$A$7:$AG$54,7)</f>
        <v>28.5</v>
      </c>
      <c r="N15" s="204">
        <f>VLOOKUP(N$8,'Curve Summary'!$A$7:$AG$54,7)</f>
        <v>28.75</v>
      </c>
      <c r="O15" s="204">
        <f>VLOOKUP(O$8,'Curve Summary'!$A$7:$AG$54,7)</f>
        <v>28.75</v>
      </c>
      <c r="P15" s="204">
        <f>VLOOKUP(P$8,'Curve Summary'!$A$7:$AG$54,7)</f>
        <v>28.75</v>
      </c>
      <c r="Q15" s="204">
        <f>VLOOKUP(Q$8,'Curve Summary'!$A$7:$AG$54,7)</f>
        <v>28.75</v>
      </c>
      <c r="R15" s="204">
        <f>VLOOKUP(R$8,'Curve Summary'!$A$7:$AG$54,7)</f>
        <v>28.75</v>
      </c>
      <c r="S15" s="204">
        <f>VLOOKUP(S$8,'Curve Summary'!$A$7:$AG$54,7)</f>
        <v>28.75</v>
      </c>
      <c r="T15" s="204">
        <f>VLOOKUP(T$8,'Curve Summary'!$A$7:$AG$54,7)</f>
        <v>28.75</v>
      </c>
      <c r="U15" s="204">
        <f>VLOOKUP(U$8,'Curve Summary'!$A$7:$AG$54,7)</f>
        <v>28.75</v>
      </c>
      <c r="V15" s="204">
        <f>VLOOKUP(V$8,'Curve Summary'!$A$7:$AG$54,7)</f>
        <v>28.75</v>
      </c>
      <c r="W15" s="204">
        <f>VLOOKUP(W$8,'Curve Summary'!$A$7:$AG$54,7)</f>
        <v>28.75</v>
      </c>
      <c r="X15" s="204">
        <f>VLOOKUP(X$8,'Curve Summary'!$A$7:$AG$54,7)</f>
        <v>28.75</v>
      </c>
      <c r="Y15" s="204">
        <f>VLOOKUP(Y$8,'Curve Summary'!$A$7:$AG$54,7)</f>
        <v>28.75</v>
      </c>
      <c r="Z15" s="312">
        <f>VLOOKUP(Z$8,'Curve Summary'!$A$7:$AG$54,7)</f>
        <v>28.75</v>
      </c>
      <c r="AA15" s="204">
        <f>VLOOKUP(AA$8,'Curve Summary'!$A$7:$AG$54,7)</f>
        <v>28.75</v>
      </c>
      <c r="AB15" s="312">
        <f>VLOOKUP(AB$8,'Curve Summary'!$A$7:$AG$54,7)</f>
        <v>28.75</v>
      </c>
      <c r="AC15" s="361">
        <f t="shared" si="1"/>
        <v>28.666666666666668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28.666666666666668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2" thickBot="1" x14ac:dyDescent="0.35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54</v>
      </c>
      <c r="C18" s="319">
        <f>IF(ISNUMBER(VLOOKUP(C$8,'Curve Summary ALBERTA'!$A$7:$AG$54,18,FALSE)),VLOOKUP(C$8,'Curve Summary ALBERTA'!$A$7:$AG$54,18,FALSE),0)</f>
        <v>47</v>
      </c>
      <c r="D18" s="319">
        <f>IF(ISNUMBER(VLOOKUP(D$8,'Curve Summary ALBERTA'!$A$7:$AG$54,18,FALSE)),VLOOKUP(D$8,'Curve Summary ALBERTA'!$A$7:$AG$54,18,FALSE),0)</f>
        <v>0</v>
      </c>
      <c r="E18" s="319">
        <f>IF(ISNUMBER(VLOOKUP(E$8,'Curve Summary ALBERTA'!$A$7:$AG$54,18,FALSE)),VLOOKUP(E$8,'Curve Summary ALBERTA'!$A$7:$AG$54,18,FALSE),0)</f>
        <v>47</v>
      </c>
      <c r="F18" s="319">
        <f>IF(ISNUMBER(VLOOKUP(F$8,'Curve Summary ALBERTA'!$A$7:$AG$54,18,FALSE)),VLOOKUP(F$8,'Curve Summary ALBERTA'!$A$7:$AG$54,18,FALSE),0)</f>
        <v>47</v>
      </c>
      <c r="G18" s="319">
        <f>IF(ISNUMBER(VLOOKUP(G$8,'Curve Summary ALBERTA'!$A$7:$AG$54,18,FALSE)),VLOOKUP(G$8,'Curve Summary ALBERTA'!$A$7:$AG$54,18,FALSE),0)</f>
        <v>47</v>
      </c>
      <c r="H18" s="319">
        <f>IF(ISNUMBER(VLOOKUP(H$8,'Curve Summary ALBERTA'!$A$7:$AG$54,18,FALSE)),VLOOKUP(H$8,'Curve Summary ALBERTA'!$A$7:$AG$54,18,FALSE),0)</f>
        <v>47</v>
      </c>
      <c r="I18" s="319">
        <f>IF(ISNUMBER(VLOOKUP(I$8,'Curve Summary ALBERTA'!$A$7:$AG$54,18,FALSE)),VLOOKUP(I$8,'Curve Summary ALBERTA'!$A$7:$AG$54,18,FALSE),0)</f>
        <v>47</v>
      </c>
      <c r="J18" s="319">
        <f>IF(ISNUMBER(VLOOKUP(J$8,'Curve Summary ALBERTA'!$A$7:$AG$54,18,FALSE)),VLOOKUP(J$8,'Curve Summary ALBERTA'!$A$7:$AG$54,18,FALSE),0)</f>
        <v>0</v>
      </c>
      <c r="K18" s="319">
        <f>IF(ISNUMBER(VLOOKUP(K$8,'Curve Summary ALBERTA'!$A$7:$AG$54,18,FALSE)),VLOOKUP(K$8,'Curve Summary ALBERTA'!$A$7:$AG$54,18,FALSE),0)</f>
        <v>47</v>
      </c>
      <c r="L18" s="319">
        <f>IF(ISNUMBER(VLOOKUP(L$8,'Curve Summary ALBERTA'!$A$7:$AG$54,18,FALSE)),VLOOKUP(L$8,'Curve Summary ALBERTA'!$A$7:$AG$54,18,FALSE),0)</f>
        <v>47</v>
      </c>
      <c r="M18" s="319">
        <f>IF(ISNUMBER(VLOOKUP(M$8,'Curve Summary ALBERTA'!$A$7:$AG$54,18,FALSE)),VLOOKUP(M$8,'Curve Summary ALBERTA'!$A$7:$AG$54,18,FALSE),0)</f>
        <v>47</v>
      </c>
      <c r="N18" s="319">
        <f>IF(ISNUMBER(VLOOKUP(N$8,'Curve Summary ALBERTA'!$A$7:$AG$54,18,FALSE)),VLOOKUP(N$8,'Curve Summary ALBERTA'!$A$7:$AG$54,18,FALSE),0)</f>
        <v>42.499996185302734</v>
      </c>
      <c r="O18" s="319">
        <f>IF(ISNUMBER(VLOOKUP(O$8,'Curve Summary ALBERTA'!$A$7:$AG$54,18,FALSE)),VLOOKUP(O$8,'Curve Summary ALBERTA'!$A$7:$AG$54,18,FALSE),0)</f>
        <v>42.499996185302734</v>
      </c>
      <c r="P18" s="319">
        <f>IF(ISNUMBER(VLOOKUP(P$8,'Curve Summary ALBERTA'!$A$7:$AG$54,18,FALSE)),VLOOKUP(P$8,'Curve Summary ALBERTA'!$A$7:$AG$54,18,FALSE),0)</f>
        <v>0</v>
      </c>
      <c r="Q18" s="319">
        <f>IF(ISNUMBER(VLOOKUP(Q$8,'Curve Summary ALBERTA'!$A$7:$AG$54,18,FALSE)),VLOOKUP(Q$8,'Curve Summary ALBERTA'!$A$7:$AG$54,18,FALSE),0)</f>
        <v>42.499996185302734</v>
      </c>
      <c r="R18" s="319">
        <f>IF(ISNUMBER(VLOOKUP(R$8,'Curve Summary ALBERTA'!$A$7:$AG$54,18,FALSE)),VLOOKUP(R$8,'Curve Summary ALBERTA'!$A$7:$AG$54,18,FALSE),0)</f>
        <v>42.499996185302734</v>
      </c>
      <c r="S18" s="319">
        <f>IF(ISNUMBER(VLOOKUP(S$8,'Curve Summary ALBERTA'!$A$7:$AG$54,18,FALSE)),VLOOKUP(S$8,'Curve Summary ALBERTA'!$A$7:$AG$54,18,FALSE),0)</f>
        <v>42.499996185302734</v>
      </c>
      <c r="T18" s="319">
        <f>IF(ISNUMBER(VLOOKUP(T$8,'Curve Summary ALBERTA'!$A$7:$AG$54,18,FALSE)),VLOOKUP(T$8,'Curve Summary ALBERTA'!$A$7:$AG$54,18,FALSE),0)</f>
        <v>42.499996185302734</v>
      </c>
      <c r="U18" s="319">
        <f>IF(ISNUMBER(VLOOKUP(U$8,'Curve Summary ALBERTA'!$A$7:$AG$54,18,FALSE)),VLOOKUP(U$8,'Curve Summary ALBERTA'!$A$7:$AG$54,18,FALSE),0)</f>
        <v>42.499996185302734</v>
      </c>
      <c r="V18" s="319">
        <f>IF(ISNUMBER(VLOOKUP(V$8,'Curve Summary ALBERTA'!$A$7:$AG$54,18,FALSE)),VLOOKUP(V$8,'Curve Summary ALBERTA'!$A$7:$AG$54,18,FALSE),0)</f>
        <v>0</v>
      </c>
      <c r="W18" s="319">
        <f>IF(ISNUMBER(VLOOKUP(W$8,'Curve Summary ALBERTA'!$A$7:$AG$54,18,FALSE)),VLOOKUP(W$8,'Curve Summary ALBERTA'!$A$7:$AG$54,18,FALSE),0)</f>
        <v>42.499996185302734</v>
      </c>
      <c r="X18" s="319">
        <f>IF(ISNUMBER(VLOOKUP(X$8,'Curve Summary ALBERTA'!$A$7:$AG$54,18,FALSE)),VLOOKUP(X$8,'Curve Summary ALBERTA'!$A$7:$AG$54,18,FALSE),0)</f>
        <v>42.499996185302734</v>
      </c>
      <c r="Y18" s="319">
        <f>IF(ISNUMBER(VLOOKUP(Y$8,'Curve Summary ALBERTA'!$A$7:$AG$54,18,FALSE)),VLOOKUP(Y$8,'Curve Summary ALBERTA'!$A$7:$AG$54,18,FALSE),0)</f>
        <v>42.499996185302734</v>
      </c>
      <c r="Z18" s="319">
        <f>IF(ISNUMBER(VLOOKUP(Z$8,'Curve Summary ALBERTA'!$A$7:$AG$54,18,FALSE)),VLOOKUP(Z$8,'Curve Summary ALBERTA'!$A$7:$AG$54,18,FALSE),0)</f>
        <v>42.499996185302734</v>
      </c>
      <c r="AA18" s="319">
        <f>IF(ISNUMBER(VLOOKUP(AA$8,'Curve Summary ALBERTA'!$A$7:$AG$54,18,FALSE)),VLOOKUP(AA$8,'Curve Summary ALBERTA'!$A$7:$AG$54,18,FALSE),0)</f>
        <v>42.499996185302734</v>
      </c>
      <c r="AB18" s="399">
        <f>IF(ISNUMBER(VLOOKUP(AB$8,'Curve Summary ALBERTA'!$A$7:$AG$54,18,FALSE)),VLOOKUP(AB$8,'Curve Summary ALBERTA'!$A$7:$AG$54,18,FALSE),0)</f>
        <v>0</v>
      </c>
      <c r="AC18" s="357">
        <f>AVERAGE(B18:M18)</f>
        <v>39.75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39.75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2" thickBot="1" x14ac:dyDescent="0.35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2</v>
      </c>
      <c r="C28" s="195">
        <f t="shared" si="2"/>
        <v>2</v>
      </c>
      <c r="D28" s="195">
        <f t="shared" si="2"/>
        <v>2</v>
      </c>
      <c r="E28" s="195">
        <f t="shared" si="2"/>
        <v>2</v>
      </c>
      <c r="F28" s="195">
        <f t="shared" ref="F28:F37" si="3">F9-F47</f>
        <v>2</v>
      </c>
      <c r="G28" s="195">
        <f t="shared" si="2"/>
        <v>2</v>
      </c>
      <c r="H28" s="195">
        <f t="shared" si="2"/>
        <v>2</v>
      </c>
      <c r="I28" s="195">
        <f t="shared" si="2"/>
        <v>2</v>
      </c>
      <c r="J28" s="195">
        <f t="shared" si="2"/>
        <v>2</v>
      </c>
      <c r="K28" s="195">
        <f t="shared" si="2"/>
        <v>2</v>
      </c>
      <c r="L28" s="195">
        <f t="shared" si="2"/>
        <v>2</v>
      </c>
      <c r="M28" s="195">
        <f t="shared" si="2"/>
        <v>2</v>
      </c>
      <c r="N28" s="195">
        <f t="shared" si="2"/>
        <v>0</v>
      </c>
      <c r="O28" s="195">
        <f t="shared" si="2"/>
        <v>0</v>
      </c>
      <c r="P28" s="195">
        <f t="shared" si="2"/>
        <v>0</v>
      </c>
      <c r="Q28" s="195">
        <f t="shared" si="2"/>
        <v>0</v>
      </c>
      <c r="R28" s="195">
        <f t="shared" si="2"/>
        <v>0</v>
      </c>
      <c r="S28" s="195">
        <f t="shared" si="2"/>
        <v>0</v>
      </c>
      <c r="T28" s="195">
        <f t="shared" si="2"/>
        <v>0</v>
      </c>
      <c r="U28" s="195">
        <f t="shared" si="2"/>
        <v>0</v>
      </c>
      <c r="V28" s="195">
        <f t="shared" si="2"/>
        <v>0</v>
      </c>
      <c r="W28" s="195">
        <f t="shared" si="2"/>
        <v>0</v>
      </c>
      <c r="X28" s="195">
        <f t="shared" si="2"/>
        <v>0</v>
      </c>
      <c r="Y28" s="195">
        <f t="shared" si="2"/>
        <v>0</v>
      </c>
      <c r="Z28" s="195">
        <f t="shared" si="2"/>
        <v>0</v>
      </c>
      <c r="AA28" s="195">
        <f t="shared" si="2"/>
        <v>0</v>
      </c>
      <c r="AB28" s="195">
        <f t="shared" si="2"/>
        <v>0</v>
      </c>
      <c r="AC28" s="357">
        <f t="shared" ref="AC28:AC33" si="4">AC9-AC47</f>
        <v>2.0961538461538467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1.25</v>
      </c>
      <c r="C29" s="191">
        <f t="shared" si="5"/>
        <v>1</v>
      </c>
      <c r="D29" s="191">
        <f t="shared" si="5"/>
        <v>1</v>
      </c>
      <c r="E29" s="191">
        <f t="shared" si="5"/>
        <v>1</v>
      </c>
      <c r="F29" s="191">
        <f t="shared" si="3"/>
        <v>1</v>
      </c>
      <c r="G29" s="191">
        <f t="shared" si="5"/>
        <v>1</v>
      </c>
      <c r="H29" s="191">
        <f t="shared" si="5"/>
        <v>1</v>
      </c>
      <c r="I29" s="191">
        <f t="shared" si="5"/>
        <v>1</v>
      </c>
      <c r="J29" s="191">
        <f t="shared" si="5"/>
        <v>1</v>
      </c>
      <c r="K29" s="191">
        <f t="shared" si="5"/>
        <v>1</v>
      </c>
      <c r="L29" s="191">
        <f t="shared" si="5"/>
        <v>1</v>
      </c>
      <c r="M29" s="191">
        <f t="shared" si="5"/>
        <v>1</v>
      </c>
      <c r="N29" s="191">
        <f t="shared" si="5"/>
        <v>0</v>
      </c>
      <c r="O29" s="191">
        <f t="shared" si="5"/>
        <v>0</v>
      </c>
      <c r="P29" s="191">
        <f t="shared" si="5"/>
        <v>0</v>
      </c>
      <c r="Q29" s="191">
        <f t="shared" si="5"/>
        <v>0</v>
      </c>
      <c r="R29" s="191">
        <f t="shared" si="5"/>
        <v>0</v>
      </c>
      <c r="S29" s="191">
        <f t="shared" si="5"/>
        <v>0</v>
      </c>
      <c r="T29" s="191">
        <f t="shared" si="5"/>
        <v>0</v>
      </c>
      <c r="U29" s="191">
        <f t="shared" si="5"/>
        <v>0</v>
      </c>
      <c r="V29" s="191">
        <f t="shared" si="5"/>
        <v>0</v>
      </c>
      <c r="W29" s="191">
        <f t="shared" si="5"/>
        <v>0</v>
      </c>
      <c r="X29" s="191">
        <f t="shared" si="5"/>
        <v>0</v>
      </c>
      <c r="Y29" s="191">
        <f t="shared" si="5"/>
        <v>0</v>
      </c>
      <c r="Z29" s="191">
        <f t="shared" si="5"/>
        <v>0</v>
      </c>
      <c r="AA29" s="191">
        <f t="shared" si="5"/>
        <v>0</v>
      </c>
      <c r="AB29" s="191">
        <f t="shared" si="5"/>
        <v>0</v>
      </c>
      <c r="AC29" s="359">
        <f t="shared" si="4"/>
        <v>1.1554487179487154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1.5100000000000016</v>
      </c>
      <c r="C30" s="191">
        <f t="shared" si="6"/>
        <v>1.25</v>
      </c>
      <c r="D30" s="191">
        <f t="shared" si="6"/>
        <v>1.25</v>
      </c>
      <c r="E30" s="191">
        <f t="shared" si="6"/>
        <v>1.25</v>
      </c>
      <c r="F30" s="191">
        <f t="shared" si="3"/>
        <v>1.25</v>
      </c>
      <c r="G30" s="191">
        <f t="shared" si="6"/>
        <v>1.25</v>
      </c>
      <c r="H30" s="191">
        <f t="shared" si="6"/>
        <v>1.25</v>
      </c>
      <c r="I30" s="191">
        <f t="shared" si="6"/>
        <v>1.25</v>
      </c>
      <c r="J30" s="191">
        <f t="shared" si="6"/>
        <v>1.25</v>
      </c>
      <c r="K30" s="191">
        <f t="shared" si="6"/>
        <v>1.25</v>
      </c>
      <c r="L30" s="191">
        <f t="shared" si="6"/>
        <v>1.25</v>
      </c>
      <c r="M30" s="191">
        <f t="shared" si="6"/>
        <v>1.25</v>
      </c>
      <c r="N30" s="191">
        <f t="shared" si="6"/>
        <v>0</v>
      </c>
      <c r="O30" s="191">
        <f t="shared" si="6"/>
        <v>0</v>
      </c>
      <c r="P30" s="191">
        <f t="shared" si="6"/>
        <v>0</v>
      </c>
      <c r="Q30" s="191">
        <f t="shared" si="6"/>
        <v>0</v>
      </c>
      <c r="R30" s="191">
        <f t="shared" si="6"/>
        <v>0</v>
      </c>
      <c r="S30" s="191">
        <f t="shared" si="6"/>
        <v>0</v>
      </c>
      <c r="T30" s="191">
        <f t="shared" si="6"/>
        <v>0</v>
      </c>
      <c r="U30" s="191">
        <f t="shared" si="6"/>
        <v>0</v>
      </c>
      <c r="V30" s="191">
        <f t="shared" si="6"/>
        <v>0</v>
      </c>
      <c r="W30" s="191">
        <f t="shared" si="6"/>
        <v>0</v>
      </c>
      <c r="X30" s="191">
        <f t="shared" si="6"/>
        <v>0</v>
      </c>
      <c r="Y30" s="191">
        <f t="shared" si="6"/>
        <v>0</v>
      </c>
      <c r="Z30" s="191">
        <f t="shared" si="6"/>
        <v>0</v>
      </c>
      <c r="AA30" s="191">
        <f t="shared" si="6"/>
        <v>0</v>
      </c>
      <c r="AB30" s="191">
        <f t="shared" si="6"/>
        <v>-1.25</v>
      </c>
      <c r="AC30" s="359">
        <f t="shared" si="4"/>
        <v>1.3439743589743571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1.5725000000000016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5.8250007629394993</v>
      </c>
      <c r="AC31" s="359">
        <f t="shared" si="4"/>
        <v>0.17120192307692506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2.2199999999999989</v>
      </c>
      <c r="C32" s="191">
        <f t="shared" si="8"/>
        <v>1.75</v>
      </c>
      <c r="D32" s="191">
        <f t="shared" si="8"/>
        <v>1.75</v>
      </c>
      <c r="E32" s="191">
        <f t="shared" si="8"/>
        <v>1.75</v>
      </c>
      <c r="F32" s="191">
        <f t="shared" si="3"/>
        <v>1.75</v>
      </c>
      <c r="G32" s="191">
        <f t="shared" si="8"/>
        <v>1.75</v>
      </c>
      <c r="H32" s="191">
        <f t="shared" si="8"/>
        <v>1.75</v>
      </c>
      <c r="I32" s="191">
        <f t="shared" si="8"/>
        <v>1.75</v>
      </c>
      <c r="J32" s="191">
        <f t="shared" si="8"/>
        <v>1.75</v>
      </c>
      <c r="K32" s="191">
        <f t="shared" si="8"/>
        <v>1.75</v>
      </c>
      <c r="L32" s="191">
        <f t="shared" si="8"/>
        <v>1.75</v>
      </c>
      <c r="M32" s="191">
        <f t="shared" si="8"/>
        <v>1.75</v>
      </c>
      <c r="N32" s="191">
        <f t="shared" si="8"/>
        <v>0.35000000000000142</v>
      </c>
      <c r="O32" s="191">
        <f t="shared" si="8"/>
        <v>0.35000000000000142</v>
      </c>
      <c r="P32" s="191">
        <f t="shared" si="8"/>
        <v>0.35000000000000142</v>
      </c>
      <c r="Q32" s="191">
        <f t="shared" si="8"/>
        <v>0.35000000000000142</v>
      </c>
      <c r="R32" s="191">
        <f t="shared" si="8"/>
        <v>0.35000000000000142</v>
      </c>
      <c r="S32" s="191">
        <f t="shared" si="8"/>
        <v>0.35000000000000142</v>
      </c>
      <c r="T32" s="191">
        <f t="shared" si="8"/>
        <v>0.35000000000000142</v>
      </c>
      <c r="U32" s="191">
        <f t="shared" si="8"/>
        <v>0.35000000000000142</v>
      </c>
      <c r="V32" s="191">
        <f t="shared" si="8"/>
        <v>0.35000000000000142</v>
      </c>
      <c r="W32" s="191">
        <f t="shared" si="8"/>
        <v>0.35000000000000142</v>
      </c>
      <c r="X32" s="191">
        <f t="shared" si="8"/>
        <v>0.35000000000000142</v>
      </c>
      <c r="Y32" s="191">
        <f t="shared" si="8"/>
        <v>0.35000000000000142</v>
      </c>
      <c r="Z32" s="191">
        <f t="shared" si="8"/>
        <v>0.35000000000000142</v>
      </c>
      <c r="AA32" s="191">
        <f t="shared" si="8"/>
        <v>0.35000000000000142</v>
      </c>
      <c r="AB32" s="191">
        <f t="shared" si="8"/>
        <v>0.35000000000000142</v>
      </c>
      <c r="AC32" s="359">
        <f t="shared" si="4"/>
        <v>1.8637820512820582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2.5</v>
      </c>
      <c r="C33" s="191">
        <f t="shared" si="9"/>
        <v>0.5</v>
      </c>
      <c r="D33" s="191">
        <f t="shared" si="9"/>
        <v>0.5</v>
      </c>
      <c r="E33" s="191">
        <f t="shared" si="9"/>
        <v>0.5</v>
      </c>
      <c r="F33" s="191">
        <f t="shared" si="3"/>
        <v>0.5</v>
      </c>
      <c r="G33" s="191">
        <f t="shared" si="9"/>
        <v>0.5</v>
      </c>
      <c r="H33" s="191">
        <f t="shared" si="9"/>
        <v>0.5</v>
      </c>
      <c r="I33" s="191">
        <f t="shared" si="9"/>
        <v>0.5</v>
      </c>
      <c r="J33" s="191">
        <f t="shared" si="9"/>
        <v>0.5</v>
      </c>
      <c r="K33" s="191">
        <f t="shared" si="9"/>
        <v>0.5</v>
      </c>
      <c r="L33" s="191">
        <f t="shared" si="9"/>
        <v>0.5</v>
      </c>
      <c r="M33" s="191">
        <f t="shared" si="9"/>
        <v>0.5</v>
      </c>
      <c r="N33" s="191">
        <f t="shared" si="9"/>
        <v>0.75</v>
      </c>
      <c r="O33" s="191">
        <f t="shared" si="9"/>
        <v>0.75</v>
      </c>
      <c r="P33" s="191">
        <f t="shared" si="9"/>
        <v>0.75</v>
      </c>
      <c r="Q33" s="191">
        <f t="shared" si="9"/>
        <v>0.75</v>
      </c>
      <c r="R33" s="191">
        <f t="shared" si="9"/>
        <v>0.75</v>
      </c>
      <c r="S33" s="191">
        <f t="shared" si="9"/>
        <v>0.75</v>
      </c>
      <c r="T33" s="191">
        <f t="shared" si="9"/>
        <v>0.75</v>
      </c>
      <c r="U33" s="191">
        <f t="shared" si="9"/>
        <v>0.75</v>
      </c>
      <c r="V33" s="191">
        <f t="shared" si="9"/>
        <v>0.75</v>
      </c>
      <c r="W33" s="191">
        <f t="shared" si="9"/>
        <v>0.75</v>
      </c>
      <c r="X33" s="191">
        <f t="shared" si="9"/>
        <v>0.75</v>
      </c>
      <c r="Y33" s="191">
        <f t="shared" si="9"/>
        <v>0.75</v>
      </c>
      <c r="Z33" s="191">
        <f t="shared" si="9"/>
        <v>0.75</v>
      </c>
      <c r="AA33" s="191">
        <f t="shared" si="9"/>
        <v>0.75</v>
      </c>
      <c r="AB33" s="191">
        <f t="shared" si="9"/>
        <v>0.75</v>
      </c>
      <c r="AC33" s="359">
        <f t="shared" si="4"/>
        <v>0.75128205128205394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2.5</v>
      </c>
      <c r="C34" s="204">
        <f t="shared" si="10"/>
        <v>0.5</v>
      </c>
      <c r="D34" s="204">
        <f t="shared" si="10"/>
        <v>0.5</v>
      </c>
      <c r="E34" s="204">
        <f t="shared" si="10"/>
        <v>0.5</v>
      </c>
      <c r="F34" s="204">
        <f t="shared" si="3"/>
        <v>0.5</v>
      </c>
      <c r="G34" s="204">
        <f t="shared" si="10"/>
        <v>0.5</v>
      </c>
      <c r="H34" s="204">
        <f t="shared" si="10"/>
        <v>0.5</v>
      </c>
      <c r="I34" s="204">
        <f t="shared" si="10"/>
        <v>0.5</v>
      </c>
      <c r="J34" s="204">
        <f t="shared" si="10"/>
        <v>0.5</v>
      </c>
      <c r="K34" s="204">
        <f t="shared" si="10"/>
        <v>0.5</v>
      </c>
      <c r="L34" s="204">
        <f t="shared" si="10"/>
        <v>0.5</v>
      </c>
      <c r="M34" s="204">
        <f t="shared" si="10"/>
        <v>0.5</v>
      </c>
      <c r="N34" s="204">
        <f t="shared" si="10"/>
        <v>0.75</v>
      </c>
      <c r="O34" s="204">
        <f t="shared" si="10"/>
        <v>0.75</v>
      </c>
      <c r="P34" s="204">
        <f t="shared" si="10"/>
        <v>0.75</v>
      </c>
      <c r="Q34" s="204">
        <f t="shared" si="10"/>
        <v>0.75</v>
      </c>
      <c r="R34" s="204">
        <f t="shared" si="10"/>
        <v>0.75</v>
      </c>
      <c r="S34" s="204">
        <f t="shared" si="10"/>
        <v>0.75</v>
      </c>
      <c r="T34" s="204">
        <f t="shared" si="10"/>
        <v>0.75</v>
      </c>
      <c r="U34" s="204">
        <f t="shared" si="10"/>
        <v>0.75</v>
      </c>
      <c r="V34" s="204">
        <f t="shared" si="10"/>
        <v>0.75</v>
      </c>
      <c r="W34" s="204">
        <f t="shared" si="10"/>
        <v>0.75</v>
      </c>
      <c r="X34" s="204">
        <f t="shared" si="10"/>
        <v>0.75</v>
      </c>
      <c r="Y34" s="204">
        <f t="shared" si="10"/>
        <v>0.75</v>
      </c>
      <c r="Z34" s="204">
        <f t="shared" si="10"/>
        <v>0.75</v>
      </c>
      <c r="AA34" s="204">
        <f t="shared" si="10"/>
        <v>0.75</v>
      </c>
      <c r="AB34" s="204">
        <f t="shared" si="10"/>
        <v>0.75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4.5</v>
      </c>
      <c r="C37" s="204">
        <f>C18-C56</f>
        <v>-2.5</v>
      </c>
      <c r="D37" s="204">
        <f>D18-D56</f>
        <v>0</v>
      </c>
      <c r="E37" s="204">
        <f>E18-E56</f>
        <v>-2.5</v>
      </c>
      <c r="F37" s="204">
        <f t="shared" si="3"/>
        <v>-2.5</v>
      </c>
      <c r="G37" s="204">
        <f t="shared" ref="G37:U37" si="11">G18-G56</f>
        <v>-2.5</v>
      </c>
      <c r="H37" s="204">
        <f t="shared" si="11"/>
        <v>-2.5</v>
      </c>
      <c r="I37" s="204">
        <f t="shared" si="11"/>
        <v>-2.5</v>
      </c>
      <c r="J37" s="204">
        <f t="shared" si="11"/>
        <v>0</v>
      </c>
      <c r="K37" s="204">
        <f t="shared" si="11"/>
        <v>-2.5</v>
      </c>
      <c r="L37" s="204">
        <f t="shared" si="11"/>
        <v>-2.5</v>
      </c>
      <c r="M37" s="204">
        <f t="shared" si="11"/>
        <v>-2.5</v>
      </c>
      <c r="N37" s="204">
        <f t="shared" si="11"/>
        <v>-4</v>
      </c>
      <c r="O37" s="204">
        <f t="shared" si="11"/>
        <v>-4</v>
      </c>
      <c r="P37" s="204">
        <f t="shared" si="11"/>
        <v>0</v>
      </c>
      <c r="Q37" s="204">
        <f t="shared" si="11"/>
        <v>-4</v>
      </c>
      <c r="R37" s="204">
        <f t="shared" si="11"/>
        <v>-4</v>
      </c>
      <c r="S37" s="204">
        <f t="shared" si="11"/>
        <v>-4</v>
      </c>
      <c r="T37" s="204">
        <f t="shared" si="11"/>
        <v>-4</v>
      </c>
      <c r="U37" s="204">
        <f t="shared" si="11"/>
        <v>-4</v>
      </c>
      <c r="V37" s="204">
        <f t="shared" ref="V37:AB37" si="12">V18-V56</f>
        <v>0</v>
      </c>
      <c r="W37" s="204">
        <f t="shared" si="12"/>
        <v>-4</v>
      </c>
      <c r="X37" s="204">
        <f t="shared" si="12"/>
        <v>-4</v>
      </c>
      <c r="Y37" s="204">
        <f t="shared" si="12"/>
        <v>-4</v>
      </c>
      <c r="Z37" s="204">
        <f t="shared" si="12"/>
        <v>-4</v>
      </c>
      <c r="AA37" s="204">
        <f t="shared" si="12"/>
        <v>-4</v>
      </c>
      <c r="AB37" s="204">
        <f t="shared" si="12"/>
        <v>0</v>
      </c>
      <c r="AC37" s="363">
        <f>AC18-AC56</f>
        <v>-3.0961538461538467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37180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24</v>
      </c>
      <c r="C47" s="195">
        <v>24</v>
      </c>
      <c r="D47" s="195">
        <v>24</v>
      </c>
      <c r="E47" s="195">
        <v>24</v>
      </c>
      <c r="F47" s="195">
        <v>24</v>
      </c>
      <c r="G47" s="195">
        <v>24</v>
      </c>
      <c r="H47" s="195">
        <v>24</v>
      </c>
      <c r="I47" s="195">
        <v>24</v>
      </c>
      <c r="J47" s="195">
        <v>24</v>
      </c>
      <c r="K47" s="191">
        <v>24</v>
      </c>
      <c r="L47" s="191">
        <v>24</v>
      </c>
      <c r="M47" s="191">
        <v>24</v>
      </c>
      <c r="N47" s="191">
        <v>28</v>
      </c>
      <c r="O47" s="191">
        <v>28</v>
      </c>
      <c r="P47" s="191">
        <v>28</v>
      </c>
      <c r="Q47" s="191">
        <v>28</v>
      </c>
      <c r="R47" s="191">
        <v>28</v>
      </c>
      <c r="S47" s="191">
        <v>28</v>
      </c>
      <c r="T47" s="191">
        <v>28</v>
      </c>
      <c r="U47" s="191">
        <v>28</v>
      </c>
      <c r="V47" s="191">
        <v>28</v>
      </c>
      <c r="W47" s="307">
        <v>28</v>
      </c>
      <c r="X47" s="350">
        <v>28</v>
      </c>
      <c r="Y47" s="350">
        <v>28</v>
      </c>
      <c r="Z47" s="350">
        <v>28</v>
      </c>
      <c r="AA47" s="350">
        <v>28</v>
      </c>
      <c r="AB47" s="350">
        <v>28</v>
      </c>
      <c r="AC47" s="405">
        <v>23.903846153846153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27</v>
      </c>
      <c r="C48" s="191">
        <v>27</v>
      </c>
      <c r="D48" s="191">
        <v>27</v>
      </c>
      <c r="E48" s="191">
        <v>27</v>
      </c>
      <c r="F48" s="191">
        <v>27</v>
      </c>
      <c r="G48" s="191">
        <v>27</v>
      </c>
      <c r="H48" s="191">
        <v>27</v>
      </c>
      <c r="I48" s="191">
        <v>27</v>
      </c>
      <c r="J48" s="191">
        <v>27</v>
      </c>
      <c r="K48" s="191">
        <v>27</v>
      </c>
      <c r="L48" s="191">
        <v>27</v>
      </c>
      <c r="M48" s="191">
        <v>27</v>
      </c>
      <c r="N48" s="191">
        <v>28.75</v>
      </c>
      <c r="O48" s="191">
        <v>28.75</v>
      </c>
      <c r="P48" s="191">
        <v>28.75</v>
      </c>
      <c r="Q48" s="191">
        <v>28.75</v>
      </c>
      <c r="R48" s="191">
        <v>28.75</v>
      </c>
      <c r="S48" s="191">
        <v>28.75</v>
      </c>
      <c r="T48" s="191">
        <v>28.75</v>
      </c>
      <c r="U48" s="191">
        <v>28.75</v>
      </c>
      <c r="V48" s="191">
        <v>28.75</v>
      </c>
      <c r="W48" s="307">
        <v>28.75</v>
      </c>
      <c r="X48" s="350">
        <v>28.75</v>
      </c>
      <c r="Y48" s="350">
        <v>28.75</v>
      </c>
      <c r="Z48" s="350">
        <v>28.75</v>
      </c>
      <c r="AA48" s="350">
        <v>28.75</v>
      </c>
      <c r="AB48" s="350">
        <v>28.75</v>
      </c>
      <c r="AC48" s="400">
        <v>26.865384615384617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27.25</v>
      </c>
      <c r="C49" s="191">
        <v>27.25</v>
      </c>
      <c r="D49" s="191">
        <v>27.25</v>
      </c>
      <c r="E49" s="191">
        <v>27.25</v>
      </c>
      <c r="F49" s="191">
        <v>27.25</v>
      </c>
      <c r="G49" s="191">
        <v>27.25</v>
      </c>
      <c r="H49" s="191">
        <v>27.25</v>
      </c>
      <c r="I49" s="191">
        <v>27.25</v>
      </c>
      <c r="J49" s="191">
        <v>27.25</v>
      </c>
      <c r="K49" s="191">
        <v>27.25</v>
      </c>
      <c r="L49" s="191">
        <v>27.25</v>
      </c>
      <c r="M49" s="191">
        <v>27.25</v>
      </c>
      <c r="N49" s="191">
        <v>29.25</v>
      </c>
      <c r="O49" s="191">
        <v>29.25</v>
      </c>
      <c r="P49" s="191">
        <v>29.25</v>
      </c>
      <c r="Q49" s="191">
        <v>29.25</v>
      </c>
      <c r="R49" s="191">
        <v>29.25</v>
      </c>
      <c r="S49" s="191">
        <v>29.25</v>
      </c>
      <c r="T49" s="191">
        <v>29.25</v>
      </c>
      <c r="U49" s="191">
        <v>29.25</v>
      </c>
      <c r="V49" s="191">
        <v>29.25</v>
      </c>
      <c r="W49" s="307">
        <v>29.25</v>
      </c>
      <c r="X49" s="350">
        <v>29.25</v>
      </c>
      <c r="Y49" s="350">
        <v>29.25</v>
      </c>
      <c r="Z49" s="350">
        <v>29.25</v>
      </c>
      <c r="AA49" s="350">
        <v>29.25</v>
      </c>
      <c r="AB49" s="350">
        <v>29.25</v>
      </c>
      <c r="AC49" s="400">
        <v>27.177692307692308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27.1875</v>
      </c>
      <c r="D50" s="191">
        <v>30.25</v>
      </c>
      <c r="E50" s="191">
        <v>27.1875</v>
      </c>
      <c r="F50" s="191">
        <v>27.1875</v>
      </c>
      <c r="G50" s="191">
        <v>27.1875</v>
      </c>
      <c r="H50" s="191">
        <v>27.1875</v>
      </c>
      <c r="I50" s="191">
        <v>27.1875</v>
      </c>
      <c r="J50" s="191">
        <v>25.5</v>
      </c>
      <c r="K50" s="191">
        <v>27.1875</v>
      </c>
      <c r="L50" s="191">
        <v>27.1875</v>
      </c>
      <c r="M50" s="191">
        <v>27.1875</v>
      </c>
      <c r="N50" s="191">
        <v>24.9</v>
      </c>
      <c r="O50" s="191">
        <v>24.9</v>
      </c>
      <c r="P50" s="191">
        <v>24.899999618530298</v>
      </c>
      <c r="Q50" s="191">
        <v>20.174999237060501</v>
      </c>
      <c r="R50" s="191">
        <v>20.174999237060501</v>
      </c>
      <c r="S50" s="191">
        <v>20.174999237060501</v>
      </c>
      <c r="T50" s="191">
        <v>20.174999237060501</v>
      </c>
      <c r="U50" s="191">
        <v>20.174999237060501</v>
      </c>
      <c r="V50" s="191">
        <v>26</v>
      </c>
      <c r="W50" s="307">
        <v>20.174999237060501</v>
      </c>
      <c r="X50" s="350">
        <v>20.174999237060501</v>
      </c>
      <c r="Y50" s="350">
        <v>20.174999237060501</v>
      </c>
      <c r="Z50" s="350">
        <v>20.174999237060501</v>
      </c>
      <c r="AA50" s="350">
        <v>20.174999237060501</v>
      </c>
      <c r="AB50" s="350">
        <v>20.174999237060501</v>
      </c>
      <c r="AC50" s="400">
        <v>27.261923076923075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27.75</v>
      </c>
      <c r="C51" s="191">
        <v>27.75</v>
      </c>
      <c r="D51" s="191">
        <v>27.75</v>
      </c>
      <c r="E51" s="191">
        <v>27.75</v>
      </c>
      <c r="F51" s="191">
        <v>27.75</v>
      </c>
      <c r="G51" s="191">
        <v>27.75</v>
      </c>
      <c r="H51" s="191">
        <v>27.75</v>
      </c>
      <c r="I51" s="191">
        <v>27.75</v>
      </c>
      <c r="J51" s="191">
        <v>27.75</v>
      </c>
      <c r="K51" s="191">
        <v>27.75</v>
      </c>
      <c r="L51" s="191">
        <v>27.75</v>
      </c>
      <c r="M51" s="191">
        <v>27.75</v>
      </c>
      <c r="N51" s="191">
        <v>28.25</v>
      </c>
      <c r="O51" s="191">
        <v>28.25</v>
      </c>
      <c r="P51" s="191">
        <v>28.25</v>
      </c>
      <c r="Q51" s="191">
        <v>28.25</v>
      </c>
      <c r="R51" s="191">
        <v>28.25</v>
      </c>
      <c r="S51" s="191">
        <v>28.25</v>
      </c>
      <c r="T51" s="191">
        <v>28.25</v>
      </c>
      <c r="U51" s="191">
        <v>28.25</v>
      </c>
      <c r="V51" s="191">
        <v>28.25</v>
      </c>
      <c r="W51" s="307">
        <v>28.25</v>
      </c>
      <c r="X51" s="350">
        <v>28.25</v>
      </c>
      <c r="Y51" s="350">
        <v>28.25</v>
      </c>
      <c r="Z51" s="350">
        <v>28.25</v>
      </c>
      <c r="AA51" s="350">
        <v>28.25</v>
      </c>
      <c r="AB51" s="350">
        <v>28.25</v>
      </c>
      <c r="AC51" s="400">
        <v>27.675384615384612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27</v>
      </c>
      <c r="C52" s="191">
        <v>27</v>
      </c>
      <c r="D52" s="191">
        <v>27</v>
      </c>
      <c r="E52" s="191">
        <v>27</v>
      </c>
      <c r="F52" s="191">
        <v>27</v>
      </c>
      <c r="G52" s="191">
        <v>27</v>
      </c>
      <c r="H52" s="191">
        <v>27</v>
      </c>
      <c r="I52" s="191">
        <v>27</v>
      </c>
      <c r="J52" s="191">
        <v>27</v>
      </c>
      <c r="K52" s="191">
        <v>27</v>
      </c>
      <c r="L52" s="191">
        <v>27</v>
      </c>
      <c r="M52" s="191">
        <v>27</v>
      </c>
      <c r="N52" s="191">
        <v>27</v>
      </c>
      <c r="O52" s="191">
        <v>27</v>
      </c>
      <c r="P52" s="191">
        <v>27</v>
      </c>
      <c r="Q52" s="191">
        <v>27</v>
      </c>
      <c r="R52" s="191">
        <v>27</v>
      </c>
      <c r="S52" s="191">
        <v>27</v>
      </c>
      <c r="T52" s="191">
        <v>27</v>
      </c>
      <c r="U52" s="191">
        <v>27</v>
      </c>
      <c r="V52" s="191">
        <v>27</v>
      </c>
      <c r="W52" s="191">
        <v>27</v>
      </c>
      <c r="X52" s="191">
        <v>27</v>
      </c>
      <c r="Y52" s="191">
        <v>27</v>
      </c>
      <c r="Z52" s="191">
        <v>27</v>
      </c>
      <c r="AA52" s="191">
        <v>27</v>
      </c>
      <c r="AB52" s="191">
        <v>27</v>
      </c>
      <c r="AC52" s="401">
        <v>26.915384615384614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28</v>
      </c>
      <c r="C53" s="191">
        <v>28</v>
      </c>
      <c r="D53" s="191">
        <v>28</v>
      </c>
      <c r="E53" s="191">
        <v>28</v>
      </c>
      <c r="F53" s="191">
        <v>28</v>
      </c>
      <c r="G53" s="191">
        <v>28</v>
      </c>
      <c r="H53" s="191">
        <v>28</v>
      </c>
      <c r="I53" s="191">
        <v>28</v>
      </c>
      <c r="J53" s="191">
        <v>28</v>
      </c>
      <c r="K53" s="191">
        <v>28</v>
      </c>
      <c r="L53" s="191">
        <v>28</v>
      </c>
      <c r="M53" s="191">
        <v>28</v>
      </c>
      <c r="N53" s="191">
        <v>28</v>
      </c>
      <c r="O53" s="191">
        <v>28</v>
      </c>
      <c r="P53" s="191">
        <v>28</v>
      </c>
      <c r="Q53" s="191">
        <v>28</v>
      </c>
      <c r="R53" s="191">
        <v>28</v>
      </c>
      <c r="S53" s="191">
        <v>28</v>
      </c>
      <c r="T53" s="191">
        <v>28</v>
      </c>
      <c r="U53" s="191">
        <v>28</v>
      </c>
      <c r="V53" s="191">
        <v>28</v>
      </c>
      <c r="W53" s="307">
        <v>28</v>
      </c>
      <c r="X53" s="350">
        <v>28</v>
      </c>
      <c r="Y53" s="350">
        <v>28</v>
      </c>
      <c r="Z53" s="350">
        <v>28</v>
      </c>
      <c r="AA53" s="350">
        <v>28</v>
      </c>
      <c r="AB53" s="350">
        <v>28</v>
      </c>
      <c r="AC53" s="400">
        <v>27.915384615384614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49.5</v>
      </c>
      <c r="C56" s="191">
        <v>49.5</v>
      </c>
      <c r="D56" s="191">
        <v>0</v>
      </c>
      <c r="E56" s="191">
        <v>49.5</v>
      </c>
      <c r="F56" s="191">
        <v>49.5</v>
      </c>
      <c r="G56" s="191">
        <v>49.5</v>
      </c>
      <c r="H56" s="191">
        <v>49.5</v>
      </c>
      <c r="I56" s="191">
        <v>49.5</v>
      </c>
      <c r="J56" s="191">
        <v>0</v>
      </c>
      <c r="K56" s="191">
        <v>49.5</v>
      </c>
      <c r="L56" s="191">
        <v>49.5</v>
      </c>
      <c r="M56" s="191">
        <v>49.5</v>
      </c>
      <c r="N56" s="191">
        <v>46.499996185302734</v>
      </c>
      <c r="O56" s="191">
        <v>46.499996185302734</v>
      </c>
      <c r="P56" s="191">
        <v>0</v>
      </c>
      <c r="Q56" s="191">
        <v>46.499996185302734</v>
      </c>
      <c r="R56" s="191">
        <v>46.499996185302734</v>
      </c>
      <c r="S56" s="191">
        <v>46.499996185302734</v>
      </c>
      <c r="T56" s="191">
        <v>46.499996185302734</v>
      </c>
      <c r="U56" s="191">
        <v>46.499996185302734</v>
      </c>
      <c r="V56" s="191">
        <v>0</v>
      </c>
      <c r="W56" s="307">
        <v>46.499996185302734</v>
      </c>
      <c r="X56" s="350">
        <v>46.499996185302734</v>
      </c>
      <c r="Y56" s="350">
        <v>46.499996185302734</v>
      </c>
      <c r="Z56" s="350">
        <v>46.499996185302734</v>
      </c>
      <c r="AA56" s="350">
        <v>46.499996185302734</v>
      </c>
      <c r="AB56" s="350">
        <v>0</v>
      </c>
      <c r="AC56" s="400">
        <v>42.846153846153847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121920</xdr:rowOff>
                  </from>
                  <to>
                    <xdr:col>6</xdr:col>
                    <xdr:colOff>449580</xdr:colOff>
                    <xdr:row>2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K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ColWidth="9.125" defaultRowHeight="10.199999999999999" x14ac:dyDescent="0.2"/>
  <cols>
    <col min="1" max="1" width="27.875" style="36" bestFit="1" customWidth="1"/>
    <col min="2" max="13" width="12.125" style="36" customWidth="1"/>
    <col min="14" max="15" width="10" style="36" customWidth="1"/>
    <col min="16" max="17" width="10" style="36" hidden="1" customWidth="1"/>
    <col min="18" max="18" width="11.25" style="36" hidden="1" customWidth="1"/>
    <col min="19" max="19" width="11.875" style="36" hidden="1" customWidth="1"/>
    <col min="20" max="32" width="10" style="36" hidden="1" customWidth="1"/>
    <col min="33" max="33" width="12.875" style="36" customWidth="1"/>
    <col min="34" max="34" width="6.875" style="36" hidden="1" customWidth="1"/>
    <col min="35" max="36" width="9.125" style="36"/>
    <col min="37" max="37" width="0" style="36" hidden="1" customWidth="1"/>
    <col min="38" max="51" width="9.125" style="36"/>
    <col min="52" max="52" width="0" style="36" hidden="1" customWidth="1"/>
    <col min="53" max="69" width="9.125" style="36"/>
    <col min="70" max="74" width="0" style="36" hidden="1" customWidth="1"/>
    <col min="75" max="16384" width="9.1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37181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24</v>
      </c>
      <c r="F3" s="36">
        <v>8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24</v>
      </c>
      <c r="M3" s="36">
        <v>8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24</v>
      </c>
      <c r="T3" s="36">
        <v>8</v>
      </c>
      <c r="U3" s="36">
        <v>8</v>
      </c>
      <c r="V3" s="36">
        <v>8</v>
      </c>
      <c r="W3" s="36">
        <v>8</v>
      </c>
      <c r="X3" s="36">
        <v>8</v>
      </c>
      <c r="Y3" s="36">
        <v>8</v>
      </c>
      <c r="Z3" s="36">
        <v>24</v>
      </c>
      <c r="AA3" s="36">
        <v>8</v>
      </c>
      <c r="AB3" s="36">
        <v>8</v>
      </c>
      <c r="AC3" s="36">
        <v>8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24</v>
      </c>
      <c r="E5" s="36">
        <v>24</v>
      </c>
      <c r="F5" s="36">
        <v>8</v>
      </c>
      <c r="G5" s="36">
        <v>8</v>
      </c>
      <c r="H5" s="36">
        <v>8</v>
      </c>
      <c r="I5" s="36">
        <v>8</v>
      </c>
      <c r="J5" s="36">
        <v>8</v>
      </c>
      <c r="K5" s="36">
        <v>24</v>
      </c>
      <c r="L5" s="36">
        <v>24</v>
      </c>
      <c r="M5" s="36">
        <v>8</v>
      </c>
      <c r="N5" s="36">
        <v>8</v>
      </c>
      <c r="O5" s="36">
        <v>8</v>
      </c>
      <c r="P5" s="36">
        <v>8</v>
      </c>
      <c r="Q5" s="36">
        <v>8</v>
      </c>
      <c r="R5" s="36">
        <v>24</v>
      </c>
      <c r="S5" s="36">
        <v>24</v>
      </c>
      <c r="T5" s="36">
        <v>8</v>
      </c>
      <c r="U5" s="36">
        <v>8</v>
      </c>
      <c r="V5" s="36">
        <v>8</v>
      </c>
      <c r="W5" s="36">
        <v>8</v>
      </c>
      <c r="X5" s="36">
        <v>8</v>
      </c>
      <c r="Y5" s="36">
        <v>24</v>
      </c>
      <c r="Z5" s="36">
        <v>24</v>
      </c>
      <c r="AA5" s="36">
        <v>8</v>
      </c>
      <c r="AB5" s="36">
        <v>8</v>
      </c>
      <c r="AC5" s="36">
        <v>8</v>
      </c>
      <c r="AD5" s="36">
        <v>8</v>
      </c>
      <c r="AE5" s="36">
        <v>8</v>
      </c>
      <c r="AF5" s="36">
        <v>24</v>
      </c>
    </row>
    <row r="6" spans="1:78" ht="13.2" x14ac:dyDescent="0.25">
      <c r="A6" s="278">
        <f>+'Power Price'!A6</f>
        <v>37181</v>
      </c>
    </row>
    <row r="7" spans="1:78" hidden="1" x14ac:dyDescent="0.2">
      <c r="B7" s="263">
        <f>WORKDAY(A2, 1, Holidays)</f>
        <v>37182</v>
      </c>
      <c r="C7" s="263">
        <f>B7+1</f>
        <v>37183</v>
      </c>
      <c r="D7" s="263">
        <f>C7+1</f>
        <v>37184</v>
      </c>
      <c r="E7" s="263">
        <f t="shared" ref="E7:AF7" si="0">D7+1</f>
        <v>37185</v>
      </c>
      <c r="F7" s="263">
        <f t="shared" si="0"/>
        <v>37186</v>
      </c>
      <c r="G7" s="263">
        <f t="shared" si="0"/>
        <v>37187</v>
      </c>
      <c r="H7" s="263">
        <f t="shared" si="0"/>
        <v>37188</v>
      </c>
      <c r="I7" s="263">
        <f t="shared" si="0"/>
        <v>37189</v>
      </c>
      <c r="J7" s="263">
        <f t="shared" si="0"/>
        <v>37190</v>
      </c>
      <c r="K7" s="263">
        <f t="shared" si="0"/>
        <v>37191</v>
      </c>
      <c r="L7" s="263">
        <f t="shared" si="0"/>
        <v>37192</v>
      </c>
      <c r="M7" s="263">
        <f t="shared" si="0"/>
        <v>37193</v>
      </c>
      <c r="N7" s="263">
        <f t="shared" si="0"/>
        <v>37194</v>
      </c>
      <c r="O7" s="263">
        <f t="shared" si="0"/>
        <v>37195</v>
      </c>
      <c r="P7" s="263">
        <f t="shared" si="0"/>
        <v>37196</v>
      </c>
      <c r="Q7" s="263">
        <f t="shared" si="0"/>
        <v>37197</v>
      </c>
      <c r="R7" s="263">
        <f t="shared" si="0"/>
        <v>37198</v>
      </c>
      <c r="S7" s="263">
        <f t="shared" si="0"/>
        <v>37199</v>
      </c>
      <c r="T7" s="263">
        <f t="shared" si="0"/>
        <v>37200</v>
      </c>
      <c r="U7" s="263">
        <f t="shared" si="0"/>
        <v>37201</v>
      </c>
      <c r="V7" s="263">
        <f t="shared" si="0"/>
        <v>37202</v>
      </c>
      <c r="W7" s="263">
        <f t="shared" si="0"/>
        <v>37203</v>
      </c>
      <c r="X7" s="263">
        <f t="shared" si="0"/>
        <v>37204</v>
      </c>
      <c r="Y7" s="263">
        <f t="shared" si="0"/>
        <v>37205</v>
      </c>
      <c r="Z7" s="263">
        <f t="shared" si="0"/>
        <v>37206</v>
      </c>
      <c r="AA7" s="263">
        <f t="shared" si="0"/>
        <v>37207</v>
      </c>
      <c r="AB7" s="263">
        <f t="shared" si="0"/>
        <v>37208</v>
      </c>
      <c r="AC7" s="263">
        <f t="shared" si="0"/>
        <v>37209</v>
      </c>
      <c r="AD7" s="263">
        <f t="shared" si="0"/>
        <v>37210</v>
      </c>
      <c r="AE7" s="263">
        <f t="shared" si="0"/>
        <v>37211</v>
      </c>
      <c r="AF7" s="263">
        <f t="shared" si="0"/>
        <v>37212</v>
      </c>
      <c r="AG7" s="263"/>
    </row>
    <row r="8" spans="1:78" s="265" customFormat="1" ht="22.5" customHeight="1" thickBot="1" x14ac:dyDescent="0.25">
      <c r="A8" s="261" t="s">
        <v>191</v>
      </c>
      <c r="B8" s="272">
        <f t="shared" ref="B8:AB8" si="1">B7</f>
        <v>37182</v>
      </c>
      <c r="C8" s="272">
        <f t="shared" si="1"/>
        <v>37183</v>
      </c>
      <c r="D8" s="272">
        <f t="shared" si="1"/>
        <v>37184</v>
      </c>
      <c r="E8" s="272">
        <f t="shared" si="1"/>
        <v>37185</v>
      </c>
      <c r="F8" s="272">
        <f t="shared" si="1"/>
        <v>37186</v>
      </c>
      <c r="G8" s="272">
        <f t="shared" si="1"/>
        <v>37187</v>
      </c>
      <c r="H8" s="272">
        <f t="shared" si="1"/>
        <v>37188</v>
      </c>
      <c r="I8" s="272">
        <f t="shared" si="1"/>
        <v>37189</v>
      </c>
      <c r="J8" s="272">
        <f t="shared" si="1"/>
        <v>37190</v>
      </c>
      <c r="K8" s="272">
        <f t="shared" si="1"/>
        <v>37191</v>
      </c>
      <c r="L8" s="272">
        <f t="shared" si="1"/>
        <v>37192</v>
      </c>
      <c r="M8" s="272">
        <f t="shared" si="1"/>
        <v>37193</v>
      </c>
      <c r="N8" s="272">
        <f t="shared" si="1"/>
        <v>37194</v>
      </c>
      <c r="O8" s="272">
        <f t="shared" si="1"/>
        <v>37195</v>
      </c>
      <c r="P8" s="272">
        <f t="shared" si="1"/>
        <v>37196</v>
      </c>
      <c r="Q8" s="272">
        <f t="shared" si="1"/>
        <v>37197</v>
      </c>
      <c r="R8" s="272">
        <f t="shared" si="1"/>
        <v>37198</v>
      </c>
      <c r="S8" s="272">
        <f t="shared" si="1"/>
        <v>37199</v>
      </c>
      <c r="T8" s="272">
        <f t="shared" si="1"/>
        <v>37200</v>
      </c>
      <c r="U8" s="272">
        <f t="shared" si="1"/>
        <v>37201</v>
      </c>
      <c r="V8" s="272">
        <f t="shared" si="1"/>
        <v>37202</v>
      </c>
      <c r="W8" s="272">
        <f t="shared" si="1"/>
        <v>37203</v>
      </c>
      <c r="X8" s="272">
        <f t="shared" si="1"/>
        <v>37204</v>
      </c>
      <c r="Y8" s="272">
        <f t="shared" si="1"/>
        <v>37205</v>
      </c>
      <c r="Z8" s="272">
        <f t="shared" si="1"/>
        <v>37206</v>
      </c>
      <c r="AA8" s="272">
        <f t="shared" si="1"/>
        <v>37207</v>
      </c>
      <c r="AB8" s="272">
        <f t="shared" si="1"/>
        <v>37208</v>
      </c>
      <c r="AC8" s="272">
        <f>AC7</f>
        <v>37209</v>
      </c>
      <c r="AD8" s="272">
        <f>AD7</f>
        <v>37210</v>
      </c>
      <c r="AE8" s="272">
        <f>AE7</f>
        <v>37211</v>
      </c>
      <c r="AF8" s="272">
        <f>AF7</f>
        <v>37212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22.75</v>
      </c>
      <c r="C9" s="73">
        <f>VLOOKUP(C$8,'Off Peak Curve Sum'!$A$7:$AG$54,4)</f>
        <v>22.5</v>
      </c>
      <c r="D9" s="73">
        <f>VLOOKUP(D$8,'Off Peak Curve Sum'!$A$7:$AG$54,4)</f>
        <v>22.5</v>
      </c>
      <c r="E9" s="73">
        <f>VLOOKUP(E$8,'Off Peak Curve Sum'!$A$7:$AG$54,4)</f>
        <v>22.5</v>
      </c>
      <c r="F9" s="73">
        <f>VLOOKUP(F$8,'Off Peak Curve Sum'!$A$7:$AG$54,4)</f>
        <v>22.5</v>
      </c>
      <c r="G9" s="73">
        <f>VLOOKUP(G$8,'Off Peak Curve Sum'!$A$7:$AG$54,4)</f>
        <v>22.5</v>
      </c>
      <c r="H9" s="73">
        <f>VLOOKUP(H$8,'Off Peak Curve Sum'!$A$7:$AG$54,4)</f>
        <v>22.5</v>
      </c>
      <c r="I9" s="73">
        <f>VLOOKUP(I$8,'Off Peak Curve Sum'!$A$7:$AG$54,4)</f>
        <v>22.5</v>
      </c>
      <c r="J9" s="73">
        <f>VLOOKUP(J$8,'Off Peak Curve Sum'!$A$7:$AG$54,4)</f>
        <v>22.5</v>
      </c>
      <c r="K9" s="73">
        <f>VLOOKUP(K$8,'Off Peak Curve Sum'!$A$7:$AG$54,4)</f>
        <v>22.5</v>
      </c>
      <c r="L9" s="73">
        <f>VLOOKUP(L$8,'Off Peak Curve Sum'!$A$7:$AG$54,4)</f>
        <v>22.5</v>
      </c>
      <c r="M9" s="73">
        <f>VLOOKUP(M$8,'Off Peak Curve Sum'!$A$7:$AG$54,4)</f>
        <v>22.5</v>
      </c>
      <c r="N9" s="73">
        <f>VLOOKUP(N$8,'Off Peak Curve Sum'!$A$7:$AG$54,4)</f>
        <v>22.5</v>
      </c>
      <c r="O9" s="73">
        <f>VLOOKUP(O$8,'Off Peak Curve Sum'!$A$7:$AG$54,4)</f>
        <v>22.5</v>
      </c>
      <c r="P9" s="73">
        <f>VLOOKUP(P$8,'Off Peak Curve Sum'!$A$7:$AG$54,4)</f>
        <v>24</v>
      </c>
      <c r="Q9" s="73">
        <f>VLOOKUP(Q$8,'Off Peak Curve Sum'!$A$7:$AG$54,4)</f>
        <v>24</v>
      </c>
      <c r="R9" s="73">
        <f>VLOOKUP(R$8,'Off Peak Curve Sum'!$A$7:$AG$54,4)</f>
        <v>24</v>
      </c>
      <c r="S9" s="73">
        <f>VLOOKUP(S$8,'Off Peak Curve Sum'!$A$7:$AG$54,4)</f>
        <v>24</v>
      </c>
      <c r="T9" s="73">
        <f>VLOOKUP(T$8,'Off Peak Curve Sum'!$A$7:$AG$54,4)</f>
        <v>24</v>
      </c>
      <c r="U9" s="73">
        <f>VLOOKUP(U$8,'Off Peak Curve Sum'!$A$7:$AG$54,4)</f>
        <v>24</v>
      </c>
      <c r="V9" s="73">
        <f>VLOOKUP(V$8,'Off Peak Curve Sum'!$A$7:$AG$54,4)</f>
        <v>24</v>
      </c>
      <c r="W9" s="258">
        <f>VLOOKUP(W$8,'Off Peak Curve Sum'!$A$7:$AG$54,4)</f>
        <v>24</v>
      </c>
      <c r="X9" s="73">
        <f>VLOOKUP(X$8,'Off Peak Curve Sum'!$A$7:$AG$54,4)</f>
        <v>24</v>
      </c>
      <c r="Y9" s="73">
        <f>VLOOKUP(Y$8,'Off Peak Curve Sum'!$A$7:$AG$54,4)</f>
        <v>24</v>
      </c>
      <c r="Z9" s="73">
        <f>VLOOKUP(Z$8,'Off Peak Curve Sum'!$A$7:$AG$54,4)</f>
        <v>24</v>
      </c>
      <c r="AA9" s="73">
        <f>VLOOKUP(AA$8,'Off Peak Curve Sum'!$A$7:$AG$54,4)</f>
        <v>24</v>
      </c>
      <c r="AB9" s="73">
        <f>VLOOKUP(AB$8,'Off Peak Curve Sum'!$A$7:$AG$54,4)</f>
        <v>24</v>
      </c>
      <c r="AC9" s="73">
        <f>VLOOKUP(AC$8,'Off Peak Curve Sum'!$A$7:$AG$54,4)</f>
        <v>24</v>
      </c>
      <c r="AD9" s="73">
        <f>VLOOKUP(AD$8,'Off Peak Curve Sum'!$A$7:$AG$54,4)</f>
        <v>24</v>
      </c>
      <c r="AE9" s="73">
        <f>VLOOKUP(AE$8,'Off Peak Curve Sum'!$A$7:$AG$54,4)</f>
        <v>24</v>
      </c>
      <c r="AF9" s="258">
        <f>VLOOKUP(AF$8,'Off Peak Curve Sum'!$A$7:$AG$54,4)</f>
        <v>28</v>
      </c>
      <c r="AG9" s="438">
        <v>22.513888888888889</v>
      </c>
      <c r="AH9" s="95">
        <v>14.369999885559082</v>
      </c>
      <c r="AI9" s="96"/>
      <c r="AV9" s="96"/>
      <c r="AW9" s="96"/>
      <c r="AX9" s="96"/>
      <c r="AY9" s="96"/>
      <c r="AZ9" s="96">
        <v>22.513888888888889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22.75</v>
      </c>
      <c r="C10" s="22">
        <f>VLOOKUP(C$8,'Off Peak Curve Sum'!$A$7:$AG$54,3)</f>
        <v>23</v>
      </c>
      <c r="D10" s="22">
        <f>VLOOKUP(D$8,'Off Peak Curve Sum'!$A$7:$AG$54,3)</f>
        <v>23</v>
      </c>
      <c r="E10" s="22">
        <f>VLOOKUP(E$8,'Off Peak Curve Sum'!$A$7:$AG$54,3)</f>
        <v>23</v>
      </c>
      <c r="F10" s="22">
        <f>VLOOKUP(F$8,'Off Peak Curve Sum'!$A$7:$AG$54,3)</f>
        <v>23</v>
      </c>
      <c r="G10" s="22">
        <f>VLOOKUP(G$8,'Off Peak Curve Sum'!$A$7:$AG$54,3)</f>
        <v>23</v>
      </c>
      <c r="H10" s="22">
        <f>VLOOKUP(H$8,'Off Peak Curve Sum'!$A$7:$AG$54,3)</f>
        <v>23</v>
      </c>
      <c r="I10" s="22">
        <f>VLOOKUP(I$8,'Off Peak Curve Sum'!$A$7:$AG$54,3)</f>
        <v>23</v>
      </c>
      <c r="J10" s="22">
        <f>VLOOKUP(J$8,'Off Peak Curve Sum'!$A$7:$AG$54,3)</f>
        <v>23</v>
      </c>
      <c r="K10" s="22">
        <f>VLOOKUP(K$8,'Off Peak Curve Sum'!$A$7:$AG$54,3)</f>
        <v>23</v>
      </c>
      <c r="L10" s="22">
        <f>VLOOKUP(L$8,'Off Peak Curve Sum'!$A$7:$AG$54,3)</f>
        <v>23</v>
      </c>
      <c r="M10" s="22">
        <f>VLOOKUP(M$8,'Off Peak Curve Sum'!$A$7:$AG$54,3)</f>
        <v>23</v>
      </c>
      <c r="N10" s="22">
        <f>VLOOKUP(N$8,'Off Peak Curve Sum'!$A$7:$AG$54,3)</f>
        <v>23</v>
      </c>
      <c r="O10" s="22">
        <f>VLOOKUP(O$8,'Off Peak Curve Sum'!$A$7:$AG$54,3)</f>
        <v>23</v>
      </c>
      <c r="P10" s="22">
        <f>VLOOKUP(P$8,'Off Peak Curve Sum'!$A$7:$AG$54,3)</f>
        <v>24</v>
      </c>
      <c r="Q10" s="22">
        <f>VLOOKUP(Q$8,'Off Peak Curve Sum'!$A$7:$AG$54,3)</f>
        <v>24</v>
      </c>
      <c r="R10" s="22">
        <f>VLOOKUP(R$8,'Off Peak Curve Sum'!$A$7:$AG$54,3)</f>
        <v>24</v>
      </c>
      <c r="S10" s="22">
        <f>VLOOKUP(S$8,'Off Peak Curve Sum'!$A$7:$AG$54,3)</f>
        <v>24</v>
      </c>
      <c r="T10" s="22">
        <f>VLOOKUP(T$8,'Off Peak Curve Sum'!$A$7:$AG$54,3)</f>
        <v>24</v>
      </c>
      <c r="U10" s="22">
        <f>VLOOKUP(U$8,'Off Peak Curve Sum'!$A$7:$AG$54,3)</f>
        <v>24</v>
      </c>
      <c r="V10" s="22">
        <f>VLOOKUP(V$8,'Off Peak Curve Sum'!$A$7:$AG$54,3)</f>
        <v>24</v>
      </c>
      <c r="W10" s="97">
        <f>VLOOKUP(W$8,'Off Peak Curve Sum'!$A$7:$AG$54,3)</f>
        <v>24</v>
      </c>
      <c r="X10" s="22">
        <f>VLOOKUP(X$8,'Off Peak Curve Sum'!$A$7:$AG$54,3)</f>
        <v>24</v>
      </c>
      <c r="Y10" s="22">
        <f>VLOOKUP(Y$8,'Off Peak Curve Sum'!$A$7:$AG$54,3)</f>
        <v>24</v>
      </c>
      <c r="Z10" s="22">
        <f>VLOOKUP(Z$8,'Off Peak Curve Sum'!$A$7:$AG$54,3)</f>
        <v>24</v>
      </c>
      <c r="AA10" s="22">
        <f>VLOOKUP(AA$8,'Off Peak Curve Sum'!$A$7:$AG$54,3)</f>
        <v>24</v>
      </c>
      <c r="AB10" s="22">
        <f>VLOOKUP(AB$8,'Off Peak Curve Sum'!$A$7:$AG$54,3)</f>
        <v>24</v>
      </c>
      <c r="AC10" s="22">
        <f>VLOOKUP(AC$8,'Off Peak Curve Sum'!$A$7:$AG$54,3)</f>
        <v>24</v>
      </c>
      <c r="AD10" s="22">
        <f>VLOOKUP(AD$8,'Off Peak Curve Sum'!$A$7:$AG$54,3)</f>
        <v>24</v>
      </c>
      <c r="AE10" s="22">
        <f>VLOOKUP(AE$8,'Off Peak Curve Sum'!$A$7:$AG$54,3)</f>
        <v>24</v>
      </c>
      <c r="AF10" s="97">
        <f>VLOOKUP(AF$8,'Off Peak Curve Sum'!$A$7:$AG$54,3)</f>
        <v>28.75</v>
      </c>
      <c r="AG10" s="105">
        <v>22.986111111111111</v>
      </c>
      <c r="AH10" s="97">
        <v>7.4600000381469727</v>
      </c>
      <c r="AI10" s="96"/>
      <c r="AV10" s="96"/>
      <c r="AW10" s="96"/>
      <c r="AX10" s="96"/>
      <c r="AY10" s="96"/>
      <c r="AZ10" s="96">
        <v>22.986111111111111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25.7</v>
      </c>
      <c r="C11" s="22">
        <f>VLOOKUP(C$8,'Off Peak Curve Sum'!$A$7:$AG$54,5)</f>
        <v>24</v>
      </c>
      <c r="D11" s="22">
        <f>VLOOKUP(D$8,'Off Peak Curve Sum'!$A$7:$AG$54,5)</f>
        <v>24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24</v>
      </c>
      <c r="J11" s="22">
        <f>VLOOKUP(J$8,'Off Peak Curve Sum'!$A$7:$AG$54,5)</f>
        <v>24</v>
      </c>
      <c r="K11" s="22">
        <f>VLOOKUP(K$8,'Off Peak Curve Sum'!$A$7:$AG$54,5)</f>
        <v>24</v>
      </c>
      <c r="L11" s="22">
        <f>VLOOKUP(L$8,'Off Peak Curve Sum'!$A$7:$AG$54,5)</f>
        <v>24</v>
      </c>
      <c r="M11" s="22">
        <f>VLOOKUP(M$8,'Off Peak Curve Sum'!$A$7:$AG$54,5)</f>
        <v>24</v>
      </c>
      <c r="N11" s="22">
        <f>VLOOKUP(N$8,'Off Peak Curve Sum'!$A$7:$AG$54,5)</f>
        <v>24</v>
      </c>
      <c r="O11" s="22">
        <f>VLOOKUP(O$8,'Off Peak Curve Sum'!$A$7:$AG$54,5)</f>
        <v>24</v>
      </c>
      <c r="P11" s="22">
        <f>VLOOKUP(P$8,'Off Peak Curve Sum'!$A$7:$AG$54,5)</f>
        <v>23.5</v>
      </c>
      <c r="Q11" s="22">
        <f>VLOOKUP(Q$8,'Off Peak Curve Sum'!$A$7:$AG$54,5)</f>
        <v>23.5</v>
      </c>
      <c r="R11" s="22">
        <f>VLOOKUP(R$8,'Off Peak Curve Sum'!$A$7:$AG$54,5)</f>
        <v>23.5</v>
      </c>
      <c r="S11" s="22">
        <f>VLOOKUP(S$8,'Off Peak Curve Sum'!$A$7:$AG$54,5)</f>
        <v>23.5</v>
      </c>
      <c r="T11" s="22">
        <f>VLOOKUP(T$8,'Off Peak Curve Sum'!$A$7:$AG$54,5)</f>
        <v>23.5</v>
      </c>
      <c r="U11" s="22">
        <f>VLOOKUP(U$8,'Off Peak Curve Sum'!$A$7:$AG$54,5)</f>
        <v>23.5</v>
      </c>
      <c r="V11" s="22">
        <f>VLOOKUP(V$8,'Off Peak Curve Sum'!$A$7:$AG$54,5)</f>
        <v>23.5</v>
      </c>
      <c r="W11" s="97">
        <f>VLOOKUP(W$8,'Off Peak Curve Sum'!$A$7:$AG$54,5)</f>
        <v>23.5</v>
      </c>
      <c r="X11" s="22">
        <f>VLOOKUP(X$8,'Off Peak Curve Sum'!$A$7:$AG$54,5)</f>
        <v>23.5</v>
      </c>
      <c r="Y11" s="22">
        <f>VLOOKUP(Y$8,'Off Peak Curve Sum'!$A$7:$AG$54,5)</f>
        <v>23.5</v>
      </c>
      <c r="Z11" s="22">
        <f>VLOOKUP(Z$8,'Off Peak Curve Sum'!$A$7:$AG$54,5)</f>
        <v>23.5</v>
      </c>
      <c r="AA11" s="22">
        <f>VLOOKUP(AA$8,'Off Peak Curve Sum'!$A$7:$AG$54,5)</f>
        <v>23.5</v>
      </c>
      <c r="AB11" s="22">
        <f>VLOOKUP(AB$8,'Off Peak Curve Sum'!$A$7:$AG$54,5)</f>
        <v>23.5</v>
      </c>
      <c r="AC11" s="22">
        <f>VLOOKUP(AC$8,'Off Peak Curve Sum'!$A$7:$AG$54,5)</f>
        <v>23.5</v>
      </c>
      <c r="AD11" s="22">
        <f>VLOOKUP(AD$8,'Off Peak Curve Sum'!$A$7:$AG$54,5)</f>
        <v>23.5</v>
      </c>
      <c r="AE11" s="22">
        <f>VLOOKUP(AE$8,'Off Peak Curve Sum'!$A$7:$AG$54,5)</f>
        <v>23.5</v>
      </c>
      <c r="AF11" s="97">
        <f>VLOOKUP(AF$8,'Off Peak Curve Sum'!$A$7:$AG$54,5)</f>
        <v>28</v>
      </c>
      <c r="AG11" s="105">
        <v>24.094444444444445</v>
      </c>
      <c r="AH11" s="97"/>
      <c r="AI11" s="96"/>
      <c r="AV11" s="96"/>
      <c r="AW11" s="96"/>
      <c r="AX11" s="96"/>
      <c r="AY11" s="96"/>
      <c r="AZ11" s="96">
        <v>24.094444444444445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23.75</v>
      </c>
      <c r="C12" s="22">
        <f>VLOOKUP(C$8,'Off Peak Curve Sum'!$A$7:$AG$54,9)</f>
        <v>27.1875</v>
      </c>
      <c r="D12" s="22">
        <f>VLOOKUP(D$8,'Off Peak Curve Sum'!$A$7:$AG$54,9)</f>
        <v>30.25</v>
      </c>
      <c r="E12" s="22">
        <f>VLOOKUP(E$8,'Off Peak Curve Sum'!$A$7:$AG$54,9)</f>
        <v>27.1875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27.1875</v>
      </c>
      <c r="K12" s="22">
        <f>VLOOKUP(K$8,'Off Peak Curve Sum'!$A$7:$AG$54,9)</f>
        <v>25.5</v>
      </c>
      <c r="L12" s="22">
        <f>VLOOKUP(L$8,'Off Peak Curve Sum'!$A$7:$AG$54,9)</f>
        <v>27.1875</v>
      </c>
      <c r="M12" s="22">
        <f>VLOOKUP(M$8,'Off Peak Curve Sum'!$A$7:$AG$54,9)</f>
        <v>27.1875</v>
      </c>
      <c r="N12" s="22">
        <f>VLOOKUP(N$8,'Off Peak Curve Sum'!$A$7:$AG$54,9)</f>
        <v>27.1875</v>
      </c>
      <c r="O12" s="22">
        <f>VLOOKUP(O$8,'Off Peak Curve Sum'!$A$7:$AG$54,9)</f>
        <v>27.1875</v>
      </c>
      <c r="P12" s="22">
        <f>VLOOKUP(P$8,'Off Peak Curve Sum'!$A$7:$AG$54,9)</f>
        <v>18.608000000000001</v>
      </c>
      <c r="Q12" s="22">
        <f>VLOOKUP(Q$8,'Off Peak Curve Sum'!$A$7:$AG$54,9)</f>
        <v>18.608000000000001</v>
      </c>
      <c r="R12" s="22">
        <f>VLOOKUP(R$8,'Off Peak Curve Sum'!$A$7:$AG$54,9)</f>
        <v>24.899999618530298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26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26</v>
      </c>
      <c r="AG12" s="105">
        <v>27.072916666666668</v>
      </c>
      <c r="AH12" s="97"/>
      <c r="AI12" s="96"/>
      <c r="AV12" s="96"/>
      <c r="AW12" s="96"/>
      <c r="AX12" s="96"/>
      <c r="AY12" s="96"/>
      <c r="AZ12" s="96">
        <v>27.072916666666668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23.75</v>
      </c>
      <c r="C13" s="22">
        <f>VLOOKUP(C$8,'Off Peak Curve Sum'!$A$7:$AG$54,6)</f>
        <v>23.5</v>
      </c>
      <c r="D13" s="22">
        <f>VLOOKUP(D$8,'Off Peak Curve Sum'!$A$7:$AG$54,6)</f>
        <v>23.5</v>
      </c>
      <c r="E13" s="22">
        <f>VLOOKUP(E$8,'Off Peak Curve Sum'!$A$7:$AG$54,6)</f>
        <v>23.5</v>
      </c>
      <c r="F13" s="22">
        <f>VLOOKUP(F$8,'Off Peak Curve Sum'!$A$7:$AG$54,6)</f>
        <v>23.5</v>
      </c>
      <c r="G13" s="22">
        <f>VLOOKUP(G$8,'Off Peak Curve Sum'!$A$7:$AG$54,6)</f>
        <v>23.5</v>
      </c>
      <c r="H13" s="22">
        <f>VLOOKUP(H$8,'Off Peak Curve Sum'!$A$7:$AG$54,6)</f>
        <v>23.5</v>
      </c>
      <c r="I13" s="22">
        <f>VLOOKUP(I$8,'Off Peak Curve Sum'!$A$7:$AG$54,6)</f>
        <v>23.5</v>
      </c>
      <c r="J13" s="22">
        <f>VLOOKUP(J$8,'Off Peak Curve Sum'!$A$7:$AG$54,6)</f>
        <v>23.5</v>
      </c>
      <c r="K13" s="22">
        <f>VLOOKUP(K$8,'Off Peak Curve Sum'!$A$7:$AG$54,6)</f>
        <v>23.5</v>
      </c>
      <c r="L13" s="22">
        <f>VLOOKUP(L$8,'Off Peak Curve Sum'!$A$7:$AG$54,6)</f>
        <v>23.5</v>
      </c>
      <c r="M13" s="22">
        <f>VLOOKUP(M$8,'Off Peak Curve Sum'!$A$7:$AG$54,6)</f>
        <v>23.5</v>
      </c>
      <c r="N13" s="22">
        <f>VLOOKUP(N$8,'Off Peak Curve Sum'!$A$7:$AG$54,6)</f>
        <v>23.5</v>
      </c>
      <c r="O13" s="22">
        <f>VLOOKUP(O$8,'Off Peak Curve Sum'!$A$7:$AG$54,6)</f>
        <v>23.5</v>
      </c>
      <c r="P13" s="22">
        <f>VLOOKUP(P$8,'Off Peak Curve Sum'!$A$7:$AG$54,6)</f>
        <v>19.5</v>
      </c>
      <c r="Q13" s="22">
        <f>VLOOKUP(Q$8,'Off Peak Curve Sum'!$A$7:$AG$54,6)</f>
        <v>19.5</v>
      </c>
      <c r="R13" s="22">
        <f>VLOOKUP(R$8,'Off Peak Curve Sum'!$A$7:$AG$54,6)</f>
        <v>19.5</v>
      </c>
      <c r="S13" s="22">
        <f>VLOOKUP(S$8,'Off Peak Curve Sum'!$A$7:$AG$54,6)</f>
        <v>19.5</v>
      </c>
      <c r="T13" s="22">
        <f>VLOOKUP(T$8,'Off Peak Curve Sum'!$A$7:$AG$54,6)</f>
        <v>19.5</v>
      </c>
      <c r="U13" s="22">
        <f>VLOOKUP(U$8,'Off Peak Curve Sum'!$A$7:$AG$54,6)</f>
        <v>19.5</v>
      </c>
      <c r="V13" s="22">
        <f>VLOOKUP(V$8,'Off Peak Curve Sum'!$A$7:$AG$54,6)</f>
        <v>19.5</v>
      </c>
      <c r="W13" s="97">
        <f>VLOOKUP(W$8,'Off Peak Curve Sum'!$A$7:$AG$54,6)</f>
        <v>19.5</v>
      </c>
      <c r="X13" s="22">
        <f>VLOOKUP(X$8,'Off Peak Curve Sum'!$A$7:$AG$54,6)</f>
        <v>19.5</v>
      </c>
      <c r="Y13" s="22">
        <f>VLOOKUP(Y$8,'Off Peak Curve Sum'!$A$7:$AG$54,6)</f>
        <v>19.5</v>
      </c>
      <c r="Z13" s="22">
        <f>VLOOKUP(Z$8,'Off Peak Curve Sum'!$A$7:$AG$54,6)</f>
        <v>19.5</v>
      </c>
      <c r="AA13" s="22">
        <f>VLOOKUP(AA$8,'Off Peak Curve Sum'!$A$7:$AG$54,6)</f>
        <v>19.5</v>
      </c>
      <c r="AB13" s="22">
        <f>VLOOKUP(AB$8,'Off Peak Curve Sum'!$A$7:$AG$54,6)</f>
        <v>19.5</v>
      </c>
      <c r="AC13" s="22">
        <f>VLOOKUP(AC$8,'Off Peak Curve Sum'!$A$7:$AG$54,6)</f>
        <v>19.5</v>
      </c>
      <c r="AD13" s="22">
        <f>VLOOKUP(AD$8,'Off Peak Curve Sum'!$A$7:$AG$54,6)</f>
        <v>19.5</v>
      </c>
      <c r="AE13" s="22">
        <f>VLOOKUP(AE$8,'Off Peak Curve Sum'!$A$7:$AG$54,6)</f>
        <v>19.5</v>
      </c>
      <c r="AF13" s="97">
        <f>VLOOKUP(AF$8,'Off Peak Curve Sum'!$A$7:$AG$54,6)</f>
        <v>28.25</v>
      </c>
      <c r="AG13" s="105">
        <v>23.513888888888889</v>
      </c>
      <c r="AH13" s="97"/>
      <c r="AI13" s="96"/>
      <c r="AV13" s="96"/>
      <c r="AW13" s="96"/>
      <c r="AX13" s="96"/>
      <c r="AY13" s="96"/>
      <c r="AZ13" s="96">
        <v>23.513888888888889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21.75</v>
      </c>
      <c r="C14" s="22">
        <f>VLOOKUP(C$8,'Off Peak Curve Sum'!$A$7:$AG$54,2)</f>
        <v>21.5</v>
      </c>
      <c r="D14" s="22">
        <f>VLOOKUP(D$8,'Off Peak Curve Sum'!$A$7:$AG$54,2)</f>
        <v>21.5</v>
      </c>
      <c r="E14" s="22">
        <f>VLOOKUP(E$8,'Off Peak Curve Sum'!$A$7:$AG$54,2)</f>
        <v>21.5</v>
      </c>
      <c r="F14" s="22">
        <f>VLOOKUP(F$8,'Off Peak Curve Sum'!$A$7:$AG$54,2)</f>
        <v>21.5</v>
      </c>
      <c r="G14" s="22">
        <f>VLOOKUP(G$8,'Off Peak Curve Sum'!$A$7:$AG$54,2)</f>
        <v>21.5</v>
      </c>
      <c r="H14" s="22">
        <f>VLOOKUP(H$8,'Off Peak Curve Sum'!$A$7:$AG$54,2)</f>
        <v>21.5</v>
      </c>
      <c r="I14" s="22">
        <f>VLOOKUP(I$8,'Off Peak Curve Sum'!$A$7:$AG$54,2)</f>
        <v>21.5</v>
      </c>
      <c r="J14" s="22">
        <f>VLOOKUP(J$8,'Off Peak Curve Sum'!$A$7:$AG$54,2)</f>
        <v>21.5</v>
      </c>
      <c r="K14" s="22">
        <f>VLOOKUP(K$8,'Off Peak Curve Sum'!$A$7:$AG$54,2)</f>
        <v>21.5</v>
      </c>
      <c r="L14" s="22">
        <f>VLOOKUP(L$8,'Off Peak Curve Sum'!$A$7:$AG$54,2)</f>
        <v>21.5</v>
      </c>
      <c r="M14" s="22">
        <f>VLOOKUP(M$8,'Off Peak Curve Sum'!$A$7:$AG$54,2)</f>
        <v>21.5</v>
      </c>
      <c r="N14" s="22">
        <f>VLOOKUP(N$8,'Off Peak Curve Sum'!$A$7:$AG$54,2)</f>
        <v>21.5</v>
      </c>
      <c r="O14" s="22">
        <f>VLOOKUP(O$8,'Off Peak Curve Sum'!$A$7:$AG$54,2)</f>
        <v>21.5</v>
      </c>
      <c r="P14" s="22">
        <f>VLOOKUP(P$8,'Off Peak Curve Sum'!$A$7:$AG$54,2)</f>
        <v>18</v>
      </c>
      <c r="Q14" s="22">
        <f>VLOOKUP(Q$8,'Off Peak Curve Sum'!$A$7:$AG$54,2)</f>
        <v>18</v>
      </c>
      <c r="R14" s="22">
        <f>VLOOKUP(R$8,'Off Peak Curve Sum'!$A$7:$AG$54,2)</f>
        <v>18</v>
      </c>
      <c r="S14" s="22">
        <f>VLOOKUP(S$8,'Off Peak Curve Sum'!$A$7:$AG$54,2)</f>
        <v>18</v>
      </c>
      <c r="T14" s="22">
        <f>VLOOKUP(T$8,'Off Peak Curve Sum'!$A$7:$AG$54,2)</f>
        <v>18</v>
      </c>
      <c r="U14" s="22">
        <f>VLOOKUP(U$8,'Off Peak Curve Sum'!$A$7:$AG$54,2)</f>
        <v>18</v>
      </c>
      <c r="V14" s="22">
        <f>VLOOKUP(V$8,'Off Peak Curve Sum'!$A$7:$AG$54,2)</f>
        <v>18</v>
      </c>
      <c r="W14" s="97">
        <f>VLOOKUP(W$8,'Off Peak Curve Sum'!$A$7:$AG$54,2)</f>
        <v>18</v>
      </c>
      <c r="X14" s="22">
        <f>VLOOKUP(X$8,'Off Peak Curve Sum'!$A$7:$AG$54,2)</f>
        <v>18</v>
      </c>
      <c r="Y14" s="22">
        <f>VLOOKUP(Y$8,'Off Peak Curve Sum'!$A$7:$AG$54,2)</f>
        <v>18</v>
      </c>
      <c r="Z14" s="22">
        <f>VLOOKUP(Z$8,'Off Peak Curve Sum'!$A$7:$AG$54,2)</f>
        <v>18</v>
      </c>
      <c r="AA14" s="22">
        <f>VLOOKUP(AA$8,'Off Peak Curve Sum'!$A$7:$AG$54,2)</f>
        <v>18</v>
      </c>
      <c r="AB14" s="22">
        <f>VLOOKUP(AB$8,'Off Peak Curve Sum'!$A$7:$AG$54,2)</f>
        <v>18</v>
      </c>
      <c r="AC14" s="22">
        <f>VLOOKUP(AC$8,'Off Peak Curve Sum'!$A$7:$AG$54,2)</f>
        <v>18</v>
      </c>
      <c r="AD14" s="22">
        <f>VLOOKUP(AD$8,'Off Peak Curve Sum'!$A$7:$AG$54,2)</f>
        <v>18</v>
      </c>
      <c r="AE14" s="22">
        <f>VLOOKUP(AE$8,'Off Peak Curve Sum'!$A$7:$AG$54,2)</f>
        <v>18</v>
      </c>
      <c r="AF14" s="97">
        <f>VLOOKUP(AF$8,'Off Peak Curve Sum'!$A$7:$AG$54,2)</f>
        <v>18</v>
      </c>
      <c r="AG14" s="105">
        <v>21.513888888888889</v>
      </c>
      <c r="AH14" s="97"/>
      <c r="AI14" s="96"/>
      <c r="AV14" s="96"/>
      <c r="AW14" s="96"/>
      <c r="AX14" s="96"/>
      <c r="AY14" s="96"/>
      <c r="AZ14" s="96">
        <v>21.513888888888889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22.25</v>
      </c>
      <c r="C15" s="29">
        <f>VLOOKUP(C$8,'Off Peak Curve Sum'!$A$7:$AG$54,7)</f>
        <v>22</v>
      </c>
      <c r="D15" s="29">
        <f>VLOOKUP(D$8,'Off Peak Curve Sum'!$A$7:$AG$54,7)</f>
        <v>22</v>
      </c>
      <c r="E15" s="29">
        <f>VLOOKUP(E$8,'Off Peak Curve Sum'!$A$7:$AG$54,7)</f>
        <v>22</v>
      </c>
      <c r="F15" s="29">
        <f>VLOOKUP(F$8,'Off Peak Curve Sum'!$A$7:$AG$54,7)</f>
        <v>22</v>
      </c>
      <c r="G15" s="29">
        <f>VLOOKUP(G$8,'Off Peak Curve Sum'!$A$7:$AG$54,7)</f>
        <v>22</v>
      </c>
      <c r="H15" s="29">
        <f>VLOOKUP(H$8,'Off Peak Curve Sum'!$A$7:$AG$54,7)</f>
        <v>22</v>
      </c>
      <c r="I15" s="29">
        <f>VLOOKUP(I$8,'Off Peak Curve Sum'!$A$7:$AG$54,7)</f>
        <v>22</v>
      </c>
      <c r="J15" s="29">
        <f>VLOOKUP(J$8,'Off Peak Curve Sum'!$A$7:$AG$54,7)</f>
        <v>22</v>
      </c>
      <c r="K15" s="29">
        <f>VLOOKUP(K$8,'Off Peak Curve Sum'!$A$7:$AG$54,7)</f>
        <v>22</v>
      </c>
      <c r="L15" s="29">
        <f>VLOOKUP(L$8,'Off Peak Curve Sum'!$A$7:$AG$54,7)</f>
        <v>22</v>
      </c>
      <c r="M15" s="29">
        <f>VLOOKUP(M$8,'Off Peak Curve Sum'!$A$7:$AG$54,7)</f>
        <v>22</v>
      </c>
      <c r="N15" s="29">
        <f>VLOOKUP(N$8,'Off Peak Curve Sum'!$A$7:$AG$54,7)</f>
        <v>22</v>
      </c>
      <c r="O15" s="29">
        <f>VLOOKUP(O$8,'Off Peak Curve Sum'!$A$7:$AG$54,7)</f>
        <v>22</v>
      </c>
      <c r="P15" s="29">
        <f>VLOOKUP(P$8,'Off Peak Curve Sum'!$A$7:$AG$54,7)</f>
        <v>18.5</v>
      </c>
      <c r="Q15" s="29">
        <f>VLOOKUP(Q$8,'Off Peak Curve Sum'!$A$7:$AG$54,7)</f>
        <v>18.5</v>
      </c>
      <c r="R15" s="29">
        <f>VLOOKUP(R$8,'Off Peak Curve Sum'!$A$7:$AG$54,7)</f>
        <v>18.5</v>
      </c>
      <c r="S15" s="29">
        <f>VLOOKUP(S$8,'Off Peak Curve Sum'!$A$7:$AG$54,7)</f>
        <v>18.5</v>
      </c>
      <c r="T15" s="29">
        <f>VLOOKUP(T$8,'Off Peak Curve Sum'!$A$7:$AG$54,7)</f>
        <v>18.5</v>
      </c>
      <c r="U15" s="29">
        <f>VLOOKUP(U$8,'Off Peak Curve Sum'!$A$7:$AG$54,7)</f>
        <v>18.5</v>
      </c>
      <c r="V15" s="29">
        <f>VLOOKUP(V$8,'Off Peak Curve Sum'!$A$7:$AG$54,7)</f>
        <v>18.5</v>
      </c>
      <c r="W15" s="259">
        <f>VLOOKUP(W$8,'Off Peak Curve Sum'!$A$7:$AG$54,7)</f>
        <v>18.5</v>
      </c>
      <c r="X15" s="29">
        <f>VLOOKUP(X$8,'Off Peak Curve Sum'!$A$7:$AG$54,7)</f>
        <v>18.5</v>
      </c>
      <c r="Y15" s="29">
        <f>VLOOKUP(Y$8,'Off Peak Curve Sum'!$A$7:$AG$54,7)</f>
        <v>18.5</v>
      </c>
      <c r="Z15" s="443">
        <f>VLOOKUP(Z$8,'Off Peak Curve Sum'!$A$7:$AG$54,7)+14.75</f>
        <v>33.25</v>
      </c>
      <c r="AA15" s="29">
        <f>VLOOKUP(AA$8,'Off Peak Curve Sum'!$A$7:$AG$54,7)</f>
        <v>18.5</v>
      </c>
      <c r="AB15" s="29">
        <f>VLOOKUP(AB$8,'Off Peak Curve Sum'!$A$7:$AG$54,7)</f>
        <v>18.5</v>
      </c>
      <c r="AC15" s="29">
        <f>VLOOKUP(AC$8,'Off Peak Curve Sum'!$A$7:$AG$54,7)</f>
        <v>18.5</v>
      </c>
      <c r="AD15" s="29">
        <f>VLOOKUP(AD$8,'Off Peak Curve Sum'!$A$7:$AG$54,7)</f>
        <v>18.5</v>
      </c>
      <c r="AE15" s="29">
        <f>VLOOKUP(AE$8,'Off Peak Curve Sum'!$A$7:$AG$54,7)</f>
        <v>18.5</v>
      </c>
      <c r="AF15" s="259">
        <f>VLOOKUP(AF$8,'Off Peak Curve Sum'!$A$7:$AG$54,7)</f>
        <v>18.5</v>
      </c>
      <c r="AG15" s="439">
        <v>22.013888888888889</v>
      </c>
      <c r="AH15" s="97">
        <v>67.5</v>
      </c>
      <c r="AI15" s="96"/>
      <c r="AV15" s="96"/>
      <c r="AW15" s="96"/>
      <c r="AX15" s="96"/>
      <c r="AY15" s="96"/>
      <c r="AZ15" s="96">
        <v>22.013888888888889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5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28.004999160766602</v>
      </c>
      <c r="C18" s="253">
        <f>IF(ISNUMBER(VLOOKUP(C$8,'Off Peak Curve Sum'!$A$7:$AG$54,18,FALSE)),VLOOKUP(C$8,'Off Peak Curve Sum'!$A$7:$AG$54,18,FALSE),0)</f>
        <v>26</v>
      </c>
      <c r="D18" s="253">
        <f>IF(ISNUMBER(VLOOKUP(D$8,'Off Peak Curve Sum'!$A$7:$AG$54,18,FALSE)),VLOOKUP(D$8,'Off Peak Curve Sum'!$A$7:$AG$54,18,FALSE),0)</f>
        <v>26</v>
      </c>
      <c r="E18" s="253">
        <f>IF(ISNUMBER(VLOOKUP(E$8,'Off Peak Curve Sum'!$A$7:$AG$54,18,FALSE)),VLOOKUP(E$8,'Off Peak Curve Sum'!$A$7:$AG$54,18,FALSE),0)</f>
        <v>26.004999160766602</v>
      </c>
      <c r="F18" s="253">
        <f>IF(ISNUMBER(VLOOKUP(F$8,'Off Peak Curve Sum'!$A$7:$AG$54,18,FALSE)),VLOOKUP(F$8,'Off Peak Curve Sum'!$A$7:$AG$54,18,FALSE),0)</f>
        <v>26</v>
      </c>
      <c r="G18" s="253">
        <f>IF(ISNUMBER(VLOOKUP(G$8,'Off Peak Curve Sum'!$A$7:$AG$54,18,FALSE)),VLOOKUP(G$8,'Off Peak Curve Sum'!$A$7:$AG$54,18,FALSE),0)</f>
        <v>26</v>
      </c>
      <c r="H18" s="253">
        <f>IF(ISNUMBER(VLOOKUP(H$8,'Off Peak Curve Sum'!$A$7:$AG$54,18,FALSE)),VLOOKUP(H$8,'Off Peak Curve Sum'!$A$7:$AG$54,18,FALSE),0)</f>
        <v>26</v>
      </c>
      <c r="I18" s="253">
        <f>IF(ISNUMBER(VLOOKUP(I$8,'Off Peak Curve Sum'!$A$7:$AG$54,18,FALSE)),VLOOKUP(I$8,'Off Peak Curve Sum'!$A$7:$AG$54,18,FALSE),0)</f>
        <v>26</v>
      </c>
      <c r="J18" s="253">
        <f>IF(ISNUMBER(VLOOKUP(J$8,'Off Peak Curve Sum'!$A$7:$AG$54,18,FALSE)),VLOOKUP(J$8,'Off Peak Curve Sum'!$A$7:$AG$54,18,FALSE),0)</f>
        <v>26.004999160766602</v>
      </c>
      <c r="K18" s="253">
        <f>IF(ISNUMBER(VLOOKUP(K$8,'Off Peak Curve Sum'!$A$7:$AG$54,18,FALSE)),VLOOKUP(K$8,'Off Peak Curve Sum'!$A$7:$AG$54,18,FALSE),0)</f>
        <v>25.997501373291016</v>
      </c>
      <c r="L18" s="253">
        <f>IF(ISNUMBER(VLOOKUP(L$8,'Off Peak Curve Sum'!$A$7:$AG$54,18,FALSE)),VLOOKUP(L$8,'Off Peak Curve Sum'!$A$7:$AG$54,18,FALSE),0)</f>
        <v>26.002500534057617</v>
      </c>
      <c r="M18" s="253">
        <f>IF(ISNUMBER(VLOOKUP(M$8,'Off Peak Curve Sum'!$A$7:$AG$54,18,FALSE)),VLOOKUP(M$8,'Off Peak Curve Sum'!$A$7:$AG$54,18,FALSE),0)</f>
        <v>26</v>
      </c>
      <c r="N18" s="253">
        <f>IF(ISNUMBER(VLOOKUP(N$8,'Off Peak Curve Sum'!$A$7:$AG$54,18,FALSE)),VLOOKUP(N$8,'Off Peak Curve Sum'!$A$7:$AG$54,18,FALSE),0)</f>
        <v>25.998849868774414</v>
      </c>
      <c r="O18" s="253">
        <f>IF(ISNUMBER(VLOOKUP(O$8,'Off Peak Curve Sum'!$A$7:$AG$54,18,FALSE)),VLOOKUP(O$8,'Off Peak Curve Sum'!$A$7:$AG$54,18,FALSE),0)</f>
        <v>26</v>
      </c>
      <c r="P18" s="253">
        <f>IF(ISNUMBER(VLOOKUP(P$8,'Off Peak Curve Sum'!$A$7:$AG$54,18,FALSE)),VLOOKUP(P$8,'Off Peak Curve Sum'!$A$7:$AG$54,18,FALSE),0)</f>
        <v>27.378848037719727</v>
      </c>
      <c r="Q18" s="253">
        <f>IF(ISNUMBER(VLOOKUP(Q$8,'Off Peak Curve Sum'!$A$7:$AG$54,18,FALSE)),VLOOKUP(Q$8,'Off Peak Curve Sum'!$A$7:$AG$54,18,FALSE),0)</f>
        <v>27.382496795654298</v>
      </c>
      <c r="R18" s="253">
        <f>IF(ISNUMBER(VLOOKUP(R$8,'Off Peak Curve Sum'!$A$7:$AG$54,18,FALSE)),VLOOKUP(R$8,'Off Peak Curve Sum'!$A$7:$AG$54,18,FALSE),0)</f>
        <v>27.382496795654298</v>
      </c>
      <c r="S18" s="253">
        <f>IF(ISNUMBER(VLOOKUP(S$8,'Off Peak Curve Sum'!$A$7:$AG$54,18,FALSE)),VLOOKUP(S$8,'Off Peak Curve Sum'!$A$7:$AG$54,18,FALSE),0)</f>
        <v>27.382496795654298</v>
      </c>
      <c r="T18" s="253">
        <f>IF(ISNUMBER(VLOOKUP(T$8,'Off Peak Curve Sum'!$A$7:$AG$54,18,FALSE)),VLOOKUP(T$8,'Off Peak Curve Sum'!$A$7:$AG$54,18,FALSE),0)</f>
        <v>27.379996261596681</v>
      </c>
      <c r="U18" s="253">
        <f>IF(ISNUMBER(VLOOKUP(U$8,'Off Peak Curve Sum'!$A$7:$AG$54,18,FALSE)),VLOOKUP(U$8,'Off Peak Curve Sum'!$A$7:$AG$54,18,FALSE),0)</f>
        <v>27.379998168945313</v>
      </c>
      <c r="V18" s="253">
        <f>IF(ISNUMBER(VLOOKUP(V$8,'Off Peak Curve Sum'!$A$7:$AG$54,18,FALSE)),VLOOKUP(V$8,'Off Peak Curve Sum'!$A$7:$AG$54,18,FALSE),0)</f>
        <v>27.379998168945313</v>
      </c>
      <c r="W18" s="253">
        <f>IF(ISNUMBER(VLOOKUP(W$8,'Off Peak Curve Sum'!$A$7:$AG$54,18,FALSE)),VLOOKUP(W$8,'Off Peak Curve Sum'!$A$7:$AG$54,18,FALSE),0)</f>
        <v>27.379998168945313</v>
      </c>
      <c r="X18" s="253">
        <f>IF(ISNUMBER(VLOOKUP(X$8,'Off Peak Curve Sum'!$A$7:$AG$54,18,FALSE)),VLOOKUP(X$8,'Off Peak Curve Sum'!$A$7:$AG$54,18,FALSE),0)</f>
        <v>27.379998168945313</v>
      </c>
      <c r="Y18" s="253">
        <f>IF(ISNUMBER(VLOOKUP(Y$8,'Off Peak Curve Sum'!$A$7:$AG$54,18,FALSE)),VLOOKUP(Y$8,'Off Peak Curve Sum'!$A$7:$AG$54,18,FALSE),0)</f>
        <v>27.379998168945313</v>
      </c>
      <c r="Z18" s="253">
        <f>IF(ISNUMBER(VLOOKUP(Z$8,'Off Peak Curve Sum'!$A$7:$AG$54,18,FALSE)),VLOOKUP(Z$8,'Off Peak Curve Sum'!$A$7:$AG$54,18,FALSE),0)</f>
        <v>27.379998168945313</v>
      </c>
      <c r="AA18" s="253">
        <f>IF(ISNUMBER(VLOOKUP(AA$8,'Off Peak Curve Sum'!$A$7:$AG$54,18,FALSE)),VLOOKUP(AA$8,'Off Peak Curve Sum'!$A$7:$AG$54,18,FALSE),0)</f>
        <v>27.379998168945313</v>
      </c>
      <c r="AB18" s="253">
        <f>IF(ISNUMBER(VLOOKUP(AB$8,'Off Peak Curve Sum'!$A$7:$AG$54,18,FALSE)),VLOOKUP(AB$8,'Off Peak Curve Sum'!$A$7:$AG$54,18,FALSE),0)</f>
        <v>27.384999237060548</v>
      </c>
      <c r="AC18" s="253">
        <f>IF(ISNUMBER(VLOOKUP(AC$8,'Off Peak Curve Sum'!$A$7:$AG$54,18,FALSE)),VLOOKUP(AC$8,'Off Peak Curve Sum'!$A$7:$AG$54,18,FALSE),0)</f>
        <v>27.384999237060548</v>
      </c>
      <c r="AD18" s="253">
        <f>IF(ISNUMBER(VLOOKUP(AD$8,'Off Peak Curve Sum'!$A$7:$AG$54,18,FALSE)),VLOOKUP(AD$8,'Off Peak Curve Sum'!$A$7:$AG$54,18,FALSE),0)</f>
        <v>27.384999237060548</v>
      </c>
      <c r="AE18" s="253">
        <f>IF(ISNUMBER(VLOOKUP(AE$8,'Off Peak Curve Sum'!$A$7:$AG$54,18,FALSE)),VLOOKUP(AE$8,'Off Peak Curve Sum'!$A$7:$AG$54,18,FALSE),0)</f>
        <v>27.377499542236329</v>
      </c>
      <c r="AF18" s="253">
        <f>IF(ISNUMBER(VLOOKUP(AF$8,'Off Peak Curve Sum'!$A$7:$AG$54,18,FALSE)),VLOOKUP(AF$8,'Off Peak Curve Sum'!$A$7:$AG$54,18,FALSE),0)</f>
        <v>27.375000915527345</v>
      </c>
      <c r="AG18" s="440">
        <v>26.091993245211516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26.091993245211516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2" thickBot="1" x14ac:dyDescent="0.35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2.25</v>
      </c>
      <c r="C28" s="73">
        <f t="shared" si="2"/>
        <v>2</v>
      </c>
      <c r="D28" s="73">
        <f t="shared" si="2"/>
        <v>2</v>
      </c>
      <c r="E28" s="73">
        <f t="shared" si="2"/>
        <v>2</v>
      </c>
      <c r="F28" s="73">
        <f t="shared" si="2"/>
        <v>2</v>
      </c>
      <c r="G28" s="73">
        <f t="shared" si="2"/>
        <v>2</v>
      </c>
      <c r="H28" s="73">
        <f t="shared" si="2"/>
        <v>2</v>
      </c>
      <c r="I28" s="73">
        <f t="shared" si="2"/>
        <v>2</v>
      </c>
      <c r="J28" s="73">
        <f t="shared" si="2"/>
        <v>2</v>
      </c>
      <c r="K28" s="73">
        <f t="shared" si="2"/>
        <v>2</v>
      </c>
      <c r="L28" s="73">
        <f t="shared" si="2"/>
        <v>2</v>
      </c>
      <c r="M28" s="73">
        <f t="shared" si="2"/>
        <v>2</v>
      </c>
      <c r="N28" s="73">
        <f t="shared" si="2"/>
        <v>2</v>
      </c>
      <c r="O28" s="73">
        <f t="shared" si="2"/>
        <v>2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0</v>
      </c>
      <c r="AF28" s="73">
        <f t="shared" si="3"/>
        <v>4</v>
      </c>
      <c r="AG28" s="438">
        <f t="shared" si="2"/>
        <v>2.1191520467836256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1.75</v>
      </c>
      <c r="C29" s="22">
        <f t="shared" si="4"/>
        <v>2</v>
      </c>
      <c r="D29" s="22">
        <f t="shared" si="4"/>
        <v>2</v>
      </c>
      <c r="E29" s="22">
        <f t="shared" si="4"/>
        <v>2</v>
      </c>
      <c r="F29" s="22">
        <f t="shared" si="4"/>
        <v>2</v>
      </c>
      <c r="G29" s="22">
        <f t="shared" si="4"/>
        <v>2</v>
      </c>
      <c r="H29" s="22">
        <f t="shared" si="4"/>
        <v>2</v>
      </c>
      <c r="I29" s="22">
        <f t="shared" si="4"/>
        <v>2</v>
      </c>
      <c r="J29" s="22">
        <f t="shared" si="4"/>
        <v>2</v>
      </c>
      <c r="K29" s="22">
        <f t="shared" si="4"/>
        <v>2</v>
      </c>
      <c r="L29" s="22">
        <f t="shared" si="4"/>
        <v>2</v>
      </c>
      <c r="M29" s="22">
        <f t="shared" si="4"/>
        <v>2</v>
      </c>
      <c r="N29" s="22">
        <f t="shared" si="4"/>
        <v>2</v>
      </c>
      <c r="O29" s="22">
        <f t="shared" si="4"/>
        <v>2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0</v>
      </c>
      <c r="AF29" s="22">
        <f t="shared" si="3"/>
        <v>4.75</v>
      </c>
      <c r="AG29" s="105">
        <f t="shared" si="4"/>
        <v>2.0782163742690045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4.6999999999999993</v>
      </c>
      <c r="C30" s="22">
        <f t="shared" si="5"/>
        <v>3</v>
      </c>
      <c r="D30" s="22">
        <f t="shared" si="5"/>
        <v>3</v>
      </c>
      <c r="E30" s="22">
        <f t="shared" si="5"/>
        <v>3</v>
      </c>
      <c r="F30" s="22">
        <f t="shared" si="5"/>
        <v>3</v>
      </c>
      <c r="G30" s="22">
        <f t="shared" si="5"/>
        <v>3</v>
      </c>
      <c r="H30" s="22">
        <f t="shared" si="5"/>
        <v>3</v>
      </c>
      <c r="I30" s="22">
        <f t="shared" si="5"/>
        <v>3</v>
      </c>
      <c r="J30" s="22">
        <f t="shared" si="5"/>
        <v>3</v>
      </c>
      <c r="K30" s="22">
        <f t="shared" si="5"/>
        <v>3</v>
      </c>
      <c r="L30" s="22">
        <f t="shared" si="5"/>
        <v>3</v>
      </c>
      <c r="M30" s="22">
        <f t="shared" si="5"/>
        <v>3</v>
      </c>
      <c r="N30" s="22">
        <f t="shared" si="5"/>
        <v>3</v>
      </c>
      <c r="O30" s="22">
        <f t="shared" si="5"/>
        <v>3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4.5</v>
      </c>
      <c r="AG30" s="105">
        <f t="shared" si="5"/>
        <v>3.1344444444444441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-3.4375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5.8250007629394993</v>
      </c>
      <c r="AG31" s="105">
        <f t="shared" si="6"/>
        <v>0.34239035087719571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4.0500000000000007</v>
      </c>
      <c r="C32" s="22">
        <f t="shared" si="7"/>
        <v>3.8000000000000007</v>
      </c>
      <c r="D32" s="22">
        <f t="shared" si="7"/>
        <v>3.8000000000000007</v>
      </c>
      <c r="E32" s="22">
        <f t="shared" si="7"/>
        <v>3.8000000000000007</v>
      </c>
      <c r="F32" s="22">
        <f t="shared" si="7"/>
        <v>3.8000000000000007</v>
      </c>
      <c r="G32" s="22">
        <f t="shared" si="7"/>
        <v>3.8000000000000007</v>
      </c>
      <c r="H32" s="22">
        <f t="shared" si="7"/>
        <v>3.8000000000000007</v>
      </c>
      <c r="I32" s="22">
        <f t="shared" si="7"/>
        <v>3.8000000000000007</v>
      </c>
      <c r="J32" s="22">
        <f t="shared" si="7"/>
        <v>3.8000000000000007</v>
      </c>
      <c r="K32" s="22">
        <f t="shared" si="7"/>
        <v>3.8000000000000007</v>
      </c>
      <c r="L32" s="22">
        <f t="shared" si="7"/>
        <v>3.8000000000000007</v>
      </c>
      <c r="M32" s="22">
        <f t="shared" si="7"/>
        <v>3.8000000000000007</v>
      </c>
      <c r="N32" s="22">
        <f t="shared" si="7"/>
        <v>3.8000000000000007</v>
      </c>
      <c r="O32" s="22">
        <f t="shared" si="7"/>
        <v>4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8.75</v>
      </c>
      <c r="AG32" s="105">
        <f t="shared" si="7"/>
        <v>3.9596783625731078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3.75</v>
      </c>
      <c r="C33" s="22">
        <f t="shared" si="8"/>
        <v>3.5</v>
      </c>
      <c r="D33" s="22">
        <f t="shared" si="8"/>
        <v>3.5</v>
      </c>
      <c r="E33" s="22">
        <f t="shared" si="8"/>
        <v>3.5</v>
      </c>
      <c r="F33" s="22">
        <f t="shared" si="8"/>
        <v>3.5</v>
      </c>
      <c r="G33" s="22">
        <f t="shared" si="8"/>
        <v>3.5</v>
      </c>
      <c r="H33" s="22">
        <f t="shared" si="8"/>
        <v>3.5</v>
      </c>
      <c r="I33" s="22">
        <f t="shared" si="8"/>
        <v>3.5</v>
      </c>
      <c r="J33" s="22">
        <f t="shared" si="8"/>
        <v>3.5</v>
      </c>
      <c r="K33" s="22">
        <f t="shared" si="8"/>
        <v>3.5</v>
      </c>
      <c r="L33" s="22">
        <f t="shared" si="8"/>
        <v>3.5</v>
      </c>
      <c r="M33" s="22">
        <f t="shared" si="8"/>
        <v>3.5</v>
      </c>
      <c r="N33" s="22">
        <f t="shared" si="8"/>
        <v>3.5</v>
      </c>
      <c r="O33" s="22">
        <f t="shared" si="8"/>
        <v>3.5</v>
      </c>
      <c r="P33" s="22">
        <f t="shared" si="8"/>
        <v>0.25</v>
      </c>
      <c r="Q33" s="22">
        <f t="shared" si="8"/>
        <v>0.25</v>
      </c>
      <c r="R33" s="22">
        <f t="shared" si="8"/>
        <v>0.25</v>
      </c>
      <c r="S33" s="22">
        <f t="shared" si="8"/>
        <v>0.25</v>
      </c>
      <c r="T33" s="22">
        <f t="shared" si="8"/>
        <v>0.25</v>
      </c>
      <c r="U33" s="22">
        <f t="shared" si="8"/>
        <v>0.25</v>
      </c>
      <c r="V33" s="22">
        <f t="shared" si="8"/>
        <v>0.25</v>
      </c>
      <c r="W33" s="22">
        <f t="shared" si="8"/>
        <v>0.25</v>
      </c>
      <c r="X33" s="22">
        <f t="shared" si="8"/>
        <v>0.25</v>
      </c>
      <c r="Y33" s="22">
        <f t="shared" si="8"/>
        <v>0.25</v>
      </c>
      <c r="Z33" s="22">
        <f t="shared" si="8"/>
        <v>0.25</v>
      </c>
      <c r="AA33" s="22">
        <f t="shared" si="8"/>
        <v>0.25</v>
      </c>
      <c r="AB33" s="22">
        <f t="shared" si="8"/>
        <v>0.25</v>
      </c>
      <c r="AC33" s="22">
        <f t="shared" si="3"/>
        <v>0.25</v>
      </c>
      <c r="AD33" s="22">
        <f t="shared" si="3"/>
        <v>0.25</v>
      </c>
      <c r="AE33" s="22">
        <f t="shared" si="3"/>
        <v>0.25</v>
      </c>
      <c r="AF33" s="22">
        <f t="shared" si="3"/>
        <v>0.25</v>
      </c>
      <c r="AG33" s="105">
        <f t="shared" si="8"/>
        <v>3.632309941520468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3.75</v>
      </c>
      <c r="C34" s="29">
        <f t="shared" si="9"/>
        <v>3.5</v>
      </c>
      <c r="D34" s="29">
        <f t="shared" si="9"/>
        <v>3.5</v>
      </c>
      <c r="E34" s="29">
        <f t="shared" si="9"/>
        <v>3.5</v>
      </c>
      <c r="F34" s="29">
        <f t="shared" si="9"/>
        <v>3.5</v>
      </c>
      <c r="G34" s="29">
        <f t="shared" si="9"/>
        <v>3.5</v>
      </c>
      <c r="H34" s="29">
        <f t="shared" si="9"/>
        <v>3.5</v>
      </c>
      <c r="I34" s="29">
        <f t="shared" si="9"/>
        <v>3.5</v>
      </c>
      <c r="J34" s="29">
        <f t="shared" si="9"/>
        <v>3.5</v>
      </c>
      <c r="K34" s="29">
        <f t="shared" si="9"/>
        <v>3.5</v>
      </c>
      <c r="L34" s="29">
        <f t="shared" si="9"/>
        <v>3.5</v>
      </c>
      <c r="M34" s="29">
        <f t="shared" si="9"/>
        <v>3.5</v>
      </c>
      <c r="N34" s="29">
        <f t="shared" si="9"/>
        <v>3.5</v>
      </c>
      <c r="O34" s="29">
        <f t="shared" si="9"/>
        <v>3.5</v>
      </c>
      <c r="P34" s="29">
        <f t="shared" si="9"/>
        <v>0.25</v>
      </c>
      <c r="Q34" s="29">
        <f t="shared" si="9"/>
        <v>0.25</v>
      </c>
      <c r="R34" s="29">
        <f t="shared" si="9"/>
        <v>0.25</v>
      </c>
      <c r="S34" s="29">
        <f t="shared" si="9"/>
        <v>0.25</v>
      </c>
      <c r="T34" s="29">
        <f t="shared" si="9"/>
        <v>0.25</v>
      </c>
      <c r="U34" s="29">
        <f t="shared" si="9"/>
        <v>0.25</v>
      </c>
      <c r="V34" s="29">
        <f t="shared" si="9"/>
        <v>0.25</v>
      </c>
      <c r="W34" s="29">
        <f t="shared" si="9"/>
        <v>0.25</v>
      </c>
      <c r="X34" s="29">
        <f t="shared" si="9"/>
        <v>0.25</v>
      </c>
      <c r="Y34" s="29">
        <f t="shared" si="9"/>
        <v>0.25</v>
      </c>
      <c r="Z34" s="29">
        <f t="shared" si="9"/>
        <v>0.25</v>
      </c>
      <c r="AA34" s="29">
        <f t="shared" si="9"/>
        <v>0.25</v>
      </c>
      <c r="AB34" s="29">
        <f t="shared" si="9"/>
        <v>0.25</v>
      </c>
      <c r="AC34" s="29">
        <f t="shared" si="3"/>
        <v>0.25</v>
      </c>
      <c r="AD34" s="29">
        <f t="shared" si="3"/>
        <v>0.25</v>
      </c>
      <c r="AE34" s="29">
        <f t="shared" si="3"/>
        <v>0.25</v>
      </c>
      <c r="AF34" s="29">
        <f t="shared" si="3"/>
        <v>0.25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5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1.25</v>
      </c>
      <c r="C37" s="253">
        <f t="shared" si="10"/>
        <v>-0.75</v>
      </c>
      <c r="D37" s="253">
        <f t="shared" si="10"/>
        <v>-0.75</v>
      </c>
      <c r="E37" s="253">
        <f t="shared" si="10"/>
        <v>-0.75</v>
      </c>
      <c r="F37" s="253">
        <f t="shared" si="10"/>
        <v>-0.75</v>
      </c>
      <c r="G37" s="253">
        <f t="shared" si="10"/>
        <v>-0.75</v>
      </c>
      <c r="H37" s="253">
        <f t="shared" si="10"/>
        <v>-0.75</v>
      </c>
      <c r="I37" s="253">
        <f t="shared" si="10"/>
        <v>-0.75</v>
      </c>
      <c r="J37" s="253">
        <f t="shared" si="10"/>
        <v>-0.75</v>
      </c>
      <c r="K37" s="253">
        <f t="shared" si="10"/>
        <v>-0.75</v>
      </c>
      <c r="L37" s="253">
        <f t="shared" si="10"/>
        <v>-0.75</v>
      </c>
      <c r="M37" s="253">
        <f t="shared" si="10"/>
        <v>-0.75</v>
      </c>
      <c r="N37" s="253">
        <f t="shared" si="10"/>
        <v>-0.75</v>
      </c>
      <c r="O37" s="253">
        <f t="shared" si="10"/>
        <v>-0.75</v>
      </c>
      <c r="P37" s="253">
        <f t="shared" si="10"/>
        <v>-1.2900009155273438</v>
      </c>
      <c r="Q37" s="253">
        <f t="shared" si="10"/>
        <v>-1.2900009155273438</v>
      </c>
      <c r="R37" s="253">
        <f t="shared" si="10"/>
        <v>-1.2900009155273438</v>
      </c>
      <c r="S37" s="253">
        <f t="shared" si="10"/>
        <v>-1.2900009155273438</v>
      </c>
      <c r="T37" s="253">
        <f t="shared" si="10"/>
        <v>-1.2900009155273438</v>
      </c>
      <c r="U37" s="253">
        <f t="shared" si="10"/>
        <v>-1.2900009155273438</v>
      </c>
      <c r="V37" s="253">
        <f t="shared" si="10"/>
        <v>-1.2900009155273438</v>
      </c>
      <c r="W37" s="253">
        <f t="shared" si="10"/>
        <v>-1.2900009155273438</v>
      </c>
      <c r="X37" s="253">
        <f t="shared" si="10"/>
        <v>-1.2900009155273438</v>
      </c>
      <c r="Y37" s="253">
        <f t="shared" si="10"/>
        <v>-1.2900009155273438</v>
      </c>
      <c r="Z37" s="253">
        <f t="shared" si="10"/>
        <v>-1.2900009155273438</v>
      </c>
      <c r="AA37" s="253">
        <f t="shared" si="10"/>
        <v>-1.2900009155273438</v>
      </c>
      <c r="AB37" s="253">
        <f t="shared" si="10"/>
        <v>-1.2900006866455058</v>
      </c>
      <c r="AC37" s="253">
        <f>AC18-AC56</f>
        <v>-1.2900006866455058</v>
      </c>
      <c r="AD37" s="253">
        <f>AD18-AD56</f>
        <v>-1.2900006866455058</v>
      </c>
      <c r="AE37" s="253">
        <f>AE18-AE56</f>
        <v>-1.2900009155273438</v>
      </c>
      <c r="AF37" s="253">
        <f>AF18-AF56</f>
        <v>27.375000915527345</v>
      </c>
      <c r="AG37" s="440">
        <f t="shared" si="10"/>
        <v>-0.62665234818288695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37180</v>
      </c>
      <c r="B46" s="445">
        <v>37182</v>
      </c>
      <c r="C46" s="445">
        <v>37183</v>
      </c>
      <c r="D46" s="445">
        <v>37184</v>
      </c>
      <c r="E46" s="445">
        <v>37185</v>
      </c>
      <c r="F46" s="445">
        <v>37186</v>
      </c>
      <c r="G46" s="445">
        <v>37187</v>
      </c>
      <c r="H46" s="445">
        <v>37188</v>
      </c>
      <c r="I46" s="445">
        <v>37189</v>
      </c>
      <c r="J46" s="445">
        <v>37190</v>
      </c>
      <c r="K46" s="446">
        <v>37191</v>
      </c>
      <c r="L46" s="446">
        <v>37192</v>
      </c>
      <c r="M46" s="446">
        <v>37193</v>
      </c>
      <c r="N46" s="446">
        <v>37194</v>
      </c>
      <c r="O46" s="446">
        <v>37195</v>
      </c>
      <c r="P46" s="446">
        <v>37196</v>
      </c>
      <c r="Q46" s="446">
        <v>37197</v>
      </c>
      <c r="R46" s="446">
        <v>37198</v>
      </c>
      <c r="S46" s="446">
        <v>37199</v>
      </c>
      <c r="T46" s="446">
        <v>37200</v>
      </c>
      <c r="U46" s="446">
        <v>37201</v>
      </c>
      <c r="V46" s="446">
        <v>37202</v>
      </c>
      <c r="W46" s="446">
        <v>37203</v>
      </c>
      <c r="X46" s="446">
        <v>37204</v>
      </c>
      <c r="Y46" s="446">
        <v>37205</v>
      </c>
      <c r="Z46" s="446">
        <v>37206</v>
      </c>
      <c r="AA46" s="446">
        <v>37207</v>
      </c>
      <c r="AB46" s="446">
        <v>37208</v>
      </c>
      <c r="AC46" s="446">
        <v>37209</v>
      </c>
      <c r="AD46" s="446">
        <v>37210</v>
      </c>
      <c r="AE46" s="446">
        <v>37211</v>
      </c>
      <c r="AF46" s="446">
        <v>37212</v>
      </c>
      <c r="AG46" s="446" t="s">
        <v>187</v>
      </c>
    </row>
    <row r="47" spans="1:78" ht="14.1" customHeight="1" x14ac:dyDescent="0.2">
      <c r="A47" s="257" t="s">
        <v>139</v>
      </c>
      <c r="B47" s="268">
        <v>20.5</v>
      </c>
      <c r="C47" s="73">
        <v>20.5</v>
      </c>
      <c r="D47" s="73">
        <v>20.5</v>
      </c>
      <c r="E47" s="73">
        <v>20.5</v>
      </c>
      <c r="F47" s="73">
        <v>20.5</v>
      </c>
      <c r="G47" s="73">
        <v>20.5</v>
      </c>
      <c r="H47" s="73">
        <v>20.5</v>
      </c>
      <c r="I47" s="73">
        <v>20.5</v>
      </c>
      <c r="J47" s="73">
        <v>20.5</v>
      </c>
      <c r="K47" s="22">
        <v>20.5</v>
      </c>
      <c r="L47" s="22">
        <v>20.5</v>
      </c>
      <c r="M47" s="22">
        <v>20.5</v>
      </c>
      <c r="N47" s="22">
        <v>20.5</v>
      </c>
      <c r="O47" s="22">
        <v>20.5</v>
      </c>
      <c r="P47" s="22">
        <v>24</v>
      </c>
      <c r="Q47" s="22">
        <v>24</v>
      </c>
      <c r="R47" s="22">
        <v>24</v>
      </c>
      <c r="S47" s="22">
        <v>24</v>
      </c>
      <c r="T47" s="22">
        <v>24</v>
      </c>
      <c r="U47" s="22">
        <v>24</v>
      </c>
      <c r="V47" s="22">
        <v>24</v>
      </c>
      <c r="W47" s="97">
        <v>24</v>
      </c>
      <c r="X47" s="96">
        <v>24</v>
      </c>
      <c r="Y47" s="96">
        <v>24</v>
      </c>
      <c r="Z47" s="96">
        <v>24</v>
      </c>
      <c r="AA47" s="96">
        <v>24</v>
      </c>
      <c r="AB47" s="96">
        <v>24</v>
      </c>
      <c r="AC47" s="96">
        <v>24</v>
      </c>
      <c r="AD47" s="96">
        <v>24</v>
      </c>
      <c r="AE47" s="96">
        <v>24</v>
      </c>
      <c r="AF47" s="96">
        <v>24</v>
      </c>
      <c r="AG47" s="104">
        <v>20.394736842105264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21</v>
      </c>
      <c r="C48" s="22">
        <v>21</v>
      </c>
      <c r="D48" s="22">
        <v>21</v>
      </c>
      <c r="E48" s="22">
        <v>21</v>
      </c>
      <c r="F48" s="22">
        <v>21</v>
      </c>
      <c r="G48" s="22">
        <v>21</v>
      </c>
      <c r="H48" s="22">
        <v>21</v>
      </c>
      <c r="I48" s="22">
        <v>21</v>
      </c>
      <c r="J48" s="22">
        <v>21</v>
      </c>
      <c r="K48" s="22">
        <v>21</v>
      </c>
      <c r="L48" s="22">
        <v>21</v>
      </c>
      <c r="M48" s="22">
        <v>21</v>
      </c>
      <c r="N48" s="22">
        <v>21</v>
      </c>
      <c r="O48" s="22">
        <v>21</v>
      </c>
      <c r="P48" s="22">
        <v>24</v>
      </c>
      <c r="Q48" s="22">
        <v>24</v>
      </c>
      <c r="R48" s="22">
        <v>24</v>
      </c>
      <c r="S48" s="22">
        <v>24</v>
      </c>
      <c r="T48" s="22">
        <v>24</v>
      </c>
      <c r="U48" s="22">
        <v>24</v>
      </c>
      <c r="V48" s="22">
        <v>24</v>
      </c>
      <c r="W48" s="97">
        <v>24</v>
      </c>
      <c r="X48" s="96">
        <v>24</v>
      </c>
      <c r="Y48" s="96">
        <v>24</v>
      </c>
      <c r="Z48" s="96">
        <v>24</v>
      </c>
      <c r="AA48" s="96">
        <v>24</v>
      </c>
      <c r="AB48" s="96">
        <v>24</v>
      </c>
      <c r="AC48" s="96">
        <v>24</v>
      </c>
      <c r="AD48" s="96">
        <v>24</v>
      </c>
      <c r="AE48" s="96">
        <v>24</v>
      </c>
      <c r="AF48" s="96">
        <v>24</v>
      </c>
      <c r="AG48" s="105">
        <v>20.907894736842106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21</v>
      </c>
      <c r="C49" s="22">
        <v>21</v>
      </c>
      <c r="D49" s="22">
        <v>21</v>
      </c>
      <c r="E49" s="22">
        <v>21</v>
      </c>
      <c r="F49" s="22">
        <v>21</v>
      </c>
      <c r="G49" s="22">
        <v>21</v>
      </c>
      <c r="H49" s="22">
        <v>21</v>
      </c>
      <c r="I49" s="22">
        <v>21</v>
      </c>
      <c r="J49" s="22">
        <v>21</v>
      </c>
      <c r="K49" s="22">
        <v>21</v>
      </c>
      <c r="L49" s="22">
        <v>21</v>
      </c>
      <c r="M49" s="22">
        <v>21</v>
      </c>
      <c r="N49" s="22">
        <v>21</v>
      </c>
      <c r="O49" s="22">
        <v>21</v>
      </c>
      <c r="P49" s="22">
        <v>23.5</v>
      </c>
      <c r="Q49" s="22">
        <v>23.5</v>
      </c>
      <c r="R49" s="22">
        <v>23.5</v>
      </c>
      <c r="S49" s="22">
        <v>23.5</v>
      </c>
      <c r="T49" s="22">
        <v>23.5</v>
      </c>
      <c r="U49" s="22">
        <v>23.5</v>
      </c>
      <c r="V49" s="22">
        <v>23.5</v>
      </c>
      <c r="W49" s="97">
        <v>23.5</v>
      </c>
      <c r="X49" s="96">
        <v>23.5</v>
      </c>
      <c r="Y49" s="96">
        <v>23.5</v>
      </c>
      <c r="Z49" s="96">
        <v>23.5</v>
      </c>
      <c r="AA49" s="96">
        <v>23.5</v>
      </c>
      <c r="AB49" s="96">
        <v>23.5</v>
      </c>
      <c r="AC49" s="96">
        <v>23.5</v>
      </c>
      <c r="AD49" s="96">
        <v>23.5</v>
      </c>
      <c r="AE49" s="96">
        <v>23.5</v>
      </c>
      <c r="AF49" s="96">
        <v>23.5</v>
      </c>
      <c r="AG49" s="105">
        <v>20.96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27.1875</v>
      </c>
      <c r="D50" s="22">
        <v>30.25</v>
      </c>
      <c r="E50" s="22">
        <v>27.1875</v>
      </c>
      <c r="F50" s="22">
        <v>27.1875</v>
      </c>
      <c r="G50" s="22">
        <v>27.1875</v>
      </c>
      <c r="H50" s="22">
        <v>27.1875</v>
      </c>
      <c r="I50" s="22">
        <v>27.1875</v>
      </c>
      <c r="J50" s="22">
        <v>27.1875</v>
      </c>
      <c r="K50" s="22">
        <v>25.5</v>
      </c>
      <c r="L50" s="22">
        <v>27.1875</v>
      </c>
      <c r="M50" s="22">
        <v>27.1875</v>
      </c>
      <c r="N50" s="22">
        <v>27.1875</v>
      </c>
      <c r="O50" s="22">
        <v>27.1875</v>
      </c>
      <c r="P50" s="22">
        <v>18.608000000000001</v>
      </c>
      <c r="Q50" s="22">
        <v>18.608000000000001</v>
      </c>
      <c r="R50" s="22">
        <v>24.899999618530298</v>
      </c>
      <c r="S50" s="22">
        <v>20.174999237060501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26</v>
      </c>
      <c r="Z50" s="96">
        <v>20.174999237060501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26.730526315789472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19.7</v>
      </c>
      <c r="C51" s="22">
        <v>19.7</v>
      </c>
      <c r="D51" s="22">
        <v>19.7</v>
      </c>
      <c r="E51" s="22">
        <v>19.7</v>
      </c>
      <c r="F51" s="22">
        <v>19.7</v>
      </c>
      <c r="G51" s="22">
        <v>19.7</v>
      </c>
      <c r="H51" s="22">
        <v>19.7</v>
      </c>
      <c r="I51" s="22">
        <v>19.7</v>
      </c>
      <c r="J51" s="22">
        <v>19.7</v>
      </c>
      <c r="K51" s="22">
        <v>19.7</v>
      </c>
      <c r="L51" s="22">
        <v>19.7</v>
      </c>
      <c r="M51" s="22">
        <v>19.7</v>
      </c>
      <c r="N51" s="22">
        <v>19.7</v>
      </c>
      <c r="O51" s="22">
        <v>19.5</v>
      </c>
      <c r="P51" s="22">
        <v>19.5</v>
      </c>
      <c r="Q51" s="22">
        <v>19.5</v>
      </c>
      <c r="R51" s="22">
        <v>19.5</v>
      </c>
      <c r="S51" s="22">
        <v>19.5</v>
      </c>
      <c r="T51" s="22">
        <v>19.5</v>
      </c>
      <c r="U51" s="22">
        <v>19.5</v>
      </c>
      <c r="V51" s="22">
        <v>19.5</v>
      </c>
      <c r="W51" s="97">
        <v>19.5</v>
      </c>
      <c r="X51" s="96">
        <v>19.5</v>
      </c>
      <c r="Y51" s="96">
        <v>19.5</v>
      </c>
      <c r="Z51" s="96">
        <v>19.5</v>
      </c>
      <c r="AA51" s="96">
        <v>19.5</v>
      </c>
      <c r="AB51" s="96">
        <v>19.5</v>
      </c>
      <c r="AC51" s="96">
        <v>19.5</v>
      </c>
      <c r="AD51" s="96">
        <v>19.5</v>
      </c>
      <c r="AE51" s="96">
        <v>19.5</v>
      </c>
      <c r="AF51" s="96">
        <v>19.5</v>
      </c>
      <c r="AG51" s="105">
        <v>19.554210526315781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18</v>
      </c>
      <c r="C52" s="22">
        <v>18</v>
      </c>
      <c r="D52" s="22">
        <v>18</v>
      </c>
      <c r="E52" s="22">
        <v>18</v>
      </c>
      <c r="F52" s="22">
        <v>18</v>
      </c>
      <c r="G52" s="22">
        <v>18</v>
      </c>
      <c r="H52" s="22">
        <v>18</v>
      </c>
      <c r="I52" s="22">
        <v>18</v>
      </c>
      <c r="J52" s="22">
        <v>18</v>
      </c>
      <c r="K52" s="22">
        <v>18</v>
      </c>
      <c r="L52" s="22">
        <v>18</v>
      </c>
      <c r="M52" s="22">
        <v>18</v>
      </c>
      <c r="N52" s="22">
        <v>18</v>
      </c>
      <c r="O52" s="22">
        <v>18</v>
      </c>
      <c r="P52" s="22">
        <v>17.75</v>
      </c>
      <c r="Q52" s="22">
        <v>17.75</v>
      </c>
      <c r="R52" s="22">
        <v>17.75</v>
      </c>
      <c r="S52" s="22">
        <v>17.75</v>
      </c>
      <c r="T52" s="22">
        <v>17.75</v>
      </c>
      <c r="U52" s="22">
        <v>17.75</v>
      </c>
      <c r="V52" s="22">
        <v>17.75</v>
      </c>
      <c r="W52" s="22">
        <v>17.75</v>
      </c>
      <c r="X52" s="22">
        <v>17.75</v>
      </c>
      <c r="Y52" s="22">
        <v>17.75</v>
      </c>
      <c r="Z52" s="22">
        <v>17.75</v>
      </c>
      <c r="AA52" s="22">
        <v>17.75</v>
      </c>
      <c r="AB52" s="22">
        <v>17.75</v>
      </c>
      <c r="AC52" s="22">
        <v>17.75</v>
      </c>
      <c r="AD52" s="22">
        <v>17.75</v>
      </c>
      <c r="AE52" s="22">
        <v>17.75</v>
      </c>
      <c r="AF52" s="22">
        <v>17.75</v>
      </c>
      <c r="AG52" s="109">
        <v>17.881578947368421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18.5</v>
      </c>
      <c r="C53" s="22">
        <v>18.5</v>
      </c>
      <c r="D53" s="22">
        <v>18.5</v>
      </c>
      <c r="E53" s="22">
        <v>18.5</v>
      </c>
      <c r="F53" s="22">
        <v>18.5</v>
      </c>
      <c r="G53" s="22">
        <v>18.5</v>
      </c>
      <c r="H53" s="22">
        <v>18.5</v>
      </c>
      <c r="I53" s="22">
        <v>18.5</v>
      </c>
      <c r="J53" s="22">
        <v>18.5</v>
      </c>
      <c r="K53" s="22">
        <v>18.5</v>
      </c>
      <c r="L53" s="22">
        <v>18.5</v>
      </c>
      <c r="M53" s="22">
        <v>18.5</v>
      </c>
      <c r="N53" s="22">
        <v>18.5</v>
      </c>
      <c r="O53" s="22">
        <v>18.5</v>
      </c>
      <c r="P53" s="22">
        <v>18.25</v>
      </c>
      <c r="Q53" s="22">
        <v>18.25</v>
      </c>
      <c r="R53" s="22">
        <v>18.25</v>
      </c>
      <c r="S53" s="22">
        <v>18.25</v>
      </c>
      <c r="T53" s="22">
        <v>18.25</v>
      </c>
      <c r="U53" s="22">
        <v>18.25</v>
      </c>
      <c r="V53" s="22">
        <v>18.25</v>
      </c>
      <c r="W53" s="97">
        <v>18.25</v>
      </c>
      <c r="X53" s="96">
        <v>18.25</v>
      </c>
      <c r="Y53" s="96">
        <v>18.25</v>
      </c>
      <c r="Z53" s="96">
        <v>33</v>
      </c>
      <c r="AA53" s="96">
        <v>18.25</v>
      </c>
      <c r="AB53" s="96">
        <v>18.25</v>
      </c>
      <c r="AC53" s="96">
        <v>18.25</v>
      </c>
      <c r="AD53" s="96">
        <v>18.25</v>
      </c>
      <c r="AE53" s="96">
        <v>18.25</v>
      </c>
      <c r="AF53" s="96">
        <v>18.25</v>
      </c>
      <c r="AG53" s="105">
        <v>18.381578947368421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26.754999160766602</v>
      </c>
      <c r="C56" s="22">
        <v>26.75</v>
      </c>
      <c r="D56" s="22">
        <v>26.75</v>
      </c>
      <c r="E56" s="22">
        <v>26.754999160766602</v>
      </c>
      <c r="F56" s="22">
        <v>26.75</v>
      </c>
      <c r="G56" s="22">
        <v>26.75</v>
      </c>
      <c r="H56" s="22">
        <v>26.75</v>
      </c>
      <c r="I56" s="22">
        <v>26.75</v>
      </c>
      <c r="J56" s="22">
        <v>26.754999160766602</v>
      </c>
      <c r="K56" s="22">
        <v>26.747501373291016</v>
      </c>
      <c r="L56" s="22">
        <v>26.752500534057617</v>
      </c>
      <c r="M56" s="22">
        <v>26.75</v>
      </c>
      <c r="N56" s="22">
        <v>26.748849868774414</v>
      </c>
      <c r="O56" s="22">
        <v>26.75</v>
      </c>
      <c r="P56" s="22">
        <v>28.668848953247071</v>
      </c>
      <c r="Q56" s="22">
        <v>28.672497711181641</v>
      </c>
      <c r="R56" s="22">
        <v>28.672497711181641</v>
      </c>
      <c r="S56" s="22">
        <v>28.672497711181641</v>
      </c>
      <c r="T56" s="22">
        <v>28.669997177124024</v>
      </c>
      <c r="U56" s="22">
        <v>28.669999084472657</v>
      </c>
      <c r="V56" s="22">
        <v>28.669999084472657</v>
      </c>
      <c r="W56" s="97">
        <v>28.669999084472657</v>
      </c>
      <c r="X56" s="96">
        <v>28.669999084472657</v>
      </c>
      <c r="Y56" s="96">
        <v>28.669999084472657</v>
      </c>
      <c r="Z56" s="96">
        <v>28.669999084472657</v>
      </c>
      <c r="AA56" s="96">
        <v>28.669999084472657</v>
      </c>
      <c r="AB56" s="96">
        <v>28.674999923706054</v>
      </c>
      <c r="AC56" s="96">
        <v>28.674999923706054</v>
      </c>
      <c r="AD56" s="96">
        <v>28.674999923706054</v>
      </c>
      <c r="AE56" s="96">
        <v>28.667500457763673</v>
      </c>
      <c r="AF56" s="96">
        <v>0</v>
      </c>
      <c r="AG56" s="105">
        <v>26.718645593394402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0.8" thickBot="1" x14ac:dyDescent="0.25"/>
    <row r="97" spans="1:52" ht="10.8" thickBot="1" x14ac:dyDescent="0.25">
      <c r="A97" s="36" t="s">
        <v>191</v>
      </c>
      <c r="B97" s="272">
        <v>37182</v>
      </c>
      <c r="C97" s="272">
        <v>37183</v>
      </c>
      <c r="D97" s="272">
        <v>37184</v>
      </c>
      <c r="E97" s="272">
        <v>37185</v>
      </c>
      <c r="F97" s="272">
        <v>37186</v>
      </c>
      <c r="G97" s="272">
        <v>37187</v>
      </c>
      <c r="H97" s="272">
        <v>37188</v>
      </c>
      <c r="I97" s="272">
        <v>37189</v>
      </c>
      <c r="J97" s="272">
        <v>37190</v>
      </c>
      <c r="K97" s="272">
        <v>37191</v>
      </c>
      <c r="L97" s="272">
        <v>37192</v>
      </c>
      <c r="M97" s="272">
        <v>37193</v>
      </c>
      <c r="N97" s="272">
        <v>37194</v>
      </c>
      <c r="O97" s="272">
        <v>37195</v>
      </c>
      <c r="P97" s="272">
        <v>37196</v>
      </c>
      <c r="Q97" s="272">
        <v>37197</v>
      </c>
      <c r="R97" s="272">
        <v>37198</v>
      </c>
      <c r="S97" s="272">
        <v>37199</v>
      </c>
      <c r="T97" s="272">
        <v>37200</v>
      </c>
      <c r="U97" s="272">
        <v>37201</v>
      </c>
      <c r="V97" s="272">
        <v>37202</v>
      </c>
      <c r="W97" s="272">
        <v>37203</v>
      </c>
      <c r="X97" s="272">
        <v>37204</v>
      </c>
      <c r="Y97" s="272">
        <v>37205</v>
      </c>
      <c r="Z97" s="272">
        <v>37206</v>
      </c>
      <c r="AA97" s="272">
        <v>37207</v>
      </c>
      <c r="AB97" s="272">
        <v>37208</v>
      </c>
      <c r="AC97" s="73">
        <v>37209</v>
      </c>
      <c r="AD97" s="73">
        <v>37210</v>
      </c>
      <c r="AE97" s="73">
        <v>37211</v>
      </c>
      <c r="AF97" s="258">
        <v>37212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22.75</v>
      </c>
      <c r="C98" s="73">
        <v>22.5</v>
      </c>
      <c r="D98" s="73">
        <v>22.5</v>
      </c>
      <c r="E98" s="73">
        <v>22.5</v>
      </c>
      <c r="F98" s="73">
        <v>22.5</v>
      </c>
      <c r="G98" s="73">
        <v>22.5</v>
      </c>
      <c r="H98" s="73">
        <v>22.5</v>
      </c>
      <c r="I98" s="73">
        <v>22.5</v>
      </c>
      <c r="J98" s="73">
        <v>22.5</v>
      </c>
      <c r="K98" s="73">
        <v>22.5</v>
      </c>
      <c r="L98" s="73">
        <v>22.5</v>
      </c>
      <c r="M98" s="73">
        <v>22.5</v>
      </c>
      <c r="N98" s="73">
        <v>22.5</v>
      </c>
      <c r="O98" s="73">
        <v>22.5</v>
      </c>
      <c r="P98" s="73">
        <v>24</v>
      </c>
      <c r="Q98" s="73">
        <v>24</v>
      </c>
      <c r="R98" s="73">
        <v>24</v>
      </c>
      <c r="S98" s="73">
        <v>24</v>
      </c>
      <c r="T98" s="73">
        <v>24</v>
      </c>
      <c r="U98" s="73">
        <v>24</v>
      </c>
      <c r="V98" s="73">
        <v>24</v>
      </c>
      <c r="W98" s="258">
        <v>24</v>
      </c>
      <c r="X98" s="73">
        <v>24</v>
      </c>
      <c r="Y98" s="73">
        <v>24</v>
      </c>
      <c r="Z98" s="73">
        <v>24</v>
      </c>
      <c r="AA98" s="73">
        <v>24</v>
      </c>
      <c r="AB98" s="73">
        <v>24</v>
      </c>
      <c r="AC98" s="22">
        <v>24</v>
      </c>
      <c r="AD98" s="22">
        <v>24</v>
      </c>
      <c r="AE98" s="22">
        <v>24</v>
      </c>
      <c r="AF98" s="97">
        <v>28</v>
      </c>
      <c r="AG98" s="36">
        <v>20.5</v>
      </c>
      <c r="AH98" s="36">
        <v>14.369999885559082</v>
      </c>
      <c r="AZ98" s="36">
        <v>20.394736842105264</v>
      </c>
    </row>
    <row r="99" spans="1:52" x14ac:dyDescent="0.2">
      <c r="A99" s="36" t="s">
        <v>140</v>
      </c>
      <c r="B99" s="269">
        <v>22.75</v>
      </c>
      <c r="C99" s="22">
        <v>23</v>
      </c>
      <c r="D99" s="22">
        <v>23</v>
      </c>
      <c r="E99" s="22">
        <v>23</v>
      </c>
      <c r="F99" s="22">
        <v>23</v>
      </c>
      <c r="G99" s="22">
        <v>23</v>
      </c>
      <c r="H99" s="22">
        <v>23</v>
      </c>
      <c r="I99" s="22">
        <v>23</v>
      </c>
      <c r="J99" s="22">
        <v>23</v>
      </c>
      <c r="K99" s="22">
        <v>23</v>
      </c>
      <c r="L99" s="22">
        <v>23</v>
      </c>
      <c r="M99" s="22">
        <v>23</v>
      </c>
      <c r="N99" s="22">
        <v>23</v>
      </c>
      <c r="O99" s="22">
        <v>23</v>
      </c>
      <c r="P99" s="22">
        <v>24</v>
      </c>
      <c r="Q99" s="22">
        <v>24</v>
      </c>
      <c r="R99" s="22">
        <v>24</v>
      </c>
      <c r="S99" s="22">
        <v>24</v>
      </c>
      <c r="T99" s="22">
        <v>24</v>
      </c>
      <c r="U99" s="22">
        <v>24</v>
      </c>
      <c r="V99" s="22">
        <v>24</v>
      </c>
      <c r="W99" s="97">
        <v>24</v>
      </c>
      <c r="X99" s="22">
        <v>24</v>
      </c>
      <c r="Y99" s="22">
        <v>24</v>
      </c>
      <c r="Z99" s="22">
        <v>24</v>
      </c>
      <c r="AA99" s="22">
        <v>24</v>
      </c>
      <c r="AB99" s="22">
        <v>24</v>
      </c>
      <c r="AC99" s="22">
        <v>24</v>
      </c>
      <c r="AD99" s="22">
        <v>24</v>
      </c>
      <c r="AE99" s="22">
        <v>24</v>
      </c>
      <c r="AF99" s="97">
        <v>28.75</v>
      </c>
      <c r="AG99" s="36">
        <v>21</v>
      </c>
      <c r="AH99" s="36">
        <v>7.4600000381469727</v>
      </c>
      <c r="AZ99" s="36">
        <v>20.907894736842106</v>
      </c>
    </row>
    <row r="100" spans="1:52" x14ac:dyDescent="0.2">
      <c r="A100" s="36" t="s">
        <v>142</v>
      </c>
      <c r="B100" s="134">
        <v>25.7</v>
      </c>
      <c r="C100" s="22">
        <v>24</v>
      </c>
      <c r="D100" s="22">
        <v>24</v>
      </c>
      <c r="E100" s="22">
        <v>24</v>
      </c>
      <c r="F100" s="22">
        <v>24</v>
      </c>
      <c r="G100" s="22">
        <v>24</v>
      </c>
      <c r="H100" s="22">
        <v>24</v>
      </c>
      <c r="I100" s="22">
        <v>24</v>
      </c>
      <c r="J100" s="22">
        <v>24</v>
      </c>
      <c r="K100" s="22">
        <v>24</v>
      </c>
      <c r="L100" s="22">
        <v>24</v>
      </c>
      <c r="M100" s="22">
        <v>24</v>
      </c>
      <c r="N100" s="22">
        <v>24</v>
      </c>
      <c r="O100" s="22">
        <v>24</v>
      </c>
      <c r="P100" s="22">
        <v>23.5</v>
      </c>
      <c r="Q100" s="22">
        <v>23.5</v>
      </c>
      <c r="R100" s="22">
        <v>23.5</v>
      </c>
      <c r="S100" s="22">
        <v>23.5</v>
      </c>
      <c r="T100" s="22">
        <v>23.5</v>
      </c>
      <c r="U100" s="22">
        <v>23.5</v>
      </c>
      <c r="V100" s="22">
        <v>23.5</v>
      </c>
      <c r="W100" s="97">
        <v>23.5</v>
      </c>
      <c r="X100" s="22">
        <v>23.5</v>
      </c>
      <c r="Y100" s="22">
        <v>23.5</v>
      </c>
      <c r="Z100" s="22">
        <v>23.5</v>
      </c>
      <c r="AA100" s="22">
        <v>23.5</v>
      </c>
      <c r="AB100" s="22">
        <v>23.5</v>
      </c>
      <c r="AC100" s="22">
        <v>23.5</v>
      </c>
      <c r="AD100" s="22">
        <v>23.5</v>
      </c>
      <c r="AE100" s="22">
        <v>23.5</v>
      </c>
      <c r="AF100" s="97">
        <v>28</v>
      </c>
      <c r="AG100" s="36">
        <v>21</v>
      </c>
      <c r="AZ100" s="36">
        <v>20.96</v>
      </c>
    </row>
    <row r="101" spans="1:52" x14ac:dyDescent="0.2">
      <c r="A101" s="36" t="s">
        <v>144</v>
      </c>
      <c r="B101" s="134">
        <v>23.75</v>
      </c>
      <c r="C101" s="22">
        <v>27.1875</v>
      </c>
      <c r="D101" s="22">
        <v>30.25</v>
      </c>
      <c r="E101" s="22">
        <v>27.1875</v>
      </c>
      <c r="F101" s="22">
        <v>27.1875</v>
      </c>
      <c r="G101" s="22">
        <v>27.1875</v>
      </c>
      <c r="H101" s="22">
        <v>27.1875</v>
      </c>
      <c r="I101" s="22">
        <v>27.1875</v>
      </c>
      <c r="J101" s="22">
        <v>27.1875</v>
      </c>
      <c r="K101" s="22">
        <v>25.5</v>
      </c>
      <c r="L101" s="22">
        <v>27.1875</v>
      </c>
      <c r="M101" s="22">
        <v>27.1875</v>
      </c>
      <c r="N101" s="22">
        <v>27.1875</v>
      </c>
      <c r="O101" s="22">
        <v>27.1875</v>
      </c>
      <c r="P101" s="22">
        <v>18.608000000000001</v>
      </c>
      <c r="Q101" s="22">
        <v>18.608000000000001</v>
      </c>
      <c r="R101" s="22">
        <v>24.899999618530298</v>
      </c>
      <c r="S101" s="22">
        <v>20.174999237060501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26</v>
      </c>
      <c r="Z101" s="22">
        <v>20.174999237060501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26</v>
      </c>
      <c r="AG101" s="36">
        <v>27.263888888888889</v>
      </c>
      <c r="AZ101" s="36">
        <v>26.730526315789472</v>
      </c>
    </row>
    <row r="102" spans="1:52" x14ac:dyDescent="0.2">
      <c r="A102" s="36" t="s">
        <v>143</v>
      </c>
      <c r="B102" s="134">
        <v>23.75</v>
      </c>
      <c r="C102" s="22">
        <v>23.5</v>
      </c>
      <c r="D102" s="22">
        <v>23.5</v>
      </c>
      <c r="E102" s="22">
        <v>23.5</v>
      </c>
      <c r="F102" s="22">
        <v>23.5</v>
      </c>
      <c r="G102" s="22">
        <v>23.5</v>
      </c>
      <c r="H102" s="22">
        <v>23.5</v>
      </c>
      <c r="I102" s="22">
        <v>23.5</v>
      </c>
      <c r="J102" s="22">
        <v>23.5</v>
      </c>
      <c r="K102" s="22">
        <v>23.5</v>
      </c>
      <c r="L102" s="22">
        <v>23.5</v>
      </c>
      <c r="M102" s="22">
        <v>23.5</v>
      </c>
      <c r="N102" s="22">
        <v>23.5</v>
      </c>
      <c r="O102" s="22">
        <v>23.5</v>
      </c>
      <c r="P102" s="22">
        <v>19.5</v>
      </c>
      <c r="Q102" s="22">
        <v>19.5</v>
      </c>
      <c r="R102" s="22">
        <v>19.5</v>
      </c>
      <c r="S102" s="22">
        <v>19.5</v>
      </c>
      <c r="T102" s="22">
        <v>19.5</v>
      </c>
      <c r="U102" s="22">
        <v>19.5</v>
      </c>
      <c r="V102" s="22">
        <v>19.5</v>
      </c>
      <c r="W102" s="97">
        <v>19.5</v>
      </c>
      <c r="X102" s="22">
        <v>19.5</v>
      </c>
      <c r="Y102" s="22">
        <v>19.5</v>
      </c>
      <c r="Z102" s="22">
        <v>19.5</v>
      </c>
      <c r="AA102" s="22">
        <v>19.5</v>
      </c>
      <c r="AB102" s="22">
        <v>19.5</v>
      </c>
      <c r="AC102" s="22">
        <v>19.5</v>
      </c>
      <c r="AD102" s="22">
        <v>19.5</v>
      </c>
      <c r="AE102" s="22">
        <v>19.5</v>
      </c>
      <c r="AF102" s="97">
        <v>28.25</v>
      </c>
      <c r="AG102" s="36">
        <v>19.688888888888883</v>
      </c>
      <c r="AZ102" s="36">
        <v>19.554210526315781</v>
      </c>
    </row>
    <row r="103" spans="1:52" ht="10.8" thickBot="1" x14ac:dyDescent="0.25">
      <c r="A103" s="36" t="s">
        <v>141</v>
      </c>
      <c r="B103" s="134">
        <v>21.75</v>
      </c>
      <c r="C103" s="22">
        <v>21.5</v>
      </c>
      <c r="D103" s="22">
        <v>21.5</v>
      </c>
      <c r="E103" s="22">
        <v>21.5</v>
      </c>
      <c r="F103" s="22">
        <v>21.5</v>
      </c>
      <c r="G103" s="22">
        <v>21.5</v>
      </c>
      <c r="H103" s="22">
        <v>21.5</v>
      </c>
      <c r="I103" s="22">
        <v>21.5</v>
      </c>
      <c r="J103" s="22">
        <v>21.5</v>
      </c>
      <c r="K103" s="22">
        <v>21.5</v>
      </c>
      <c r="L103" s="22">
        <v>21.5</v>
      </c>
      <c r="M103" s="22">
        <v>21.5</v>
      </c>
      <c r="N103" s="22">
        <v>21.5</v>
      </c>
      <c r="O103" s="22">
        <v>21.5</v>
      </c>
      <c r="P103" s="22">
        <v>18</v>
      </c>
      <c r="Q103" s="22">
        <v>18</v>
      </c>
      <c r="R103" s="22">
        <v>18</v>
      </c>
      <c r="S103" s="22">
        <v>18</v>
      </c>
      <c r="T103" s="22">
        <v>18</v>
      </c>
      <c r="U103" s="22">
        <v>18</v>
      </c>
      <c r="V103" s="22">
        <v>18</v>
      </c>
      <c r="W103" s="97">
        <v>18</v>
      </c>
      <c r="X103" s="22">
        <v>18</v>
      </c>
      <c r="Y103" s="22">
        <v>18</v>
      </c>
      <c r="Z103" s="22">
        <v>18</v>
      </c>
      <c r="AA103" s="22">
        <v>18</v>
      </c>
      <c r="AB103" s="22">
        <v>18</v>
      </c>
      <c r="AC103" s="29">
        <v>18</v>
      </c>
      <c r="AD103" s="29">
        <v>18</v>
      </c>
      <c r="AE103" s="29">
        <v>18</v>
      </c>
      <c r="AF103" s="259">
        <v>18</v>
      </c>
      <c r="AG103" s="36">
        <v>18</v>
      </c>
      <c r="AZ103" s="36">
        <v>17.881578947368421</v>
      </c>
    </row>
    <row r="104" spans="1:52" ht="10.8" thickBot="1" x14ac:dyDescent="0.25">
      <c r="A104" s="36" t="s">
        <v>145</v>
      </c>
      <c r="B104" s="273">
        <v>22.25</v>
      </c>
      <c r="C104" s="29">
        <v>22</v>
      </c>
      <c r="D104" s="29">
        <v>22</v>
      </c>
      <c r="E104" s="29">
        <v>22</v>
      </c>
      <c r="F104" s="29">
        <v>22</v>
      </c>
      <c r="G104" s="29">
        <v>22</v>
      </c>
      <c r="H104" s="29">
        <v>22</v>
      </c>
      <c r="I104" s="29">
        <v>22</v>
      </c>
      <c r="J104" s="29">
        <v>22</v>
      </c>
      <c r="K104" s="29">
        <v>22</v>
      </c>
      <c r="L104" s="29">
        <v>22</v>
      </c>
      <c r="M104" s="29">
        <v>22</v>
      </c>
      <c r="N104" s="29">
        <v>22</v>
      </c>
      <c r="O104" s="29">
        <v>22</v>
      </c>
      <c r="P104" s="29">
        <v>18.5</v>
      </c>
      <c r="Q104" s="29">
        <v>18.5</v>
      </c>
      <c r="R104" s="29">
        <v>18.5</v>
      </c>
      <c r="S104" s="29">
        <v>18.5</v>
      </c>
      <c r="T104" s="29">
        <v>18.5</v>
      </c>
      <c r="U104" s="29">
        <v>18.5</v>
      </c>
      <c r="V104" s="29">
        <v>18.5</v>
      </c>
      <c r="W104" s="259">
        <v>18.5</v>
      </c>
      <c r="X104" s="29">
        <v>18.5</v>
      </c>
      <c r="Y104" s="29">
        <v>18.5</v>
      </c>
      <c r="Z104" s="443">
        <v>33.25</v>
      </c>
      <c r="AA104" s="29">
        <v>18.5</v>
      </c>
      <c r="AB104" s="29">
        <v>18.5</v>
      </c>
      <c r="AC104" s="22">
        <v>18.5</v>
      </c>
      <c r="AD104" s="22">
        <v>18.5</v>
      </c>
      <c r="AE104" s="22">
        <v>18.5</v>
      </c>
      <c r="AF104" s="22">
        <v>18.5</v>
      </c>
      <c r="AG104" s="36">
        <v>18.5</v>
      </c>
      <c r="AH104" s="36">
        <v>67.5</v>
      </c>
      <c r="AZ104" s="36">
        <v>18.381578947368421</v>
      </c>
    </row>
    <row r="105" spans="1:52" ht="10.8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0.8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28.004999160766602</v>
      </c>
      <c r="C107" s="36">
        <v>26</v>
      </c>
      <c r="D107" s="36">
        <v>26</v>
      </c>
      <c r="E107" s="36">
        <v>26.004999160766602</v>
      </c>
      <c r="F107" s="36">
        <v>26</v>
      </c>
      <c r="G107" s="36">
        <v>26</v>
      </c>
      <c r="H107" s="36">
        <v>26</v>
      </c>
      <c r="I107" s="36">
        <v>26</v>
      </c>
      <c r="J107" s="36">
        <v>26.004999160766602</v>
      </c>
      <c r="K107" s="36">
        <v>25.997501373291016</v>
      </c>
      <c r="L107" s="36">
        <v>26.002500534057617</v>
      </c>
      <c r="M107" s="36">
        <v>26</v>
      </c>
      <c r="N107" s="36">
        <v>25.998849868774414</v>
      </c>
      <c r="O107" s="36">
        <v>26</v>
      </c>
      <c r="P107" s="36">
        <v>27.378848037719727</v>
      </c>
      <c r="Q107" s="36">
        <v>27.382496795654298</v>
      </c>
      <c r="R107" s="36">
        <v>27.382496795654298</v>
      </c>
      <c r="S107" s="36">
        <v>27.382496795654298</v>
      </c>
      <c r="T107" s="36">
        <v>27.379996261596681</v>
      </c>
      <c r="U107" s="36">
        <v>27.379998168945313</v>
      </c>
      <c r="V107" s="36">
        <v>27.379998168945313</v>
      </c>
      <c r="W107" s="36">
        <v>27.379998168945313</v>
      </c>
      <c r="X107" s="36">
        <v>27.379998168945313</v>
      </c>
      <c r="Y107" s="36">
        <v>27.379998168945313</v>
      </c>
      <c r="Z107" s="36">
        <v>27.379998168945313</v>
      </c>
      <c r="AA107" s="36">
        <v>27.379998168945313</v>
      </c>
      <c r="AB107" s="36">
        <v>27.384999237060548</v>
      </c>
      <c r="AC107" s="36">
        <v>27.384999237060548</v>
      </c>
      <c r="AD107" s="36">
        <v>27.384999237060548</v>
      </c>
      <c r="AE107" s="36">
        <v>27.377499542236329</v>
      </c>
      <c r="AF107" s="36">
        <v>27.375000915527345</v>
      </c>
      <c r="AG107" s="36">
        <v>26.751084154302422</v>
      </c>
      <c r="AH107" s="36">
        <v>44</v>
      </c>
      <c r="AK107" s="36" t="s">
        <v>203</v>
      </c>
      <c r="AZ107" s="36">
        <v>26.718645593394402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38100</xdr:rowOff>
                  </from>
                  <to>
                    <xdr:col>7</xdr:col>
                    <xdr:colOff>7620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C9" sqref="C9"/>
    </sheetView>
  </sheetViews>
  <sheetFormatPr defaultColWidth="9.125" defaultRowHeight="10.199999999999999" x14ac:dyDescent="0.2"/>
  <cols>
    <col min="1" max="1" width="30.75" style="234" customWidth="1"/>
    <col min="2" max="2" width="9.125" style="234" hidden="1" customWidth="1"/>
    <col min="3" max="6" width="9.125" style="234"/>
    <col min="7" max="7" width="10" style="152" customWidth="1"/>
    <col min="8" max="9" width="0" style="152" hidden="1" customWidth="1"/>
    <col min="10" max="10" width="10.75" style="152" customWidth="1"/>
    <col min="11" max="12" width="0" style="152" hidden="1" customWidth="1"/>
    <col min="13" max="14" width="9.125" style="152"/>
    <col min="15" max="15" width="10.25" style="152" customWidth="1"/>
    <col min="16" max="17" width="0" style="152" hidden="1" customWidth="1"/>
    <col min="18" max="18" width="10" style="152" customWidth="1"/>
    <col min="19" max="19" width="10.625" style="152" customWidth="1"/>
    <col min="20" max="22" width="9.125" style="234" hidden="1" customWidth="1"/>
    <col min="23" max="28" width="9.125" style="234"/>
    <col min="29" max="29" width="15" style="234" bestFit="1" customWidth="1"/>
    <col min="30" max="16384" width="9.1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5">
      <c r="A8" s="375">
        <f>+'Power Price'!A6</f>
        <v>37181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5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0.8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0.8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0.8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0.8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0.8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0.8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65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4829.1233283803858</v>
      </c>
      <c r="D16" s="347">
        <f ca="1">+'Power Price'!D67</f>
        <v>5724.8006542629319</v>
      </c>
      <c r="E16" s="347">
        <f>+'Power Price'!E67</f>
        <v>9697.6993044408773</v>
      </c>
      <c r="F16" s="410">
        <f ca="1">+'Power Price'!F67</f>
        <v>6750.5410956947317</v>
      </c>
      <c r="G16" s="347">
        <f>+'Power Price'!G67</f>
        <v>11063.95909498031</v>
      </c>
      <c r="H16" s="347">
        <f>+'Power Price'!H67</f>
        <v>11392.206159648022</v>
      </c>
      <c r="I16" s="347">
        <f>+'Power Price'!I67</f>
        <v>10735.712030312598</v>
      </c>
      <c r="J16" s="347">
        <f>+'Power Price'!J67</f>
        <v>14295.153398335653</v>
      </c>
      <c r="K16" s="347">
        <f>+'Power Price'!K67</f>
        <v>13289.760348583877</v>
      </c>
      <c r="L16" s="347">
        <f>+'Power Price'!L67</f>
        <v>15300.546448087431</v>
      </c>
      <c r="M16" s="347">
        <f>+'Power Price'!M67</f>
        <v>10959.470636889992</v>
      </c>
      <c r="N16" s="347">
        <f>+'Power Price'!N67</f>
        <v>10358.86052534221</v>
      </c>
      <c r="O16" s="347">
        <f>+'Power Price'!O67</f>
        <v>15433.0305177839</v>
      </c>
      <c r="P16" s="347">
        <f>+'Power Price'!P67</f>
        <v>14147.688060731538</v>
      </c>
      <c r="Q16" s="347">
        <f>+'Power Price'!Q67</f>
        <v>16718.37297483626</v>
      </c>
      <c r="R16" s="347">
        <f>+'Power Price'!R67</f>
        <v>14480.111653872995</v>
      </c>
      <c r="S16" s="347">
        <f>+'Power Price'!S67</f>
        <v>12547.968517217456</v>
      </c>
      <c r="T16" s="347">
        <f>+'Power Price'!T67</f>
        <v>12921.751615218951</v>
      </c>
      <c r="U16" s="347">
        <f>+'Power Price'!U67</f>
        <v>12073.863636363634</v>
      </c>
      <c r="V16" s="347">
        <f>+'Power Price'!V67</f>
        <v>12648.290300069784</v>
      </c>
      <c r="W16" s="410">
        <f>+'Power Price'!W67</f>
        <v>12862.165154499833</v>
      </c>
      <c r="X16" s="347">
        <f>+'Power Price'!X67</f>
        <v>12004.582253761522</v>
      </c>
      <c r="Y16" s="347">
        <f>+'Power Price'!Y67</f>
        <v>11428.484827918619</v>
      </c>
      <c r="Z16" s="347">
        <f>+'Power Price'!Z67</f>
        <v>11231.455902768977</v>
      </c>
      <c r="AA16" s="347">
        <f>+'Power Price'!AA67</f>
        <v>10761.158033567963</v>
      </c>
      <c r="AB16" s="347">
        <f>+'Power Price'!AB67</f>
        <v>10337.586053828425</v>
      </c>
      <c r="AC16" s="367">
        <f ca="1">+'Power Price'!AC67</f>
        <v>10943.211894970458</v>
      </c>
    </row>
    <row r="17" spans="1:29" ht="13.65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5204.4638434868739</v>
      </c>
      <c r="D17" s="341">
        <f ca="1">+'Power Price'!D68</f>
        <v>5878.1435289306892</v>
      </c>
      <c r="E17" s="341">
        <f>+'Power Price'!E68</f>
        <v>9764.5799892990908</v>
      </c>
      <c r="F17" s="411">
        <f ca="1">+'Power Price'!F68</f>
        <v>6949.0624539055507</v>
      </c>
      <c r="G17" s="341">
        <f>+'Power Price'!G68</f>
        <v>11048.171283171027</v>
      </c>
      <c r="H17" s="341">
        <f>+'Power Price'!H68</f>
        <v>11392.206159648022</v>
      </c>
      <c r="I17" s="341">
        <f>+'Power Price'!I68</f>
        <v>10704.136406694031</v>
      </c>
      <c r="J17" s="341">
        <f>+'Power Price'!J68</f>
        <v>14841.601485767347</v>
      </c>
      <c r="K17" s="341">
        <f>+'Power Price'!K68</f>
        <v>13289.760348583877</v>
      </c>
      <c r="L17" s="341">
        <f>+'Power Price'!L68</f>
        <v>16393.442622950817</v>
      </c>
      <c r="M17" s="341">
        <f>+'Power Price'!M68</f>
        <v>11993.382961124895</v>
      </c>
      <c r="N17" s="341">
        <f>+'Power Price'!N68</f>
        <v>11283.758786533481</v>
      </c>
      <c r="O17" s="341">
        <f>+'Power Price'!O68</f>
        <v>16381.514762882507</v>
      </c>
      <c r="P17" s="341">
        <f>+'Power Price'!P68</f>
        <v>15182.884748102138</v>
      </c>
      <c r="Q17" s="341">
        <f>+'Power Price'!Q68</f>
        <v>17580.144777662874</v>
      </c>
      <c r="R17" s="341">
        <f>+'Power Price'!R68</f>
        <v>15701.3258897418</v>
      </c>
      <c r="S17" s="341">
        <f>+'Power Price'!S68</f>
        <v>12370.806928161423</v>
      </c>
      <c r="T17" s="341">
        <f>+'Power Price'!T68</f>
        <v>12742.282842785356</v>
      </c>
      <c r="U17" s="341">
        <f>+'Power Price'!U68</f>
        <v>11896.306818181816</v>
      </c>
      <c r="V17" s="341">
        <f>+'Power Price'!V68</f>
        <v>12473.831123517095</v>
      </c>
      <c r="W17" s="411">
        <f>+'Power Price'!W68</f>
        <v>13302.155376939336</v>
      </c>
      <c r="X17" s="341">
        <f>+'Power Price'!X68</f>
        <v>12530.465068003414</v>
      </c>
      <c r="Y17" s="341">
        <f>+'Power Price'!Y68</f>
        <v>11891.272598004995</v>
      </c>
      <c r="Z17" s="341">
        <f>+'Power Price'!Z68</f>
        <v>11754.602056246882</v>
      </c>
      <c r="AA17" s="341">
        <f>+'Power Price'!AA68</f>
        <v>11465.273996790886</v>
      </c>
      <c r="AB17" s="341">
        <f>+'Power Price'!AB68</f>
        <v>11264.50454800324</v>
      </c>
      <c r="AC17" s="368">
        <f ca="1">+'Power Price'!AC68</f>
        <v>11578.209760707361</v>
      </c>
    </row>
    <row r="18" spans="1:29" ht="13.65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5297.4863793957402</v>
      </c>
      <c r="D18" s="341">
        <f ca="1">+'Power Price'!D69</f>
        <v>5970.1492537313425</v>
      </c>
      <c r="E18" s="341">
        <f>+'Power Price'!E69</f>
        <v>9630.8186195826638</v>
      </c>
      <c r="F18" s="411">
        <f ca="1">+'Power Price'!F69</f>
        <v>6966.1514175699158</v>
      </c>
      <c r="G18" s="341">
        <f>+'Power Price'!G69</f>
        <v>11222.209333087503</v>
      </c>
      <c r="H18" s="341">
        <f>+'Power Price'!H69</f>
        <v>11235.072281583911</v>
      </c>
      <c r="I18" s="341">
        <f>+'Power Price'!I69</f>
        <v>11209.346384591096</v>
      </c>
      <c r="J18" s="341">
        <f>+'Power Price'!J69</f>
        <v>15522.875816993463</v>
      </c>
      <c r="K18" s="341">
        <f>+'Power Price'!K69</f>
        <v>14379.084967320261</v>
      </c>
      <c r="L18" s="341">
        <f>+'Power Price'!L69</f>
        <v>16666.666666666664</v>
      </c>
      <c r="M18" s="341">
        <f>+'Power Price'!M69</f>
        <v>12613.730355665839</v>
      </c>
      <c r="N18" s="341">
        <f>+'Power Price'!N69</f>
        <v>13688.494265630779</v>
      </c>
      <c r="O18" s="341">
        <f>+'Power Price'!O69</f>
        <v>17071.289046470018</v>
      </c>
      <c r="P18" s="341">
        <f>+'Power Price'!P69</f>
        <v>15873.015873015871</v>
      </c>
      <c r="Q18" s="341">
        <f>+'Power Price'!Q69</f>
        <v>18269.562219924162</v>
      </c>
      <c r="R18" s="341">
        <f>+'Power Price'!R69</f>
        <v>15526.866713189112</v>
      </c>
      <c r="S18" s="341">
        <f>+'Power Price'!S69</f>
        <v>13227.022070411287</v>
      </c>
      <c r="T18" s="341">
        <f>+'Power Price'!T69</f>
        <v>13639.626704953338</v>
      </c>
      <c r="U18" s="341">
        <f>+'Power Price'!U69</f>
        <v>12695.312499999998</v>
      </c>
      <c r="V18" s="341">
        <f>+'Power Price'!V69</f>
        <v>13346.127006280529</v>
      </c>
      <c r="W18" s="411">
        <f>+'Power Price'!W69</f>
        <v>13993.055056292866</v>
      </c>
      <c r="X18" s="341">
        <f>+'Power Price'!X69</f>
        <v>13275.927022227006</v>
      </c>
      <c r="Y18" s="341">
        <f>+'Power Price'!Y69</f>
        <v>12540.586878504411</v>
      </c>
      <c r="Z18" s="341">
        <f>+'Power Price'!Z69</f>
        <v>12427.45830200528</v>
      </c>
      <c r="AA18" s="341">
        <f>+'Power Price'!AA69</f>
        <v>11840.257043773841</v>
      </c>
      <c r="AB18" s="341">
        <f>+'Power Price'!AB69</f>
        <v>11270.549732103922</v>
      </c>
      <c r="AC18" s="368">
        <f ca="1">+'Power Price'!AC69</f>
        <v>12023.399050474713</v>
      </c>
    </row>
    <row r="19" spans="1:29" ht="13.65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5095.3055349182769</v>
      </c>
      <c r="D19" s="341">
        <f ca="1">+'Power Price'!D70</f>
        <v>4812.5127130577412</v>
      </c>
      <c r="E19" s="341">
        <f>+'Power Price'!E70</f>
        <v>8694.4890315676821</v>
      </c>
      <c r="F19" s="411">
        <f ca="1">+'Power Price'!F70</f>
        <v>6200.7690931812331</v>
      </c>
      <c r="G19" s="341">
        <f>+'Power Price'!G70</f>
        <v>10474.148872218353</v>
      </c>
      <c r="H19" s="341">
        <f>+'Power Price'!H70</f>
        <v>10449.402891263357</v>
      </c>
      <c r="I19" s="341">
        <f>+'Power Price'!I70</f>
        <v>10498.894853173349</v>
      </c>
      <c r="J19" s="341">
        <f>+'Power Price'!J70</f>
        <v>14882.227936712026</v>
      </c>
      <c r="K19" s="341">
        <f>+'Power Price'!K70</f>
        <v>13507.625272331155</v>
      </c>
      <c r="L19" s="341">
        <f>+'Power Price'!L70</f>
        <v>16256.830601092897</v>
      </c>
      <c r="M19" s="341">
        <f>+'Power Price'!M70</f>
        <v>12303.556658395368</v>
      </c>
      <c r="N19" s="341">
        <f>+'Power Price'!N70</f>
        <v>13503.514613392525</v>
      </c>
      <c r="O19" s="341">
        <f>+'Power Price'!O70</f>
        <v>16812.623690124699</v>
      </c>
      <c r="P19" s="341">
        <f>+'Power Price'!P70</f>
        <v>15614.216701173222</v>
      </c>
      <c r="Q19" s="341">
        <f>+'Power Price'!Q70</f>
        <v>18011.030679076179</v>
      </c>
      <c r="R19" s="341">
        <f>+'Power Price'!R70</f>
        <v>14043.963712491277</v>
      </c>
      <c r="S19" s="341">
        <f>+'Power Price'!S70</f>
        <v>12929.895974024228</v>
      </c>
      <c r="T19" s="341">
        <f>+'Power Price'!T70</f>
        <v>13011.486001435751</v>
      </c>
      <c r="U19" s="341">
        <f>+'Power Price'!U70</f>
        <v>12606.53409090909</v>
      </c>
      <c r="V19" s="341">
        <f>+'Power Price'!V70</f>
        <v>13171.667829727843</v>
      </c>
      <c r="W19" s="411">
        <f>+'Power Price'!W70</f>
        <v>13477.216846161587</v>
      </c>
      <c r="X19" s="341">
        <f>+'Power Price'!X70</f>
        <v>9516.3262011117349</v>
      </c>
      <c r="Y19" s="341">
        <f>+'Power Price'!Y70</f>
        <v>8056.7552439166211</v>
      </c>
      <c r="Z19" s="341">
        <f>+'Power Price'!Z70</f>
        <v>7323.5843238631078</v>
      </c>
      <c r="AA19" s="341">
        <f>+'Power Price'!AA70</f>
        <v>9494.2530091195804</v>
      </c>
      <c r="AB19" s="341">
        <f>+'Power Price'!AB70</f>
        <v>9939.8986044483227</v>
      </c>
      <c r="AC19" s="368">
        <f ca="1">+'Power Price'!AC70</f>
        <v>9385.7336015768869</v>
      </c>
    </row>
    <row r="20" spans="1:29" ht="13.65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5486.4722634967811</v>
      </c>
      <c r="D20" s="341">
        <f ca="1">+'Power Price'!D71</f>
        <v>5847.4749539971381</v>
      </c>
      <c r="E20" s="341">
        <f>+'Power Price'!E71</f>
        <v>9229.5345104333865</v>
      </c>
      <c r="F20" s="411">
        <f ca="1">+'Power Price'!F71</f>
        <v>6854.4939093091016</v>
      </c>
      <c r="G20" s="341">
        <f>+'Power Price'!G71</f>
        <v>10867.54174740017</v>
      </c>
      <c r="H20" s="341">
        <f>+'Power Price'!H71</f>
        <v>10999.371464487744</v>
      </c>
      <c r="I20" s="341">
        <f>+'Power Price'!I71</f>
        <v>10735.712030312598</v>
      </c>
      <c r="J20" s="341">
        <f>+'Power Price'!J71</f>
        <v>15850.566091646129</v>
      </c>
      <c r="K20" s="341">
        <f>+'Power Price'!K71</f>
        <v>14488.0174291939</v>
      </c>
      <c r="L20" s="341">
        <f>+'Power Price'!L71</f>
        <v>17213.114754098358</v>
      </c>
      <c r="M20" s="341">
        <f>+'Power Price'!M71</f>
        <v>13854.425144747724</v>
      </c>
      <c r="N20" s="341">
        <f>+'Power Price'!N71</f>
        <v>14613.392526822048</v>
      </c>
      <c r="O20" s="341">
        <f>+'Power Price'!O71</f>
        <v>17028.155851162908</v>
      </c>
      <c r="P20" s="341">
        <f>+'Power Price'!P71</f>
        <v>15786.749482401656</v>
      </c>
      <c r="Q20" s="341">
        <f>+'Power Price'!Q71</f>
        <v>18269.562219924162</v>
      </c>
      <c r="R20" s="341">
        <f>+'Power Price'!R71</f>
        <v>15614.096301465457</v>
      </c>
      <c r="S20" s="341">
        <f>+'Power Price'!S71</f>
        <v>13431.787938162024</v>
      </c>
      <c r="T20" s="341">
        <f>+'Power Price'!T71</f>
        <v>13549.89231873654</v>
      </c>
      <c r="U20" s="341">
        <f>+'Power Price'!U71</f>
        <v>13050.426136363634</v>
      </c>
      <c r="V20" s="341">
        <f>+'Power Price'!V71</f>
        <v>13695.045359385902</v>
      </c>
      <c r="W20" s="411">
        <f>+'Power Price'!W71</f>
        <v>14182.135821818336</v>
      </c>
      <c r="X20" s="341">
        <f>+'Power Price'!X71</f>
        <v>13331.590641746176</v>
      </c>
      <c r="Y20" s="341">
        <f>+'Power Price'!Y71</f>
        <v>12485.5639300374</v>
      </c>
      <c r="Z20" s="341">
        <f>+'Power Price'!Z71</f>
        <v>12392.134334704726</v>
      </c>
      <c r="AA20" s="341">
        <f>+'Power Price'!AA71</f>
        <v>11724.275475552604</v>
      </c>
      <c r="AB20" s="341">
        <f>+'Power Price'!AB71</f>
        <v>11116.178509127158</v>
      </c>
      <c r="AC20" s="368">
        <f ca="1">+'Power Price'!AC71</f>
        <v>11965.800778146322</v>
      </c>
    </row>
    <row r="21" spans="1:29" ht="13.65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5138.6825160970775</v>
      </c>
      <c r="D21" s="341">
        <f ca="1">+'Power Price'!D72</f>
        <v>5673.6863627070124</v>
      </c>
      <c r="E21" s="341">
        <f>+'Power Price'!E72</f>
        <v>8694.4890315676821</v>
      </c>
      <c r="F21" s="411">
        <f ca="1">+'Power Price'!F72</f>
        <v>6502.285970123924</v>
      </c>
      <c r="G21" s="341">
        <f>+'Power Price'!G72</f>
        <v>10198.234285570255</v>
      </c>
      <c r="H21" s="341">
        <f>+'Power Price'!H72</f>
        <v>10292.269013199246</v>
      </c>
      <c r="I21" s="341">
        <f>+'Power Price'!I72</f>
        <v>10104.199557941267</v>
      </c>
      <c r="J21" s="341">
        <f>+'Power Price'!J72</f>
        <v>15332.690453230472</v>
      </c>
      <c r="K21" s="341">
        <f>+'Power Price'!K72</f>
        <v>13725.490196078432</v>
      </c>
      <c r="L21" s="341">
        <f>+'Power Price'!L72</f>
        <v>16939.890710382515</v>
      </c>
      <c r="M21" s="341">
        <f>+'Power Price'!M72</f>
        <v>14681.555004135647</v>
      </c>
      <c r="N21" s="341">
        <f>+'Power Price'!N72</f>
        <v>16093.229744728078</v>
      </c>
      <c r="O21" s="341">
        <f>+'Power Price'!O72</f>
        <v>18709.369154493026</v>
      </c>
      <c r="P21" s="341">
        <f>+'Power Price'!P72</f>
        <v>17253.278122843341</v>
      </c>
      <c r="Q21" s="341">
        <f>+'Power Price'!Q72</f>
        <v>20165.460186142707</v>
      </c>
      <c r="R21" s="341">
        <f>+'Power Price'!R72</f>
        <v>16748.080949057919</v>
      </c>
      <c r="S21" s="341">
        <f>+'Power Price'!S72</f>
        <v>12402.267211048253</v>
      </c>
      <c r="T21" s="341">
        <f>+'Power Price'!T72</f>
        <v>12832.017229002153</v>
      </c>
      <c r="U21" s="341">
        <f>+'Power Price'!U72</f>
        <v>12162.642045454544</v>
      </c>
      <c r="V21" s="341">
        <f>+'Power Price'!V72</f>
        <v>12212.142358688066</v>
      </c>
      <c r="W21" s="411">
        <f>+'Power Price'!W72</f>
        <v>14298.603821875853</v>
      </c>
      <c r="X21" s="341">
        <f>+'Power Price'!X72</f>
        <v>12620.57247418638</v>
      </c>
      <c r="Y21" s="341">
        <f>+'Power Price'!Y72</f>
        <v>11760.480667510301</v>
      </c>
      <c r="Z21" s="341">
        <f>+'Power Price'!Z72</f>
        <v>11743.338036061759</v>
      </c>
      <c r="AA21" s="341">
        <f>+'Power Price'!AA72</f>
        <v>11119.276514027271</v>
      </c>
      <c r="AB21" s="341">
        <f>+'Power Price'!AB72</f>
        <v>10552.058672356865</v>
      </c>
      <c r="AC21" s="368">
        <f ca="1">+'Power Price'!AC72</f>
        <v>11415.337799853167</v>
      </c>
    </row>
    <row r="22" spans="1:29" ht="13.65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5324.418028727092</v>
      </c>
      <c r="D22" s="343">
        <f ca="1">+'Power Price'!D73</f>
        <v>5878.1435289306892</v>
      </c>
      <c r="E22" s="343">
        <f>+'Power Price'!E73</f>
        <v>9229.5345104333865</v>
      </c>
      <c r="F22" s="412">
        <f ca="1">+'Power Price'!F73</f>
        <v>6810.6986893637222</v>
      </c>
      <c r="G22" s="343">
        <f>+'Power Price'!G73</f>
        <v>10631.282750282464</v>
      </c>
      <c r="H22" s="343">
        <f>+'Power Price'!H73</f>
        <v>10763.670647391578</v>
      </c>
      <c r="I22" s="343">
        <f>+'Power Price'!I73</f>
        <v>10498.894853173349</v>
      </c>
      <c r="J22" s="343">
        <f>+'Power Price'!J73</f>
        <v>16151.469695346261</v>
      </c>
      <c r="K22" s="343">
        <f>+'Power Price'!K73</f>
        <v>14270.152505446622</v>
      </c>
      <c r="L22" s="343">
        <f>+'Power Price'!L73</f>
        <v>18032.7868852459</v>
      </c>
      <c r="M22" s="343">
        <f>+'Power Price'!M73</f>
        <v>15922.249793217534</v>
      </c>
      <c r="N22" s="343">
        <f>+'Power Price'!N73</f>
        <v>17943.026267110614</v>
      </c>
      <c r="O22" s="343">
        <f>+'Power Price'!O73</f>
        <v>21640.642228745281</v>
      </c>
      <c r="P22" s="343">
        <f>+'Power Price'!P73</f>
        <v>19668.737060041407</v>
      </c>
      <c r="Q22" s="343">
        <f>+'Power Price'!Q73</f>
        <v>23612.547397449151</v>
      </c>
      <c r="R22" s="343">
        <f>+'Power Price'!R73</f>
        <v>19190.509420795534</v>
      </c>
      <c r="S22" s="343">
        <f>+'Power Price'!S73</f>
        <v>13170.736491416921</v>
      </c>
      <c r="T22" s="343">
        <f>+'Power Price'!T73</f>
        <v>13729.361091170136</v>
      </c>
      <c r="U22" s="343">
        <f>+'Power Price'!U73</f>
        <v>12872.869318181816</v>
      </c>
      <c r="V22" s="343">
        <f>+'Power Price'!V73</f>
        <v>12909.979064898813</v>
      </c>
      <c r="W22" s="412">
        <f>+'Power Price'!W73</f>
        <v>15661.351316375974</v>
      </c>
      <c r="X22" s="343">
        <f>+'Power Price'!X73</f>
        <v>13666.802494099196</v>
      </c>
      <c r="Y22" s="343">
        <f>+'Power Price'!Y73</f>
        <v>12701.692332072273</v>
      </c>
      <c r="Z22" s="343">
        <f>+'Power Price'!Z73</f>
        <v>12690.980054236257</v>
      </c>
      <c r="AA22" s="343">
        <f>+'Power Price'!AA73</f>
        <v>11964.26336765869</v>
      </c>
      <c r="AB22" s="343">
        <f>+'Power Price'!AB73</f>
        <v>11296.219861690859</v>
      </c>
      <c r="AC22" s="370">
        <f ca="1">+'Power Price'!AC73</f>
        <v>12315.539165095186</v>
      </c>
    </row>
    <row r="23" spans="1:29" ht="13.65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65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65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65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0.8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371.47102526002891</v>
      </c>
      <c r="D30" s="341">
        <f ca="1">'Power Price'!D87</f>
        <v>0</v>
      </c>
      <c r="E30" s="341">
        <f>'Power Price'!E87</f>
        <v>66.880684858213499</v>
      </c>
      <c r="F30" s="341">
        <f ca="1">'Power Price'!F87</f>
        <v>146.1172367060808</v>
      </c>
      <c r="G30" s="341">
        <f>'Power Price'!G87</f>
        <v>62.853551225645788</v>
      </c>
      <c r="H30" s="341">
        <f>'Power Price'!H87</f>
        <v>125.70710245128976</v>
      </c>
      <c r="I30" s="341">
        <f>'Power Price'!I87</f>
        <v>0</v>
      </c>
      <c r="J30" s="341">
        <f>'Power Price'!J87</f>
        <v>0</v>
      </c>
      <c r="K30" s="341">
        <f>'Power Price'!K87</f>
        <v>0</v>
      </c>
      <c r="L30" s="341">
        <f>'Power Price'!L87</f>
        <v>0</v>
      </c>
      <c r="M30" s="341">
        <f>'Power Price'!M87</f>
        <v>735.7052047912257</v>
      </c>
      <c r="N30" s="341">
        <f>'Power Price'!N87</f>
        <v>541.18871608554946</v>
      </c>
      <c r="O30" s="341">
        <f>'Power Price'!O87</f>
        <v>684.92709152743191</v>
      </c>
      <c r="P30" s="341">
        <f>'Power Price'!P87</f>
        <v>647.52342457743907</v>
      </c>
      <c r="Q30" s="341">
        <f>'Power Price'!Q87</f>
        <v>722.33075847742111</v>
      </c>
      <c r="R30" s="341">
        <f>'Power Price'!R87</f>
        <v>563.27731450344618</v>
      </c>
      <c r="S30" s="341">
        <f>'Power Price'!S87</f>
        <v>413.27258289161546</v>
      </c>
      <c r="T30" s="341">
        <f>'Power Price'!T87</f>
        <v>460.69242518779902</v>
      </c>
      <c r="U30" s="341">
        <f>'Power Price'!U87</f>
        <v>394.02852815339793</v>
      </c>
      <c r="V30" s="341">
        <f>'Power Price'!V87</f>
        <v>385.09679533365488</v>
      </c>
      <c r="W30" s="341">
        <f>'Power Price'!W87</f>
        <v>392.51879336086313</v>
      </c>
      <c r="X30" s="341">
        <f>'Power Price'!X87</f>
        <v>248.610153678399</v>
      </c>
      <c r="Y30" s="341">
        <f>'Power Price'!Y87</f>
        <v>216.93153047054511</v>
      </c>
      <c r="Z30" s="341">
        <f>'Power Price'!Z87</f>
        <v>221.00143478292739</v>
      </c>
      <c r="AA30" s="341">
        <f>'Power Price'!AA87</f>
        <v>212.91555200525363</v>
      </c>
      <c r="AB30" s="341">
        <f>'Power Price'!AB87</f>
        <v>160.09706089775318</v>
      </c>
      <c r="AC30" s="341">
        <f ca="1">'Power Price'!AC87</f>
        <v>214.49280160621129</v>
      </c>
    </row>
    <row r="31" spans="1:29" ht="10.8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189.60500247647269</v>
      </c>
      <c r="D31" s="341">
        <f ca="1">'Power Price'!D88</f>
        <v>0</v>
      </c>
      <c r="E31" s="341">
        <f>'Power Price'!E88</f>
        <v>66.880684858213499</v>
      </c>
      <c r="F31" s="341">
        <f ca="1">'Power Price'!F88</f>
        <v>85.495229111560548</v>
      </c>
      <c r="G31" s="341">
        <f>'Power Price'!G88</f>
        <v>102.13702074167304</v>
      </c>
      <c r="H31" s="341">
        <f>'Power Price'!H88</f>
        <v>204.27404148334608</v>
      </c>
      <c r="I31" s="341">
        <f>'Power Price'!I88</f>
        <v>0</v>
      </c>
      <c r="J31" s="341">
        <f>'Power Price'!J88</f>
        <v>0</v>
      </c>
      <c r="K31" s="341">
        <f>'Power Price'!K88</f>
        <v>0</v>
      </c>
      <c r="L31" s="341">
        <f>'Power Price'!L88</f>
        <v>0</v>
      </c>
      <c r="M31" s="341">
        <f>'Power Price'!M88</f>
        <v>805.11135618662411</v>
      </c>
      <c r="N31" s="341">
        <f>'Power Price'!N88</f>
        <v>589.50913716461946</v>
      </c>
      <c r="O31" s="341">
        <f>'Power Price'!O88</f>
        <v>727.23374504012099</v>
      </c>
      <c r="P31" s="341">
        <f>'Power Price'!P88</f>
        <v>694.90318735139954</v>
      </c>
      <c r="Q31" s="341">
        <f>'Power Price'!Q88</f>
        <v>759.56430272883881</v>
      </c>
      <c r="R31" s="341">
        <f>'Power Price'!R88</f>
        <v>610.78263018445614</v>
      </c>
      <c r="S31" s="341">
        <f>'Power Price'!S88</f>
        <v>407.43767521836708</v>
      </c>
      <c r="T31" s="341">
        <f>'Power Price'!T88</f>
        <v>454.29391928241421</v>
      </c>
      <c r="U31" s="341">
        <f>'Power Price'!U88</f>
        <v>388.23399097466972</v>
      </c>
      <c r="V31" s="341">
        <f>'Power Price'!V88</f>
        <v>379.78511539801548</v>
      </c>
      <c r="W31" s="341">
        <f>'Power Price'!W88</f>
        <v>413.20059561983908</v>
      </c>
      <c r="X31" s="341">
        <f>'Power Price'!X88</f>
        <v>259.50097890678626</v>
      </c>
      <c r="Y31" s="341">
        <f>'Power Price'!Y88</f>
        <v>206.49549637170458</v>
      </c>
      <c r="Z31" s="341">
        <f>'Power Price'!Z88</f>
        <v>186.89742510462384</v>
      </c>
      <c r="AA31" s="341">
        <f>'Power Price'!AA88</f>
        <v>54.086621784643285</v>
      </c>
      <c r="AB31" s="341">
        <f>'Power Price'!AB88</f>
        <v>-59.23118931537465</v>
      </c>
      <c r="AC31" s="341">
        <f ca="1">'Power Price'!AC88</f>
        <v>113.80376765043911</v>
      </c>
    </row>
    <row r="32" spans="1:29" ht="10.8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236.19366022783561</v>
      </c>
      <c r="D32" s="341">
        <f ca="1">'Power Price'!D89</f>
        <v>102.22858311183791</v>
      </c>
      <c r="E32" s="341">
        <f>'Power Price'!E89</f>
        <v>0</v>
      </c>
      <c r="F32" s="341">
        <f ca="1">'Power Price'!F89</f>
        <v>112.80741444655814</v>
      </c>
      <c r="G32" s="341">
        <f>'Power Price'!G89</f>
        <v>0</v>
      </c>
      <c r="H32" s="341">
        <f>'Power Price'!H89</f>
        <v>0</v>
      </c>
      <c r="I32" s="341">
        <f>'Power Price'!I89</f>
        <v>0</v>
      </c>
      <c r="J32" s="341">
        <f>'Power Price'!J89</f>
        <v>0</v>
      </c>
      <c r="K32" s="341">
        <f>'Power Price'!K89</f>
        <v>0</v>
      </c>
      <c r="L32" s="341">
        <f>'Power Price'!L89</f>
        <v>0</v>
      </c>
      <c r="M32" s="341">
        <f>'Power Price'!M89</f>
        <v>846.75504702386388</v>
      </c>
      <c r="N32" s="341">
        <f>'Power Price'!N89</f>
        <v>715.14223197019237</v>
      </c>
      <c r="O32" s="341">
        <f>'Power Price'!O89</f>
        <v>757.92041699866968</v>
      </c>
      <c r="P32" s="341">
        <f>'Power Price'!P89</f>
        <v>726.48969586737076</v>
      </c>
      <c r="Q32" s="341">
        <f>'Power Price'!Q89</f>
        <v>789.3511381299686</v>
      </c>
      <c r="R32" s="341">
        <f>'Power Price'!R89</f>
        <v>603.99615651574095</v>
      </c>
      <c r="S32" s="341">
        <f>'Power Price'!S89</f>
        <v>578.78169155740216</v>
      </c>
      <c r="T32" s="341">
        <f>'Power Price'!T89</f>
        <v>486.28644880934553</v>
      </c>
      <c r="U32" s="341">
        <f>'Power Price'!U89</f>
        <v>843.71511078667027</v>
      </c>
      <c r="V32" s="341">
        <f>'Power Price'!V89</f>
        <v>406.34351507619795</v>
      </c>
      <c r="W32" s="341">
        <f>'Power Price'!W89</f>
        <v>448.55586299063907</v>
      </c>
      <c r="X32" s="341">
        <f>'Power Price'!X89</f>
        <v>367.69799233939739</v>
      </c>
      <c r="Y32" s="341">
        <f>'Power Price'!Y89</f>
        <v>304.79176701071265</v>
      </c>
      <c r="Z32" s="341">
        <f>'Power Price'!Z89</f>
        <v>286.9735306110324</v>
      </c>
      <c r="AA32" s="341">
        <f>'Power Price'!AA89</f>
        <v>238.86184911279088</v>
      </c>
      <c r="AB32" s="341">
        <f>'Power Price'!AB89</f>
        <v>179.21237318044405</v>
      </c>
      <c r="AC32" s="341">
        <f ca="1">'Power Price'!AC89</f>
        <v>260.74618635594197</v>
      </c>
    </row>
    <row r="33" spans="1:29" ht="10.8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24.339091134225782</v>
      </c>
      <c r="D33" s="341">
        <f ca="1">'Power Price'!D90</f>
        <v>0</v>
      </c>
      <c r="E33" s="341">
        <f>'Power Price'!E90</f>
        <v>0</v>
      </c>
      <c r="F33" s="341">
        <f ca="1">'Power Price'!F90</f>
        <v>8.1130303780746544</v>
      </c>
      <c r="G33" s="341">
        <f>'Power Price'!G90</f>
        <v>0</v>
      </c>
      <c r="H33" s="341">
        <f>'Power Price'!H90</f>
        <v>0</v>
      </c>
      <c r="I33" s="341">
        <f>'Power Price'!I90</f>
        <v>0</v>
      </c>
      <c r="J33" s="341">
        <f>'Power Price'!J90</f>
        <v>0</v>
      </c>
      <c r="K33" s="341">
        <f>'Power Price'!K90</f>
        <v>0</v>
      </c>
      <c r="L33" s="341">
        <f>'Power Price'!L90</f>
        <v>0</v>
      </c>
      <c r="M33" s="341">
        <f>'Power Price'!M90</f>
        <v>825.9332016052449</v>
      </c>
      <c r="N33" s="341">
        <f>'Power Price'!N90</f>
        <v>705.47814775437837</v>
      </c>
      <c r="O33" s="341">
        <f>'Power Price'!O90</f>
        <v>746.41291501421074</v>
      </c>
      <c r="P33" s="341">
        <f>'Power Price'!P90</f>
        <v>714.644755173882</v>
      </c>
      <c r="Q33" s="341">
        <f>'Power Price'!Q90</f>
        <v>778.18107485454311</v>
      </c>
      <c r="R33" s="341">
        <f>'Power Price'!R90</f>
        <v>546.31113033165275</v>
      </c>
      <c r="S33" s="341">
        <f>'Power Price'!S90</f>
        <v>425.44521765687568</v>
      </c>
      <c r="T33" s="341">
        <f>'Power Price'!T90</f>
        <v>463.89167814049324</v>
      </c>
      <c r="U33" s="341">
        <f>'Power Price'!U90</f>
        <v>411.41213968957709</v>
      </c>
      <c r="V33" s="341">
        <f>'Power Price'!V90</f>
        <v>401.03183514056218</v>
      </c>
      <c r="W33" s="341">
        <f>'Power Price'!W90</f>
        <v>398.42209623789859</v>
      </c>
      <c r="X33" s="341">
        <f>'Power Price'!X90</f>
        <v>197.07935430829639</v>
      </c>
      <c r="Y33" s="341">
        <f>'Power Price'!Y90</f>
        <v>139.9079585070649</v>
      </c>
      <c r="Z33" s="341">
        <f>'Power Price'!Z90</f>
        <v>116.44452497132443</v>
      </c>
      <c r="AA33" s="341">
        <f>'Power Price'!AA90</f>
        <v>94.229526672708744</v>
      </c>
      <c r="AB33" s="341">
        <f>'Power Price'!AB90</f>
        <v>46.229219603972524</v>
      </c>
      <c r="AC33" s="341">
        <f ca="1">'Power Price'!AC90</f>
        <v>121.86205205372244</v>
      </c>
    </row>
    <row r="34" spans="1:29" ht="10.8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332.31178801386977</v>
      </c>
      <c r="D34" s="341">
        <f ca="1">'Power Price'!D91</f>
        <v>71.560008178286807</v>
      </c>
      <c r="E34" s="341">
        <f>'Power Price'!E91</f>
        <v>267.52273943285218</v>
      </c>
      <c r="F34" s="341">
        <f ca="1">'Power Price'!F91</f>
        <v>223.79817854166959</v>
      </c>
      <c r="G34" s="341">
        <f>'Power Price'!G91</f>
        <v>275.54246663373488</v>
      </c>
      <c r="H34" s="341">
        <f>'Power Price'!H91</f>
        <v>314.26775612822166</v>
      </c>
      <c r="I34" s="341">
        <f>'Power Price'!I91</f>
        <v>236.81717713924809</v>
      </c>
      <c r="J34" s="341">
        <f>'Power Price'!J91</f>
        <v>559.39497839208525</v>
      </c>
      <c r="K34" s="341">
        <f>'Power Price'!K91</f>
        <v>435.72984749455463</v>
      </c>
      <c r="L34" s="341">
        <f>'Power Price'!L91</f>
        <v>683.06010928961405</v>
      </c>
      <c r="M34" s="341">
        <f>'Power Price'!M91</f>
        <v>930.04242869833979</v>
      </c>
      <c r="N34" s="341">
        <f>'Power Price'!N91</f>
        <v>1289.4093571165813</v>
      </c>
      <c r="O34" s="341">
        <f>'Power Price'!O91</f>
        <v>755.94626021642034</v>
      </c>
      <c r="P34" s="341">
        <f>'Power Price'!P91</f>
        <v>722.54138230287572</v>
      </c>
      <c r="Q34" s="341">
        <f>'Power Price'!Q91</f>
        <v>789.3511381299686</v>
      </c>
      <c r="R34" s="341">
        <f>'Power Price'!R91</f>
        <v>607.38939335009854</v>
      </c>
      <c r="S34" s="341">
        <f>'Power Price'!S91</f>
        <v>556.05677219525751</v>
      </c>
      <c r="T34" s="341">
        <f>'Power Price'!T91</f>
        <v>656.15746238486281</v>
      </c>
      <c r="U34" s="341">
        <f>'Power Price'!U91</f>
        <v>425.89848263639215</v>
      </c>
      <c r="V34" s="341">
        <f>'Power Price'!V91</f>
        <v>586.11437156452121</v>
      </c>
      <c r="W34" s="341">
        <f>'Power Price'!W91</f>
        <v>611.12461526010156</v>
      </c>
      <c r="X34" s="341">
        <f>'Power Price'!X91</f>
        <v>341.44475746577518</v>
      </c>
      <c r="Y34" s="341">
        <f>'Power Price'!Y91</f>
        <v>265.76470577804139</v>
      </c>
      <c r="Z34" s="341">
        <f>'Power Price'!Z91</f>
        <v>274.12978711507276</v>
      </c>
      <c r="AA34" s="341">
        <f>'Power Price'!AA91</f>
        <v>221.01874559360112</v>
      </c>
      <c r="AB34" s="341">
        <f>'Power Price'!AB91</f>
        <v>181.22680070597562</v>
      </c>
      <c r="AC34" s="341">
        <f ca="1">'Power Price'!AC91</f>
        <v>262.98583186978976</v>
      </c>
    </row>
    <row r="35" spans="1:29" ht="10.8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123.8236750866763</v>
      </c>
      <c r="D35" s="341">
        <f ca="1">'Power Price'!D92</f>
        <v>153.3428746677564</v>
      </c>
      <c r="E35" s="341">
        <f>'Power Price'!E92</f>
        <v>267.52273943285036</v>
      </c>
      <c r="F35" s="341">
        <f ca="1">'Power Price'!F92</f>
        <v>181.56309639576102</v>
      </c>
      <c r="G35" s="341">
        <f>'Power Price'!G92</f>
        <v>275.54246663373306</v>
      </c>
      <c r="H35" s="341">
        <f>'Power Price'!H92</f>
        <v>314.26775612822166</v>
      </c>
      <c r="I35" s="341">
        <f>'Power Price'!I92</f>
        <v>236.81717713924627</v>
      </c>
      <c r="J35" s="341">
        <f>'Power Price'!J92</f>
        <v>559.39497839208525</v>
      </c>
      <c r="K35" s="341">
        <f>'Power Price'!K92</f>
        <v>435.72984749455463</v>
      </c>
      <c r="L35" s="341">
        <f>'Power Price'!L92</f>
        <v>683.06010928961769</v>
      </c>
      <c r="M35" s="341">
        <f>'Power Price'!M92</f>
        <v>1371.369818950463</v>
      </c>
      <c r="N35" s="341">
        <f>'Power Price'!N92</f>
        <v>1366.722030843086</v>
      </c>
      <c r="O35" s="341">
        <f>'Power Price'!O92</f>
        <v>830.46382419119982</v>
      </c>
      <c r="P35" s="341">
        <f>'Power Price'!P92</f>
        <v>789.66271289932047</v>
      </c>
      <c r="Q35" s="341">
        <f>'Power Price'!Q92</f>
        <v>871.26493548307553</v>
      </c>
      <c r="R35" s="341">
        <f>'Power Price'!R92</f>
        <v>651.50147219675273</v>
      </c>
      <c r="S35" s="341">
        <f>'Power Price'!S92</f>
        <v>580.07220287359087</v>
      </c>
      <c r="T35" s="341">
        <f>'Power Price'!T92</f>
        <v>630.56343876331812</v>
      </c>
      <c r="U35" s="341">
        <f>'Power Price'!U92</f>
        <v>568.68807774585366</v>
      </c>
      <c r="V35" s="341">
        <f>'Power Price'!V92</f>
        <v>540.96509211161174</v>
      </c>
      <c r="W35" s="341">
        <f>'Power Price'!W92</f>
        <v>659.21952849949594</v>
      </c>
      <c r="X35" s="341">
        <f>'Power Price'!X92</f>
        <v>338.16411866722956</v>
      </c>
      <c r="Y35" s="341">
        <f>'Power Price'!Y92</f>
        <v>237.47860756635419</v>
      </c>
      <c r="Z35" s="341">
        <f>'Power Price'!Z92</f>
        <v>262.26207801265264</v>
      </c>
      <c r="AA35" s="341">
        <f>'Power Price'!AA92</f>
        <v>180.21605840293341</v>
      </c>
      <c r="AB35" s="341">
        <f>'Power Price'!AB92</f>
        <v>115.18654039605644</v>
      </c>
      <c r="AC35" s="341">
        <f ca="1">'Power Price'!AC92</f>
        <v>236.42259636626295</v>
      </c>
    </row>
    <row r="36" spans="1:29" ht="13.65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371.47102526002891</v>
      </c>
      <c r="D36" s="347">
        <f ca="1">+'Power Price'!D87</f>
        <v>0</v>
      </c>
      <c r="E36" s="347">
        <f>+'Power Price'!E87</f>
        <v>66.880684858213499</v>
      </c>
      <c r="F36" s="410">
        <f ca="1">+'Power Price'!F87</f>
        <v>146.1172367060808</v>
      </c>
      <c r="G36" s="347">
        <f>+'Power Price'!G87</f>
        <v>62.853551225645788</v>
      </c>
      <c r="H36" s="347">
        <f>+'Power Price'!H87</f>
        <v>125.70710245128976</v>
      </c>
      <c r="I36" s="347">
        <f>+'Power Price'!I87</f>
        <v>0</v>
      </c>
      <c r="J36" s="347">
        <f>+'Power Price'!J87</f>
        <v>0</v>
      </c>
      <c r="K36" s="347">
        <f>+'Power Price'!K87</f>
        <v>0</v>
      </c>
      <c r="L36" s="347">
        <f>+'Power Price'!L87</f>
        <v>0</v>
      </c>
      <c r="M36" s="347">
        <f>+'Power Price'!M87</f>
        <v>735.7052047912257</v>
      </c>
      <c r="N36" s="347">
        <f>+'Power Price'!N87</f>
        <v>541.18871608554946</v>
      </c>
      <c r="O36" s="347">
        <f>+'Power Price'!O87</f>
        <v>684.92709152743191</v>
      </c>
      <c r="P36" s="347">
        <f>+'Power Price'!P87</f>
        <v>647.52342457743907</v>
      </c>
      <c r="Q36" s="347">
        <f>+'Power Price'!Q87</f>
        <v>722.33075847742111</v>
      </c>
      <c r="R36" s="347">
        <f>+'Power Price'!R87</f>
        <v>563.27731450344618</v>
      </c>
      <c r="S36" s="347">
        <f>+'Power Price'!S87</f>
        <v>413.27258289161546</v>
      </c>
      <c r="T36" s="347">
        <f>+'Power Price'!T87</f>
        <v>460.69242518779902</v>
      </c>
      <c r="U36" s="347">
        <f>+'Power Price'!U87</f>
        <v>394.02852815339793</v>
      </c>
      <c r="V36" s="347">
        <f>+'Power Price'!V87</f>
        <v>385.09679533365488</v>
      </c>
      <c r="W36" s="410">
        <f>+'Power Price'!W87</f>
        <v>392.51879336086313</v>
      </c>
      <c r="X36" s="347">
        <f>+'Power Price'!X87</f>
        <v>248.610153678399</v>
      </c>
      <c r="Y36" s="347">
        <f>+'Power Price'!Y87</f>
        <v>216.93153047054511</v>
      </c>
      <c r="Z36" s="347">
        <f>+'Power Price'!Z87</f>
        <v>221.00143478292739</v>
      </c>
      <c r="AA36" s="347">
        <f>+'Power Price'!AA87</f>
        <v>212.91555200525363</v>
      </c>
      <c r="AB36" s="347">
        <f>+'Power Price'!AB87</f>
        <v>160.09706089775318</v>
      </c>
      <c r="AC36" s="367">
        <f ca="1">+'Power Price'!AC87</f>
        <v>214.49280160621129</v>
      </c>
    </row>
    <row r="37" spans="1:29" ht="13.65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189.60500247647269</v>
      </c>
      <c r="D37" s="341">
        <f ca="1">+'Power Price'!D88</f>
        <v>0</v>
      </c>
      <c r="E37" s="341">
        <f>+'Power Price'!E88</f>
        <v>66.880684858213499</v>
      </c>
      <c r="F37" s="411">
        <f ca="1">+'Power Price'!F88</f>
        <v>85.495229111560548</v>
      </c>
      <c r="G37" s="341">
        <f>+'Power Price'!G88</f>
        <v>102.13702074167304</v>
      </c>
      <c r="H37" s="341">
        <f>+'Power Price'!H88</f>
        <v>204.27404148334608</v>
      </c>
      <c r="I37" s="341">
        <f>+'Power Price'!I88</f>
        <v>0</v>
      </c>
      <c r="J37" s="341">
        <f>+'Power Price'!J88</f>
        <v>0</v>
      </c>
      <c r="K37" s="341">
        <f>+'Power Price'!K88</f>
        <v>0</v>
      </c>
      <c r="L37" s="341">
        <f>+'Power Price'!L88</f>
        <v>0</v>
      </c>
      <c r="M37" s="341">
        <f>+'Power Price'!M88</f>
        <v>805.11135618662411</v>
      </c>
      <c r="N37" s="341">
        <f>+'Power Price'!N88</f>
        <v>589.50913716461946</v>
      </c>
      <c r="O37" s="341">
        <f>+'Power Price'!O88</f>
        <v>727.23374504012099</v>
      </c>
      <c r="P37" s="341">
        <f>+'Power Price'!P88</f>
        <v>694.90318735139954</v>
      </c>
      <c r="Q37" s="341">
        <f>+'Power Price'!Q88</f>
        <v>759.56430272883881</v>
      </c>
      <c r="R37" s="341">
        <f>+'Power Price'!R88</f>
        <v>610.78263018445614</v>
      </c>
      <c r="S37" s="341">
        <f>+'Power Price'!S88</f>
        <v>407.43767521836708</v>
      </c>
      <c r="T37" s="341">
        <f>+'Power Price'!T88</f>
        <v>454.29391928241421</v>
      </c>
      <c r="U37" s="341">
        <f>+'Power Price'!U88</f>
        <v>388.23399097466972</v>
      </c>
      <c r="V37" s="341">
        <f>+'Power Price'!V88</f>
        <v>379.78511539801548</v>
      </c>
      <c r="W37" s="411">
        <f>+'Power Price'!W88</f>
        <v>413.20059561983908</v>
      </c>
      <c r="X37" s="341">
        <f>+'Power Price'!X88</f>
        <v>259.50097890678626</v>
      </c>
      <c r="Y37" s="341">
        <f>+'Power Price'!Y88</f>
        <v>206.49549637170458</v>
      </c>
      <c r="Z37" s="341">
        <f>+'Power Price'!Z88</f>
        <v>186.89742510462384</v>
      </c>
      <c r="AA37" s="341">
        <f>+'Power Price'!AA88</f>
        <v>54.086621784643285</v>
      </c>
      <c r="AB37" s="341">
        <f>+'Power Price'!AB88</f>
        <v>-59.23118931537465</v>
      </c>
      <c r="AC37" s="368">
        <f ca="1">+'Power Price'!AC88</f>
        <v>113.80376765043911</v>
      </c>
    </row>
    <row r="38" spans="1:29" ht="13.65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236.19366022783561</v>
      </c>
      <c r="D38" s="341">
        <f ca="1">+'Power Price'!D89</f>
        <v>102.22858311183791</v>
      </c>
      <c r="E38" s="341">
        <f>+'Power Price'!E89</f>
        <v>0</v>
      </c>
      <c r="F38" s="411">
        <f ca="1">+'Power Price'!F89</f>
        <v>112.80741444655814</v>
      </c>
      <c r="G38" s="341">
        <f>+'Power Price'!G89</f>
        <v>0</v>
      </c>
      <c r="H38" s="341">
        <f>+'Power Price'!H89</f>
        <v>0</v>
      </c>
      <c r="I38" s="341">
        <f>+'Power Price'!I89</f>
        <v>0</v>
      </c>
      <c r="J38" s="341">
        <f>+'Power Price'!J89</f>
        <v>0</v>
      </c>
      <c r="K38" s="341">
        <f>+'Power Price'!K89</f>
        <v>0</v>
      </c>
      <c r="L38" s="341">
        <f>+'Power Price'!L89</f>
        <v>0</v>
      </c>
      <c r="M38" s="341">
        <f>+'Power Price'!M89</f>
        <v>846.75504702386388</v>
      </c>
      <c r="N38" s="341">
        <f>+'Power Price'!N89</f>
        <v>715.14223197019237</v>
      </c>
      <c r="O38" s="341">
        <f>+'Power Price'!O89</f>
        <v>757.92041699866968</v>
      </c>
      <c r="P38" s="341">
        <f>+'Power Price'!P89</f>
        <v>726.48969586737076</v>
      </c>
      <c r="Q38" s="341">
        <f>+'Power Price'!Q89</f>
        <v>789.3511381299686</v>
      </c>
      <c r="R38" s="341">
        <f>+'Power Price'!R89</f>
        <v>603.99615651574095</v>
      </c>
      <c r="S38" s="341">
        <f>+'Power Price'!S89</f>
        <v>578.78169155740216</v>
      </c>
      <c r="T38" s="341">
        <f>+'Power Price'!T89</f>
        <v>486.28644880934553</v>
      </c>
      <c r="U38" s="341">
        <f>+'Power Price'!U89</f>
        <v>843.71511078667027</v>
      </c>
      <c r="V38" s="341">
        <f>+'Power Price'!V89</f>
        <v>406.34351507619795</v>
      </c>
      <c r="W38" s="411">
        <f>+'Power Price'!W89</f>
        <v>448.55586299063907</v>
      </c>
      <c r="X38" s="341">
        <f>+'Power Price'!X89</f>
        <v>367.69799233939739</v>
      </c>
      <c r="Y38" s="341">
        <f>+'Power Price'!Y89</f>
        <v>304.79176701071265</v>
      </c>
      <c r="Z38" s="341">
        <f>+'Power Price'!Z89</f>
        <v>286.9735306110324</v>
      </c>
      <c r="AA38" s="341">
        <f>+'Power Price'!AA89</f>
        <v>238.86184911279088</v>
      </c>
      <c r="AB38" s="341">
        <f>+'Power Price'!AB89</f>
        <v>179.21237318044405</v>
      </c>
      <c r="AC38" s="368">
        <f ca="1">+'Power Price'!AC89</f>
        <v>260.74618635594197</v>
      </c>
    </row>
    <row r="39" spans="1:29" ht="13.65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24.339091134225782</v>
      </c>
      <c r="D39" s="341">
        <f ca="1">+'Power Price'!D90</f>
        <v>0</v>
      </c>
      <c r="E39" s="341">
        <f>+'Power Price'!E90</f>
        <v>0</v>
      </c>
      <c r="F39" s="411">
        <f ca="1">+'Power Price'!F90</f>
        <v>8.1130303780746544</v>
      </c>
      <c r="G39" s="341">
        <f>+'Power Price'!G90</f>
        <v>0</v>
      </c>
      <c r="H39" s="341">
        <f>+'Power Price'!H90</f>
        <v>0</v>
      </c>
      <c r="I39" s="341">
        <f>+'Power Price'!I90</f>
        <v>0</v>
      </c>
      <c r="J39" s="341">
        <f>+'Power Price'!J90</f>
        <v>0</v>
      </c>
      <c r="K39" s="341">
        <f>+'Power Price'!K90</f>
        <v>0</v>
      </c>
      <c r="L39" s="341">
        <f>+'Power Price'!L90</f>
        <v>0</v>
      </c>
      <c r="M39" s="341">
        <f>+'Power Price'!M90</f>
        <v>825.9332016052449</v>
      </c>
      <c r="N39" s="341">
        <f>+'Power Price'!N90</f>
        <v>705.47814775437837</v>
      </c>
      <c r="O39" s="341">
        <f>+'Power Price'!O90</f>
        <v>746.41291501421074</v>
      </c>
      <c r="P39" s="341">
        <f>+'Power Price'!P90</f>
        <v>714.644755173882</v>
      </c>
      <c r="Q39" s="341">
        <f>+'Power Price'!Q90</f>
        <v>778.18107485454311</v>
      </c>
      <c r="R39" s="341">
        <f>+'Power Price'!R90</f>
        <v>546.31113033165275</v>
      </c>
      <c r="S39" s="341">
        <f>+'Power Price'!S90</f>
        <v>425.44521765687568</v>
      </c>
      <c r="T39" s="341">
        <f>+'Power Price'!T90</f>
        <v>463.89167814049324</v>
      </c>
      <c r="U39" s="341">
        <f>+'Power Price'!U90</f>
        <v>411.41213968957709</v>
      </c>
      <c r="V39" s="341">
        <f>+'Power Price'!V90</f>
        <v>401.03183514056218</v>
      </c>
      <c r="W39" s="411">
        <f>+'Power Price'!W90</f>
        <v>398.42209623789859</v>
      </c>
      <c r="X39" s="341">
        <f>+'Power Price'!X90</f>
        <v>197.07935430829639</v>
      </c>
      <c r="Y39" s="341">
        <f>+'Power Price'!Y90</f>
        <v>139.9079585070649</v>
      </c>
      <c r="Z39" s="341">
        <f>+'Power Price'!Z90</f>
        <v>116.44452497132443</v>
      </c>
      <c r="AA39" s="341">
        <f>+'Power Price'!AA90</f>
        <v>94.229526672708744</v>
      </c>
      <c r="AB39" s="341">
        <f>+'Power Price'!AB90</f>
        <v>46.229219603972524</v>
      </c>
      <c r="AC39" s="368">
        <f ca="1">+'Power Price'!AC90</f>
        <v>121.86205205372244</v>
      </c>
    </row>
    <row r="40" spans="1:29" ht="13.65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332.31178801386977</v>
      </c>
      <c r="D40" s="341">
        <f ca="1">+'Power Price'!D91</f>
        <v>71.560008178286807</v>
      </c>
      <c r="E40" s="341">
        <f>+'Power Price'!E91</f>
        <v>267.52273943285218</v>
      </c>
      <c r="F40" s="411">
        <f ca="1">+'Power Price'!F91</f>
        <v>223.79817854166959</v>
      </c>
      <c r="G40" s="341">
        <f>+'Power Price'!G91</f>
        <v>275.54246663373488</v>
      </c>
      <c r="H40" s="341">
        <f>+'Power Price'!H91</f>
        <v>314.26775612822166</v>
      </c>
      <c r="I40" s="341">
        <f>+'Power Price'!I91</f>
        <v>236.81717713924809</v>
      </c>
      <c r="J40" s="341">
        <f>+'Power Price'!J91</f>
        <v>559.39497839208525</v>
      </c>
      <c r="K40" s="341">
        <f>+'Power Price'!K91</f>
        <v>435.72984749455463</v>
      </c>
      <c r="L40" s="341">
        <f>+'Power Price'!L91</f>
        <v>683.06010928961405</v>
      </c>
      <c r="M40" s="341">
        <f>+'Power Price'!M91</f>
        <v>930.04242869833979</v>
      </c>
      <c r="N40" s="341">
        <f>+'Power Price'!N91</f>
        <v>1289.4093571165813</v>
      </c>
      <c r="O40" s="341">
        <f>+'Power Price'!O91</f>
        <v>755.94626021642034</v>
      </c>
      <c r="P40" s="341">
        <f>+'Power Price'!P91</f>
        <v>722.54138230287572</v>
      </c>
      <c r="Q40" s="341">
        <f>+'Power Price'!Q91</f>
        <v>789.3511381299686</v>
      </c>
      <c r="R40" s="341">
        <f>+'Power Price'!R91</f>
        <v>607.38939335009854</v>
      </c>
      <c r="S40" s="341">
        <f>+'Power Price'!S91</f>
        <v>556.05677219525751</v>
      </c>
      <c r="T40" s="341">
        <f>+'Power Price'!T91</f>
        <v>656.15746238486281</v>
      </c>
      <c r="U40" s="341">
        <f>+'Power Price'!U91</f>
        <v>425.89848263639215</v>
      </c>
      <c r="V40" s="341">
        <f>+'Power Price'!V91</f>
        <v>586.11437156452121</v>
      </c>
      <c r="W40" s="411">
        <f>+'Power Price'!W91</f>
        <v>611.12461526010156</v>
      </c>
      <c r="X40" s="341">
        <f>+'Power Price'!X91</f>
        <v>341.44475746577518</v>
      </c>
      <c r="Y40" s="341">
        <f>+'Power Price'!Y91</f>
        <v>265.76470577804139</v>
      </c>
      <c r="Z40" s="341">
        <f>+'Power Price'!Z91</f>
        <v>274.12978711507276</v>
      </c>
      <c r="AA40" s="341">
        <f>+'Power Price'!AA91</f>
        <v>221.01874559360112</v>
      </c>
      <c r="AB40" s="341">
        <f>+'Power Price'!AB91</f>
        <v>181.22680070597562</v>
      </c>
      <c r="AC40" s="368">
        <f ca="1">+'Power Price'!AC91</f>
        <v>262.98583186978976</v>
      </c>
    </row>
    <row r="41" spans="1:29" ht="13.65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123.8236750866763</v>
      </c>
      <c r="D41" s="341">
        <f ca="1">+'Power Price'!D92</f>
        <v>153.3428746677564</v>
      </c>
      <c r="E41" s="341">
        <f>+'Power Price'!E92</f>
        <v>267.52273943285036</v>
      </c>
      <c r="F41" s="411">
        <f ca="1">+'Power Price'!F92</f>
        <v>181.56309639576102</v>
      </c>
      <c r="G41" s="341">
        <f>+'Power Price'!G92</f>
        <v>275.54246663373306</v>
      </c>
      <c r="H41" s="341">
        <f>+'Power Price'!H92</f>
        <v>314.26775612822166</v>
      </c>
      <c r="I41" s="341">
        <f>+'Power Price'!I92</f>
        <v>236.81717713924627</v>
      </c>
      <c r="J41" s="341">
        <f>+'Power Price'!J92</f>
        <v>559.39497839208525</v>
      </c>
      <c r="K41" s="341">
        <f>+'Power Price'!K92</f>
        <v>435.72984749455463</v>
      </c>
      <c r="L41" s="341">
        <f>+'Power Price'!L92</f>
        <v>683.06010928961769</v>
      </c>
      <c r="M41" s="341">
        <f>+'Power Price'!M92</f>
        <v>1371.369818950463</v>
      </c>
      <c r="N41" s="341">
        <f>+'Power Price'!N92</f>
        <v>1366.722030843086</v>
      </c>
      <c r="O41" s="341">
        <f>+'Power Price'!O92</f>
        <v>830.46382419119982</v>
      </c>
      <c r="P41" s="341">
        <f>+'Power Price'!P92</f>
        <v>789.66271289932047</v>
      </c>
      <c r="Q41" s="341">
        <f>+'Power Price'!Q92</f>
        <v>871.26493548307553</v>
      </c>
      <c r="R41" s="341">
        <f>+'Power Price'!R92</f>
        <v>651.50147219675273</v>
      </c>
      <c r="S41" s="341">
        <f>+'Power Price'!S92</f>
        <v>580.07220287359087</v>
      </c>
      <c r="T41" s="341">
        <f>+'Power Price'!T92</f>
        <v>630.56343876331812</v>
      </c>
      <c r="U41" s="341">
        <f>+'Power Price'!U92</f>
        <v>568.68807774585366</v>
      </c>
      <c r="V41" s="341">
        <f>+'Power Price'!V92</f>
        <v>540.96509211161174</v>
      </c>
      <c r="W41" s="411">
        <f>+'Power Price'!W92</f>
        <v>659.21952849949594</v>
      </c>
      <c r="X41" s="341">
        <f>+'Power Price'!X92</f>
        <v>338.16411866722956</v>
      </c>
      <c r="Y41" s="341">
        <f>+'Power Price'!Y92</f>
        <v>237.47860756635419</v>
      </c>
      <c r="Z41" s="341">
        <f>+'Power Price'!Z92</f>
        <v>262.26207801265264</v>
      </c>
      <c r="AA41" s="341">
        <f>+'Power Price'!AA92</f>
        <v>180.21605840293341</v>
      </c>
      <c r="AB41" s="341">
        <f>+'Power Price'!AB92</f>
        <v>115.18654039605644</v>
      </c>
      <c r="AC41" s="368">
        <f ca="1">+'Power Price'!AC92</f>
        <v>236.42259636626295</v>
      </c>
    </row>
    <row r="42" spans="1:29" ht="13.65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123.8236750866763</v>
      </c>
      <c r="D42" s="343">
        <f ca="1">+'Power Price'!D93</f>
        <v>153.34287466775731</v>
      </c>
      <c r="E42" s="343">
        <f>+'Power Price'!E93</f>
        <v>267.52273943285218</v>
      </c>
      <c r="F42" s="412">
        <f ca="1">+'Power Price'!F93</f>
        <v>181.56309639576193</v>
      </c>
      <c r="G42" s="343">
        <f>+'Power Price'!G93</f>
        <v>275.54246663373488</v>
      </c>
      <c r="H42" s="343">
        <f>+'Power Price'!H93</f>
        <v>314.26775612822166</v>
      </c>
      <c r="I42" s="343">
        <f>+'Power Price'!I93</f>
        <v>236.81717713924809</v>
      </c>
      <c r="J42" s="343">
        <f>+'Power Price'!J93</f>
        <v>559.39497839208343</v>
      </c>
      <c r="K42" s="343">
        <f>+'Power Price'!K93</f>
        <v>435.72984749455281</v>
      </c>
      <c r="L42" s="343">
        <f>+'Power Price'!L93</f>
        <v>683.06010928961405</v>
      </c>
      <c r="M42" s="343">
        <f>+'Power Price'!M93</f>
        <v>1454.6572006249426</v>
      </c>
      <c r="N42" s="343">
        <f>+'Power Price'!N93</f>
        <v>1463.3628730012206</v>
      </c>
      <c r="O42" s="343">
        <f>+'Power Price'!O93</f>
        <v>960.2073025969803</v>
      </c>
      <c r="P42" s="343">
        <f>+'Power Price'!P93</f>
        <v>900.21549270522519</v>
      </c>
      <c r="Q42" s="343">
        <f>+'Power Price'!Q93</f>
        <v>1020.1991124887281</v>
      </c>
      <c r="R42" s="343">
        <f>+'Power Price'!R93</f>
        <v>746.51210355877993</v>
      </c>
      <c r="S42" s="343">
        <f>+'Power Price'!S93</f>
        <v>605.54466886838782</v>
      </c>
      <c r="T42" s="343">
        <f>+'Power Price'!T93</f>
        <v>662.55596829024762</v>
      </c>
      <c r="U42" s="343">
        <f>+'Power Price'!U93</f>
        <v>591.86622646075921</v>
      </c>
      <c r="V42" s="343">
        <f>+'Power Price'!V93</f>
        <v>562.21181185415844</v>
      </c>
      <c r="W42" s="412">
        <f>+'Power Price'!W93</f>
        <v>699.50594071644628</v>
      </c>
      <c r="X42" s="343">
        <f>+'Power Price'!X93</f>
        <v>359.83112885844275</v>
      </c>
      <c r="Y42" s="343">
        <f>+'Power Price'!Y93</f>
        <v>253.82302892770895</v>
      </c>
      <c r="Z42" s="343">
        <f>+'Power Price'!Z93</f>
        <v>277.3295258318376</v>
      </c>
      <c r="AA42" s="343">
        <f>+'Power Price'!AA93</f>
        <v>188.60246975998234</v>
      </c>
      <c r="AB42" s="343">
        <f>+'Power Price'!AB93</f>
        <v>118.64754059449297</v>
      </c>
      <c r="AC42" s="370">
        <f ca="1">+'Power Price'!AC93</f>
        <v>248.28607380846188</v>
      </c>
    </row>
    <row r="43" spans="1:29" ht="13.65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65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65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65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2" thickBot="1" x14ac:dyDescent="0.35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0.8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4181.6286940729724</v>
      </c>
      <c r="D53" s="191">
        <f ca="1">'Power Off-Peak Prices'!D67</f>
        <v>4925.9757449235431</v>
      </c>
      <c r="E53" s="191">
        <f>'Power Off-Peak Prices'!E67</f>
        <v>7781.9232927481771</v>
      </c>
      <c r="F53" s="391">
        <f ca="1">'Power Off-Peak Prices'!F67</f>
        <v>5629.8425772482306</v>
      </c>
      <c r="G53" s="191">
        <f>'Power Off-Peak Prices'!G67</f>
        <v>8112.762316812441</v>
      </c>
      <c r="H53" s="191">
        <f>'Power Off-Peak Prices'!H67</f>
        <v>8647.4802172476593</v>
      </c>
      <c r="I53" s="191">
        <f>'Power Off-Peak Prices'!I67</f>
        <v>7578.0444163772227</v>
      </c>
      <c r="J53" s="191">
        <f>'Power Off-Peak Prices'!J67</f>
        <v>9766.4655614649</v>
      </c>
      <c r="K53" s="191">
        <f>'Power Off-Peak Prices'!K67</f>
        <v>9150.273659599341</v>
      </c>
      <c r="L53" s="191">
        <f>'Power Off-Peak Prices'!L67</f>
        <v>10382.657463330459</v>
      </c>
      <c r="M53" s="191">
        <f>'Power Off-Peak Prices'!M67</f>
        <v>8273.843608831201</v>
      </c>
      <c r="N53" s="191">
        <f>'Power Off-Peak Prices'!N67</f>
        <v>7769.1453940066585</v>
      </c>
      <c r="O53" s="191">
        <f>'Power Off-Peak Prices'!O67</f>
        <v>10938.723221185792</v>
      </c>
      <c r="P53" s="191">
        <f>'Power Off-Peak Prices'!P67</f>
        <v>10157.376439985135</v>
      </c>
      <c r="Q53" s="191">
        <f>'Power Off-Peak Prices'!Q67</f>
        <v>11720.070002386447</v>
      </c>
      <c r="R53" s="191">
        <f>'Power Off-Peak Prices'!R67</f>
        <v>10264.741800418702</v>
      </c>
      <c r="S53" s="191">
        <f>'Power Off-Peak Prices'!S67</f>
        <v>9445.1965160325126</v>
      </c>
      <c r="T53" s="391">
        <f>'Power Off-Peak Prices'!T67</f>
        <v>9691.3137114142155</v>
      </c>
      <c r="U53" s="391">
        <f>'Power Off-Peak Prices'!U67</f>
        <v>8494.6919856459299</v>
      </c>
      <c r="V53" s="391">
        <f>'Power Off-Peak Prices'!V67</f>
        <v>10149.583851037392</v>
      </c>
      <c r="W53" s="391">
        <f>'Power Off-Peak Prices'!W67</f>
        <v>9335.1993056332358</v>
      </c>
      <c r="X53" s="391">
        <f>'Power Off-Peak Prices'!X67</f>
        <v>8434.5783024743432</v>
      </c>
      <c r="Y53" s="391">
        <f>'Power Off-Peak Prices'!Y67</f>
        <v>7988.5884029851741</v>
      </c>
      <c r="Z53" s="391">
        <f>'Power Off-Peak Prices'!Z67</f>
        <v>7839.2878956061013</v>
      </c>
      <c r="AA53" s="391">
        <f>'Power Off-Peak Prices'!AA67</f>
        <v>7470.5884513747824</v>
      </c>
      <c r="AB53" s="391">
        <f>'Power Off-Peak Prices'!AB67</f>
        <v>7113.8300553167492</v>
      </c>
      <c r="AC53" s="391">
        <f ca="1">'Power Off-Peak Prices'!AC67</f>
        <v>7667.4915190325801</v>
      </c>
    </row>
    <row r="54" spans="1:29" ht="10.8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4269.337130592703</v>
      </c>
      <c r="D54" s="191">
        <f ca="1">'Power Off-Peak Prices'!D68</f>
        <v>4930.3769544490951</v>
      </c>
      <c r="E54" s="191">
        <f>'Power Off-Peak Prices'!E68</f>
        <v>7779.3589894165389</v>
      </c>
      <c r="F54" s="391">
        <f ca="1">'Power Off-Peak Prices'!F68</f>
        <v>5659.6910248194463</v>
      </c>
      <c r="G54" s="191">
        <f>'Power Off-Peak Prices'!G68</f>
        <v>7951.3161326409863</v>
      </c>
      <c r="H54" s="191">
        <f>'Power Off-Peak Prices'!H68</f>
        <v>8482.3607149188538</v>
      </c>
      <c r="I54" s="191">
        <f>'Power Off-Peak Prices'!I68</f>
        <v>7420.2715503631189</v>
      </c>
      <c r="J54" s="191">
        <f>'Power Off-Peak Prices'!J68</f>
        <v>10148.430440918462</v>
      </c>
      <c r="K54" s="191">
        <f>'Power Off-Peak Prices'!K68</f>
        <v>9368.0429353313139</v>
      </c>
      <c r="L54" s="191">
        <f>'Power Off-Peak Prices'!L68</f>
        <v>10928.817946505611</v>
      </c>
      <c r="M54" s="191">
        <f>'Power Off-Peak Prices'!M68</f>
        <v>8886.227227418296</v>
      </c>
      <c r="N54" s="191">
        <f>'Power Off-Peak Prices'!N68</f>
        <v>8324.0843507214195</v>
      </c>
      <c r="O54" s="191">
        <f>'Power Off-Peak Prices'!O68</f>
        <v>11449.378274442344</v>
      </c>
      <c r="P54" s="191">
        <f>'Power Off-Peak Prices'!P68</f>
        <v>10661.68533559838</v>
      </c>
      <c r="Q54" s="191">
        <f>'Power Off-Peak Prices'!Q68</f>
        <v>12237.07121328631</v>
      </c>
      <c r="R54" s="191">
        <f>'Power Off-Peak Prices'!R68</f>
        <v>10768.492672714583</v>
      </c>
      <c r="S54" s="191">
        <f>'Power Off-Peak Prices'!S68</f>
        <v>9382.585998766961</v>
      </c>
      <c r="T54" s="391">
        <f>'Power Off-Peak Prices'!T68</f>
        <v>10229.756842822171</v>
      </c>
      <c r="U54" s="391">
        <f>'Power Off-Peak Prices'!U68</f>
        <v>8127.9904306220096</v>
      </c>
      <c r="V54" s="391">
        <f>'Power Off-Peak Prices'!V68</f>
        <v>9790.0107228567049</v>
      </c>
      <c r="W54" s="391">
        <f>'Power Off-Peak Prices'!W68</f>
        <v>9559.9956868413701</v>
      </c>
      <c r="X54" s="391">
        <f>'Power Off-Peak Prices'!X68</f>
        <v>8892.7469383662574</v>
      </c>
      <c r="Y54" s="391">
        <f>'Power Off-Peak Prices'!Y68</f>
        <v>8335.5163480419542</v>
      </c>
      <c r="Z54" s="391">
        <f>'Power Off-Peak Prices'!Z68</f>
        <v>8254.7152736624066</v>
      </c>
      <c r="AA54" s="391">
        <f>'Power Off-Peak Prices'!AA68</f>
        <v>8069.2196389977244</v>
      </c>
      <c r="AB54" s="391">
        <f>'Power Off-Peak Prices'!AB68</f>
        <v>8127.9276783560181</v>
      </c>
      <c r="AC54" s="391">
        <f ca="1">'Power Off-Peak Prices'!AC68</f>
        <v>8214.7295570422157</v>
      </c>
    </row>
    <row r="55" spans="1:29" ht="10.8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4475.1939904243027</v>
      </c>
      <c r="D55" s="191">
        <f ca="1">'Power Off-Peak Prices'!D69</f>
        <v>4777.5936467625816</v>
      </c>
      <c r="E55" s="191">
        <f>'Power Off-Peak Prices'!E69</f>
        <v>7082.7363008782568</v>
      </c>
      <c r="F55" s="391">
        <f ca="1">'Power Off-Peak Prices'!F69</f>
        <v>5445.1746460217137</v>
      </c>
      <c r="G55" s="191">
        <f>'Power Off-Peak Prices'!G69</f>
        <v>8467.3399173072394</v>
      </c>
      <c r="H55" s="191">
        <f>'Power Off-Peak Prices'!H69</f>
        <v>8488.130348595465</v>
      </c>
      <c r="I55" s="191">
        <f>'Power Off-Peak Prices'!I69</f>
        <v>8446.5494860190138</v>
      </c>
      <c r="J55" s="191">
        <f>'Power Off-Peak Prices'!J69</f>
        <v>11621.091728427309</v>
      </c>
      <c r="K55" s="191">
        <f>'Power Off-Peak Prices'!K69</f>
        <v>11220.181731229079</v>
      </c>
      <c r="L55" s="191">
        <f>'Power Off-Peak Prices'!L69</f>
        <v>12022.001725625538</v>
      </c>
      <c r="M55" s="191">
        <f>'Power Off-Peak Prices'!M69</f>
        <v>9949.4496405166392</v>
      </c>
      <c r="N55" s="191">
        <f>'Power Off-Peak Prices'!N69</f>
        <v>9619.0344062153163</v>
      </c>
      <c r="O55" s="191">
        <f>'Power Off-Peak Prices'!O69</f>
        <v>10660.547235937282</v>
      </c>
      <c r="P55" s="191">
        <f>'Power Off-Peak Prices'!P69</f>
        <v>10635.106439454266</v>
      </c>
      <c r="Q55" s="191">
        <f>'Power Off-Peak Prices'!Q69</f>
        <v>10685.988032420297</v>
      </c>
      <c r="R55" s="191">
        <f>'Power Off-Peak Prices'!R69</f>
        <v>10408.670621074669</v>
      </c>
      <c r="S55" s="191">
        <f>'Power Off-Peak Prices'!S69</f>
        <v>9560.7395771110896</v>
      </c>
      <c r="T55" s="391">
        <f>'Power Off-Peak Prices'!T69</f>
        <v>9332.4221841809795</v>
      </c>
      <c r="U55" s="391">
        <f>'Power Off-Peak Prices'!U69</f>
        <v>9591.7501495215311</v>
      </c>
      <c r="V55" s="391">
        <f>'Power Off-Peak Prices'!V69</f>
        <v>9758.0463976307583</v>
      </c>
      <c r="W55" s="391">
        <f>'Power Off-Peak Prices'!W69</f>
        <v>9912.4387283168453</v>
      </c>
      <c r="X55" s="391">
        <f>'Power Off-Peak Prices'!X69</f>
        <v>8435.3935282399543</v>
      </c>
      <c r="Y55" s="391">
        <f>'Power Off-Peak Prices'!Y69</f>
        <v>7997.3576787618767</v>
      </c>
      <c r="Z55" s="391">
        <f>'Power Off-Peak Prices'!Z69</f>
        <v>7865.6902682234668</v>
      </c>
      <c r="AA55" s="391">
        <f>'Power Off-Peak Prices'!AA69</f>
        <v>7487.4495884616326</v>
      </c>
      <c r="AB55" s="391">
        <f>'Power Off-Peak Prices'!AB69</f>
        <v>7135.23300265125</v>
      </c>
      <c r="AC55" s="391">
        <f ca="1">'Power Off-Peak Prices'!AC69</f>
        <v>7727.8605211557115</v>
      </c>
    </row>
    <row r="56" spans="1:29" ht="10.8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5028.4020554730068</v>
      </c>
      <c r="D56" s="191">
        <f ca="1">'Power Off-Peak Prices'!D70</f>
        <v>4061.4769771645551</v>
      </c>
      <c r="E56" s="191">
        <f>'Power Off-Peak Prices'!E70</f>
        <v>6415.6846624646023</v>
      </c>
      <c r="F56" s="391">
        <f ca="1">'Power Off-Peak Prices'!F70</f>
        <v>5168.5212317007217</v>
      </c>
      <c r="G56" s="191">
        <f>'Power Off-Peak Prices'!G70</f>
        <v>7635.3279815087999</v>
      </c>
      <c r="H56" s="191">
        <f>'Power Off-Peak Prices'!H70</f>
        <v>7692.5413785878918</v>
      </c>
      <c r="I56" s="191">
        <f>'Power Off-Peak Prices'!I70</f>
        <v>7578.114584429708</v>
      </c>
      <c r="J56" s="191">
        <f>'Power Off-Peak Prices'!J70</f>
        <v>11130.885022438679</v>
      </c>
      <c r="K56" s="191">
        <f>'Power Off-Peak Prices'!K70</f>
        <v>10239.76831925182</v>
      </c>
      <c r="L56" s="191">
        <f>'Power Off-Peak Prices'!L70</f>
        <v>12022.001725625538</v>
      </c>
      <c r="M56" s="191">
        <f>'Power Off-Peak Prices'!M70</f>
        <v>9961.2309388984322</v>
      </c>
      <c r="N56" s="191">
        <f>'Power Off-Peak Prices'!N70</f>
        <v>9248.89012208657</v>
      </c>
      <c r="O56" s="191">
        <f>'Power Off-Peak Prices'!O70</f>
        <v>10574.78961870626</v>
      </c>
      <c r="P56" s="191">
        <f>'Power Off-Peak Prices'!P70</f>
        <v>10463.635398418008</v>
      </c>
      <c r="Q56" s="191">
        <f>'Power Off-Peak Prices'!Q70</f>
        <v>10685.943838994512</v>
      </c>
      <c r="R56" s="191">
        <f>'Power Off-Peak Prices'!R70</f>
        <v>9731.5509420795534</v>
      </c>
      <c r="S56" s="191">
        <f>'Power Off-Peak Prices'!S70</f>
        <v>9197.7134883407616</v>
      </c>
      <c r="T56" s="391">
        <f>'Power Off-Peak Prices'!T70</f>
        <v>8973.3005687779569</v>
      </c>
      <c r="U56" s="391">
        <f>'Power Off-Peak Prices'!U70</f>
        <v>9221.366626794259</v>
      </c>
      <c r="V56" s="391">
        <f>'Power Off-Peak Prices'!V70</f>
        <v>9398.4732694500708</v>
      </c>
      <c r="W56" s="391">
        <f>'Power Off-Peak Prices'!W70</f>
        <v>9485.289340393505</v>
      </c>
      <c r="X56" s="391">
        <f>'Power Off-Peak Prices'!X70</f>
        <v>5079.5081568162941</v>
      </c>
      <c r="Y56" s="391">
        <f>'Power Off-Peak Prices'!Y70</f>
        <v>4556.7296726330696</v>
      </c>
      <c r="Z56" s="391">
        <f>'Power Off-Peak Prices'!Z70</f>
        <v>4442.3925309249989</v>
      </c>
      <c r="AA56" s="391">
        <f>'Power Off-Peak Prices'!AA70</f>
        <v>5183.2760698385764</v>
      </c>
      <c r="AB56" s="391">
        <f>'Power Off-Peak Prices'!AB70</f>
        <v>5259.3281018500747</v>
      </c>
      <c r="AC56" s="391">
        <f ca="1">'Power Off-Peak Prices'!AC70</f>
        <v>5360.3736304280319</v>
      </c>
    </row>
    <row r="57" spans="1:29" ht="10.8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4367.3642067029887</v>
      </c>
      <c r="D57" s="191">
        <f ca="1">'Power Off-Peak Prices'!D71</f>
        <v>4041.9460017863098</v>
      </c>
      <c r="E57" s="191">
        <f>'Power Off-Peak Prices'!E71</f>
        <v>6185.6738310561277</v>
      </c>
      <c r="F57" s="391">
        <f ca="1">'Power Off-Peak Prices'!F71</f>
        <v>4864.9946798484752</v>
      </c>
      <c r="G57" s="191">
        <f>'Power Off-Peak Prices'!G71</f>
        <v>7622.9622990019079</v>
      </c>
      <c r="H57" s="191">
        <f>'Power Off-Peak Prices'!H71</f>
        <v>7588.8007864752062</v>
      </c>
      <c r="I57" s="191">
        <f>'Power Off-Peak Prices'!I71</f>
        <v>7657.1238115286096</v>
      </c>
      <c r="J57" s="191">
        <f>'Power Off-Peak Prices'!J71</f>
        <v>11908.968734487629</v>
      </c>
      <c r="K57" s="191">
        <f>'Power Off-Peak Prices'!K71</f>
        <v>10566.427546628409</v>
      </c>
      <c r="L57" s="191">
        <f>'Power Off-Peak Prices'!L71</f>
        <v>13251.50992234685</v>
      </c>
      <c r="M57" s="191">
        <f>'Power Off-Peak Prices'!M71</f>
        <v>10010.476978218912</v>
      </c>
      <c r="N57" s="191">
        <f>'Power Off-Peak Prices'!N71</f>
        <v>9248.89012208657</v>
      </c>
      <c r="O57" s="191">
        <f>'Power Off-Peak Prices'!O71</f>
        <v>11097.618524251768</v>
      </c>
      <c r="P57" s="191">
        <f>'Power Off-Peak Prices'!P71</f>
        <v>10819.866928562578</v>
      </c>
      <c r="Q57" s="191">
        <f>'Power Off-Peak Prices'!Q71</f>
        <v>11375.370119940959</v>
      </c>
      <c r="R57" s="191">
        <f>'Power Off-Peak Prices'!R71</f>
        <v>9489.4888346127009</v>
      </c>
      <c r="S57" s="191">
        <f>'Power Off-Peak Prices'!S71</f>
        <v>9057.4444288052164</v>
      </c>
      <c r="T57" s="391">
        <f>'Power Off-Peak Prices'!T71</f>
        <v>9511.8081248734525</v>
      </c>
      <c r="U57" s="391">
        <f>'Power Off-Peak Prices'!U71</f>
        <v>8830.0313995215311</v>
      </c>
      <c r="V57" s="391">
        <f>'Power Off-Peak Prices'!V71</f>
        <v>8830.493762020662</v>
      </c>
      <c r="W57" s="391">
        <f>'Power Off-Peak Prices'!W71</f>
        <v>9609.3652728687703</v>
      </c>
      <c r="X57" s="391">
        <f>'Power Off-Peak Prices'!X71</f>
        <v>8594.5107971722318</v>
      </c>
      <c r="Y57" s="391">
        <f>'Power Off-Peak Prices'!Y71</f>
        <v>8088.5530561068517</v>
      </c>
      <c r="Z57" s="391">
        <f>'Power Off-Peak Prices'!Z71</f>
        <v>7979.6347137163511</v>
      </c>
      <c r="AA57" s="391">
        <f>'Power Off-Peak Prices'!AA71</f>
        <v>7563.1657392905645</v>
      </c>
      <c r="AB57" s="391">
        <f>'Power Off-Peak Prices'!AB71</f>
        <v>7174.3077374612121</v>
      </c>
      <c r="AC57" s="391">
        <f ca="1">'Power Off-Peak Prices'!AC71</f>
        <v>7764.9206244636607</v>
      </c>
    </row>
    <row r="58" spans="1:29" ht="10.8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3995.8931814429575</v>
      </c>
      <c r="D58" s="358">
        <f ca="1">'Power Off-Peak Prices'!D72</f>
        <v>3696.3057818334423</v>
      </c>
      <c r="E58" s="358">
        <f>'Power Off-Peak Prices'!E72</f>
        <v>5714.2008900024794</v>
      </c>
      <c r="F58" s="391">
        <f ca="1">'Power Off-Peak Prices'!F72</f>
        <v>4468.7999510929594</v>
      </c>
      <c r="G58" s="191">
        <f>'Power Off-Peak Prices'!G72</f>
        <v>6990.3945354044854</v>
      </c>
      <c r="H58" s="191">
        <f>'Power Off-Peak Prices'!H72</f>
        <v>6955.2128156779327</v>
      </c>
      <c r="I58" s="191">
        <f>'Power Off-Peak Prices'!I72</f>
        <v>7025.5762551310381</v>
      </c>
      <c r="J58" s="191">
        <f>'Power Off-Peak Prices'!J72</f>
        <v>10926.583232089575</v>
      </c>
      <c r="K58" s="191">
        <f>'Power Off-Peak Prices'!K72</f>
        <v>9694.8403209522294</v>
      </c>
      <c r="L58" s="191">
        <f>'Power Off-Peak Prices'!L72</f>
        <v>12158.326143226919</v>
      </c>
      <c r="M58" s="191">
        <f>'Power Off-Peak Prices'!M72</f>
        <v>9109.1281202943737</v>
      </c>
      <c r="N58" s="191">
        <f>'Power Off-Peak Prices'!N72</f>
        <v>8509.1564927857926</v>
      </c>
      <c r="O58" s="191">
        <f>'Power Off-Peak Prices'!O72</f>
        <v>11069.517727300652</v>
      </c>
      <c r="P58" s="191">
        <f>'Power Off-Peak Prices'!P72</f>
        <v>10763.52391569783</v>
      </c>
      <c r="Q58" s="191">
        <f>'Power Off-Peak Prices'!Q72</f>
        <v>11375.511538903473</v>
      </c>
      <c r="R58" s="191">
        <f>'Power Off-Peak Prices'!R72</f>
        <v>9446.9644103279843</v>
      </c>
      <c r="S58" s="191">
        <f>'Power Off-Peak Prices'!S72</f>
        <v>8353.5330090149309</v>
      </c>
      <c r="T58" s="391">
        <f>'Power Off-Peak Prices'!T72</f>
        <v>8973.4018075726617</v>
      </c>
      <c r="U58" s="391">
        <f>'Power Off-Peak Prices'!U72</f>
        <v>8117.3744019138767</v>
      </c>
      <c r="V58" s="391">
        <f>'Power Off-Peak Prices'!V72</f>
        <v>7969.8228175582517</v>
      </c>
      <c r="W58" s="391">
        <f>'Power Off-Peak Prices'!W72</f>
        <v>9045.9977400965363</v>
      </c>
      <c r="X58" s="391">
        <f>'Power Off-Peak Prices'!X72</f>
        <v>7927.3236641304929</v>
      </c>
      <c r="Y58" s="391">
        <f>'Power Off-Peak Prices'!Y72</f>
        <v>7451.4114311814747</v>
      </c>
      <c r="Z58" s="391">
        <f>'Power Off-Peak Prices'!Z72</f>
        <v>7368.8422568653932</v>
      </c>
      <c r="AA58" s="391">
        <f>'Power Off-Peak Prices'!AA72</f>
        <v>6994.2088787718703</v>
      </c>
      <c r="AB58" s="391">
        <f>'Power Off-Peak Prices'!AB72</f>
        <v>6644.5070563452018</v>
      </c>
      <c r="AC58" s="391">
        <f ca="1">'Power Off-Peak Prices'!AC72</f>
        <v>7189.7548066975032</v>
      </c>
    </row>
    <row r="59" spans="1:29" ht="13.65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4181.6286940729724</v>
      </c>
      <c r="D59" s="347">
        <f ca="1">+'Power Off-Peak Prices'!D67</f>
        <v>4925.9757449235431</v>
      </c>
      <c r="E59" s="347">
        <f>+'Power Off-Peak Prices'!E67</f>
        <v>7781.9232927481771</v>
      </c>
      <c r="F59" s="410">
        <f ca="1">+'Power Off-Peak Prices'!F67</f>
        <v>5629.8425772482306</v>
      </c>
      <c r="G59" s="347">
        <f>+'Power Off-Peak Prices'!G67</f>
        <v>8112.762316812441</v>
      </c>
      <c r="H59" s="347">
        <f>+'Power Off-Peak Prices'!H67</f>
        <v>8647.4802172476593</v>
      </c>
      <c r="I59" s="347">
        <f>+'Power Off-Peak Prices'!I67</f>
        <v>7578.0444163772227</v>
      </c>
      <c r="J59" s="347">
        <f>+'Power Off-Peak Prices'!J67</f>
        <v>9766.4655614649</v>
      </c>
      <c r="K59" s="347">
        <f>+'Power Off-Peak Prices'!K67</f>
        <v>9150.273659599341</v>
      </c>
      <c r="L59" s="347">
        <f>+'Power Off-Peak Prices'!L67</f>
        <v>10382.657463330459</v>
      </c>
      <c r="M59" s="347">
        <f>+'Power Off-Peak Prices'!M67</f>
        <v>8273.843608831201</v>
      </c>
      <c r="N59" s="347">
        <f>+'Power Off-Peak Prices'!N67</f>
        <v>7769.1453940066585</v>
      </c>
      <c r="O59" s="347">
        <f>+'Power Off-Peak Prices'!O67</f>
        <v>10938.723221185792</v>
      </c>
      <c r="P59" s="347">
        <f>+'Power Off-Peak Prices'!P67</f>
        <v>10157.376439985135</v>
      </c>
      <c r="Q59" s="347">
        <f>+'Power Off-Peak Prices'!Q67</f>
        <v>11720.070002386447</v>
      </c>
      <c r="R59" s="347">
        <f>+'Power Off-Peak Prices'!R67</f>
        <v>10264.741800418702</v>
      </c>
      <c r="S59" s="347">
        <f>+'Power Off-Peak Prices'!S67</f>
        <v>9445.1965160325126</v>
      </c>
      <c r="T59" s="347">
        <f>+'Power Off-Peak Prices'!T67</f>
        <v>9691.3137114142155</v>
      </c>
      <c r="U59" s="347">
        <f>+'Power Off-Peak Prices'!U67</f>
        <v>8494.6919856459299</v>
      </c>
      <c r="V59" s="347">
        <f>+'Power Off-Peak Prices'!V67</f>
        <v>10149.583851037392</v>
      </c>
      <c r="W59" s="410">
        <f>+'Power Off-Peak Prices'!W67</f>
        <v>9335.1993056332358</v>
      </c>
      <c r="X59" s="347">
        <f>+'Power Off-Peak Prices'!X67</f>
        <v>8434.5783024743432</v>
      </c>
      <c r="Y59" s="347">
        <f>+'Power Off-Peak Prices'!Y67</f>
        <v>7988.5884029851741</v>
      </c>
      <c r="Z59" s="347">
        <f>+'Power Off-Peak Prices'!Z67</f>
        <v>7839.2878956061013</v>
      </c>
      <c r="AA59" s="347">
        <f>+'Power Off-Peak Prices'!AA67</f>
        <v>7470.5884513747824</v>
      </c>
      <c r="AB59" s="347">
        <f>+'Power Off-Peak Prices'!AB67</f>
        <v>7113.8300553167492</v>
      </c>
      <c r="AC59" s="367">
        <f ca="1">+'Power Off-Peak Prices'!AC67</f>
        <v>7667.4915190325801</v>
      </c>
    </row>
    <row r="60" spans="1:29" ht="13.65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4269.337130592703</v>
      </c>
      <c r="D60" s="341">
        <f ca="1">+'Power Off-Peak Prices'!D68</f>
        <v>4930.3769544490951</v>
      </c>
      <c r="E60" s="341">
        <f>+'Power Off-Peak Prices'!E68</f>
        <v>7779.3589894165389</v>
      </c>
      <c r="F60" s="411">
        <f ca="1">+'Power Off-Peak Prices'!F68</f>
        <v>5659.6910248194463</v>
      </c>
      <c r="G60" s="341">
        <f>+'Power Off-Peak Prices'!G68</f>
        <v>7951.3161326409863</v>
      </c>
      <c r="H60" s="341">
        <f>+'Power Off-Peak Prices'!H68</f>
        <v>8482.3607149188538</v>
      </c>
      <c r="I60" s="341">
        <f>+'Power Off-Peak Prices'!I68</f>
        <v>7420.2715503631189</v>
      </c>
      <c r="J60" s="341">
        <f>+'Power Off-Peak Prices'!J68</f>
        <v>10148.430440918462</v>
      </c>
      <c r="K60" s="341">
        <f>+'Power Off-Peak Prices'!K68</f>
        <v>9368.0429353313139</v>
      </c>
      <c r="L60" s="341">
        <f>+'Power Off-Peak Prices'!L68</f>
        <v>10928.817946505611</v>
      </c>
      <c r="M60" s="341">
        <f>+'Power Off-Peak Prices'!M68</f>
        <v>8886.227227418296</v>
      </c>
      <c r="N60" s="341">
        <f>+'Power Off-Peak Prices'!N68</f>
        <v>8324.0843507214195</v>
      </c>
      <c r="O60" s="341">
        <f>+'Power Off-Peak Prices'!O68</f>
        <v>11449.378274442344</v>
      </c>
      <c r="P60" s="341">
        <f>+'Power Off-Peak Prices'!P68</f>
        <v>10661.68533559838</v>
      </c>
      <c r="Q60" s="341">
        <f>+'Power Off-Peak Prices'!Q68</f>
        <v>12237.07121328631</v>
      </c>
      <c r="R60" s="341">
        <f>+'Power Off-Peak Prices'!R68</f>
        <v>10768.492672714583</v>
      </c>
      <c r="S60" s="341">
        <f>+'Power Off-Peak Prices'!S68</f>
        <v>9382.585998766961</v>
      </c>
      <c r="T60" s="341">
        <f>+'Power Off-Peak Prices'!T68</f>
        <v>10229.756842822171</v>
      </c>
      <c r="U60" s="341">
        <f>+'Power Off-Peak Prices'!U68</f>
        <v>8127.9904306220096</v>
      </c>
      <c r="V60" s="341">
        <f>+'Power Off-Peak Prices'!V68</f>
        <v>9790.0107228567049</v>
      </c>
      <c r="W60" s="411">
        <f>+'Power Off-Peak Prices'!W68</f>
        <v>9559.9956868413701</v>
      </c>
      <c r="X60" s="341">
        <f>+'Power Off-Peak Prices'!X68</f>
        <v>8892.7469383662574</v>
      </c>
      <c r="Y60" s="341">
        <f>+'Power Off-Peak Prices'!Y68</f>
        <v>8335.5163480419542</v>
      </c>
      <c r="Z60" s="341">
        <f>+'Power Off-Peak Prices'!Z68</f>
        <v>8254.7152736624066</v>
      </c>
      <c r="AA60" s="341">
        <f>+'Power Off-Peak Prices'!AA68</f>
        <v>8069.2196389977244</v>
      </c>
      <c r="AB60" s="341">
        <f>+'Power Off-Peak Prices'!AB68</f>
        <v>8127.9276783560181</v>
      </c>
      <c r="AC60" s="368">
        <f ca="1">+'Power Off-Peak Prices'!AC68</f>
        <v>8214.7295570422157</v>
      </c>
    </row>
    <row r="61" spans="1:29" ht="13.65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4475.1939904243027</v>
      </c>
      <c r="D61" s="341">
        <f ca="1">+'Power Off-Peak Prices'!D69</f>
        <v>4777.5936467625816</v>
      </c>
      <c r="E61" s="341">
        <f>+'Power Off-Peak Prices'!E69</f>
        <v>7082.7363008782568</v>
      </c>
      <c r="F61" s="411">
        <f ca="1">+'Power Off-Peak Prices'!F69</f>
        <v>5445.1746460217137</v>
      </c>
      <c r="G61" s="341">
        <f>+'Power Off-Peak Prices'!G69</f>
        <v>8467.3399173072394</v>
      </c>
      <c r="H61" s="341">
        <f>+'Power Off-Peak Prices'!H69</f>
        <v>8488.130348595465</v>
      </c>
      <c r="I61" s="341">
        <f>+'Power Off-Peak Prices'!I69</f>
        <v>8446.5494860190138</v>
      </c>
      <c r="J61" s="341">
        <f>+'Power Off-Peak Prices'!J69</f>
        <v>11621.091728427309</v>
      </c>
      <c r="K61" s="341">
        <f>+'Power Off-Peak Prices'!K69</f>
        <v>11220.181731229079</v>
      </c>
      <c r="L61" s="341">
        <f>+'Power Off-Peak Prices'!L69</f>
        <v>12022.001725625538</v>
      </c>
      <c r="M61" s="341">
        <f>+'Power Off-Peak Prices'!M69</f>
        <v>9949.4496405166392</v>
      </c>
      <c r="N61" s="341">
        <f>+'Power Off-Peak Prices'!N69</f>
        <v>9619.0344062153163</v>
      </c>
      <c r="O61" s="341">
        <f>+'Power Off-Peak Prices'!O69</f>
        <v>10660.547235937282</v>
      </c>
      <c r="P61" s="341">
        <f>+'Power Off-Peak Prices'!P69</f>
        <v>10635.106439454266</v>
      </c>
      <c r="Q61" s="341">
        <f>+'Power Off-Peak Prices'!Q69</f>
        <v>10685.988032420297</v>
      </c>
      <c r="R61" s="341">
        <f>+'Power Off-Peak Prices'!R69</f>
        <v>10408.670621074669</v>
      </c>
      <c r="S61" s="341">
        <f>+'Power Off-Peak Prices'!S69</f>
        <v>9560.7395771110896</v>
      </c>
      <c r="T61" s="341">
        <f>+'Power Off-Peak Prices'!T69</f>
        <v>9332.4221841809795</v>
      </c>
      <c r="U61" s="341">
        <f>+'Power Off-Peak Prices'!U69</f>
        <v>9591.7501495215311</v>
      </c>
      <c r="V61" s="341">
        <f>+'Power Off-Peak Prices'!V69</f>
        <v>9758.0463976307583</v>
      </c>
      <c r="W61" s="411">
        <f>+'Power Off-Peak Prices'!W69</f>
        <v>9912.4387283168453</v>
      </c>
      <c r="X61" s="341">
        <f>+'Power Off-Peak Prices'!X69</f>
        <v>8435.3935282399543</v>
      </c>
      <c r="Y61" s="341">
        <f>+'Power Off-Peak Prices'!Y69</f>
        <v>7997.3576787618767</v>
      </c>
      <c r="Z61" s="341">
        <f>+'Power Off-Peak Prices'!Z69</f>
        <v>7865.6902682234668</v>
      </c>
      <c r="AA61" s="341">
        <f>+'Power Off-Peak Prices'!AA69</f>
        <v>7487.4495884616326</v>
      </c>
      <c r="AB61" s="341">
        <f>+'Power Off-Peak Prices'!AB69</f>
        <v>7135.23300265125</v>
      </c>
      <c r="AC61" s="368">
        <f ca="1">+'Power Off-Peak Prices'!AC69</f>
        <v>7727.8605211557115</v>
      </c>
    </row>
    <row r="62" spans="1:29" ht="13.65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5028.4020554730068</v>
      </c>
      <c r="D62" s="341">
        <f ca="1">+'Power Off-Peak Prices'!D70</f>
        <v>4061.4769771645551</v>
      </c>
      <c r="E62" s="341">
        <f>+'Power Off-Peak Prices'!E70</f>
        <v>6415.6846624646023</v>
      </c>
      <c r="F62" s="411">
        <f ca="1">+'Power Off-Peak Prices'!F70</f>
        <v>5168.5212317007217</v>
      </c>
      <c r="G62" s="341">
        <f>+'Power Off-Peak Prices'!G70</f>
        <v>7635.3279815087999</v>
      </c>
      <c r="H62" s="341">
        <f>+'Power Off-Peak Prices'!H70</f>
        <v>7692.5413785878918</v>
      </c>
      <c r="I62" s="341">
        <f>+'Power Off-Peak Prices'!I70</f>
        <v>7578.114584429708</v>
      </c>
      <c r="J62" s="341">
        <f>+'Power Off-Peak Prices'!J70</f>
        <v>11130.885022438679</v>
      </c>
      <c r="K62" s="341">
        <f>+'Power Off-Peak Prices'!K70</f>
        <v>10239.76831925182</v>
      </c>
      <c r="L62" s="341">
        <f>+'Power Off-Peak Prices'!L70</f>
        <v>12022.001725625538</v>
      </c>
      <c r="M62" s="341">
        <f>+'Power Off-Peak Prices'!M70</f>
        <v>9961.2309388984322</v>
      </c>
      <c r="N62" s="341">
        <f>+'Power Off-Peak Prices'!N70</f>
        <v>9248.89012208657</v>
      </c>
      <c r="O62" s="341">
        <f>+'Power Off-Peak Prices'!O70</f>
        <v>10574.78961870626</v>
      </c>
      <c r="P62" s="341">
        <f>+'Power Off-Peak Prices'!P70</f>
        <v>10463.635398418008</v>
      </c>
      <c r="Q62" s="341">
        <f>+'Power Off-Peak Prices'!Q70</f>
        <v>10685.943838994512</v>
      </c>
      <c r="R62" s="341">
        <f>+'Power Off-Peak Prices'!R70</f>
        <v>9731.5509420795534</v>
      </c>
      <c r="S62" s="341">
        <f>+'Power Off-Peak Prices'!S70</f>
        <v>9197.7134883407616</v>
      </c>
      <c r="T62" s="341">
        <f>+'Power Off-Peak Prices'!T70</f>
        <v>8973.3005687779569</v>
      </c>
      <c r="U62" s="341">
        <f>+'Power Off-Peak Prices'!U70</f>
        <v>9221.366626794259</v>
      </c>
      <c r="V62" s="341">
        <f>+'Power Off-Peak Prices'!V70</f>
        <v>9398.4732694500708</v>
      </c>
      <c r="W62" s="411">
        <f>+'Power Off-Peak Prices'!W70</f>
        <v>9485.289340393505</v>
      </c>
      <c r="X62" s="341">
        <f>+'Power Off-Peak Prices'!X70</f>
        <v>5079.5081568162941</v>
      </c>
      <c r="Y62" s="341">
        <f>+'Power Off-Peak Prices'!Y70</f>
        <v>4556.7296726330696</v>
      </c>
      <c r="Z62" s="341">
        <f>+'Power Off-Peak Prices'!Z70</f>
        <v>4442.3925309249989</v>
      </c>
      <c r="AA62" s="341">
        <f>+'Power Off-Peak Prices'!AA70</f>
        <v>5183.2760698385764</v>
      </c>
      <c r="AB62" s="341">
        <f>+'Power Off-Peak Prices'!AB70</f>
        <v>5259.3281018500747</v>
      </c>
      <c r="AC62" s="368">
        <f ca="1">+'Power Off-Peak Prices'!AC70</f>
        <v>5360.3736304280319</v>
      </c>
    </row>
    <row r="63" spans="1:29" ht="13.65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4367.3642067029887</v>
      </c>
      <c r="D63" s="341">
        <f ca="1">+'Power Off-Peak Prices'!D71</f>
        <v>4041.9460017863098</v>
      </c>
      <c r="E63" s="341">
        <f>+'Power Off-Peak Prices'!E71</f>
        <v>6185.6738310561277</v>
      </c>
      <c r="F63" s="411">
        <f ca="1">+'Power Off-Peak Prices'!F71</f>
        <v>4864.9946798484752</v>
      </c>
      <c r="G63" s="341">
        <f>+'Power Off-Peak Prices'!G71</f>
        <v>7622.9622990019079</v>
      </c>
      <c r="H63" s="341">
        <f>+'Power Off-Peak Prices'!H71</f>
        <v>7588.8007864752062</v>
      </c>
      <c r="I63" s="341">
        <f>+'Power Off-Peak Prices'!I71</f>
        <v>7657.1238115286096</v>
      </c>
      <c r="J63" s="341">
        <f>+'Power Off-Peak Prices'!J71</f>
        <v>11908.968734487629</v>
      </c>
      <c r="K63" s="341">
        <f>+'Power Off-Peak Prices'!K71</f>
        <v>10566.427546628409</v>
      </c>
      <c r="L63" s="341">
        <f>+'Power Off-Peak Prices'!L71</f>
        <v>13251.50992234685</v>
      </c>
      <c r="M63" s="341">
        <f>+'Power Off-Peak Prices'!M71</f>
        <v>10010.476978218912</v>
      </c>
      <c r="N63" s="341">
        <f>+'Power Off-Peak Prices'!N71</f>
        <v>9248.89012208657</v>
      </c>
      <c r="O63" s="341">
        <f>+'Power Off-Peak Prices'!O71</f>
        <v>11097.618524251768</v>
      </c>
      <c r="P63" s="341">
        <f>+'Power Off-Peak Prices'!P71</f>
        <v>10819.866928562578</v>
      </c>
      <c r="Q63" s="341">
        <f>+'Power Off-Peak Prices'!Q71</f>
        <v>11375.370119940959</v>
      </c>
      <c r="R63" s="341">
        <f>+'Power Off-Peak Prices'!R71</f>
        <v>9489.4888346127009</v>
      </c>
      <c r="S63" s="341">
        <f>+'Power Off-Peak Prices'!S71</f>
        <v>9057.4444288052164</v>
      </c>
      <c r="T63" s="341">
        <f>+'Power Off-Peak Prices'!T71</f>
        <v>9511.8081248734525</v>
      </c>
      <c r="U63" s="341">
        <f>+'Power Off-Peak Prices'!U71</f>
        <v>8830.0313995215311</v>
      </c>
      <c r="V63" s="341">
        <f>+'Power Off-Peak Prices'!V71</f>
        <v>8830.493762020662</v>
      </c>
      <c r="W63" s="411">
        <f>+'Power Off-Peak Prices'!W71</f>
        <v>9609.3652728687703</v>
      </c>
      <c r="X63" s="341">
        <f>+'Power Off-Peak Prices'!X71</f>
        <v>8594.5107971722318</v>
      </c>
      <c r="Y63" s="341">
        <f>+'Power Off-Peak Prices'!Y71</f>
        <v>8088.5530561068517</v>
      </c>
      <c r="Z63" s="341">
        <f>+'Power Off-Peak Prices'!Z71</f>
        <v>7979.6347137163511</v>
      </c>
      <c r="AA63" s="341">
        <f>+'Power Off-Peak Prices'!AA71</f>
        <v>7563.1657392905645</v>
      </c>
      <c r="AB63" s="341">
        <f>+'Power Off-Peak Prices'!AB71</f>
        <v>7174.3077374612121</v>
      </c>
      <c r="AC63" s="368">
        <f ca="1">+'Power Off-Peak Prices'!AC71</f>
        <v>7764.9206244636607</v>
      </c>
    </row>
    <row r="64" spans="1:29" ht="13.65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3995.8931814429575</v>
      </c>
      <c r="D64" s="341">
        <f ca="1">+'Power Off-Peak Prices'!D72</f>
        <v>3696.3057818334423</v>
      </c>
      <c r="E64" s="341">
        <f>+'Power Off-Peak Prices'!E72</f>
        <v>5714.2008900024794</v>
      </c>
      <c r="F64" s="411">
        <f ca="1">+'Power Off-Peak Prices'!F72</f>
        <v>4468.7999510929594</v>
      </c>
      <c r="G64" s="341">
        <f>+'Power Off-Peak Prices'!G72</f>
        <v>6990.3945354044854</v>
      </c>
      <c r="H64" s="341">
        <f>+'Power Off-Peak Prices'!H72</f>
        <v>6955.2128156779327</v>
      </c>
      <c r="I64" s="341">
        <f>+'Power Off-Peak Prices'!I72</f>
        <v>7025.5762551310381</v>
      </c>
      <c r="J64" s="341">
        <f>+'Power Off-Peak Prices'!J72</f>
        <v>10926.583232089575</v>
      </c>
      <c r="K64" s="341">
        <f>+'Power Off-Peak Prices'!K72</f>
        <v>9694.8403209522294</v>
      </c>
      <c r="L64" s="341">
        <f>+'Power Off-Peak Prices'!L72</f>
        <v>12158.326143226919</v>
      </c>
      <c r="M64" s="341">
        <f>+'Power Off-Peak Prices'!M72</f>
        <v>9109.1281202943737</v>
      </c>
      <c r="N64" s="341">
        <f>+'Power Off-Peak Prices'!N72</f>
        <v>8509.1564927857926</v>
      </c>
      <c r="O64" s="341">
        <f>+'Power Off-Peak Prices'!O72</f>
        <v>11069.517727300652</v>
      </c>
      <c r="P64" s="341">
        <f>+'Power Off-Peak Prices'!P72</f>
        <v>10763.52391569783</v>
      </c>
      <c r="Q64" s="341">
        <f>+'Power Off-Peak Prices'!Q72</f>
        <v>11375.511538903473</v>
      </c>
      <c r="R64" s="341">
        <f>+'Power Off-Peak Prices'!R72</f>
        <v>9446.9644103279843</v>
      </c>
      <c r="S64" s="341">
        <f>+'Power Off-Peak Prices'!S72</f>
        <v>8353.5330090149309</v>
      </c>
      <c r="T64" s="341">
        <f>+'Power Off-Peak Prices'!T72</f>
        <v>8973.4018075726617</v>
      </c>
      <c r="U64" s="341">
        <f>+'Power Off-Peak Prices'!U72</f>
        <v>8117.3744019138767</v>
      </c>
      <c r="V64" s="341">
        <f>+'Power Off-Peak Prices'!V72</f>
        <v>7969.8228175582517</v>
      </c>
      <c r="W64" s="411">
        <f>+'Power Off-Peak Prices'!W72</f>
        <v>9045.9977400965363</v>
      </c>
      <c r="X64" s="341">
        <f>+'Power Off-Peak Prices'!X72</f>
        <v>7927.3236641304929</v>
      </c>
      <c r="Y64" s="341">
        <f>+'Power Off-Peak Prices'!Y72</f>
        <v>7451.4114311814747</v>
      </c>
      <c r="Z64" s="341">
        <f>+'Power Off-Peak Prices'!Z72</f>
        <v>7368.8422568653932</v>
      </c>
      <c r="AA64" s="341">
        <f>+'Power Off-Peak Prices'!AA72</f>
        <v>6994.2088787718703</v>
      </c>
      <c r="AB64" s="341">
        <f>+'Power Off-Peak Prices'!AB72</f>
        <v>6644.5070563452018</v>
      </c>
      <c r="AC64" s="368">
        <f ca="1">+'Power Off-Peak Prices'!AC72</f>
        <v>7189.7548066975032</v>
      </c>
    </row>
    <row r="65" spans="1:29" ht="13.65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4109.3982169390792</v>
      </c>
      <c r="D65" s="343">
        <f ca="1">+'Power Off-Peak Prices'!D73</f>
        <v>3794.230003551098</v>
      </c>
      <c r="E65" s="343">
        <f>+'Power Off-Peak Prices'!E73</f>
        <v>5916.4741807931714</v>
      </c>
      <c r="F65" s="412">
        <f ca="1">+'Power Off-Peak Prices'!F73</f>
        <v>4606.7008004277823</v>
      </c>
      <c r="G65" s="343">
        <f>+'Power Off-Peak Prices'!G73</f>
        <v>7161.4307790389621</v>
      </c>
      <c r="H65" s="343">
        <f>+'Power Off-Peak Prices'!H73</f>
        <v>7142.5647472159108</v>
      </c>
      <c r="I65" s="343">
        <f>+'Power Off-Peak Prices'!I73</f>
        <v>7180.2968108620134</v>
      </c>
      <c r="J65" s="343">
        <f>+'Power Off-Peak Prices'!J73</f>
        <v>11246.064521101318</v>
      </c>
      <c r="K65" s="343">
        <f>+'Power Off-Peak Prices'!K73</f>
        <v>9902.3965141612207</v>
      </c>
      <c r="L65" s="343">
        <f>+'Power Off-Peak Prices'!L73</f>
        <v>12589.732528041417</v>
      </c>
      <c r="M65" s="343">
        <f>+'Power Off-Peak Prices'!M73</f>
        <v>9602.2247672371741</v>
      </c>
      <c r="N65" s="343">
        <f>+'Power Off-Peak Prices'!N73</f>
        <v>9202.8301886792451</v>
      </c>
      <c r="O65" s="343">
        <f>+'Power Off-Peak Prices'!O73</f>
        <v>12234.510872195779</v>
      </c>
      <c r="P65" s="343">
        <f>+'Power Off-Peak Prices'!P73</f>
        <v>11723.514006122701</v>
      </c>
      <c r="Q65" s="343">
        <f>+'Power Off-Peak Prices'!Q73</f>
        <v>12745.507738268856</v>
      </c>
      <c r="R65" s="343">
        <f>+'Power Off-Peak Prices'!R73</f>
        <v>10362.87508722959</v>
      </c>
      <c r="S65" s="343">
        <f>+'Power Off-Peak Prices'!S73</f>
        <v>8653.8016255967032</v>
      </c>
      <c r="T65" s="343">
        <f>+'Power Off-Peak Prices'!T73</f>
        <v>9330.0384707419889</v>
      </c>
      <c r="U65" s="343">
        <f>+'Power Off-Peak Prices'!U73</f>
        <v>8397.7272727272739</v>
      </c>
      <c r="V65" s="343">
        <f>+'Power Off-Peak Prices'!V73</f>
        <v>8233.6391333208503</v>
      </c>
      <c r="W65" s="412">
        <f>+'Power Off-Peak Prices'!W73</f>
        <v>9579.104593023696</v>
      </c>
      <c r="X65" s="343">
        <f>+'Power Off-Peak Prices'!X73</f>
        <v>8335.1188305401029</v>
      </c>
      <c r="Y65" s="343">
        <f>+'Power Off-Peak Prices'!Y73</f>
        <v>7816.4168438594597</v>
      </c>
      <c r="Z65" s="343">
        <f>+'Power Off-Peak Prices'!Z73</f>
        <v>7735.407555921769</v>
      </c>
      <c r="AA65" s="343">
        <f>+'Power Off-Peak Prices'!AA73</f>
        <v>7322.9052488439056</v>
      </c>
      <c r="AB65" s="343">
        <f>+'Power Off-Peak Prices'!AB73</f>
        <v>6933.5826317268866</v>
      </c>
      <c r="AC65" s="370">
        <f ca="1">+'Power Off-Peak Prices'!AC73</f>
        <v>7540.3304108318725</v>
      </c>
    </row>
    <row r="66" spans="1:29" ht="13.65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65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65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65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0.8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393.60179175030135</v>
      </c>
      <c r="D73" s="341">
        <f ca="1">'Power Off-Peak Prices'!D87</f>
        <v>15.129830300551475</v>
      </c>
      <c r="E73" s="341">
        <f>'Power Off-Peak Prices'!E87</f>
        <v>-2.2967805922035041</v>
      </c>
      <c r="F73" s="393">
        <f ca="1">'Power Off-Peak Prices'!F87</f>
        <v>135.47828048621614</v>
      </c>
      <c r="G73" s="341">
        <f>'Power Off-Peak Prices'!G87</f>
        <v>-2.4456477944859216</v>
      </c>
      <c r="H73" s="341">
        <f>'Power Off-Peak Prices'!H87</f>
        <v>-4.8912955889718432</v>
      </c>
      <c r="I73" s="341">
        <f>'Power Off-Peak Prices'!I87</f>
        <v>0</v>
      </c>
      <c r="J73" s="341">
        <f>'Power Off-Peak Prices'!J87</f>
        <v>0</v>
      </c>
      <c r="K73" s="341">
        <f>'Power Off-Peak Prices'!K87</f>
        <v>0</v>
      </c>
      <c r="L73" s="341">
        <f>'Power Off-Peak Prices'!L87</f>
        <v>0</v>
      </c>
      <c r="M73" s="341">
        <f>'Power Off-Peak Prices'!M87</f>
        <v>555.42005707431599</v>
      </c>
      <c r="N73" s="341">
        <f>'Power Off-Peak Prices'!N87</f>
        <v>405.89153706416255</v>
      </c>
      <c r="O73" s="341">
        <f>'Power Off-Peak Prices'!O87</f>
        <v>485.63325168775555</v>
      </c>
      <c r="P73" s="341">
        <f>'Power Off-Peak Prices'!P87</f>
        <v>464.89144720379954</v>
      </c>
      <c r="Q73" s="341">
        <f>'Power Off-Peak Prices'!Q87</f>
        <v>506.37505617170973</v>
      </c>
      <c r="R73" s="341">
        <f>'Power Off-Peak Prices'!R87</f>
        <v>399.29914448308955</v>
      </c>
      <c r="S73" s="341">
        <f>'Power Off-Peak Prices'!S87</f>
        <v>310.58732752205469</v>
      </c>
      <c r="T73" s="393">
        <f>'Power Off-Peak Prices'!T87</f>
        <v>345.51931889085063</v>
      </c>
      <c r="U73" s="393">
        <f>'Power Off-Peak Prices'!U87</f>
        <v>277.22285765591187</v>
      </c>
      <c r="V73" s="393">
        <f>'Power Off-Peak Prices'!V87</f>
        <v>309.0198060194034</v>
      </c>
      <c r="W73" s="393">
        <f>'Power Off-Peak Prices'!W87</f>
        <v>275.51887524080485</v>
      </c>
      <c r="X73" s="393">
        <f>'Power Off-Peak Prices'!X87</f>
        <v>174.67356625669163</v>
      </c>
      <c r="Y73" s="393">
        <f>'Power Off-Peak Prices'!Y87</f>
        <v>138.34988192447963</v>
      </c>
      <c r="Z73" s="393">
        <f>'Power Off-Peak Prices'!Z87</f>
        <v>123.80574909210463</v>
      </c>
      <c r="AA73" s="393">
        <f>'Power Off-Peak Prices'!AA87</f>
        <v>72.093724035911691</v>
      </c>
      <c r="AB73" s="393">
        <f>'Power Off-Peak Prices'!AB87</f>
        <v>30.869626462037559</v>
      </c>
      <c r="AC73" s="393">
        <f ca="1">'Power Off-Peak Prices'!AC87</f>
        <v>100.43231141355773</v>
      </c>
    </row>
    <row r="74" spans="1:29" ht="10.8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385.99858363094563</v>
      </c>
      <c r="D74" s="341">
        <f ca="1">'Power Off-Peak Prices'!D88</f>
        <v>20.176694035231776</v>
      </c>
      <c r="E74" s="341">
        <f>'Power Off-Peak Prices'!E88</f>
        <v>-2.5643033316382571</v>
      </c>
      <c r="F74" s="393">
        <f ca="1">'Power Off-Peak Prices'!F88</f>
        <v>134.53699144484744</v>
      </c>
      <c r="G74" s="341">
        <f>'Power Off-Peak Prices'!G88</f>
        <v>-3.8799980660460278</v>
      </c>
      <c r="H74" s="341">
        <f>'Power Off-Peak Prices'!H88</f>
        <v>-7.7599961320920556</v>
      </c>
      <c r="I74" s="341">
        <f>'Power Off-Peak Prices'!I88</f>
        <v>0</v>
      </c>
      <c r="J74" s="341">
        <f>'Power Off-Peak Prices'!J88</f>
        <v>0</v>
      </c>
      <c r="K74" s="341">
        <f>'Power Off-Peak Prices'!K88</f>
        <v>0</v>
      </c>
      <c r="L74" s="341">
        <f>'Power Off-Peak Prices'!L88</f>
        <v>0</v>
      </c>
      <c r="M74" s="341">
        <f>'Power Off-Peak Prices'!M88</f>
        <v>596.52914258132114</v>
      </c>
      <c r="N74" s="341">
        <f>'Power Off-Peak Prices'!N88</f>
        <v>434.88378971160273</v>
      </c>
      <c r="O74" s="341">
        <f>'Power Off-Peak Prices'!O88</f>
        <v>508.34279768462511</v>
      </c>
      <c r="P74" s="341">
        <f>'Power Off-Peak Prices'!P88</f>
        <v>487.9730858242292</v>
      </c>
      <c r="Q74" s="341">
        <f>'Power Off-Peak Prices'!Q88</f>
        <v>528.71250954502284</v>
      </c>
      <c r="R74" s="341">
        <f>'Power Off-Peak Prices'!R88</f>
        <v>418.89508720150661</v>
      </c>
      <c r="S74" s="341">
        <f>'Power Off-Peak Prices'!S88</f>
        <v>309.3479358790737</v>
      </c>
      <c r="T74" s="393">
        <f>'Power Off-Peak Prices'!T88</f>
        <v>364.71614912104087</v>
      </c>
      <c r="U74" s="393">
        <f>'Power Off-Peak Prices'!U88</f>
        <v>265.2556135036366</v>
      </c>
      <c r="V74" s="393">
        <f>'Power Off-Peak Prices'!V88</f>
        <v>298.07204501255183</v>
      </c>
      <c r="W74" s="393">
        <f>'Power Off-Peak Prices'!W88</f>
        <v>281.89803497056164</v>
      </c>
      <c r="X74" s="393">
        <f>'Power Off-Peak Prices'!X88</f>
        <v>184.15219453619466</v>
      </c>
      <c r="Y74" s="393">
        <f>'Power Off-Peak Prices'!Y88</f>
        <v>144.73701860391702</v>
      </c>
      <c r="Z74" s="393">
        <f>'Power Off-Peak Prices'!Z88</f>
        <v>131.23430557956726</v>
      </c>
      <c r="AA74" s="393">
        <f>'Power Off-Peak Prices'!AA88</f>
        <v>81.250224180455916</v>
      </c>
      <c r="AB74" s="393">
        <f>'Power Off-Peak Prices'!AB88</f>
        <v>40.001680182856035</v>
      </c>
      <c r="AC74" s="393">
        <f ca="1">'Power Off-Peak Prices'!AC88</f>
        <v>109.65404211831901</v>
      </c>
    </row>
    <row r="75" spans="1:29" ht="10.8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582.17764569919109</v>
      </c>
      <c r="D75" s="341">
        <f ca="1">'Power Off-Peak Prices'!D89</f>
        <v>-54.089681369649043</v>
      </c>
      <c r="E75" s="341">
        <f>'Power Off-Peak Prices'!E89</f>
        <v>-350.74188623106147</v>
      </c>
      <c r="F75" s="393">
        <f ca="1">'Power Off-Peak Prices'!F89</f>
        <v>59.115359366160192</v>
      </c>
      <c r="G75" s="341">
        <f>'Power Off-Peak Prices'!G89</f>
        <v>-1.6116295186293428E-2</v>
      </c>
      <c r="H75" s="341">
        <f>'Power Off-Peak Prices'!H89</f>
        <v>-3.2232590372586856E-2</v>
      </c>
      <c r="I75" s="341">
        <f>'Power Off-Peak Prices'!I89</f>
        <v>0</v>
      </c>
      <c r="J75" s="341">
        <f>'Power Off-Peak Prices'!J89</f>
        <v>0</v>
      </c>
      <c r="K75" s="341">
        <f>'Power Off-Peak Prices'!K89</f>
        <v>0</v>
      </c>
      <c r="L75" s="341">
        <f>'Power Off-Peak Prices'!L89</f>
        <v>0</v>
      </c>
      <c r="M75" s="341">
        <f>'Power Off-Peak Prices'!M89</f>
        <v>667.9028693865348</v>
      </c>
      <c r="N75" s="341">
        <f>'Power Off-Peak Prices'!N89</f>
        <v>502.53721126440541</v>
      </c>
      <c r="O75" s="341">
        <f>'Power Off-Peak Prices'!O89</f>
        <v>474.22665638683065</v>
      </c>
      <c r="P75" s="341">
        <f>'Power Off-Peak Prices'!P89</f>
        <v>486.75660029112441</v>
      </c>
      <c r="Q75" s="341">
        <f>'Power Off-Peak Prices'!Q89</f>
        <v>461.69671248253871</v>
      </c>
      <c r="R75" s="341">
        <f>'Power Off-Peak Prices'!R89</f>
        <v>404.8979852597804</v>
      </c>
      <c r="S75" s="341">
        <f>'Power Off-Peak Prices'!S89</f>
        <v>308.6760796924118</v>
      </c>
      <c r="T75" s="393">
        <f>'Power Off-Peak Prices'!T89</f>
        <v>332.72394772261941</v>
      </c>
      <c r="U75" s="393">
        <f>'Power Off-Peak Prices'!U89</f>
        <v>296.2467052357897</v>
      </c>
      <c r="V75" s="393">
        <f>'Power Off-Peak Prices'!V89</f>
        <v>297.05758611882629</v>
      </c>
      <c r="W75" s="393">
        <f>'Power Off-Peak Prices'!W89</f>
        <v>291.57531481785554</v>
      </c>
      <c r="X75" s="393">
        <f>'Power Off-Peak Prices'!X89</f>
        <v>172.4723523096236</v>
      </c>
      <c r="Y75" s="393">
        <f>'Power Off-Peak Prices'!Y89</f>
        <v>136.88651434415988</v>
      </c>
      <c r="Z75" s="393">
        <f>'Power Off-Peak Prices'!Z89</f>
        <v>122.97669162140028</v>
      </c>
      <c r="AA75" s="393">
        <f>'Power Off-Peak Prices'!AA89</f>
        <v>71.560393111516532</v>
      </c>
      <c r="AB75" s="393">
        <f>'Power Off-Peak Prices'!AB89</f>
        <v>30.338956172007784</v>
      </c>
      <c r="AC75" s="393">
        <f ca="1">'Power Off-Peak Prices'!AC89</f>
        <v>97.054761433902968</v>
      </c>
    </row>
    <row r="76" spans="1:29" ht="10.8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63.594047339745885</v>
      </c>
      <c r="D76" s="341">
        <f ca="1">'Power Off-Peak Prices'!D90</f>
        <v>41.563989712575676</v>
      </c>
      <c r="E76" s="341">
        <f>'Power Off-Peak Prices'!E90</f>
        <v>0</v>
      </c>
      <c r="F76" s="393">
        <f ca="1">'Power Off-Peak Prices'!F90</f>
        <v>35.052679017440823</v>
      </c>
      <c r="G76" s="341">
        <f>'Power Off-Peak Prices'!G90</f>
        <v>0</v>
      </c>
      <c r="H76" s="341">
        <f>'Power Off-Peak Prices'!H90</f>
        <v>0</v>
      </c>
      <c r="I76" s="341">
        <f>'Power Off-Peak Prices'!I90</f>
        <v>0</v>
      </c>
      <c r="J76" s="341">
        <f>'Power Off-Peak Prices'!J90</f>
        <v>0</v>
      </c>
      <c r="K76" s="341">
        <f>'Power Off-Peak Prices'!K90</f>
        <v>0</v>
      </c>
      <c r="L76" s="341">
        <f>'Power Off-Peak Prices'!L90</f>
        <v>0</v>
      </c>
      <c r="M76" s="341">
        <f>'Power Off-Peak Prices'!M90</f>
        <v>668.69374358345885</v>
      </c>
      <c r="N76" s="341">
        <f>'Power Off-Peak Prices'!N90</f>
        <v>483.19937874856078</v>
      </c>
      <c r="O76" s="341">
        <f>'Power Off-Peak Prices'!O90</f>
        <v>470.30168543031687</v>
      </c>
      <c r="P76" s="341">
        <f>'Power Off-Peak Prices'!P90</f>
        <v>478.90856779061869</v>
      </c>
      <c r="Q76" s="341">
        <f>'Power Off-Peak Prices'!Q90</f>
        <v>461.69480307001504</v>
      </c>
      <c r="R76" s="341">
        <f>'Power Off-Peak Prices'!R90</f>
        <v>378.55798433307609</v>
      </c>
      <c r="S76" s="341">
        <f>'Power Off-Peak Prices'!S90</f>
        <v>302.33640581319742</v>
      </c>
      <c r="T76" s="393">
        <f>'Power Off-Peak Prices'!T90</f>
        <v>319.92037334168708</v>
      </c>
      <c r="U76" s="393">
        <f>'Power Off-Peak Prices'!U90</f>
        <v>300.93776349895415</v>
      </c>
      <c r="V76" s="393">
        <f>'Power Off-Peak Prices'!V90</f>
        <v>286.15108059895283</v>
      </c>
      <c r="W76" s="393">
        <f>'Power Off-Peak Prices'!W90</f>
        <v>280.41018450325646</v>
      </c>
      <c r="X76" s="393">
        <f>'Power Off-Peak Prices'!X90</f>
        <v>105.19460625804641</v>
      </c>
      <c r="Y76" s="393">
        <f>'Power Off-Peak Prices'!Y90</f>
        <v>79.128970244942138</v>
      </c>
      <c r="Z76" s="393">
        <f>'Power Off-Peak Prices'!Z90</f>
        <v>70.633758706673689</v>
      </c>
      <c r="AA76" s="393">
        <f>'Power Off-Peak Prices'!AA90</f>
        <v>51.443504845061398</v>
      </c>
      <c r="AB76" s="393">
        <f>'Power Off-Peak Prices'!AB90</f>
        <v>24.460474242761848</v>
      </c>
      <c r="AC76" s="393">
        <f ca="1">'Power Off-Peak Prices'!AC90</f>
        <v>69.577768451597876</v>
      </c>
    </row>
    <row r="77" spans="1:29" ht="10.8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735.45289052249336</v>
      </c>
      <c r="D77" s="341">
        <f ca="1">'Power Off-Peak Prices'!D91</f>
        <v>58.437086377771266</v>
      </c>
      <c r="E77" s="341">
        <f>'Power Off-Peak Prices'!E91</f>
        <v>60.466664056689297</v>
      </c>
      <c r="F77" s="393">
        <f ca="1">'Power Off-Peak Prices'!F91</f>
        <v>284.78554698565131</v>
      </c>
      <c r="G77" s="341">
        <f>'Power Off-Peak Prices'!G91</f>
        <v>74.777728920009395</v>
      </c>
      <c r="H77" s="341">
        <f>'Power Off-Peak Prices'!H91</f>
        <v>70.581314767360709</v>
      </c>
      <c r="I77" s="341">
        <f>'Power Off-Peak Prices'!I91</f>
        <v>78.97414307265808</v>
      </c>
      <c r="J77" s="341">
        <f>'Power Off-Peak Prices'!J91</f>
        <v>122.69847937444501</v>
      </c>
      <c r="K77" s="341">
        <f>'Power Off-Peak Prices'!K91</f>
        <v>108.69865561400729</v>
      </c>
      <c r="L77" s="341">
        <f>'Power Off-Peak Prices'!L91</f>
        <v>136.69830313488455</v>
      </c>
      <c r="M77" s="341">
        <f>'Power Off-Peak Prices'!M91</f>
        <v>773.50523083049848</v>
      </c>
      <c r="N77" s="341">
        <f>'Power Off-Peak Prices'!N91</f>
        <v>570.76950497577309</v>
      </c>
      <c r="O77" s="341">
        <f>'Power Off-Peak Prices'!O91</f>
        <v>493.33056219651917</v>
      </c>
      <c r="P77" s="341">
        <f>'Power Off-Peak Prices'!P91</f>
        <v>495.17910403939095</v>
      </c>
      <c r="Q77" s="341">
        <f>'Power Off-Peak Prices'!Q91</f>
        <v>491.4820203536492</v>
      </c>
      <c r="R77" s="341">
        <f>'Power Off-Peak Prices'!R91</f>
        <v>369.09983394201117</v>
      </c>
      <c r="S77" s="341">
        <f>'Power Off-Peak Prices'!S91</f>
        <v>296.644991051131</v>
      </c>
      <c r="T77" s="393">
        <f>'Power Off-Peak Prices'!T91</f>
        <v>339.05737268344819</v>
      </c>
      <c r="U77" s="393">
        <f>'Power Off-Peak Prices'!U91</f>
        <v>288.16660355703971</v>
      </c>
      <c r="V77" s="393">
        <f>'Power Off-Peak Prices'!V91</f>
        <v>262.71099691290146</v>
      </c>
      <c r="W77" s="393">
        <f>'Power Off-Peak Prices'!W91</f>
        <v>327.38144763110358</v>
      </c>
      <c r="X77" s="393">
        <f>'Power Off-Peak Prices'!X91</f>
        <v>255.78871159410846</v>
      </c>
      <c r="Y77" s="393">
        <f>'Power Off-Peak Prices'!Y91</f>
        <v>213.68194946358471</v>
      </c>
      <c r="Z77" s="393">
        <f>'Power Off-Peak Prices'!Z91</f>
        <v>197.34296490693487</v>
      </c>
      <c r="AA77" s="393">
        <f>'Power Off-Peak Prices'!AA91</f>
        <v>140.40662001368219</v>
      </c>
      <c r="AB77" s="393">
        <f>'Power Off-Peak Prices'!AB91</f>
        <v>93.466124283270801</v>
      </c>
      <c r="AC77" s="393">
        <f ca="1">'Power Off-Peak Prices'!AC91</f>
        <v>169.52322561029268</v>
      </c>
    </row>
    <row r="78" spans="1:29" ht="10.8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674.64894901940215</v>
      </c>
      <c r="D78" s="341">
        <f ca="1">'Power Off-Peak Prices'!D92</f>
        <v>69.85440497584068</v>
      </c>
      <c r="E78" s="341">
        <f>'Power Off-Peak Prices'!E92</f>
        <v>60.264390765898497</v>
      </c>
      <c r="F78" s="393">
        <f ca="1">'Power Off-Peak Prices'!F92</f>
        <v>268.25591492038075</v>
      </c>
      <c r="G78" s="341">
        <f>'Power Off-Peak Prices'!G92</f>
        <v>74.777728920010304</v>
      </c>
      <c r="H78" s="341">
        <f>'Power Off-Peak Prices'!H92</f>
        <v>70.581314767362528</v>
      </c>
      <c r="I78" s="341">
        <f>'Power Off-Peak Prices'!I92</f>
        <v>78.97414307265808</v>
      </c>
      <c r="J78" s="341">
        <f>'Power Off-Peak Prices'!J92</f>
        <v>122.48277618203974</v>
      </c>
      <c r="K78" s="341">
        <f>'Power Off-Peak Prices'!K92</f>
        <v>108.69865561400729</v>
      </c>
      <c r="L78" s="341">
        <f>'Power Off-Peak Prices'!L92</f>
        <v>136.26689675007037</v>
      </c>
      <c r="M78" s="341">
        <f>'Power Off-Peak Prices'!M92</f>
        <v>698.13967458370644</v>
      </c>
      <c r="N78" s="341">
        <f>'Power Off-Peak Prices'!N92</f>
        <v>532.38580554876626</v>
      </c>
      <c r="O78" s="341">
        <f>'Power Off-Peak Prices'!O92</f>
        <v>492.06112554012725</v>
      </c>
      <c r="P78" s="341">
        <f>'Power Off-Peak Prices'!P92</f>
        <v>492.63412060651899</v>
      </c>
      <c r="Q78" s="341">
        <f>'Power Off-Peak Prices'!Q92</f>
        <v>491.48813047373187</v>
      </c>
      <c r="R78" s="341">
        <f>'Power Off-Peak Prices'!R92</f>
        <v>367.48754916098187</v>
      </c>
      <c r="S78" s="341">
        <f>'Power Off-Peak Prices'!S92</f>
        <v>271.49915419868103</v>
      </c>
      <c r="T78" s="393">
        <f>'Power Off-Peak Prices'!T92</f>
        <v>319.86185496728831</v>
      </c>
      <c r="U78" s="393">
        <f>'Power Off-Peak Prices'!U92</f>
        <v>258.12907113588153</v>
      </c>
      <c r="V78" s="393">
        <f>'Power Off-Peak Prices'!V92</f>
        <v>236.5065364928696</v>
      </c>
      <c r="W78" s="393">
        <f>'Power Off-Peak Prices'!W92</f>
        <v>309.02194857064751</v>
      </c>
      <c r="X78" s="393">
        <f>'Power Off-Peak Prices'!X92</f>
        <v>241.48070656740038</v>
      </c>
      <c r="Y78" s="393">
        <f>'Power Off-Peak Prices'!Y92</f>
        <v>202.9148620082633</v>
      </c>
      <c r="Z78" s="393">
        <f>'Power Off-Peak Prices'!Z92</f>
        <v>188.11238606512507</v>
      </c>
      <c r="AA78" s="393">
        <f>'Power Off-Peak Prices'!AA92</f>
        <v>135.59995210251873</v>
      </c>
      <c r="AB78" s="393">
        <f>'Power Off-Peak Prices'!AB92</f>
        <v>93.140848929868298</v>
      </c>
      <c r="AC78" s="393">
        <f ca="1">'Power Off-Peak Prices'!AC92</f>
        <v>162.33655781667312</v>
      </c>
    </row>
    <row r="79" spans="1:29" ht="13.65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393.60179175030135</v>
      </c>
      <c r="D79" s="347">
        <f ca="1">+'Power Off-Peak Prices'!D87</f>
        <v>15.129830300551475</v>
      </c>
      <c r="E79" s="347">
        <f>+'Power Off-Peak Prices'!E87</f>
        <v>-2.2967805922035041</v>
      </c>
      <c r="F79" s="410">
        <f ca="1">+'Power Off-Peak Prices'!F87</f>
        <v>135.47828048621614</v>
      </c>
      <c r="G79" s="347">
        <f>+'Power Off-Peak Prices'!G87</f>
        <v>-2.4456477944859216</v>
      </c>
      <c r="H79" s="347">
        <f>+'Power Off-Peak Prices'!H87</f>
        <v>-4.8912955889718432</v>
      </c>
      <c r="I79" s="347">
        <f>+'Power Off-Peak Prices'!I87</f>
        <v>0</v>
      </c>
      <c r="J79" s="347">
        <f>+'Power Off-Peak Prices'!J87</f>
        <v>0</v>
      </c>
      <c r="K79" s="347">
        <f>+'Power Off-Peak Prices'!K87</f>
        <v>0</v>
      </c>
      <c r="L79" s="347">
        <f>+'Power Off-Peak Prices'!L87</f>
        <v>0</v>
      </c>
      <c r="M79" s="347">
        <f>+'Power Off-Peak Prices'!M87</f>
        <v>555.42005707431599</v>
      </c>
      <c r="N79" s="347">
        <f>+'Power Off-Peak Prices'!N87</f>
        <v>405.89153706416255</v>
      </c>
      <c r="O79" s="347">
        <f>+'Power Off-Peak Prices'!O87</f>
        <v>485.63325168775555</v>
      </c>
      <c r="P79" s="347">
        <f>+'Power Off-Peak Prices'!P87</f>
        <v>464.89144720379954</v>
      </c>
      <c r="Q79" s="347">
        <f>+'Power Off-Peak Prices'!Q87</f>
        <v>506.37505617170973</v>
      </c>
      <c r="R79" s="347">
        <f>+'Power Off-Peak Prices'!R87</f>
        <v>399.29914448308955</v>
      </c>
      <c r="S79" s="347">
        <f>+'Power Off-Peak Prices'!S87</f>
        <v>310.58732752205469</v>
      </c>
      <c r="T79" s="347">
        <f>+'Power Off-Peak Prices'!T87</f>
        <v>345.51931889085063</v>
      </c>
      <c r="U79" s="347">
        <f>+'Power Off-Peak Prices'!U87</f>
        <v>277.22285765591187</v>
      </c>
      <c r="V79" s="347">
        <f>+'Power Off-Peak Prices'!V87</f>
        <v>309.0198060194034</v>
      </c>
      <c r="W79" s="410">
        <f>+'Power Off-Peak Prices'!W87</f>
        <v>275.51887524080485</v>
      </c>
      <c r="X79" s="347">
        <f>+'Power Off-Peak Prices'!X87</f>
        <v>174.67356625669163</v>
      </c>
      <c r="Y79" s="347">
        <f>+'Power Off-Peak Prices'!Y87</f>
        <v>138.34988192447963</v>
      </c>
      <c r="Z79" s="347">
        <f>+'Power Off-Peak Prices'!Z87</f>
        <v>123.80574909210463</v>
      </c>
      <c r="AA79" s="347">
        <f>+'Power Off-Peak Prices'!AA87</f>
        <v>72.093724035911691</v>
      </c>
      <c r="AB79" s="347">
        <f>+'Power Off-Peak Prices'!AB87</f>
        <v>30.869626462037559</v>
      </c>
      <c r="AC79" s="367">
        <f ca="1">+'Power Off-Peak Prices'!AC87</f>
        <v>100.43231141355773</v>
      </c>
    </row>
    <row r="80" spans="1:29" ht="13.65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385.99858363094563</v>
      </c>
      <c r="D80" s="341">
        <f ca="1">+'Power Off-Peak Prices'!D88</f>
        <v>20.176694035231776</v>
      </c>
      <c r="E80" s="341">
        <f>+'Power Off-Peak Prices'!E88</f>
        <v>-2.5643033316382571</v>
      </c>
      <c r="F80" s="411">
        <f ca="1">+'Power Off-Peak Prices'!F88</f>
        <v>134.53699144484744</v>
      </c>
      <c r="G80" s="341">
        <f>+'Power Off-Peak Prices'!G88</f>
        <v>-3.8799980660460278</v>
      </c>
      <c r="H80" s="341">
        <f>+'Power Off-Peak Prices'!H88</f>
        <v>-7.7599961320920556</v>
      </c>
      <c r="I80" s="341">
        <f>+'Power Off-Peak Prices'!I88</f>
        <v>0</v>
      </c>
      <c r="J80" s="341">
        <f>+'Power Off-Peak Prices'!J88</f>
        <v>0</v>
      </c>
      <c r="K80" s="341">
        <f>+'Power Off-Peak Prices'!K88</f>
        <v>0</v>
      </c>
      <c r="L80" s="341">
        <f>+'Power Off-Peak Prices'!L88</f>
        <v>0</v>
      </c>
      <c r="M80" s="341">
        <f>+'Power Off-Peak Prices'!M88</f>
        <v>596.52914258132114</v>
      </c>
      <c r="N80" s="341">
        <f>+'Power Off-Peak Prices'!N88</f>
        <v>434.88378971160273</v>
      </c>
      <c r="O80" s="341">
        <f>+'Power Off-Peak Prices'!O88</f>
        <v>508.34279768462511</v>
      </c>
      <c r="P80" s="341">
        <f>+'Power Off-Peak Prices'!P88</f>
        <v>487.9730858242292</v>
      </c>
      <c r="Q80" s="341">
        <f>+'Power Off-Peak Prices'!Q88</f>
        <v>528.71250954502284</v>
      </c>
      <c r="R80" s="341">
        <f>+'Power Off-Peak Prices'!R88</f>
        <v>418.89508720150661</v>
      </c>
      <c r="S80" s="341">
        <f>+'Power Off-Peak Prices'!S88</f>
        <v>309.3479358790737</v>
      </c>
      <c r="T80" s="341">
        <f>+'Power Off-Peak Prices'!T88</f>
        <v>364.71614912104087</v>
      </c>
      <c r="U80" s="341">
        <f>+'Power Off-Peak Prices'!U88</f>
        <v>265.2556135036366</v>
      </c>
      <c r="V80" s="341">
        <f>+'Power Off-Peak Prices'!V88</f>
        <v>298.07204501255183</v>
      </c>
      <c r="W80" s="411">
        <f>+'Power Off-Peak Prices'!W88</f>
        <v>281.89803497056164</v>
      </c>
      <c r="X80" s="341">
        <f>+'Power Off-Peak Prices'!X88</f>
        <v>184.15219453619466</v>
      </c>
      <c r="Y80" s="341">
        <f>+'Power Off-Peak Prices'!Y88</f>
        <v>144.73701860391702</v>
      </c>
      <c r="Z80" s="341">
        <f>+'Power Off-Peak Prices'!Z88</f>
        <v>131.23430557956726</v>
      </c>
      <c r="AA80" s="341">
        <f>+'Power Off-Peak Prices'!AA88</f>
        <v>81.250224180455916</v>
      </c>
      <c r="AB80" s="341">
        <f>+'Power Off-Peak Prices'!AB88</f>
        <v>40.001680182856035</v>
      </c>
      <c r="AC80" s="368">
        <f ca="1">+'Power Off-Peak Prices'!AC88</f>
        <v>109.65404211831901</v>
      </c>
    </row>
    <row r="81" spans="1:29" ht="13.65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582.17764569919109</v>
      </c>
      <c r="D81" s="341">
        <f ca="1">+'Power Off-Peak Prices'!D89</f>
        <v>-54.089681369649043</v>
      </c>
      <c r="E81" s="341">
        <f>+'Power Off-Peak Prices'!E89</f>
        <v>-350.74188623106147</v>
      </c>
      <c r="F81" s="411">
        <f ca="1">+'Power Off-Peak Prices'!F89</f>
        <v>59.115359366160192</v>
      </c>
      <c r="G81" s="341">
        <f>+'Power Off-Peak Prices'!G89</f>
        <v>-1.6116295186293428E-2</v>
      </c>
      <c r="H81" s="341">
        <f>+'Power Off-Peak Prices'!H89</f>
        <v>-3.2232590372586856E-2</v>
      </c>
      <c r="I81" s="341">
        <f>+'Power Off-Peak Prices'!I89</f>
        <v>0</v>
      </c>
      <c r="J81" s="341">
        <f>+'Power Off-Peak Prices'!J89</f>
        <v>0</v>
      </c>
      <c r="K81" s="341">
        <f>+'Power Off-Peak Prices'!K89</f>
        <v>0</v>
      </c>
      <c r="L81" s="341">
        <f>+'Power Off-Peak Prices'!L89</f>
        <v>0</v>
      </c>
      <c r="M81" s="341">
        <f>+'Power Off-Peak Prices'!M89</f>
        <v>667.9028693865348</v>
      </c>
      <c r="N81" s="341">
        <f>+'Power Off-Peak Prices'!N89</f>
        <v>502.53721126440541</v>
      </c>
      <c r="O81" s="341">
        <f>+'Power Off-Peak Prices'!O89</f>
        <v>474.22665638683065</v>
      </c>
      <c r="P81" s="341">
        <f>+'Power Off-Peak Prices'!P89</f>
        <v>486.75660029112441</v>
      </c>
      <c r="Q81" s="341">
        <f>+'Power Off-Peak Prices'!Q89</f>
        <v>461.69671248253871</v>
      </c>
      <c r="R81" s="341">
        <f>+'Power Off-Peak Prices'!R89</f>
        <v>404.8979852597804</v>
      </c>
      <c r="S81" s="341">
        <f>+'Power Off-Peak Prices'!S89</f>
        <v>308.6760796924118</v>
      </c>
      <c r="T81" s="341">
        <f>+'Power Off-Peak Prices'!T89</f>
        <v>332.72394772261941</v>
      </c>
      <c r="U81" s="341">
        <f>+'Power Off-Peak Prices'!U89</f>
        <v>296.2467052357897</v>
      </c>
      <c r="V81" s="341">
        <f>+'Power Off-Peak Prices'!V89</f>
        <v>297.05758611882629</v>
      </c>
      <c r="W81" s="411">
        <f>+'Power Off-Peak Prices'!W89</f>
        <v>291.57531481785554</v>
      </c>
      <c r="X81" s="341">
        <f>+'Power Off-Peak Prices'!X89</f>
        <v>172.4723523096236</v>
      </c>
      <c r="Y81" s="341">
        <f>+'Power Off-Peak Prices'!Y89</f>
        <v>136.88651434415988</v>
      </c>
      <c r="Z81" s="341">
        <f>+'Power Off-Peak Prices'!Z89</f>
        <v>122.97669162140028</v>
      </c>
      <c r="AA81" s="341">
        <f>+'Power Off-Peak Prices'!AA89</f>
        <v>71.560393111516532</v>
      </c>
      <c r="AB81" s="341">
        <f>+'Power Off-Peak Prices'!AB89</f>
        <v>30.338956172007784</v>
      </c>
      <c r="AC81" s="368">
        <f ca="1">+'Power Off-Peak Prices'!AC89</f>
        <v>97.054761433902968</v>
      </c>
    </row>
    <row r="82" spans="1:29" ht="13.65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63.594047339745885</v>
      </c>
      <c r="D82" s="341">
        <f ca="1">+'Power Off-Peak Prices'!D90</f>
        <v>41.563989712575676</v>
      </c>
      <c r="E82" s="341">
        <f>+'Power Off-Peak Prices'!E90</f>
        <v>0</v>
      </c>
      <c r="F82" s="411">
        <f ca="1">+'Power Off-Peak Prices'!F90</f>
        <v>35.052679017440823</v>
      </c>
      <c r="G82" s="341">
        <f>+'Power Off-Peak Prices'!G90</f>
        <v>0</v>
      </c>
      <c r="H82" s="341">
        <f>+'Power Off-Peak Prices'!H90</f>
        <v>0</v>
      </c>
      <c r="I82" s="341">
        <f>+'Power Off-Peak Prices'!I90</f>
        <v>0</v>
      </c>
      <c r="J82" s="341">
        <f>+'Power Off-Peak Prices'!J90</f>
        <v>0</v>
      </c>
      <c r="K82" s="341">
        <f>+'Power Off-Peak Prices'!K90</f>
        <v>0</v>
      </c>
      <c r="L82" s="341">
        <f>+'Power Off-Peak Prices'!L90</f>
        <v>0</v>
      </c>
      <c r="M82" s="341">
        <f>+'Power Off-Peak Prices'!M90</f>
        <v>668.69374358345885</v>
      </c>
      <c r="N82" s="341">
        <f>+'Power Off-Peak Prices'!N90</f>
        <v>483.19937874856078</v>
      </c>
      <c r="O82" s="341">
        <f>+'Power Off-Peak Prices'!O90</f>
        <v>470.30168543031687</v>
      </c>
      <c r="P82" s="341">
        <f>+'Power Off-Peak Prices'!P90</f>
        <v>478.90856779061869</v>
      </c>
      <c r="Q82" s="341">
        <f>+'Power Off-Peak Prices'!Q90</f>
        <v>461.69480307001504</v>
      </c>
      <c r="R82" s="341">
        <f>+'Power Off-Peak Prices'!R90</f>
        <v>378.55798433307609</v>
      </c>
      <c r="S82" s="341">
        <f>+'Power Off-Peak Prices'!S90</f>
        <v>302.33640581319742</v>
      </c>
      <c r="T82" s="341">
        <f>+'Power Off-Peak Prices'!T90</f>
        <v>319.92037334168708</v>
      </c>
      <c r="U82" s="341">
        <f>+'Power Off-Peak Prices'!U90</f>
        <v>300.93776349895415</v>
      </c>
      <c r="V82" s="341">
        <f>+'Power Off-Peak Prices'!V90</f>
        <v>286.15108059895283</v>
      </c>
      <c r="W82" s="411">
        <f>+'Power Off-Peak Prices'!W90</f>
        <v>280.41018450325646</v>
      </c>
      <c r="X82" s="341">
        <f>+'Power Off-Peak Prices'!X90</f>
        <v>105.19460625804641</v>
      </c>
      <c r="Y82" s="341">
        <f>+'Power Off-Peak Prices'!Y90</f>
        <v>79.128970244942138</v>
      </c>
      <c r="Z82" s="341">
        <f>+'Power Off-Peak Prices'!Z90</f>
        <v>70.633758706673689</v>
      </c>
      <c r="AA82" s="341">
        <f>+'Power Off-Peak Prices'!AA90</f>
        <v>51.443504845061398</v>
      </c>
      <c r="AB82" s="341">
        <f>+'Power Off-Peak Prices'!AB90</f>
        <v>24.460474242761848</v>
      </c>
      <c r="AC82" s="368">
        <f ca="1">+'Power Off-Peak Prices'!AC90</f>
        <v>69.577768451597876</v>
      </c>
    </row>
    <row r="83" spans="1:29" ht="13.65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735.45289052249336</v>
      </c>
      <c r="D83" s="341">
        <f ca="1">+'Power Off-Peak Prices'!D91</f>
        <v>58.437086377771266</v>
      </c>
      <c r="E83" s="341">
        <f>+'Power Off-Peak Prices'!E91</f>
        <v>60.466664056689297</v>
      </c>
      <c r="F83" s="411">
        <f ca="1">+'Power Off-Peak Prices'!F91</f>
        <v>284.78554698565131</v>
      </c>
      <c r="G83" s="341">
        <f>+'Power Off-Peak Prices'!G91</f>
        <v>74.777728920009395</v>
      </c>
      <c r="H83" s="341">
        <f>+'Power Off-Peak Prices'!H91</f>
        <v>70.581314767360709</v>
      </c>
      <c r="I83" s="341">
        <f>+'Power Off-Peak Prices'!I91</f>
        <v>78.97414307265808</v>
      </c>
      <c r="J83" s="341">
        <f>+'Power Off-Peak Prices'!J91</f>
        <v>122.69847937444501</v>
      </c>
      <c r="K83" s="341">
        <f>+'Power Off-Peak Prices'!K91</f>
        <v>108.69865561400729</v>
      </c>
      <c r="L83" s="341">
        <f>+'Power Off-Peak Prices'!L91</f>
        <v>136.69830313488455</v>
      </c>
      <c r="M83" s="341">
        <f>+'Power Off-Peak Prices'!M91</f>
        <v>773.50523083049848</v>
      </c>
      <c r="N83" s="341">
        <f>+'Power Off-Peak Prices'!N91</f>
        <v>570.76950497577309</v>
      </c>
      <c r="O83" s="341">
        <f>+'Power Off-Peak Prices'!O91</f>
        <v>493.33056219651917</v>
      </c>
      <c r="P83" s="341">
        <f>+'Power Off-Peak Prices'!P91</f>
        <v>495.17910403939095</v>
      </c>
      <c r="Q83" s="341">
        <f>+'Power Off-Peak Prices'!Q91</f>
        <v>491.4820203536492</v>
      </c>
      <c r="R83" s="341">
        <f>+'Power Off-Peak Prices'!R91</f>
        <v>369.09983394201117</v>
      </c>
      <c r="S83" s="341">
        <f>+'Power Off-Peak Prices'!S91</f>
        <v>296.644991051131</v>
      </c>
      <c r="T83" s="341">
        <f>+'Power Off-Peak Prices'!T91</f>
        <v>339.05737268344819</v>
      </c>
      <c r="U83" s="341">
        <f>+'Power Off-Peak Prices'!U91</f>
        <v>288.16660355703971</v>
      </c>
      <c r="V83" s="341">
        <f>+'Power Off-Peak Prices'!V91</f>
        <v>262.71099691290146</v>
      </c>
      <c r="W83" s="411">
        <f>+'Power Off-Peak Prices'!W91</f>
        <v>327.38144763110358</v>
      </c>
      <c r="X83" s="341">
        <f>+'Power Off-Peak Prices'!X91</f>
        <v>255.78871159410846</v>
      </c>
      <c r="Y83" s="341">
        <f>+'Power Off-Peak Prices'!Y91</f>
        <v>213.68194946358471</v>
      </c>
      <c r="Z83" s="341">
        <f>+'Power Off-Peak Prices'!Z91</f>
        <v>197.34296490693487</v>
      </c>
      <c r="AA83" s="341">
        <f>+'Power Off-Peak Prices'!AA91</f>
        <v>140.40662001368219</v>
      </c>
      <c r="AB83" s="341">
        <f>+'Power Off-Peak Prices'!AB91</f>
        <v>93.466124283270801</v>
      </c>
      <c r="AC83" s="368">
        <f ca="1">+'Power Off-Peak Prices'!AC91</f>
        <v>169.52322561029268</v>
      </c>
    </row>
    <row r="84" spans="1:29" ht="13.65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674.64894901940215</v>
      </c>
      <c r="D84" s="341">
        <f ca="1">+'Power Off-Peak Prices'!D92</f>
        <v>69.85440497584068</v>
      </c>
      <c r="E84" s="341">
        <f>+'Power Off-Peak Prices'!E92</f>
        <v>60.264390765898497</v>
      </c>
      <c r="F84" s="411">
        <f ca="1">+'Power Off-Peak Prices'!F92</f>
        <v>268.25591492038075</v>
      </c>
      <c r="G84" s="341">
        <f>+'Power Off-Peak Prices'!G92</f>
        <v>74.777728920010304</v>
      </c>
      <c r="H84" s="341">
        <f>+'Power Off-Peak Prices'!H92</f>
        <v>70.581314767362528</v>
      </c>
      <c r="I84" s="341">
        <f>+'Power Off-Peak Prices'!I92</f>
        <v>78.97414307265808</v>
      </c>
      <c r="J84" s="341">
        <f>+'Power Off-Peak Prices'!J92</f>
        <v>122.48277618203974</v>
      </c>
      <c r="K84" s="341">
        <f>+'Power Off-Peak Prices'!K92</f>
        <v>108.69865561400729</v>
      </c>
      <c r="L84" s="341">
        <f>+'Power Off-Peak Prices'!L92</f>
        <v>136.26689675007037</v>
      </c>
      <c r="M84" s="341">
        <f>+'Power Off-Peak Prices'!M92</f>
        <v>698.13967458370644</v>
      </c>
      <c r="N84" s="341">
        <f>+'Power Off-Peak Prices'!N92</f>
        <v>532.38580554876626</v>
      </c>
      <c r="O84" s="341">
        <f>+'Power Off-Peak Prices'!O92</f>
        <v>492.06112554012725</v>
      </c>
      <c r="P84" s="341">
        <f>+'Power Off-Peak Prices'!P92</f>
        <v>492.63412060651899</v>
      </c>
      <c r="Q84" s="341">
        <f>+'Power Off-Peak Prices'!Q92</f>
        <v>491.48813047373187</v>
      </c>
      <c r="R84" s="341">
        <f>+'Power Off-Peak Prices'!R92</f>
        <v>367.48754916098187</v>
      </c>
      <c r="S84" s="341">
        <f>+'Power Off-Peak Prices'!S92</f>
        <v>271.49915419868103</v>
      </c>
      <c r="T84" s="341">
        <f>+'Power Off-Peak Prices'!T92</f>
        <v>319.86185496728831</v>
      </c>
      <c r="U84" s="341">
        <f>+'Power Off-Peak Prices'!U92</f>
        <v>258.12907113588153</v>
      </c>
      <c r="V84" s="341">
        <f>+'Power Off-Peak Prices'!V92</f>
        <v>236.5065364928696</v>
      </c>
      <c r="W84" s="411">
        <f>+'Power Off-Peak Prices'!W92</f>
        <v>309.02194857064751</v>
      </c>
      <c r="X84" s="341">
        <f>+'Power Off-Peak Prices'!X92</f>
        <v>241.48070656740038</v>
      </c>
      <c r="Y84" s="341">
        <f>+'Power Off-Peak Prices'!Y92</f>
        <v>202.9148620082633</v>
      </c>
      <c r="Z84" s="341">
        <f>+'Power Off-Peak Prices'!Z92</f>
        <v>188.11238606512507</v>
      </c>
      <c r="AA84" s="341">
        <f>+'Power Off-Peak Prices'!AA92</f>
        <v>135.59995210251873</v>
      </c>
      <c r="AB84" s="341">
        <f>+'Power Off-Peak Prices'!AB92</f>
        <v>93.140848929868298</v>
      </c>
      <c r="AC84" s="368">
        <f ca="1">+'Power Off-Peak Prices'!AC92</f>
        <v>162.33655781667312</v>
      </c>
    </row>
    <row r="85" spans="1:29" ht="13.65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675.73512160788323</v>
      </c>
      <c r="D85" s="343">
        <f ca="1">+'Power Off-Peak Prices'!D93</f>
        <v>69.85440497584068</v>
      </c>
      <c r="E85" s="343">
        <f>+'Power Off-Peak Prices'!E93</f>
        <v>60.264390765897588</v>
      </c>
      <c r="F85" s="412">
        <f ca="1">+'Power Off-Peak Prices'!F93</f>
        <v>268.61797244987338</v>
      </c>
      <c r="G85" s="343">
        <f>+'Power Off-Peak Prices'!G93</f>
        <v>74.777728920010304</v>
      </c>
      <c r="H85" s="343">
        <f>+'Power Off-Peak Prices'!H93</f>
        <v>70.581314767362528</v>
      </c>
      <c r="I85" s="343">
        <f>+'Power Off-Peak Prices'!I93</f>
        <v>78.97414307265808</v>
      </c>
      <c r="J85" s="343">
        <f>+'Power Off-Peak Prices'!J93</f>
        <v>122.48277618203792</v>
      </c>
      <c r="K85" s="343">
        <f>+'Power Off-Peak Prices'!K93</f>
        <v>108.69865561400729</v>
      </c>
      <c r="L85" s="343">
        <f>+'Power Off-Peak Prices'!L93</f>
        <v>136.26689675007219</v>
      </c>
      <c r="M85" s="343">
        <f>+'Power Off-Peak Prices'!M93</f>
        <v>731.24106986458719</v>
      </c>
      <c r="N85" s="343">
        <f>+'Power Off-Peak Prices'!N93</f>
        <v>568.62612135806739</v>
      </c>
      <c r="O85" s="343">
        <f>+'Power Off-Peak Prices'!O93</f>
        <v>543.62584131678159</v>
      </c>
      <c r="P85" s="343">
        <f>+'Power Off-Peak Prices'!P93</f>
        <v>536.57176386271203</v>
      </c>
      <c r="Q85" s="343">
        <f>+'Power Off-Peak Prices'!Q93</f>
        <v>550.67991877085115</v>
      </c>
      <c r="R85" s="343">
        <f>+'Power Off-Peak Prices'!R93</f>
        <v>403.11653592174116</v>
      </c>
      <c r="S85" s="343">
        <f>+'Power Off-Peak Prices'!S93</f>
        <v>281.46466933247393</v>
      </c>
      <c r="T85" s="343">
        <f>+'Power Off-Peak Prices'!T93</f>
        <v>332.57683465106857</v>
      </c>
      <c r="U85" s="343">
        <f>+'Power Off-Peak Prices'!U93</f>
        <v>267.27834036545119</v>
      </c>
      <c r="V85" s="343">
        <f>+'Power Off-Peak Prices'!V93</f>
        <v>244.53883298090568</v>
      </c>
      <c r="W85" s="412">
        <f>+'Power Off-Peak Prices'!W93</f>
        <v>324.78199400781523</v>
      </c>
      <c r="X85" s="343">
        <f>+'Power Off-Peak Prices'!X93</f>
        <v>249.92598328318491</v>
      </c>
      <c r="Y85" s="343">
        <f>+'Power Off-Peak Prices'!Y93</f>
        <v>209.25328989713216</v>
      </c>
      <c r="Z85" s="343">
        <f>+'Power Off-Peak Prices'!Z93</f>
        <v>193.94075100665941</v>
      </c>
      <c r="AA85" s="343">
        <f>+'Power Off-Peak Prices'!AA93</f>
        <v>138.86223122454976</v>
      </c>
      <c r="AB85" s="343">
        <f>+'Power Off-Peak Prices'!AB93</f>
        <v>94.485303112778638</v>
      </c>
      <c r="AC85" s="370">
        <f ca="1">+'Power Off-Peak Prices'!AC93</f>
        <v>166.89578843427898</v>
      </c>
    </row>
    <row r="86" spans="1:29" ht="13.65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65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65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65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45720</xdr:colOff>
                    <xdr:row>1</xdr:row>
                    <xdr:rowOff>0</xdr:rowOff>
                  </from>
                  <to>
                    <xdr:col>5</xdr:col>
                    <xdr:colOff>251460</xdr:colOff>
                    <xdr:row>3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ColWidth="9.125" defaultRowHeight="10.199999999999999" x14ac:dyDescent="0.2"/>
  <cols>
    <col min="1" max="1" width="32.75" style="234" customWidth="1"/>
    <col min="2" max="14" width="9.125" style="234"/>
    <col min="15" max="16" width="0" style="234" hidden="1" customWidth="1"/>
    <col min="17" max="28" width="9.125" style="234" hidden="1" customWidth="1"/>
    <col min="29" max="29" width="12.625" style="234" hidden="1" customWidth="1"/>
    <col min="30" max="30" width="0" style="234" hidden="1" customWidth="1"/>
    <col min="31" max="32" width="9.125" style="234" hidden="1" customWidth="1"/>
    <col min="33" max="33" width="15.25" style="234" bestFit="1" customWidth="1"/>
    <col min="34" max="16384" width="9.125" style="234"/>
  </cols>
  <sheetData>
    <row r="3" spans="1:38" ht="19.5" customHeight="1" x14ac:dyDescent="0.25">
      <c r="A3" s="417">
        <f>+'Power Desk Daily Price'!A6</f>
        <v>37181</v>
      </c>
    </row>
    <row r="5" spans="1:38" ht="14.4" thickBot="1" x14ac:dyDescent="0.3">
      <c r="A5" s="418" t="str">
        <f>+'Power Desk Daily Price'!A8</f>
        <v>West Daily Peak Prices</v>
      </c>
      <c r="B5" s="421">
        <f>+'Power Desk Daily Price'!B8</f>
        <v>37182</v>
      </c>
      <c r="C5" s="421">
        <f>+'Power Desk Daily Price'!C8</f>
        <v>37183</v>
      </c>
      <c r="D5" s="421">
        <f>+'Power Desk Daily Price'!D8</f>
        <v>37184</v>
      </c>
      <c r="E5" s="421">
        <f>+'Power Desk Daily Price'!E8</f>
        <v>37186</v>
      </c>
      <c r="F5" s="421">
        <f>+'Power Desk Daily Price'!F8</f>
        <v>37187</v>
      </c>
      <c r="G5" s="421">
        <f>+'Power Desk Daily Price'!G8</f>
        <v>37188</v>
      </c>
      <c r="H5" s="421">
        <f>+'Power Desk Daily Price'!H8</f>
        <v>37189</v>
      </c>
      <c r="I5" s="421">
        <f>+'Power Desk Daily Price'!I8</f>
        <v>37190</v>
      </c>
      <c r="J5" s="421">
        <f>+'Power Desk Daily Price'!J8</f>
        <v>37191</v>
      </c>
      <c r="K5" s="421">
        <f>+'Power Desk Daily Price'!K8</f>
        <v>37193</v>
      </c>
      <c r="L5" s="421">
        <f>+'Power Desk Daily Price'!L8</f>
        <v>37194</v>
      </c>
      <c r="M5" s="421">
        <f>+'Power Desk Daily Price'!M8</f>
        <v>37195</v>
      </c>
      <c r="N5" s="421">
        <f>+'Power Desk Daily Price'!N8</f>
        <v>37196</v>
      </c>
      <c r="O5" s="421">
        <f>+'Power Desk Daily Price'!O8</f>
        <v>37197</v>
      </c>
      <c r="P5" s="421">
        <f>+'Power Desk Daily Price'!P8</f>
        <v>37198</v>
      </c>
      <c r="Q5" s="421">
        <f>+'Power Desk Daily Price'!Q8</f>
        <v>37200</v>
      </c>
      <c r="R5" s="421">
        <f>+'Power Desk Daily Price'!R8</f>
        <v>37201</v>
      </c>
      <c r="S5" s="421">
        <f>+'Power Desk Daily Price'!S8</f>
        <v>37202</v>
      </c>
      <c r="T5" s="421">
        <f>+'Power Desk Daily Price'!T8</f>
        <v>37203</v>
      </c>
      <c r="U5" s="421">
        <f>+'Power Desk Daily Price'!U8</f>
        <v>37204</v>
      </c>
      <c r="V5" s="421">
        <f>+'Power Desk Daily Price'!V8</f>
        <v>37205</v>
      </c>
      <c r="W5" s="421">
        <f>+'Power Desk Daily Price'!W8</f>
        <v>37207</v>
      </c>
      <c r="X5" s="421">
        <f>+'Power Desk Daily Price'!X8</f>
        <v>37208</v>
      </c>
      <c r="Y5" s="421">
        <f>+'Power Desk Daily Price'!Y8</f>
        <v>37209</v>
      </c>
      <c r="Z5" s="421">
        <f>+'Power Desk Daily Price'!Z8</f>
        <v>37210</v>
      </c>
      <c r="AA5" s="421">
        <f>+'Power Desk Daily Price'!AA8</f>
        <v>37211</v>
      </c>
      <c r="AB5" s="421">
        <f>+'Power Desk Daily Price'!AB8</f>
        <v>37212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5">
      <c r="A6" s="419" t="str">
        <f>+'Power Desk Daily Price'!A9</f>
        <v>MID-COLUMBIA</v>
      </c>
      <c r="B6" s="423">
        <f>+'Power Desk Daily Price'!B9</f>
        <v>26</v>
      </c>
      <c r="C6" s="424">
        <f>+'Power Desk Daily Price'!C9</f>
        <v>26</v>
      </c>
      <c r="D6" s="424">
        <f>+'Power Desk Daily Price'!D9</f>
        <v>26</v>
      </c>
      <c r="E6" s="424">
        <f>+'Power Desk Daily Price'!E9</f>
        <v>26</v>
      </c>
      <c r="F6" s="424">
        <f>+'Power Desk Daily Price'!F9</f>
        <v>26</v>
      </c>
      <c r="G6" s="424">
        <f>+'Power Desk Daily Price'!G9</f>
        <v>26</v>
      </c>
      <c r="H6" s="424">
        <f>+'Power Desk Daily Price'!H9</f>
        <v>26</v>
      </c>
      <c r="I6" s="424">
        <f>+'Power Desk Daily Price'!I9</f>
        <v>26</v>
      </c>
      <c r="J6" s="424">
        <f>+'Power Desk Daily Price'!J9</f>
        <v>26</v>
      </c>
      <c r="K6" s="424">
        <f>+'Power Desk Daily Price'!K9</f>
        <v>26</v>
      </c>
      <c r="L6" s="424">
        <f>+'Power Desk Daily Price'!L9</f>
        <v>26</v>
      </c>
      <c r="M6" s="424">
        <f>+'Power Desk Daily Price'!M9</f>
        <v>26</v>
      </c>
      <c r="N6" s="424">
        <f>+'Power Desk Daily Price'!N9</f>
        <v>28</v>
      </c>
      <c r="O6" s="424">
        <f>+'Power Desk Daily Price'!O9</f>
        <v>28</v>
      </c>
      <c r="P6" s="424">
        <f>+'Power Desk Daily Price'!P9</f>
        <v>28</v>
      </c>
      <c r="Q6" s="424">
        <f>+'Power Desk Daily Price'!Q9</f>
        <v>28</v>
      </c>
      <c r="R6" s="424">
        <f>+'Power Desk Daily Price'!R9</f>
        <v>28</v>
      </c>
      <c r="S6" s="424">
        <f>+'Power Desk Daily Price'!S9</f>
        <v>28</v>
      </c>
      <c r="T6" s="424">
        <f>+'Power Desk Daily Price'!T9</f>
        <v>28</v>
      </c>
      <c r="U6" s="424">
        <f>+'Power Desk Daily Price'!U9</f>
        <v>28</v>
      </c>
      <c r="V6" s="424">
        <f>+'Power Desk Daily Price'!V9</f>
        <v>28</v>
      </c>
      <c r="W6" s="424">
        <f>+'Power Desk Daily Price'!W9</f>
        <v>28</v>
      </c>
      <c r="X6" s="424">
        <f>+'Power Desk Daily Price'!X9</f>
        <v>28</v>
      </c>
      <c r="Y6" s="424">
        <f>+'Power Desk Daily Price'!Y9</f>
        <v>28</v>
      </c>
      <c r="Z6" s="424">
        <f>+'Power Desk Daily Price'!Z9</f>
        <v>28</v>
      </c>
      <c r="AA6" s="424">
        <f>+'Power Desk Daily Price'!AA9</f>
        <v>28</v>
      </c>
      <c r="AB6" s="424">
        <f>+'Power Desk Daily Price'!AB9</f>
        <v>28</v>
      </c>
      <c r="AC6" s="431">
        <f>+'Power Desk Daily Price'!AC9</f>
        <v>26</v>
      </c>
      <c r="AD6" s="377"/>
      <c r="AE6" s="377"/>
      <c r="AF6" s="377"/>
      <c r="AG6" s="431">
        <f>+'Power Desk Daily Price'!AC9</f>
        <v>26</v>
      </c>
      <c r="AH6" s="377"/>
      <c r="AI6" s="377"/>
      <c r="AJ6" s="377"/>
      <c r="AK6" s="377"/>
      <c r="AL6" s="377"/>
    </row>
    <row r="7" spans="1:38" ht="12" x14ac:dyDescent="0.25">
      <c r="A7" s="415" t="str">
        <f>+'Power Desk Daily Price'!A10</f>
        <v>COB</v>
      </c>
      <c r="B7" s="425">
        <f>+'Power Desk Daily Price'!B10</f>
        <v>28.25</v>
      </c>
      <c r="C7" s="426">
        <f>+'Power Desk Daily Price'!C10</f>
        <v>28</v>
      </c>
      <c r="D7" s="426">
        <f>+'Power Desk Daily Price'!D10</f>
        <v>28</v>
      </c>
      <c r="E7" s="426">
        <f>+'Power Desk Daily Price'!E10</f>
        <v>28</v>
      </c>
      <c r="F7" s="426">
        <f>+'Power Desk Daily Price'!F10</f>
        <v>28</v>
      </c>
      <c r="G7" s="426">
        <f>+'Power Desk Daily Price'!G10</f>
        <v>28</v>
      </c>
      <c r="H7" s="426">
        <f>+'Power Desk Daily Price'!H10</f>
        <v>28</v>
      </c>
      <c r="I7" s="426">
        <f>+'Power Desk Daily Price'!I10</f>
        <v>28</v>
      </c>
      <c r="J7" s="426">
        <f>+'Power Desk Daily Price'!J10</f>
        <v>28</v>
      </c>
      <c r="K7" s="426">
        <f>+'Power Desk Daily Price'!K10</f>
        <v>28</v>
      </c>
      <c r="L7" s="426">
        <f>+'Power Desk Daily Price'!L10</f>
        <v>28</v>
      </c>
      <c r="M7" s="426">
        <f>+'Power Desk Daily Price'!M10</f>
        <v>28</v>
      </c>
      <c r="N7" s="426">
        <f>+'Power Desk Daily Price'!N10</f>
        <v>28.75</v>
      </c>
      <c r="O7" s="426">
        <f>+'Power Desk Daily Price'!O10</f>
        <v>28.75</v>
      </c>
      <c r="P7" s="426">
        <f>+'Power Desk Daily Price'!P10</f>
        <v>28.75</v>
      </c>
      <c r="Q7" s="426">
        <f>+'Power Desk Daily Price'!Q10</f>
        <v>28.75</v>
      </c>
      <c r="R7" s="426">
        <f>+'Power Desk Daily Price'!R10</f>
        <v>28.75</v>
      </c>
      <c r="S7" s="426">
        <f>+'Power Desk Daily Price'!S10</f>
        <v>28.75</v>
      </c>
      <c r="T7" s="426">
        <f>+'Power Desk Daily Price'!T10</f>
        <v>28.75</v>
      </c>
      <c r="U7" s="426">
        <f>+'Power Desk Daily Price'!U10</f>
        <v>28.75</v>
      </c>
      <c r="V7" s="426">
        <f>+'Power Desk Daily Price'!V10</f>
        <v>28.75</v>
      </c>
      <c r="W7" s="426">
        <f>+'Power Desk Daily Price'!W10</f>
        <v>28.75</v>
      </c>
      <c r="X7" s="426">
        <f>+'Power Desk Daily Price'!X10</f>
        <v>28.75</v>
      </c>
      <c r="Y7" s="426">
        <f>+'Power Desk Daily Price'!Y10</f>
        <v>28.75</v>
      </c>
      <c r="Z7" s="426">
        <f>+'Power Desk Daily Price'!Z10</f>
        <v>28.75</v>
      </c>
      <c r="AA7" s="426">
        <f>+'Power Desk Daily Price'!AA10</f>
        <v>28.75</v>
      </c>
      <c r="AB7" s="426">
        <f>+'Power Desk Daily Price'!AB10</f>
        <v>28.75</v>
      </c>
      <c r="AC7" s="432">
        <f>+'Power Desk Daily Price'!AC10</f>
        <v>28.020833333333332</v>
      </c>
      <c r="AD7" s="377"/>
      <c r="AE7" s="377"/>
      <c r="AF7" s="377"/>
      <c r="AG7" s="432">
        <f>+'Power Desk Daily Price'!AC10</f>
        <v>28.020833333333332</v>
      </c>
      <c r="AH7" s="377"/>
      <c r="AI7" s="377"/>
      <c r="AJ7" s="377"/>
      <c r="AK7" s="377"/>
      <c r="AL7" s="377"/>
    </row>
    <row r="8" spans="1:38" ht="12" x14ac:dyDescent="0.25">
      <c r="A8" s="415" t="str">
        <f>+'Power Desk Daily Price'!A11</f>
        <v>NP15</v>
      </c>
      <c r="B8" s="425">
        <f>+'Power Desk Daily Price'!B11</f>
        <v>28.76</v>
      </c>
      <c r="C8" s="426">
        <f>+'Power Desk Daily Price'!C11</f>
        <v>28.5</v>
      </c>
      <c r="D8" s="426">
        <f>+'Power Desk Daily Price'!D11</f>
        <v>28.5</v>
      </c>
      <c r="E8" s="426">
        <f>+'Power Desk Daily Price'!E11</f>
        <v>28.5</v>
      </c>
      <c r="F8" s="426">
        <f>+'Power Desk Daily Price'!F11</f>
        <v>28.5</v>
      </c>
      <c r="G8" s="426">
        <f>+'Power Desk Daily Price'!G11</f>
        <v>28.5</v>
      </c>
      <c r="H8" s="426">
        <f>+'Power Desk Daily Price'!H11</f>
        <v>28.5</v>
      </c>
      <c r="I8" s="426">
        <f>+'Power Desk Daily Price'!I11</f>
        <v>28.5</v>
      </c>
      <c r="J8" s="426">
        <f>+'Power Desk Daily Price'!J11</f>
        <v>28.5</v>
      </c>
      <c r="K8" s="426">
        <f>+'Power Desk Daily Price'!K11</f>
        <v>28.5</v>
      </c>
      <c r="L8" s="426">
        <f>+'Power Desk Daily Price'!L11</f>
        <v>28.5</v>
      </c>
      <c r="M8" s="426">
        <f>+'Power Desk Daily Price'!M11</f>
        <v>28.5</v>
      </c>
      <c r="N8" s="426">
        <f>+'Power Desk Daily Price'!N11</f>
        <v>29.25</v>
      </c>
      <c r="O8" s="426">
        <f>+'Power Desk Daily Price'!O11</f>
        <v>29.25</v>
      </c>
      <c r="P8" s="426">
        <f>+'Power Desk Daily Price'!P11</f>
        <v>29.25</v>
      </c>
      <c r="Q8" s="426">
        <f>+'Power Desk Daily Price'!Q11</f>
        <v>29.25</v>
      </c>
      <c r="R8" s="426">
        <f>+'Power Desk Daily Price'!R11</f>
        <v>29.25</v>
      </c>
      <c r="S8" s="426">
        <f>+'Power Desk Daily Price'!S11</f>
        <v>29.25</v>
      </c>
      <c r="T8" s="426">
        <f>+'Power Desk Daily Price'!T11</f>
        <v>29.25</v>
      </c>
      <c r="U8" s="426">
        <f>+'Power Desk Daily Price'!U11</f>
        <v>29.25</v>
      </c>
      <c r="V8" s="426">
        <f>+'Power Desk Daily Price'!V11</f>
        <v>29.25</v>
      </c>
      <c r="W8" s="426">
        <f>+'Power Desk Daily Price'!W11</f>
        <v>29.25</v>
      </c>
      <c r="X8" s="426">
        <f>+'Power Desk Daily Price'!X11</f>
        <v>29.25</v>
      </c>
      <c r="Y8" s="426">
        <f>+'Power Desk Daily Price'!Y11</f>
        <v>29.25</v>
      </c>
      <c r="Z8" s="426">
        <f>+'Power Desk Daily Price'!Z11</f>
        <v>29.25</v>
      </c>
      <c r="AA8" s="426">
        <f>+'Power Desk Daily Price'!AA11</f>
        <v>29.25</v>
      </c>
      <c r="AB8" s="426">
        <f>+'Power Desk Daily Price'!AB11</f>
        <v>28</v>
      </c>
      <c r="AC8" s="432">
        <f>+'Power Desk Daily Price'!AC11</f>
        <v>28.521666666666665</v>
      </c>
      <c r="AD8" s="377"/>
      <c r="AE8" s="377"/>
      <c r="AF8" s="377"/>
      <c r="AG8" s="432">
        <f>+'Power Desk Daily Price'!AC11</f>
        <v>28.521666666666665</v>
      </c>
      <c r="AH8" s="377"/>
      <c r="AI8" s="377"/>
      <c r="AJ8" s="377"/>
      <c r="AK8" s="377"/>
      <c r="AL8" s="377"/>
    </row>
    <row r="9" spans="1:38" ht="12" x14ac:dyDescent="0.25">
      <c r="A9" s="415" t="str">
        <f>+'Power Desk Daily Price'!A12</f>
        <v>ZP26</v>
      </c>
      <c r="B9" s="425">
        <f>+'Power Desk Daily Price'!B12</f>
        <v>28.76</v>
      </c>
      <c r="C9" s="426">
        <f>+'Power Desk Daily Price'!C12</f>
        <v>27.1875</v>
      </c>
      <c r="D9" s="426">
        <f>+'Power Desk Daily Price'!D12</f>
        <v>30.25</v>
      </c>
      <c r="E9" s="426">
        <f>+'Power Desk Daily Price'!E12</f>
        <v>27.1875</v>
      </c>
      <c r="F9" s="426">
        <f>+'Power Desk Daily Price'!F12</f>
        <v>27.1875</v>
      </c>
      <c r="G9" s="426">
        <f>+'Power Desk Daily Price'!G12</f>
        <v>27.1875</v>
      </c>
      <c r="H9" s="426">
        <f>+'Power Desk Daily Price'!H12</f>
        <v>27.1875</v>
      </c>
      <c r="I9" s="426">
        <f>+'Power Desk Daily Price'!I12</f>
        <v>27.1875</v>
      </c>
      <c r="J9" s="426">
        <f>+'Power Desk Daily Price'!J12</f>
        <v>25.5</v>
      </c>
      <c r="K9" s="426">
        <f>+'Power Desk Daily Price'!K12</f>
        <v>27.1875</v>
      </c>
      <c r="L9" s="426">
        <f>+'Power Desk Daily Price'!L12</f>
        <v>27.1875</v>
      </c>
      <c r="M9" s="426">
        <f>+'Power Desk Daily Price'!M12</f>
        <v>27.1875</v>
      </c>
      <c r="N9" s="426">
        <f>+'Power Desk Daily Price'!N12</f>
        <v>24.9</v>
      </c>
      <c r="O9" s="426">
        <f>+'Power Desk Daily Price'!O12</f>
        <v>24.9</v>
      </c>
      <c r="P9" s="426">
        <f>+'Power Desk Daily Price'!P12</f>
        <v>24.899999618530298</v>
      </c>
      <c r="Q9" s="426">
        <f>+'Power Desk Daily Price'!Q12</f>
        <v>20.174999237060501</v>
      </c>
      <c r="R9" s="426">
        <f>+'Power Desk Daily Price'!R12</f>
        <v>20.174999237060501</v>
      </c>
      <c r="S9" s="426">
        <f>+'Power Desk Daily Price'!S12</f>
        <v>20.174999237060501</v>
      </c>
      <c r="T9" s="426">
        <f>+'Power Desk Daily Price'!T12</f>
        <v>20.174999237060501</v>
      </c>
      <c r="U9" s="426">
        <f>+'Power Desk Daily Price'!U12</f>
        <v>20.174999237060501</v>
      </c>
      <c r="V9" s="426">
        <f>+'Power Desk Daily Price'!V12</f>
        <v>26</v>
      </c>
      <c r="W9" s="426">
        <f>+'Power Desk Daily Price'!W12</f>
        <v>20.174999237060501</v>
      </c>
      <c r="X9" s="426">
        <f>+'Power Desk Daily Price'!X12</f>
        <v>20.174999237060501</v>
      </c>
      <c r="Y9" s="426">
        <f>+'Power Desk Daily Price'!Y12</f>
        <v>20.174999237060501</v>
      </c>
      <c r="Z9" s="426">
        <f>+'Power Desk Daily Price'!Z12</f>
        <v>20.174999237060501</v>
      </c>
      <c r="AA9" s="426">
        <f>+'Power Desk Daily Price'!AA12</f>
        <v>20.174999237060501</v>
      </c>
      <c r="AB9" s="426">
        <f>+'Power Desk Daily Price'!AB12</f>
        <v>26</v>
      </c>
      <c r="AC9" s="432">
        <f>+'Power Desk Daily Price'!AC12</f>
        <v>27.433125</v>
      </c>
      <c r="AD9" s="377"/>
      <c r="AE9" s="377"/>
      <c r="AF9" s="377"/>
      <c r="AG9" s="432">
        <f>+'Power Desk Daily Price'!AC12</f>
        <v>27.433125</v>
      </c>
      <c r="AH9" s="377"/>
      <c r="AI9" s="377"/>
      <c r="AJ9" s="377"/>
      <c r="AK9" s="377"/>
      <c r="AL9" s="377"/>
    </row>
    <row r="10" spans="1:38" ht="12" x14ac:dyDescent="0.25">
      <c r="A10" s="415" t="str">
        <f>+'Power Desk Daily Price'!A13</f>
        <v>SP15</v>
      </c>
      <c r="B10" s="425">
        <f>+'Power Desk Daily Price'!B13</f>
        <v>29.97</v>
      </c>
      <c r="C10" s="426">
        <f>+'Power Desk Daily Price'!C13</f>
        <v>29.5</v>
      </c>
      <c r="D10" s="426">
        <f>+'Power Desk Daily Price'!D13</f>
        <v>29.5</v>
      </c>
      <c r="E10" s="426">
        <f>+'Power Desk Daily Price'!E13</f>
        <v>29.5</v>
      </c>
      <c r="F10" s="426">
        <f>+'Power Desk Daily Price'!F13</f>
        <v>29.5</v>
      </c>
      <c r="G10" s="426">
        <f>+'Power Desk Daily Price'!G13</f>
        <v>29.5</v>
      </c>
      <c r="H10" s="426">
        <f>+'Power Desk Daily Price'!H13</f>
        <v>29.5</v>
      </c>
      <c r="I10" s="426">
        <f>+'Power Desk Daily Price'!I13</f>
        <v>29.5</v>
      </c>
      <c r="J10" s="426">
        <f>+'Power Desk Daily Price'!J13</f>
        <v>29.5</v>
      </c>
      <c r="K10" s="426">
        <f>+'Power Desk Daily Price'!K13</f>
        <v>29.5</v>
      </c>
      <c r="L10" s="426">
        <f>+'Power Desk Daily Price'!L13</f>
        <v>29.5</v>
      </c>
      <c r="M10" s="426">
        <f>+'Power Desk Daily Price'!M13</f>
        <v>29.5</v>
      </c>
      <c r="N10" s="426">
        <f>+'Power Desk Daily Price'!N13</f>
        <v>28.6</v>
      </c>
      <c r="O10" s="426">
        <f>+'Power Desk Daily Price'!O13</f>
        <v>28.6</v>
      </c>
      <c r="P10" s="426">
        <f>+'Power Desk Daily Price'!P13</f>
        <v>28.6</v>
      </c>
      <c r="Q10" s="426">
        <f>+'Power Desk Daily Price'!Q13</f>
        <v>28.6</v>
      </c>
      <c r="R10" s="426">
        <f>+'Power Desk Daily Price'!R13</f>
        <v>28.6</v>
      </c>
      <c r="S10" s="426">
        <f>+'Power Desk Daily Price'!S13</f>
        <v>28.6</v>
      </c>
      <c r="T10" s="426">
        <f>+'Power Desk Daily Price'!T13</f>
        <v>28.6</v>
      </c>
      <c r="U10" s="426">
        <f>+'Power Desk Daily Price'!U13</f>
        <v>28.6</v>
      </c>
      <c r="V10" s="426">
        <f>+'Power Desk Daily Price'!V13</f>
        <v>28.6</v>
      </c>
      <c r="W10" s="426">
        <f>+'Power Desk Daily Price'!W13</f>
        <v>28.6</v>
      </c>
      <c r="X10" s="426">
        <f>+'Power Desk Daily Price'!X13</f>
        <v>28.6</v>
      </c>
      <c r="Y10" s="426">
        <f>+'Power Desk Daily Price'!Y13</f>
        <v>28.6</v>
      </c>
      <c r="Z10" s="426">
        <f>+'Power Desk Daily Price'!Z13</f>
        <v>28.6</v>
      </c>
      <c r="AA10" s="426">
        <f>+'Power Desk Daily Price'!AA13</f>
        <v>28.6</v>
      </c>
      <c r="AB10" s="426">
        <f>+'Power Desk Daily Price'!AB13</f>
        <v>28.6</v>
      </c>
      <c r="AC10" s="432">
        <f>+'Power Desk Daily Price'!AC13</f>
        <v>29.53916666666667</v>
      </c>
      <c r="AD10" s="377"/>
      <c r="AE10" s="377"/>
      <c r="AF10" s="377"/>
      <c r="AG10" s="432">
        <f>+'Power Desk Daily Price'!AC13</f>
        <v>29.53916666666667</v>
      </c>
      <c r="AH10" s="377"/>
      <c r="AI10" s="377"/>
      <c r="AJ10" s="377"/>
      <c r="AK10" s="377"/>
      <c r="AL10" s="377"/>
    </row>
    <row r="11" spans="1:38" ht="12" x14ac:dyDescent="0.25">
      <c r="A11" s="415" t="str">
        <f>+'Power Desk Daily Price'!A14</f>
        <v>Palo Verde</v>
      </c>
      <c r="B11" s="425">
        <f>+'Power Desk Daily Price'!B14</f>
        <v>29.5</v>
      </c>
      <c r="C11" s="426">
        <f>+'Power Desk Daily Price'!C14</f>
        <v>27.5</v>
      </c>
      <c r="D11" s="426">
        <f>+'Power Desk Daily Price'!D14</f>
        <v>27.5</v>
      </c>
      <c r="E11" s="426">
        <f>+'Power Desk Daily Price'!E14</f>
        <v>27.5</v>
      </c>
      <c r="F11" s="426">
        <f>+'Power Desk Daily Price'!F14</f>
        <v>27.5</v>
      </c>
      <c r="G11" s="426">
        <f>+'Power Desk Daily Price'!G14</f>
        <v>27.5</v>
      </c>
      <c r="H11" s="426">
        <f>+'Power Desk Daily Price'!H14</f>
        <v>27.5</v>
      </c>
      <c r="I11" s="426">
        <f>+'Power Desk Daily Price'!I14</f>
        <v>27.5</v>
      </c>
      <c r="J11" s="426">
        <f>+'Power Desk Daily Price'!J14</f>
        <v>27.5</v>
      </c>
      <c r="K11" s="426">
        <f>+'Power Desk Daily Price'!K14</f>
        <v>27.5</v>
      </c>
      <c r="L11" s="426">
        <f>+'Power Desk Daily Price'!L14</f>
        <v>27.5</v>
      </c>
      <c r="M11" s="426">
        <f>+'Power Desk Daily Price'!M14</f>
        <v>27.5</v>
      </c>
      <c r="N11" s="426">
        <f>+'Power Desk Daily Price'!N14</f>
        <v>27.75</v>
      </c>
      <c r="O11" s="426">
        <f>+'Power Desk Daily Price'!O14</f>
        <v>27.75</v>
      </c>
      <c r="P11" s="426">
        <f>+'Power Desk Daily Price'!P14</f>
        <v>27.75</v>
      </c>
      <c r="Q11" s="426">
        <f>+'Power Desk Daily Price'!Q14</f>
        <v>27.75</v>
      </c>
      <c r="R11" s="426">
        <f>+'Power Desk Daily Price'!R14</f>
        <v>27.75</v>
      </c>
      <c r="S11" s="426">
        <f>+'Power Desk Daily Price'!S14</f>
        <v>27.75</v>
      </c>
      <c r="T11" s="426">
        <f>+'Power Desk Daily Price'!T14</f>
        <v>27.75</v>
      </c>
      <c r="U11" s="426">
        <f>+'Power Desk Daily Price'!U14</f>
        <v>27.75</v>
      </c>
      <c r="V11" s="426">
        <f>+'Power Desk Daily Price'!V14</f>
        <v>27.75</v>
      </c>
      <c r="W11" s="426">
        <f>+'Power Desk Daily Price'!W14</f>
        <v>27.75</v>
      </c>
      <c r="X11" s="426">
        <f>+'Power Desk Daily Price'!X14</f>
        <v>27.75</v>
      </c>
      <c r="Y11" s="426">
        <f>+'Power Desk Daily Price'!Y14</f>
        <v>27.75</v>
      </c>
      <c r="Z11" s="426">
        <f>+'Power Desk Daily Price'!Z14</f>
        <v>27.75</v>
      </c>
      <c r="AA11" s="426">
        <f>+'Power Desk Daily Price'!AA14</f>
        <v>27.75</v>
      </c>
      <c r="AB11" s="426">
        <f>+'Power Desk Daily Price'!AB14</f>
        <v>27.75</v>
      </c>
      <c r="AC11" s="432">
        <f>+'Power Desk Daily Price'!AC14</f>
        <v>27.666666666666668</v>
      </c>
      <c r="AD11" s="377"/>
      <c r="AE11" s="377"/>
      <c r="AF11" s="377"/>
      <c r="AG11" s="432">
        <f>+'Power Desk Daily Price'!AC14</f>
        <v>27.666666666666668</v>
      </c>
      <c r="AH11" s="377"/>
      <c r="AI11" s="377"/>
      <c r="AJ11" s="377"/>
      <c r="AK11" s="377"/>
      <c r="AL11" s="377"/>
    </row>
    <row r="12" spans="1:38" ht="12.6" thickBot="1" x14ac:dyDescent="0.3">
      <c r="A12" s="416" t="str">
        <f>+'Power Desk Daily Price'!A15</f>
        <v>Mead</v>
      </c>
      <c r="B12" s="427">
        <f>+'Power Desk Daily Price'!B15</f>
        <v>30.5</v>
      </c>
      <c r="C12" s="428">
        <f>+'Power Desk Daily Price'!C15</f>
        <v>28.5</v>
      </c>
      <c r="D12" s="428">
        <f>+'Power Desk Daily Price'!D15</f>
        <v>28.5</v>
      </c>
      <c r="E12" s="428">
        <f>+'Power Desk Daily Price'!E15</f>
        <v>28.5</v>
      </c>
      <c r="F12" s="428">
        <f>+'Power Desk Daily Price'!F15</f>
        <v>28.5</v>
      </c>
      <c r="G12" s="428">
        <f>+'Power Desk Daily Price'!G15</f>
        <v>28.5</v>
      </c>
      <c r="H12" s="428">
        <f>+'Power Desk Daily Price'!H15</f>
        <v>28.5</v>
      </c>
      <c r="I12" s="428">
        <f>+'Power Desk Daily Price'!I15</f>
        <v>28.5</v>
      </c>
      <c r="J12" s="428">
        <f>+'Power Desk Daily Price'!J15</f>
        <v>28.5</v>
      </c>
      <c r="K12" s="428">
        <f>+'Power Desk Daily Price'!K15</f>
        <v>28.5</v>
      </c>
      <c r="L12" s="428">
        <f>+'Power Desk Daily Price'!L15</f>
        <v>28.5</v>
      </c>
      <c r="M12" s="428">
        <f>+'Power Desk Daily Price'!M15</f>
        <v>28.5</v>
      </c>
      <c r="N12" s="428">
        <f>+'Power Desk Daily Price'!N15</f>
        <v>28.75</v>
      </c>
      <c r="O12" s="428">
        <f>+'Power Desk Daily Price'!O15</f>
        <v>28.75</v>
      </c>
      <c r="P12" s="428">
        <f>+'Power Desk Daily Price'!P15</f>
        <v>28.75</v>
      </c>
      <c r="Q12" s="428">
        <f>+'Power Desk Daily Price'!Q15</f>
        <v>28.75</v>
      </c>
      <c r="R12" s="428">
        <f>+'Power Desk Daily Price'!R15</f>
        <v>28.75</v>
      </c>
      <c r="S12" s="428">
        <f>+'Power Desk Daily Price'!S15</f>
        <v>28.75</v>
      </c>
      <c r="T12" s="428">
        <f>+'Power Desk Daily Price'!T15</f>
        <v>28.75</v>
      </c>
      <c r="U12" s="428">
        <f>+'Power Desk Daily Price'!U15</f>
        <v>28.75</v>
      </c>
      <c r="V12" s="428">
        <f>+'Power Desk Daily Price'!V15</f>
        <v>28.75</v>
      </c>
      <c r="W12" s="428">
        <f>+'Power Desk Daily Price'!W15</f>
        <v>28.75</v>
      </c>
      <c r="X12" s="428">
        <f>+'Power Desk Daily Price'!X15</f>
        <v>28.75</v>
      </c>
      <c r="Y12" s="428">
        <f>+'Power Desk Daily Price'!Y15</f>
        <v>28.75</v>
      </c>
      <c r="Z12" s="428">
        <f>+'Power Desk Daily Price'!Z15</f>
        <v>28.75</v>
      </c>
      <c r="AA12" s="428">
        <f>+'Power Desk Daily Price'!AA15</f>
        <v>28.75</v>
      </c>
      <c r="AB12" s="428">
        <f>+'Power Desk Daily Price'!AB15</f>
        <v>28.75</v>
      </c>
      <c r="AC12" s="433">
        <f>+'Power Desk Daily Price'!AC15</f>
        <v>28.666666666666668</v>
      </c>
      <c r="AD12" s="377"/>
      <c r="AE12" s="377"/>
      <c r="AF12" s="377"/>
      <c r="AG12" s="433">
        <f>+'Power Desk Daily Price'!AC15</f>
        <v>28.666666666666668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4.4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6" thickBot="1" x14ac:dyDescent="0.3">
      <c r="A16" s="420" t="str">
        <f>+'Power Desk Daily Price'!A18</f>
        <v>ALBERTA</v>
      </c>
      <c r="B16" s="429">
        <f>+'Power Desk Daily Price'!B18</f>
        <v>54</v>
      </c>
      <c r="C16" s="430">
        <f>+'Power Desk Daily Price'!C18</f>
        <v>47</v>
      </c>
      <c r="D16" s="430">
        <f>+'Power Desk Daily Price'!D18</f>
        <v>0</v>
      </c>
      <c r="E16" s="430">
        <f>+'Power Desk Daily Price'!E18</f>
        <v>47</v>
      </c>
      <c r="F16" s="430">
        <f>+'Power Desk Daily Price'!F18</f>
        <v>47</v>
      </c>
      <c r="G16" s="430">
        <f>+'Power Desk Daily Price'!G18</f>
        <v>47</v>
      </c>
      <c r="H16" s="430">
        <f>+'Power Desk Daily Price'!H18</f>
        <v>47</v>
      </c>
      <c r="I16" s="430">
        <f>+'Power Desk Daily Price'!I18</f>
        <v>47</v>
      </c>
      <c r="J16" s="430">
        <f>+'Power Desk Daily Price'!J18</f>
        <v>0</v>
      </c>
      <c r="K16" s="430">
        <f>+'Power Desk Daily Price'!K18</f>
        <v>47</v>
      </c>
      <c r="L16" s="430">
        <f>+'Power Desk Daily Price'!L18</f>
        <v>47</v>
      </c>
      <c r="M16" s="430">
        <f>+'Power Desk Daily Price'!M18</f>
        <v>47</v>
      </c>
      <c r="N16" s="430">
        <f>+'Power Desk Daily Price'!N18</f>
        <v>42.499996185302734</v>
      </c>
      <c r="O16" s="430">
        <f>+'Power Desk Daily Price'!O18</f>
        <v>42.499996185302734</v>
      </c>
      <c r="P16" s="430">
        <f>+'Power Desk Daily Price'!P18</f>
        <v>0</v>
      </c>
      <c r="Q16" s="430">
        <f>+'Power Desk Daily Price'!Q18</f>
        <v>42.499996185302734</v>
      </c>
      <c r="R16" s="430">
        <f>+'Power Desk Daily Price'!R18</f>
        <v>42.499996185302734</v>
      </c>
      <c r="S16" s="430">
        <f>+'Power Desk Daily Price'!S18</f>
        <v>42.499996185302734</v>
      </c>
      <c r="T16" s="430">
        <f>+'Power Desk Daily Price'!T18</f>
        <v>42.499996185302734</v>
      </c>
      <c r="U16" s="430">
        <f>+'Power Desk Daily Price'!U18</f>
        <v>42.499996185302734</v>
      </c>
      <c r="V16" s="430">
        <f>+'Power Desk Daily Price'!V18</f>
        <v>0</v>
      </c>
      <c r="W16" s="430">
        <f>+'Power Desk Daily Price'!W18</f>
        <v>42.499996185302734</v>
      </c>
      <c r="X16" s="430">
        <f>+'Power Desk Daily Price'!X18</f>
        <v>42.499996185302734</v>
      </c>
      <c r="Y16" s="430">
        <f>+'Power Desk Daily Price'!Y18</f>
        <v>42.499996185302734</v>
      </c>
      <c r="Z16" s="430">
        <f>+'Power Desk Daily Price'!Z18</f>
        <v>42.499996185302734</v>
      </c>
      <c r="AA16" s="430">
        <f>+'Power Desk Daily Price'!AA18</f>
        <v>42.499996185302734</v>
      </c>
      <c r="AB16" s="430">
        <f>+'Power Desk Daily Price'!AB18</f>
        <v>0</v>
      </c>
      <c r="AC16" s="430">
        <f>+'Power Desk Daily Price'!AC18</f>
        <v>39.75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39.75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4.4" thickBot="1" x14ac:dyDescent="0.3">
      <c r="A20" s="418" t="str">
        <f>+'OP.Power Desk Daily Price'!A8</f>
        <v>West Off Peak Prices</v>
      </c>
      <c r="B20" s="421">
        <f>+'OP.Power Desk Daily Price'!B8</f>
        <v>37182</v>
      </c>
      <c r="C20" s="421">
        <f>+'OP.Power Desk Daily Price'!C8</f>
        <v>37183</v>
      </c>
      <c r="D20" s="421">
        <f>+'OP.Power Desk Daily Price'!D8</f>
        <v>37184</v>
      </c>
      <c r="E20" s="421">
        <f>+'OP.Power Desk Daily Price'!E8</f>
        <v>37185</v>
      </c>
      <c r="F20" s="421">
        <f>+'OP.Power Desk Daily Price'!F8</f>
        <v>37186</v>
      </c>
      <c r="G20" s="421">
        <f>+'OP.Power Desk Daily Price'!G8</f>
        <v>37187</v>
      </c>
      <c r="H20" s="421">
        <f>+'OP.Power Desk Daily Price'!H8</f>
        <v>37188</v>
      </c>
      <c r="I20" s="421">
        <f>+'OP.Power Desk Daily Price'!I8</f>
        <v>37189</v>
      </c>
      <c r="J20" s="421">
        <f>+'OP.Power Desk Daily Price'!J8</f>
        <v>37190</v>
      </c>
      <c r="K20" s="421">
        <f>+'OP.Power Desk Daily Price'!K8</f>
        <v>37191</v>
      </c>
      <c r="L20" s="421">
        <f>+'OP.Power Desk Daily Price'!L8</f>
        <v>37192</v>
      </c>
      <c r="M20" s="421">
        <f>+'OP.Power Desk Daily Price'!M8</f>
        <v>37193</v>
      </c>
      <c r="N20" s="421">
        <f>+'OP.Power Desk Daily Price'!N8</f>
        <v>37194</v>
      </c>
      <c r="O20" s="421">
        <f>+'OP.Power Desk Daily Price'!O8</f>
        <v>37195</v>
      </c>
      <c r="P20" s="421">
        <f>+'OP.Power Desk Daily Price'!P8</f>
        <v>37196</v>
      </c>
      <c r="Q20" s="421">
        <f>+'OP.Power Desk Daily Price'!Q8</f>
        <v>37197</v>
      </c>
      <c r="R20" s="421">
        <f>+'OP.Power Desk Daily Price'!R8</f>
        <v>37198</v>
      </c>
      <c r="S20" s="421">
        <f>+'OP.Power Desk Daily Price'!S8</f>
        <v>37199</v>
      </c>
      <c r="T20" s="421">
        <f>+'OP.Power Desk Daily Price'!T8</f>
        <v>37200</v>
      </c>
      <c r="U20" s="421">
        <f>+'OP.Power Desk Daily Price'!U8</f>
        <v>37201</v>
      </c>
      <c r="V20" s="421">
        <f>+'OP.Power Desk Daily Price'!V8</f>
        <v>37202</v>
      </c>
      <c r="W20" s="421">
        <f>+'OP.Power Desk Daily Price'!W8</f>
        <v>37203</v>
      </c>
      <c r="X20" s="421">
        <f>+'OP.Power Desk Daily Price'!X8</f>
        <v>37204</v>
      </c>
      <c r="Y20" s="421">
        <f>+'OP.Power Desk Daily Price'!Y8</f>
        <v>37205</v>
      </c>
      <c r="Z20" s="421">
        <f>+'OP.Power Desk Daily Price'!Z8</f>
        <v>37206</v>
      </c>
      <c r="AA20" s="421">
        <f>+'OP.Power Desk Daily Price'!AA8</f>
        <v>37207</v>
      </c>
      <c r="AB20" s="421">
        <f>+'OP.Power Desk Daily Price'!AB8</f>
        <v>37208</v>
      </c>
      <c r="AC20" s="421">
        <f>+'OP.Power Desk Daily Price'!AC8</f>
        <v>37209</v>
      </c>
      <c r="AD20" s="421">
        <f>+'OP.Power Desk Daily Price'!AD8</f>
        <v>37210</v>
      </c>
      <c r="AE20" s="421">
        <f>+'OP.Power Desk Daily Price'!AE8</f>
        <v>37211</v>
      </c>
      <c r="AF20" s="421">
        <f>+'OP.Power Desk Daily Price'!AF8</f>
        <v>37212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5">
      <c r="A21" s="419" t="str">
        <f>+'OP.Power Desk Daily Price'!A9</f>
        <v>MID-COLUMBIA</v>
      </c>
      <c r="B21" s="423">
        <f>+'OP.Power Desk Daily Price'!B9</f>
        <v>22.75</v>
      </c>
      <c r="C21" s="424">
        <f>+'OP.Power Desk Daily Price'!C9</f>
        <v>22.5</v>
      </c>
      <c r="D21" s="424">
        <f>+'OP.Power Desk Daily Price'!D9</f>
        <v>22.5</v>
      </c>
      <c r="E21" s="424">
        <f>+'OP.Power Desk Daily Price'!E9</f>
        <v>22.5</v>
      </c>
      <c r="F21" s="424">
        <f>+'OP.Power Desk Daily Price'!F9</f>
        <v>22.5</v>
      </c>
      <c r="G21" s="424">
        <f>+'OP.Power Desk Daily Price'!G9</f>
        <v>22.5</v>
      </c>
      <c r="H21" s="424">
        <f>+'OP.Power Desk Daily Price'!H9</f>
        <v>22.5</v>
      </c>
      <c r="I21" s="424">
        <f>+'OP.Power Desk Daily Price'!I9</f>
        <v>22.5</v>
      </c>
      <c r="J21" s="424">
        <f>+'OP.Power Desk Daily Price'!J9</f>
        <v>22.5</v>
      </c>
      <c r="K21" s="424">
        <f>+'OP.Power Desk Daily Price'!K9</f>
        <v>22.5</v>
      </c>
      <c r="L21" s="424">
        <f>+'OP.Power Desk Daily Price'!L9</f>
        <v>22.5</v>
      </c>
      <c r="M21" s="424">
        <f>+'OP.Power Desk Daily Price'!M9</f>
        <v>22.5</v>
      </c>
      <c r="N21" s="424">
        <f>+'OP.Power Desk Daily Price'!N9</f>
        <v>22.5</v>
      </c>
      <c r="O21" s="424">
        <f>+'OP.Power Desk Daily Price'!O9</f>
        <v>22.5</v>
      </c>
      <c r="P21" s="424">
        <f>+'OP.Power Desk Daily Price'!P9</f>
        <v>24</v>
      </c>
      <c r="Q21" s="424">
        <f>+'OP.Power Desk Daily Price'!Q9</f>
        <v>24</v>
      </c>
      <c r="R21" s="424">
        <f>+'OP.Power Desk Daily Price'!R9</f>
        <v>24</v>
      </c>
      <c r="S21" s="424">
        <f>+'OP.Power Desk Daily Price'!S9</f>
        <v>24</v>
      </c>
      <c r="T21" s="424">
        <f>+'OP.Power Desk Daily Price'!T9</f>
        <v>24</v>
      </c>
      <c r="U21" s="424">
        <f>+'OP.Power Desk Daily Price'!U9</f>
        <v>24</v>
      </c>
      <c r="V21" s="424">
        <f>+'OP.Power Desk Daily Price'!V9</f>
        <v>24</v>
      </c>
      <c r="W21" s="424">
        <f>+'OP.Power Desk Daily Price'!W9</f>
        <v>24</v>
      </c>
      <c r="X21" s="424">
        <f>+'OP.Power Desk Daily Price'!X9</f>
        <v>24</v>
      </c>
      <c r="Y21" s="424">
        <f>+'OP.Power Desk Daily Price'!Y9</f>
        <v>24</v>
      </c>
      <c r="Z21" s="424">
        <f>+'OP.Power Desk Daily Price'!Z9</f>
        <v>24</v>
      </c>
      <c r="AA21" s="424">
        <f>+'OP.Power Desk Daily Price'!AA9</f>
        <v>24</v>
      </c>
      <c r="AB21" s="424">
        <f>+'OP.Power Desk Daily Price'!AB9</f>
        <v>24</v>
      </c>
      <c r="AC21" s="424">
        <f>+'OP.Power Desk Daily Price'!AC9</f>
        <v>24</v>
      </c>
      <c r="AD21" s="424">
        <f>+'OP.Power Desk Daily Price'!AD9</f>
        <v>24</v>
      </c>
      <c r="AE21" s="424">
        <f>+'OP.Power Desk Daily Price'!AE9</f>
        <v>24</v>
      </c>
      <c r="AF21" s="424">
        <f>+'OP.Power Desk Daily Price'!AF9</f>
        <v>28</v>
      </c>
      <c r="AG21" s="431">
        <f>+'OP.Power Desk Daily Price'!AG9</f>
        <v>22.513888888888889</v>
      </c>
      <c r="AH21" s="377"/>
      <c r="AI21" s="377"/>
      <c r="AJ21" s="377"/>
      <c r="AK21" s="377"/>
      <c r="AL21" s="377"/>
    </row>
    <row r="22" spans="1:38" ht="12" x14ac:dyDescent="0.25">
      <c r="A22" s="415" t="str">
        <f>+'OP.Power Desk Daily Price'!A10</f>
        <v>COB</v>
      </c>
      <c r="B22" s="425">
        <f>+'OP.Power Desk Daily Price'!B10</f>
        <v>22.75</v>
      </c>
      <c r="C22" s="426">
        <f>+'OP.Power Desk Daily Price'!C10</f>
        <v>23</v>
      </c>
      <c r="D22" s="426">
        <f>+'OP.Power Desk Daily Price'!D10</f>
        <v>23</v>
      </c>
      <c r="E22" s="426">
        <f>+'OP.Power Desk Daily Price'!E10</f>
        <v>23</v>
      </c>
      <c r="F22" s="426">
        <f>+'OP.Power Desk Daily Price'!F10</f>
        <v>23</v>
      </c>
      <c r="G22" s="426">
        <f>+'OP.Power Desk Daily Price'!G10</f>
        <v>23</v>
      </c>
      <c r="H22" s="426">
        <f>+'OP.Power Desk Daily Price'!H10</f>
        <v>23</v>
      </c>
      <c r="I22" s="426">
        <f>+'OP.Power Desk Daily Price'!I10</f>
        <v>23</v>
      </c>
      <c r="J22" s="426">
        <f>+'OP.Power Desk Daily Price'!J10</f>
        <v>23</v>
      </c>
      <c r="K22" s="426">
        <f>+'OP.Power Desk Daily Price'!K10</f>
        <v>23</v>
      </c>
      <c r="L22" s="426">
        <f>+'OP.Power Desk Daily Price'!L10</f>
        <v>23</v>
      </c>
      <c r="M22" s="426">
        <f>+'OP.Power Desk Daily Price'!M10</f>
        <v>23</v>
      </c>
      <c r="N22" s="426">
        <f>+'OP.Power Desk Daily Price'!N10</f>
        <v>23</v>
      </c>
      <c r="O22" s="426">
        <f>+'OP.Power Desk Daily Price'!O10</f>
        <v>23</v>
      </c>
      <c r="P22" s="426">
        <f>+'OP.Power Desk Daily Price'!P10</f>
        <v>24</v>
      </c>
      <c r="Q22" s="426">
        <f>+'OP.Power Desk Daily Price'!Q10</f>
        <v>24</v>
      </c>
      <c r="R22" s="426">
        <f>+'OP.Power Desk Daily Price'!R10</f>
        <v>24</v>
      </c>
      <c r="S22" s="426">
        <f>+'OP.Power Desk Daily Price'!S10</f>
        <v>24</v>
      </c>
      <c r="T22" s="426">
        <f>+'OP.Power Desk Daily Price'!T10</f>
        <v>24</v>
      </c>
      <c r="U22" s="426">
        <f>+'OP.Power Desk Daily Price'!U10</f>
        <v>24</v>
      </c>
      <c r="V22" s="426">
        <f>+'OP.Power Desk Daily Price'!V10</f>
        <v>24</v>
      </c>
      <c r="W22" s="426">
        <f>+'OP.Power Desk Daily Price'!W10</f>
        <v>24</v>
      </c>
      <c r="X22" s="426">
        <f>+'OP.Power Desk Daily Price'!X10</f>
        <v>24</v>
      </c>
      <c r="Y22" s="426">
        <f>+'OP.Power Desk Daily Price'!Y10</f>
        <v>24</v>
      </c>
      <c r="Z22" s="426">
        <f>+'OP.Power Desk Daily Price'!Z10</f>
        <v>24</v>
      </c>
      <c r="AA22" s="426">
        <f>+'OP.Power Desk Daily Price'!AA10</f>
        <v>24</v>
      </c>
      <c r="AB22" s="426">
        <f>+'OP.Power Desk Daily Price'!AB10</f>
        <v>24</v>
      </c>
      <c r="AC22" s="426">
        <f>+'OP.Power Desk Daily Price'!AC10</f>
        <v>24</v>
      </c>
      <c r="AD22" s="426">
        <f>+'OP.Power Desk Daily Price'!AD10</f>
        <v>24</v>
      </c>
      <c r="AE22" s="426">
        <f>+'OP.Power Desk Daily Price'!AE10</f>
        <v>24</v>
      </c>
      <c r="AF22" s="426">
        <f>+'OP.Power Desk Daily Price'!AF10</f>
        <v>28.75</v>
      </c>
      <c r="AG22" s="432">
        <f>+'OP.Power Desk Daily Price'!AG10</f>
        <v>22.986111111111111</v>
      </c>
      <c r="AH22" s="377"/>
      <c r="AI22" s="377"/>
      <c r="AJ22" s="377"/>
      <c r="AK22" s="377"/>
      <c r="AL22" s="377"/>
    </row>
    <row r="23" spans="1:38" ht="12" x14ac:dyDescent="0.25">
      <c r="A23" s="415" t="str">
        <f>+'OP.Power Desk Daily Price'!A11</f>
        <v>NP15</v>
      </c>
      <c r="B23" s="425">
        <f>+'OP.Power Desk Daily Price'!B11</f>
        <v>25.7</v>
      </c>
      <c r="C23" s="426">
        <f>+'OP.Power Desk Daily Price'!C11</f>
        <v>24</v>
      </c>
      <c r="D23" s="426">
        <f>+'OP.Power Desk Daily Price'!D11</f>
        <v>24</v>
      </c>
      <c r="E23" s="426">
        <f>+'OP.Power Desk Daily Price'!E11</f>
        <v>24</v>
      </c>
      <c r="F23" s="426">
        <f>+'OP.Power Desk Daily Price'!F11</f>
        <v>24</v>
      </c>
      <c r="G23" s="426">
        <f>+'OP.Power Desk Daily Price'!G11</f>
        <v>24</v>
      </c>
      <c r="H23" s="426">
        <f>+'OP.Power Desk Daily Price'!H11</f>
        <v>24</v>
      </c>
      <c r="I23" s="426">
        <f>+'OP.Power Desk Daily Price'!I11</f>
        <v>24</v>
      </c>
      <c r="J23" s="426">
        <f>+'OP.Power Desk Daily Price'!J11</f>
        <v>24</v>
      </c>
      <c r="K23" s="426">
        <f>+'OP.Power Desk Daily Price'!K11</f>
        <v>24</v>
      </c>
      <c r="L23" s="426">
        <f>+'OP.Power Desk Daily Price'!L11</f>
        <v>24</v>
      </c>
      <c r="M23" s="426">
        <f>+'OP.Power Desk Daily Price'!M11</f>
        <v>24</v>
      </c>
      <c r="N23" s="426">
        <f>+'OP.Power Desk Daily Price'!N11</f>
        <v>24</v>
      </c>
      <c r="O23" s="426">
        <f>+'OP.Power Desk Daily Price'!O11</f>
        <v>24</v>
      </c>
      <c r="P23" s="426">
        <f>+'OP.Power Desk Daily Price'!P11</f>
        <v>23.5</v>
      </c>
      <c r="Q23" s="426">
        <f>+'OP.Power Desk Daily Price'!Q11</f>
        <v>23.5</v>
      </c>
      <c r="R23" s="426">
        <f>+'OP.Power Desk Daily Price'!R11</f>
        <v>23.5</v>
      </c>
      <c r="S23" s="426">
        <f>+'OP.Power Desk Daily Price'!S11</f>
        <v>23.5</v>
      </c>
      <c r="T23" s="426">
        <f>+'OP.Power Desk Daily Price'!T11</f>
        <v>23.5</v>
      </c>
      <c r="U23" s="426">
        <f>+'OP.Power Desk Daily Price'!U11</f>
        <v>23.5</v>
      </c>
      <c r="V23" s="426">
        <f>+'OP.Power Desk Daily Price'!V11</f>
        <v>23.5</v>
      </c>
      <c r="W23" s="426">
        <f>+'OP.Power Desk Daily Price'!W11</f>
        <v>23.5</v>
      </c>
      <c r="X23" s="426">
        <f>+'OP.Power Desk Daily Price'!X11</f>
        <v>23.5</v>
      </c>
      <c r="Y23" s="426">
        <f>+'OP.Power Desk Daily Price'!Y11</f>
        <v>23.5</v>
      </c>
      <c r="Z23" s="426">
        <f>+'OP.Power Desk Daily Price'!Z11</f>
        <v>23.5</v>
      </c>
      <c r="AA23" s="426">
        <f>+'OP.Power Desk Daily Price'!AA11</f>
        <v>23.5</v>
      </c>
      <c r="AB23" s="426">
        <f>+'OP.Power Desk Daily Price'!AB11</f>
        <v>23.5</v>
      </c>
      <c r="AC23" s="426">
        <f>+'OP.Power Desk Daily Price'!AC11</f>
        <v>23.5</v>
      </c>
      <c r="AD23" s="426">
        <f>+'OP.Power Desk Daily Price'!AD11</f>
        <v>23.5</v>
      </c>
      <c r="AE23" s="426">
        <f>+'OP.Power Desk Daily Price'!AE11</f>
        <v>23.5</v>
      </c>
      <c r="AF23" s="426">
        <f>+'OP.Power Desk Daily Price'!AF11</f>
        <v>28</v>
      </c>
      <c r="AG23" s="432">
        <f>+'OP.Power Desk Daily Price'!AG11</f>
        <v>24.094444444444445</v>
      </c>
      <c r="AH23" s="377"/>
      <c r="AI23" s="377"/>
      <c r="AJ23" s="377"/>
      <c r="AK23" s="377"/>
      <c r="AL23" s="377"/>
    </row>
    <row r="24" spans="1:38" ht="12" x14ac:dyDescent="0.25">
      <c r="A24" s="415" t="str">
        <f>+'OP.Power Desk Daily Price'!A12</f>
        <v>ZP26</v>
      </c>
      <c r="B24" s="425">
        <f>+'OP.Power Desk Daily Price'!B12</f>
        <v>23.75</v>
      </c>
      <c r="C24" s="426">
        <f>+'OP.Power Desk Daily Price'!C12</f>
        <v>27.1875</v>
      </c>
      <c r="D24" s="426">
        <f>+'OP.Power Desk Daily Price'!D12</f>
        <v>30.25</v>
      </c>
      <c r="E24" s="426">
        <f>+'OP.Power Desk Daily Price'!E12</f>
        <v>27.1875</v>
      </c>
      <c r="F24" s="426">
        <f>+'OP.Power Desk Daily Price'!F12</f>
        <v>27.1875</v>
      </c>
      <c r="G24" s="426">
        <f>+'OP.Power Desk Daily Price'!G12</f>
        <v>27.1875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27.1875</v>
      </c>
      <c r="K24" s="426">
        <f>+'OP.Power Desk Daily Price'!K12</f>
        <v>25.5</v>
      </c>
      <c r="L24" s="426">
        <f>+'OP.Power Desk Daily Price'!L12</f>
        <v>27.1875</v>
      </c>
      <c r="M24" s="426">
        <f>+'OP.Power Desk Daily Price'!M12</f>
        <v>27.1875</v>
      </c>
      <c r="N24" s="426">
        <f>+'OP.Power Desk Daily Price'!N12</f>
        <v>27.1875</v>
      </c>
      <c r="O24" s="426">
        <f>+'OP.Power Desk Daily Price'!O12</f>
        <v>27.1875</v>
      </c>
      <c r="P24" s="426">
        <f>+'OP.Power Desk Daily Price'!P12</f>
        <v>18.608000000000001</v>
      </c>
      <c r="Q24" s="426">
        <f>+'OP.Power Desk Daily Price'!Q12</f>
        <v>18.608000000000001</v>
      </c>
      <c r="R24" s="426">
        <f>+'OP.Power Desk Daily Price'!R12</f>
        <v>24.899999618530298</v>
      </c>
      <c r="S24" s="426">
        <f>+'OP.Power Desk Daily Price'!S12</f>
        <v>20.174999237060501</v>
      </c>
      <c r="T24" s="426">
        <f>+'OP.Power Desk Daily Price'!T12</f>
        <v>20.174999237060501</v>
      </c>
      <c r="U24" s="426">
        <f>+'OP.Power Desk Daily Price'!U12</f>
        <v>20.174999237060501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20.174999237060501</v>
      </c>
      <c r="Y24" s="426">
        <f>+'OP.Power Desk Daily Price'!Y12</f>
        <v>26</v>
      </c>
      <c r="Z24" s="426">
        <f>+'OP.Power Desk Daily Price'!Z12</f>
        <v>20.174999237060501</v>
      </c>
      <c r="AA24" s="426">
        <f>+'OP.Power Desk Daily Price'!AA12</f>
        <v>20.174999237060501</v>
      </c>
      <c r="AB24" s="426">
        <f>+'OP.Power Desk Daily Price'!AB12</f>
        <v>20.174999237060501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20.174999237060501</v>
      </c>
      <c r="AF24" s="426">
        <f>+'OP.Power Desk Daily Price'!AF12</f>
        <v>26</v>
      </c>
      <c r="AG24" s="432">
        <f>+'OP.Power Desk Daily Price'!AG12</f>
        <v>27.072916666666668</v>
      </c>
      <c r="AH24" s="377"/>
      <c r="AI24" s="377"/>
      <c r="AJ24" s="377"/>
      <c r="AK24" s="377"/>
      <c r="AL24" s="377"/>
    </row>
    <row r="25" spans="1:38" ht="12" x14ac:dyDescent="0.25">
      <c r="A25" s="415" t="str">
        <f>+'OP.Power Desk Daily Price'!A13</f>
        <v>SP15</v>
      </c>
      <c r="B25" s="425">
        <f>+'OP.Power Desk Daily Price'!B13</f>
        <v>23.75</v>
      </c>
      <c r="C25" s="426">
        <f>+'OP.Power Desk Daily Price'!C13</f>
        <v>23.5</v>
      </c>
      <c r="D25" s="426">
        <f>+'OP.Power Desk Daily Price'!D13</f>
        <v>23.5</v>
      </c>
      <c r="E25" s="426">
        <f>+'OP.Power Desk Daily Price'!E13</f>
        <v>23.5</v>
      </c>
      <c r="F25" s="426">
        <f>+'OP.Power Desk Daily Price'!F13</f>
        <v>23.5</v>
      </c>
      <c r="G25" s="426">
        <f>+'OP.Power Desk Daily Price'!G13</f>
        <v>23.5</v>
      </c>
      <c r="H25" s="426">
        <f>+'OP.Power Desk Daily Price'!H13</f>
        <v>23.5</v>
      </c>
      <c r="I25" s="426">
        <f>+'OP.Power Desk Daily Price'!I13</f>
        <v>23.5</v>
      </c>
      <c r="J25" s="426">
        <f>+'OP.Power Desk Daily Price'!J13</f>
        <v>23.5</v>
      </c>
      <c r="K25" s="426">
        <f>+'OP.Power Desk Daily Price'!K13</f>
        <v>23.5</v>
      </c>
      <c r="L25" s="426">
        <f>+'OP.Power Desk Daily Price'!L13</f>
        <v>23.5</v>
      </c>
      <c r="M25" s="426">
        <f>+'OP.Power Desk Daily Price'!M13</f>
        <v>23.5</v>
      </c>
      <c r="N25" s="426">
        <f>+'OP.Power Desk Daily Price'!N13</f>
        <v>23.5</v>
      </c>
      <c r="O25" s="426">
        <f>+'OP.Power Desk Daily Price'!O13</f>
        <v>23.5</v>
      </c>
      <c r="P25" s="426">
        <f>+'OP.Power Desk Daily Price'!P13</f>
        <v>19.5</v>
      </c>
      <c r="Q25" s="426">
        <f>+'OP.Power Desk Daily Price'!Q13</f>
        <v>19.5</v>
      </c>
      <c r="R25" s="426">
        <f>+'OP.Power Desk Daily Price'!R13</f>
        <v>19.5</v>
      </c>
      <c r="S25" s="426">
        <f>+'OP.Power Desk Daily Price'!S13</f>
        <v>19.5</v>
      </c>
      <c r="T25" s="426">
        <f>+'OP.Power Desk Daily Price'!T13</f>
        <v>19.5</v>
      </c>
      <c r="U25" s="426">
        <f>+'OP.Power Desk Daily Price'!U13</f>
        <v>19.5</v>
      </c>
      <c r="V25" s="426">
        <f>+'OP.Power Desk Daily Price'!V13</f>
        <v>19.5</v>
      </c>
      <c r="W25" s="426">
        <f>+'OP.Power Desk Daily Price'!W13</f>
        <v>19.5</v>
      </c>
      <c r="X25" s="426">
        <f>+'OP.Power Desk Daily Price'!X13</f>
        <v>19.5</v>
      </c>
      <c r="Y25" s="426">
        <f>+'OP.Power Desk Daily Price'!Y13</f>
        <v>19.5</v>
      </c>
      <c r="Z25" s="426">
        <f>+'OP.Power Desk Daily Price'!Z13</f>
        <v>19.5</v>
      </c>
      <c r="AA25" s="426">
        <f>+'OP.Power Desk Daily Price'!AA13</f>
        <v>19.5</v>
      </c>
      <c r="AB25" s="426">
        <f>+'OP.Power Desk Daily Price'!AB13</f>
        <v>19.5</v>
      </c>
      <c r="AC25" s="426">
        <f>+'OP.Power Desk Daily Price'!AC13</f>
        <v>19.5</v>
      </c>
      <c r="AD25" s="426">
        <f>+'OP.Power Desk Daily Price'!AD13</f>
        <v>19.5</v>
      </c>
      <c r="AE25" s="426">
        <f>+'OP.Power Desk Daily Price'!AE13</f>
        <v>19.5</v>
      </c>
      <c r="AF25" s="426">
        <f>+'OP.Power Desk Daily Price'!AF13</f>
        <v>28.25</v>
      </c>
      <c r="AG25" s="432">
        <f>+'OP.Power Desk Daily Price'!AG13</f>
        <v>23.513888888888889</v>
      </c>
      <c r="AH25" s="377"/>
      <c r="AI25" s="377"/>
      <c r="AJ25" s="377"/>
      <c r="AK25" s="377"/>
      <c r="AL25" s="377"/>
    </row>
    <row r="26" spans="1:38" ht="12" x14ac:dyDescent="0.25">
      <c r="A26" s="415" t="str">
        <f>+'OP.Power Desk Daily Price'!A14</f>
        <v>Palo Verde</v>
      </c>
      <c r="B26" s="425">
        <f>+'OP.Power Desk Daily Price'!B14</f>
        <v>21.75</v>
      </c>
      <c r="C26" s="426">
        <f>+'OP.Power Desk Daily Price'!C14</f>
        <v>21.5</v>
      </c>
      <c r="D26" s="426">
        <f>+'OP.Power Desk Daily Price'!D14</f>
        <v>21.5</v>
      </c>
      <c r="E26" s="426">
        <f>+'OP.Power Desk Daily Price'!E14</f>
        <v>21.5</v>
      </c>
      <c r="F26" s="426">
        <f>+'OP.Power Desk Daily Price'!F14</f>
        <v>21.5</v>
      </c>
      <c r="G26" s="426">
        <f>+'OP.Power Desk Daily Price'!G14</f>
        <v>21.5</v>
      </c>
      <c r="H26" s="426">
        <f>+'OP.Power Desk Daily Price'!H14</f>
        <v>21.5</v>
      </c>
      <c r="I26" s="426">
        <f>+'OP.Power Desk Daily Price'!I14</f>
        <v>21.5</v>
      </c>
      <c r="J26" s="426">
        <f>+'OP.Power Desk Daily Price'!J14</f>
        <v>21.5</v>
      </c>
      <c r="K26" s="426">
        <f>+'OP.Power Desk Daily Price'!K14</f>
        <v>21.5</v>
      </c>
      <c r="L26" s="426">
        <f>+'OP.Power Desk Daily Price'!L14</f>
        <v>21.5</v>
      </c>
      <c r="M26" s="426">
        <f>+'OP.Power Desk Daily Price'!M14</f>
        <v>21.5</v>
      </c>
      <c r="N26" s="426">
        <f>+'OP.Power Desk Daily Price'!N14</f>
        <v>21.5</v>
      </c>
      <c r="O26" s="426">
        <f>+'OP.Power Desk Daily Price'!O14</f>
        <v>21.5</v>
      </c>
      <c r="P26" s="426">
        <f>+'OP.Power Desk Daily Price'!P14</f>
        <v>18</v>
      </c>
      <c r="Q26" s="426">
        <f>+'OP.Power Desk Daily Price'!Q14</f>
        <v>18</v>
      </c>
      <c r="R26" s="426">
        <f>+'OP.Power Desk Daily Price'!R14</f>
        <v>18</v>
      </c>
      <c r="S26" s="426">
        <f>+'OP.Power Desk Daily Price'!S14</f>
        <v>18</v>
      </c>
      <c r="T26" s="426">
        <f>+'OP.Power Desk Daily Price'!T14</f>
        <v>18</v>
      </c>
      <c r="U26" s="426">
        <f>+'OP.Power Desk Daily Price'!U14</f>
        <v>18</v>
      </c>
      <c r="V26" s="426">
        <f>+'OP.Power Desk Daily Price'!V14</f>
        <v>18</v>
      </c>
      <c r="W26" s="426">
        <f>+'OP.Power Desk Daily Price'!W14</f>
        <v>18</v>
      </c>
      <c r="X26" s="426">
        <f>+'OP.Power Desk Daily Price'!X14</f>
        <v>18</v>
      </c>
      <c r="Y26" s="426">
        <f>+'OP.Power Desk Daily Price'!Y14</f>
        <v>18</v>
      </c>
      <c r="Z26" s="426">
        <f>+'OP.Power Desk Daily Price'!Z14</f>
        <v>18</v>
      </c>
      <c r="AA26" s="426">
        <f>+'OP.Power Desk Daily Price'!AA14</f>
        <v>18</v>
      </c>
      <c r="AB26" s="426">
        <f>+'OP.Power Desk Daily Price'!AB14</f>
        <v>18</v>
      </c>
      <c r="AC26" s="426">
        <f>+'OP.Power Desk Daily Price'!AC14</f>
        <v>18</v>
      </c>
      <c r="AD26" s="426">
        <f>+'OP.Power Desk Daily Price'!AD14</f>
        <v>18</v>
      </c>
      <c r="AE26" s="426">
        <f>+'OP.Power Desk Daily Price'!AE14</f>
        <v>18</v>
      </c>
      <c r="AF26" s="426">
        <f>+'OP.Power Desk Daily Price'!AF14</f>
        <v>18</v>
      </c>
      <c r="AG26" s="432">
        <f>+'OP.Power Desk Daily Price'!AG14</f>
        <v>21.513888888888889</v>
      </c>
      <c r="AH26" s="377"/>
      <c r="AI26" s="377"/>
      <c r="AJ26" s="377"/>
      <c r="AK26" s="377"/>
      <c r="AL26" s="377"/>
    </row>
    <row r="27" spans="1:38" ht="12.6" thickBot="1" x14ac:dyDescent="0.3">
      <c r="A27" s="416" t="str">
        <f>+'OP.Power Desk Daily Price'!A15</f>
        <v>Mead</v>
      </c>
      <c r="B27" s="427">
        <f>+'OP.Power Desk Daily Price'!B15</f>
        <v>22.25</v>
      </c>
      <c r="C27" s="428">
        <f>+'OP.Power Desk Daily Price'!C15</f>
        <v>22</v>
      </c>
      <c r="D27" s="428">
        <f>+'OP.Power Desk Daily Price'!D15</f>
        <v>22</v>
      </c>
      <c r="E27" s="428">
        <f>+'OP.Power Desk Daily Price'!E15</f>
        <v>22</v>
      </c>
      <c r="F27" s="428">
        <f>+'OP.Power Desk Daily Price'!F15</f>
        <v>22</v>
      </c>
      <c r="G27" s="428">
        <f>+'OP.Power Desk Daily Price'!G15</f>
        <v>22</v>
      </c>
      <c r="H27" s="428">
        <f>+'OP.Power Desk Daily Price'!H15</f>
        <v>22</v>
      </c>
      <c r="I27" s="428">
        <f>+'OP.Power Desk Daily Price'!I15</f>
        <v>22</v>
      </c>
      <c r="J27" s="428">
        <f>+'OP.Power Desk Daily Price'!J15</f>
        <v>22</v>
      </c>
      <c r="K27" s="428">
        <f>+'OP.Power Desk Daily Price'!K15</f>
        <v>22</v>
      </c>
      <c r="L27" s="428">
        <f>+'OP.Power Desk Daily Price'!L15</f>
        <v>22</v>
      </c>
      <c r="M27" s="428">
        <f>+'OP.Power Desk Daily Price'!M15</f>
        <v>22</v>
      </c>
      <c r="N27" s="428">
        <f>+'OP.Power Desk Daily Price'!N15</f>
        <v>22</v>
      </c>
      <c r="O27" s="428">
        <f>+'OP.Power Desk Daily Price'!O15</f>
        <v>22</v>
      </c>
      <c r="P27" s="428">
        <f>+'OP.Power Desk Daily Price'!P15</f>
        <v>18.5</v>
      </c>
      <c r="Q27" s="428">
        <f>+'OP.Power Desk Daily Price'!Q15</f>
        <v>18.5</v>
      </c>
      <c r="R27" s="428">
        <f>+'OP.Power Desk Daily Price'!R15</f>
        <v>18.5</v>
      </c>
      <c r="S27" s="428">
        <f>+'OP.Power Desk Daily Price'!S15</f>
        <v>18.5</v>
      </c>
      <c r="T27" s="428">
        <f>+'OP.Power Desk Daily Price'!T15</f>
        <v>18.5</v>
      </c>
      <c r="U27" s="428">
        <f>+'OP.Power Desk Daily Price'!U15</f>
        <v>18.5</v>
      </c>
      <c r="V27" s="428">
        <f>+'OP.Power Desk Daily Price'!V15</f>
        <v>18.5</v>
      </c>
      <c r="W27" s="428">
        <f>+'OP.Power Desk Daily Price'!W15</f>
        <v>18.5</v>
      </c>
      <c r="X27" s="428">
        <f>+'OP.Power Desk Daily Price'!X15</f>
        <v>18.5</v>
      </c>
      <c r="Y27" s="428">
        <f>+'OP.Power Desk Daily Price'!Y15</f>
        <v>18.5</v>
      </c>
      <c r="Z27" s="428">
        <f>+'OP.Power Desk Daily Price'!Z15</f>
        <v>33.25</v>
      </c>
      <c r="AA27" s="428">
        <f>+'OP.Power Desk Daily Price'!AA15</f>
        <v>18.5</v>
      </c>
      <c r="AB27" s="428">
        <f>+'OP.Power Desk Daily Price'!AB15</f>
        <v>18.5</v>
      </c>
      <c r="AC27" s="428">
        <f>+'OP.Power Desk Daily Price'!AC15</f>
        <v>18.5</v>
      </c>
      <c r="AD27" s="428">
        <f>+'OP.Power Desk Daily Price'!AD15</f>
        <v>18.5</v>
      </c>
      <c r="AE27" s="428">
        <f>+'OP.Power Desk Daily Price'!AE15</f>
        <v>18.5</v>
      </c>
      <c r="AF27" s="428">
        <f>+'OP.Power Desk Daily Price'!AF15</f>
        <v>18.5</v>
      </c>
      <c r="AG27" s="433">
        <f>+'OP.Power Desk Daily Price'!AG15</f>
        <v>22.013888888888889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4.4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6" thickBot="1" x14ac:dyDescent="0.3">
      <c r="A30" s="420" t="str">
        <f>+'OP.Power Desk Daily Price'!A18</f>
        <v>ALBERTA</v>
      </c>
      <c r="B30" s="429">
        <f>+'OP.Power Desk Daily Price'!B18</f>
        <v>28.004999160766602</v>
      </c>
      <c r="C30" s="430">
        <f>+'OP.Power Desk Daily Price'!C18</f>
        <v>26</v>
      </c>
      <c r="D30" s="430">
        <f>+'OP.Power Desk Daily Price'!D18</f>
        <v>26</v>
      </c>
      <c r="E30" s="430">
        <f>+'OP.Power Desk Daily Price'!E18</f>
        <v>26.004999160766602</v>
      </c>
      <c r="F30" s="430">
        <f>+'OP.Power Desk Daily Price'!F18</f>
        <v>26</v>
      </c>
      <c r="G30" s="430">
        <f>+'OP.Power Desk Daily Price'!G18</f>
        <v>26</v>
      </c>
      <c r="H30" s="430">
        <f>+'OP.Power Desk Daily Price'!H18</f>
        <v>26</v>
      </c>
      <c r="I30" s="430">
        <f>+'OP.Power Desk Daily Price'!I18</f>
        <v>26</v>
      </c>
      <c r="J30" s="430">
        <f>+'OP.Power Desk Daily Price'!J18</f>
        <v>26.004999160766602</v>
      </c>
      <c r="K30" s="430">
        <f>+'OP.Power Desk Daily Price'!K18</f>
        <v>25.997501373291016</v>
      </c>
      <c r="L30" s="430">
        <f>+'OP.Power Desk Daily Price'!L18</f>
        <v>26.002500534057617</v>
      </c>
      <c r="M30" s="430">
        <f>+'OP.Power Desk Daily Price'!M18</f>
        <v>26</v>
      </c>
      <c r="N30" s="430">
        <f>+'OP.Power Desk Daily Price'!N18</f>
        <v>25.998849868774414</v>
      </c>
      <c r="O30" s="430">
        <f>+'OP.Power Desk Daily Price'!O18</f>
        <v>26</v>
      </c>
      <c r="P30" s="430">
        <f>+'OP.Power Desk Daily Price'!P18</f>
        <v>27.378848037719727</v>
      </c>
      <c r="Q30" s="430">
        <f>+'OP.Power Desk Daily Price'!Q18</f>
        <v>27.382496795654298</v>
      </c>
      <c r="R30" s="430">
        <f>+'OP.Power Desk Daily Price'!R18</f>
        <v>27.382496795654298</v>
      </c>
      <c r="S30" s="430">
        <f>+'OP.Power Desk Daily Price'!S18</f>
        <v>27.382496795654298</v>
      </c>
      <c r="T30" s="430">
        <f>+'OP.Power Desk Daily Price'!T18</f>
        <v>27.379996261596681</v>
      </c>
      <c r="U30" s="430">
        <f>+'OP.Power Desk Daily Price'!U18</f>
        <v>27.379998168945313</v>
      </c>
      <c r="V30" s="430">
        <f>+'OP.Power Desk Daily Price'!V18</f>
        <v>27.379998168945313</v>
      </c>
      <c r="W30" s="430">
        <f>+'OP.Power Desk Daily Price'!W18</f>
        <v>27.379998168945313</v>
      </c>
      <c r="X30" s="430">
        <f>+'OP.Power Desk Daily Price'!X18</f>
        <v>27.379998168945313</v>
      </c>
      <c r="Y30" s="430">
        <f>+'OP.Power Desk Daily Price'!Y18</f>
        <v>27.379998168945313</v>
      </c>
      <c r="Z30" s="430">
        <f>+'OP.Power Desk Daily Price'!Z18</f>
        <v>27.379998168945313</v>
      </c>
      <c r="AA30" s="430">
        <f>+'OP.Power Desk Daily Price'!AA18</f>
        <v>27.379998168945313</v>
      </c>
      <c r="AB30" s="430">
        <f>+'OP.Power Desk Daily Price'!AB18</f>
        <v>27.384999237060548</v>
      </c>
      <c r="AC30" s="430">
        <f>+'OP.Power Desk Daily Price'!AC18</f>
        <v>27.384999237060548</v>
      </c>
      <c r="AD30" s="430">
        <f>+'OP.Power Desk Daily Price'!AD18</f>
        <v>27.384999237060548</v>
      </c>
      <c r="AE30" s="430">
        <f>+'OP.Power Desk Daily Price'!AE18</f>
        <v>27.377499542236329</v>
      </c>
      <c r="AF30" s="430">
        <f>+'OP.Power Desk Daily Price'!AF18</f>
        <v>27.375000915527345</v>
      </c>
      <c r="AG30" s="434">
        <f>+'OP.Power Desk Daily Price'!AG18</f>
        <v>26.091993245211516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125" style="40" bestFit="1" customWidth="1"/>
    <col min="2" max="2" width="9.125" style="40"/>
    <col min="3" max="3" width="12.125" style="40" customWidth="1"/>
    <col min="4" max="5" width="9.125" style="40"/>
    <col min="6" max="6" width="9" customWidth="1"/>
    <col min="7" max="8" width="9.125" style="40"/>
    <col min="9" max="9" width="11.375" style="40" customWidth="1"/>
    <col min="10" max="10" width="12.625" style="40" customWidth="1"/>
    <col min="11" max="16384" width="9.125" style="40"/>
  </cols>
  <sheetData>
    <row r="4" spans="1:11" ht="15.6" x14ac:dyDescent="0.3">
      <c r="B4" s="81" t="s">
        <v>82</v>
      </c>
    </row>
    <row r="5" spans="1:11" ht="15.75" customHeight="1" x14ac:dyDescent="0.25">
      <c r="B5" s="80" t="s">
        <v>83</v>
      </c>
      <c r="C5" s="80" t="s">
        <v>88</v>
      </c>
      <c r="D5" s="80"/>
    </row>
    <row r="6" spans="1:11" s="49" customFormat="1" ht="24.75" customHeight="1" x14ac:dyDescent="0.25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5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5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0.06</v>
      </c>
      <c r="F8" s="40">
        <f t="shared" ref="F8:F71" si="1">B8+E8</f>
        <v>6.3529999999999998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5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8.5000000000000006E-2</v>
      </c>
      <c r="F9" s="40">
        <f t="shared" si="1"/>
        <v>5.0830000000000002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5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0.14499999999999999</v>
      </c>
      <c r="F10" s="40">
        <f t="shared" si="1"/>
        <v>5.5289999999999999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5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0.15</v>
      </c>
      <c r="F11" s="40">
        <f t="shared" si="1"/>
        <v>5.0410000000000004</v>
      </c>
      <c r="G11" s="40">
        <f>[4]Curves!$K17</f>
        <v>0.38</v>
      </c>
      <c r="H11" s="40">
        <f t="shared" si="2"/>
        <v>5.2709999999999999</v>
      </c>
      <c r="I11" s="40">
        <f>[4]Curves!$G17</f>
        <v>0.47499999999999998</v>
      </c>
      <c r="J11" s="40">
        <f t="shared" si="3"/>
        <v>5.3659999999999997</v>
      </c>
    </row>
    <row r="12" spans="1:11" x14ac:dyDescent="0.25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0.13500000000000001</v>
      </c>
      <c r="F12" s="40">
        <f t="shared" si="1"/>
        <v>3.8730000000000002</v>
      </c>
      <c r="G12" s="40">
        <f>[4]Curves!$K18</f>
        <v>0.76500000000000001</v>
      </c>
      <c r="H12" s="40">
        <f t="shared" si="2"/>
        <v>4.5030000000000001</v>
      </c>
      <c r="I12" s="40">
        <f>[4]Curves!$G18</f>
        <v>0.96</v>
      </c>
      <c r="J12" s="40">
        <f t="shared" si="3"/>
        <v>4.6980000000000004</v>
      </c>
    </row>
    <row r="13" spans="1:11" x14ac:dyDescent="0.25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3.2500000000000001E-2</v>
      </c>
      <c r="F13" s="40">
        <f t="shared" si="1"/>
        <v>3.2145000000000001</v>
      </c>
      <c r="G13" s="40">
        <f>[4]Curves!$K19</f>
        <v>1.1599999999999999</v>
      </c>
      <c r="H13" s="40">
        <f t="shared" si="2"/>
        <v>4.3419999999999996</v>
      </c>
      <c r="I13" s="40">
        <f>[4]Curves!$G19</f>
        <v>1.9950000000000001</v>
      </c>
      <c r="J13" s="40">
        <f t="shared" si="3"/>
        <v>5.1769999999999996</v>
      </c>
    </row>
    <row r="14" spans="1:11" s="83" customFormat="1" x14ac:dyDescent="0.25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3.2500000000000001E-2</v>
      </c>
      <c r="F14" s="40">
        <f t="shared" si="1"/>
        <v>3.1995000000000005</v>
      </c>
      <c r="G14" s="40">
        <f>[4]Curves!$K20</f>
        <v>1.1399999999999999</v>
      </c>
      <c r="H14" s="40">
        <f t="shared" si="2"/>
        <v>4.3070000000000004</v>
      </c>
      <c r="I14" s="40">
        <f>[4]Curves!$G20</f>
        <v>1.94</v>
      </c>
      <c r="J14" s="40">
        <f t="shared" si="3"/>
        <v>5.1070000000000002</v>
      </c>
    </row>
    <row r="15" spans="1:11" s="83" customFormat="1" x14ac:dyDescent="0.25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3.2500000000000001E-2</v>
      </c>
      <c r="F15" s="40">
        <f t="shared" si="1"/>
        <v>2.3275000000000001</v>
      </c>
      <c r="G15" s="40">
        <f>[4]Curves!$K21</f>
        <v>0.62</v>
      </c>
      <c r="H15" s="40">
        <f t="shared" si="2"/>
        <v>2.915</v>
      </c>
      <c r="I15" s="40">
        <f>[4]Curves!$G21</f>
        <v>0.72</v>
      </c>
      <c r="J15" s="40">
        <f t="shared" si="3"/>
        <v>3.0149999999999997</v>
      </c>
    </row>
    <row r="16" spans="1:11" x14ac:dyDescent="0.25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3.2500000000000001E-2</v>
      </c>
      <c r="F16" s="40">
        <f t="shared" si="1"/>
        <v>1.8625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5">
      <c r="A17" s="50">
        <f>[4]Curves!$A23</f>
        <v>37377</v>
      </c>
      <c r="B17" s="40">
        <f>[4]Curves!$E23</f>
        <v>2.4180000000000001</v>
      </c>
      <c r="C17" s="118">
        <f>[4]Curves!$B23</f>
        <v>0.34</v>
      </c>
      <c r="D17" s="40">
        <f t="shared" si="0"/>
        <v>2.758</v>
      </c>
      <c r="E17" s="40">
        <f>[4]Curves!$J23</f>
        <v>3.2500000000000001E-2</v>
      </c>
      <c r="F17" s="40">
        <f t="shared" si="1"/>
        <v>2.4505000000000003</v>
      </c>
      <c r="G17" s="40">
        <f>[4]Curves!$K23</f>
        <v>0.31</v>
      </c>
      <c r="H17" s="40">
        <f t="shared" si="2"/>
        <v>2.7280000000000002</v>
      </c>
      <c r="I17" s="40">
        <f>[4]Curves!$G23</f>
        <v>0.36</v>
      </c>
      <c r="J17" s="40">
        <f t="shared" si="3"/>
        <v>2.778</v>
      </c>
    </row>
    <row r="18" spans="1:10" x14ac:dyDescent="0.25">
      <c r="A18" s="50">
        <f>[4]Curves!$A24</f>
        <v>37408</v>
      </c>
      <c r="B18" s="40">
        <f>[4]Curves!$E24</f>
        <v>2.7030000000000003</v>
      </c>
      <c r="C18" s="118">
        <f>[4]Curves!$B24</f>
        <v>0.36499999999999999</v>
      </c>
      <c r="D18" s="40">
        <f t="shared" si="0"/>
        <v>3.0680000000000005</v>
      </c>
      <c r="E18" s="40">
        <f>[4]Curves!$J24</f>
        <v>3.2500000000000001E-2</v>
      </c>
      <c r="F18" s="40">
        <f t="shared" si="1"/>
        <v>2.7355000000000005</v>
      </c>
      <c r="G18" s="40">
        <f>[4]Curves!$K24</f>
        <v>0.31</v>
      </c>
      <c r="H18" s="40">
        <f t="shared" si="2"/>
        <v>3.0130000000000003</v>
      </c>
      <c r="I18" s="40">
        <f>[4]Curves!$G24</f>
        <v>0.35</v>
      </c>
      <c r="J18" s="40">
        <f t="shared" si="3"/>
        <v>3.0530000000000004</v>
      </c>
    </row>
    <row r="19" spans="1:10" x14ac:dyDescent="0.25">
      <c r="A19" s="50">
        <f>[4]Curves!$A25</f>
        <v>37438</v>
      </c>
      <c r="B19" s="40">
        <f>[4]Curves!$E25</f>
        <v>2.8980000000000001</v>
      </c>
      <c r="C19" s="118">
        <f>[4]Curves!$B25</f>
        <v>0.36</v>
      </c>
      <c r="D19" s="40">
        <f t="shared" si="0"/>
        <v>3.258</v>
      </c>
      <c r="E19" s="40">
        <f>[4]Curves!$J25</f>
        <v>3.2500000000000001E-2</v>
      </c>
      <c r="F19" s="40">
        <f t="shared" si="1"/>
        <v>2.9305000000000003</v>
      </c>
      <c r="G19" s="40">
        <f>[4]Curves!$K25</f>
        <v>0.32</v>
      </c>
      <c r="H19" s="40">
        <f t="shared" si="2"/>
        <v>3.218</v>
      </c>
      <c r="I19" s="40">
        <f>[4]Curves!$G25</f>
        <v>0.41</v>
      </c>
      <c r="J19" s="40">
        <f t="shared" si="3"/>
        <v>3.3080000000000003</v>
      </c>
    </row>
    <row r="20" spans="1:10" x14ac:dyDescent="0.25">
      <c r="A20" s="50">
        <f>[4]Curves!$A26</f>
        <v>37469</v>
      </c>
      <c r="B20" s="40">
        <f>[4]Curves!$E26</f>
        <v>2.9010000000000002</v>
      </c>
      <c r="C20" s="118">
        <f>[4]Curves!$B26</f>
        <v>0.36</v>
      </c>
      <c r="D20" s="40">
        <f t="shared" si="0"/>
        <v>3.2610000000000001</v>
      </c>
      <c r="E20" s="40">
        <f>[4]Curves!$J26</f>
        <v>8.5000000000000006E-2</v>
      </c>
      <c r="F20" s="40">
        <f t="shared" si="1"/>
        <v>2.9860000000000002</v>
      </c>
      <c r="G20" s="40">
        <f>[4]Curves!$K26</f>
        <v>0.32</v>
      </c>
      <c r="H20" s="40">
        <f t="shared" si="2"/>
        <v>3.2210000000000001</v>
      </c>
      <c r="I20" s="40">
        <f>[4]Curves!$G26</f>
        <v>0.41</v>
      </c>
      <c r="J20" s="40">
        <f t="shared" si="3"/>
        <v>3.3110000000000004</v>
      </c>
    </row>
    <row r="21" spans="1:10" s="83" customFormat="1" x14ac:dyDescent="0.25">
      <c r="A21" s="50">
        <f>[4]Curves!$A27</f>
        <v>37500</v>
      </c>
      <c r="B21" s="40">
        <f>[4]Curves!$E27</f>
        <v>2.8660000000000001</v>
      </c>
      <c r="C21" s="118">
        <f>[4]Curves!$B27</f>
        <v>0.35</v>
      </c>
      <c r="D21" s="40">
        <f t="shared" si="0"/>
        <v>3.2160000000000002</v>
      </c>
      <c r="E21" s="40">
        <f>[4]Curves!$J27</f>
        <v>0.12</v>
      </c>
      <c r="F21" s="40">
        <f t="shared" si="1"/>
        <v>2.9860000000000002</v>
      </c>
      <c r="G21" s="40">
        <f>[4]Curves!$K27</f>
        <v>0.31</v>
      </c>
      <c r="H21" s="40">
        <f t="shared" si="2"/>
        <v>3.1760000000000002</v>
      </c>
      <c r="I21" s="40">
        <f>[4]Curves!$G27</f>
        <v>0.37</v>
      </c>
      <c r="J21" s="40">
        <f t="shared" si="3"/>
        <v>3.2360000000000002</v>
      </c>
    </row>
    <row r="22" spans="1:10" s="83" customFormat="1" x14ac:dyDescent="0.25">
      <c r="A22" s="50">
        <f>[4]Curves!$A28</f>
        <v>37530</v>
      </c>
      <c r="B22" s="40">
        <f>[4]Curves!$E28</f>
        <v>2.786</v>
      </c>
      <c r="C22" s="118">
        <f>[4]Curves!$B28</f>
        <v>0.38</v>
      </c>
      <c r="D22" s="40">
        <f t="shared" si="0"/>
        <v>3.1659999999999999</v>
      </c>
      <c r="E22" s="40">
        <f>[4]Curves!$J28</f>
        <v>0.14499999999999999</v>
      </c>
      <c r="F22" s="40">
        <f t="shared" si="1"/>
        <v>2.931</v>
      </c>
      <c r="G22" s="40">
        <f>[4]Curves!$K28</f>
        <v>0.34</v>
      </c>
      <c r="H22" s="40">
        <f t="shared" si="2"/>
        <v>3.1259999999999999</v>
      </c>
      <c r="I22" s="40">
        <f>[4]Curves!$G28</f>
        <v>0.38</v>
      </c>
      <c r="J22" s="40">
        <f t="shared" si="3"/>
        <v>3.1659999999999999</v>
      </c>
    </row>
    <row r="23" spans="1:10" x14ac:dyDescent="0.25">
      <c r="A23" s="50">
        <f>[4]Curves!$A29</f>
        <v>37561</v>
      </c>
      <c r="B23" s="40">
        <f>[4]Curves!$E29</f>
        <v>2.8160000000000003</v>
      </c>
      <c r="C23" s="118">
        <f>[4]Curves!$B29</f>
        <v>0.38</v>
      </c>
      <c r="D23" s="40">
        <f t="shared" si="0"/>
        <v>3.1960000000000002</v>
      </c>
      <c r="E23" s="40">
        <f>[4]Curves!$J29</f>
        <v>0.14000000000000001</v>
      </c>
      <c r="F23" s="40">
        <f t="shared" si="1"/>
        <v>2.9560000000000004</v>
      </c>
      <c r="G23" s="40">
        <f>[4]Curves!$K29</f>
        <v>0.47</v>
      </c>
      <c r="H23" s="40">
        <f t="shared" si="2"/>
        <v>3.2860000000000005</v>
      </c>
      <c r="I23" s="40">
        <f>[4]Curves!$G29</f>
        <v>0.57999999999999996</v>
      </c>
      <c r="J23" s="40">
        <f t="shared" si="3"/>
        <v>3.3960000000000004</v>
      </c>
    </row>
    <row r="24" spans="1:10" x14ac:dyDescent="0.25">
      <c r="A24" s="50">
        <f>[4]Curves!$A30</f>
        <v>37591</v>
      </c>
      <c r="B24" s="40">
        <f>[4]Curves!$E30</f>
        <v>2.8660000000000001</v>
      </c>
      <c r="C24" s="118">
        <f>[4]Curves!$B30</f>
        <v>0.9</v>
      </c>
      <c r="D24" s="40">
        <f t="shared" si="0"/>
        <v>3.766</v>
      </c>
      <c r="E24" s="40">
        <f>[4]Curves!$J30</f>
        <v>0.13500000000000001</v>
      </c>
      <c r="F24" s="40">
        <f t="shared" si="1"/>
        <v>3.0010000000000003</v>
      </c>
      <c r="G24" s="40">
        <f>[4]Curves!$K30</f>
        <v>0.79</v>
      </c>
      <c r="H24" s="40">
        <f t="shared" si="2"/>
        <v>3.6560000000000001</v>
      </c>
      <c r="I24" s="40">
        <f>[4]Curves!$G30</f>
        <v>0.92</v>
      </c>
      <c r="J24" s="40">
        <f t="shared" si="3"/>
        <v>3.786</v>
      </c>
    </row>
    <row r="25" spans="1:10" x14ac:dyDescent="0.25">
      <c r="A25" s="50">
        <f>[4]Curves!$A31</f>
        <v>37622</v>
      </c>
      <c r="B25" s="40">
        <f>[4]Curves!$E31</f>
        <v>2.9140000000000001</v>
      </c>
      <c r="C25" s="118">
        <f>[4]Curves!$B31</f>
        <v>1.1499999999999999</v>
      </c>
      <c r="D25" s="40">
        <f t="shared" si="0"/>
        <v>4.0640000000000001</v>
      </c>
      <c r="E25" s="40">
        <f>[4]Curves!$J31</f>
        <v>3.5000000000000003E-2</v>
      </c>
      <c r="F25" s="40">
        <f t="shared" si="1"/>
        <v>2.9490000000000003</v>
      </c>
      <c r="G25" s="40">
        <f>[4]Curves!$K31</f>
        <v>1.06</v>
      </c>
      <c r="H25" s="40">
        <f t="shared" si="2"/>
        <v>3.9740000000000002</v>
      </c>
      <c r="I25" s="40">
        <f>[4]Curves!$G31</f>
        <v>1.7749999999999999</v>
      </c>
      <c r="J25" s="40">
        <f t="shared" si="3"/>
        <v>4.6890000000000001</v>
      </c>
    </row>
    <row r="26" spans="1:10" x14ac:dyDescent="0.25">
      <c r="A26" s="50">
        <f>[4]Curves!$A32</f>
        <v>37653</v>
      </c>
      <c r="B26" s="40">
        <f>[4]Curves!$E32</f>
        <v>2.9610000000000003</v>
      </c>
      <c r="C26" s="118">
        <f>[4]Curves!$B32</f>
        <v>1.1499999999999999</v>
      </c>
      <c r="D26" s="40">
        <f t="shared" si="0"/>
        <v>4.1110000000000007</v>
      </c>
      <c r="E26" s="40">
        <f>[4]Curves!$J32</f>
        <v>3.5000000000000003E-2</v>
      </c>
      <c r="F26" s="40">
        <f t="shared" si="1"/>
        <v>2.9960000000000004</v>
      </c>
      <c r="G26" s="40">
        <f>[4]Curves!$K32</f>
        <v>1.06</v>
      </c>
      <c r="H26" s="40">
        <f t="shared" si="2"/>
        <v>4.0210000000000008</v>
      </c>
      <c r="I26" s="40">
        <f>[4]Curves!$G32</f>
        <v>1.7749999999999999</v>
      </c>
      <c r="J26" s="40">
        <f t="shared" si="3"/>
        <v>4.7360000000000007</v>
      </c>
    </row>
    <row r="27" spans="1:10" x14ac:dyDescent="0.25">
      <c r="A27" s="50">
        <f>[4]Curves!$A33</f>
        <v>37681</v>
      </c>
      <c r="B27" s="40">
        <f>[4]Curves!$E33</f>
        <v>2.9610000000000003</v>
      </c>
      <c r="C27" s="118">
        <f>[4]Curves!$B33</f>
        <v>0.65</v>
      </c>
      <c r="D27" s="40">
        <f t="shared" si="0"/>
        <v>3.6110000000000002</v>
      </c>
      <c r="E27" s="40">
        <f>[4]Curves!$J33</f>
        <v>3.5000000000000003E-2</v>
      </c>
      <c r="F27" s="40">
        <f t="shared" si="1"/>
        <v>2.9960000000000004</v>
      </c>
      <c r="G27" s="40">
        <f>[4]Curves!$K33</f>
        <v>0.56999999999999995</v>
      </c>
      <c r="H27" s="40">
        <f t="shared" si="2"/>
        <v>3.5310000000000001</v>
      </c>
      <c r="I27" s="40">
        <f>[4]Curves!$G33</f>
        <v>0.65</v>
      </c>
      <c r="J27" s="40">
        <f t="shared" si="3"/>
        <v>3.6110000000000002</v>
      </c>
    </row>
    <row r="28" spans="1:10" s="83" customFormat="1" x14ac:dyDescent="0.25">
      <c r="A28" s="50">
        <f>[4]Curves!$A34</f>
        <v>37712</v>
      </c>
      <c r="B28" s="40">
        <f>[4]Curves!$E34</f>
        <v>2.9860000000000002</v>
      </c>
      <c r="C28" s="118">
        <f>[4]Curves!$B34</f>
        <v>0.435</v>
      </c>
      <c r="D28" s="40">
        <f t="shared" si="0"/>
        <v>3.4210000000000003</v>
      </c>
      <c r="E28" s="40">
        <f>[4]Curves!$J34</f>
        <v>3.5000000000000003E-2</v>
      </c>
      <c r="F28" s="40">
        <f t="shared" si="1"/>
        <v>3.0210000000000004</v>
      </c>
      <c r="G28" s="40">
        <f>[4]Curves!$K34</f>
        <v>0.36</v>
      </c>
      <c r="H28" s="40">
        <f t="shared" si="2"/>
        <v>3.3460000000000001</v>
      </c>
      <c r="I28" s="40">
        <f>[4]Curves!$G34</f>
        <v>0.38</v>
      </c>
      <c r="J28" s="40">
        <f t="shared" si="3"/>
        <v>3.3660000000000001</v>
      </c>
    </row>
    <row r="29" spans="1:10" s="83" customFormat="1" x14ac:dyDescent="0.25">
      <c r="A29" s="50">
        <f>[4]Curves!$A35</f>
        <v>37742</v>
      </c>
      <c r="B29" s="40">
        <f>[4]Curves!$E35</f>
        <v>3.1710000000000003</v>
      </c>
      <c r="C29" s="118">
        <f>[4]Curves!$B35</f>
        <v>0.38500000000000001</v>
      </c>
      <c r="D29" s="40">
        <f t="shared" si="0"/>
        <v>3.556</v>
      </c>
      <c r="E29" s="40">
        <f>[4]Curves!$J35</f>
        <v>3.5000000000000003E-2</v>
      </c>
      <c r="F29" s="40">
        <f t="shared" si="1"/>
        <v>3.2060000000000004</v>
      </c>
      <c r="G29" s="40">
        <f>[4]Curves!$K35</f>
        <v>0.32500000000000001</v>
      </c>
      <c r="H29" s="40">
        <f t="shared" si="2"/>
        <v>3.4960000000000004</v>
      </c>
      <c r="I29" s="40">
        <f>[4]Curves!$G35</f>
        <v>0.33</v>
      </c>
      <c r="J29" s="40">
        <f t="shared" si="3"/>
        <v>3.5010000000000003</v>
      </c>
    </row>
    <row r="30" spans="1:10" x14ac:dyDescent="0.25">
      <c r="A30" s="50">
        <f>[4]Curves!$A36</f>
        <v>37773</v>
      </c>
      <c r="B30" s="40">
        <f>[4]Curves!$E36</f>
        <v>3.387</v>
      </c>
      <c r="C30" s="118">
        <f>[4]Curves!$B36</f>
        <v>0.38500000000000001</v>
      </c>
      <c r="D30" s="40">
        <f t="shared" si="0"/>
        <v>3.7720000000000002</v>
      </c>
      <c r="E30" s="40">
        <f>[4]Curves!$J36</f>
        <v>3.5000000000000003E-2</v>
      </c>
      <c r="F30" s="40">
        <f t="shared" si="1"/>
        <v>3.4220000000000002</v>
      </c>
      <c r="G30" s="40">
        <f>[4]Curves!$K36</f>
        <v>0.33500000000000002</v>
      </c>
      <c r="H30" s="40">
        <f t="shared" si="2"/>
        <v>3.722</v>
      </c>
      <c r="I30" s="40">
        <f>[4]Curves!$G36</f>
        <v>0.37</v>
      </c>
      <c r="J30" s="40">
        <f t="shared" si="3"/>
        <v>3.7570000000000001</v>
      </c>
    </row>
    <row r="31" spans="1:10" x14ac:dyDescent="0.25">
      <c r="A31" s="50">
        <f>[4]Curves!$A37</f>
        <v>37803</v>
      </c>
      <c r="B31" s="40">
        <f>[4]Curves!$E37</f>
        <v>3.512</v>
      </c>
      <c r="C31" s="118">
        <f>[4]Curves!$B37</f>
        <v>0.39750000000000002</v>
      </c>
      <c r="D31" s="40">
        <f t="shared" si="0"/>
        <v>3.9095</v>
      </c>
      <c r="E31" s="40">
        <f>[4]Curves!$J37</f>
        <v>3.5000000000000003E-2</v>
      </c>
      <c r="F31" s="40">
        <f t="shared" si="1"/>
        <v>3.5470000000000002</v>
      </c>
      <c r="G31" s="40">
        <f>[4]Curves!$K37</f>
        <v>0.35</v>
      </c>
      <c r="H31" s="40">
        <f t="shared" si="2"/>
        <v>3.8620000000000001</v>
      </c>
      <c r="I31" s="40">
        <f>[4]Curves!$G37</f>
        <v>0.41</v>
      </c>
      <c r="J31" s="40">
        <f t="shared" si="3"/>
        <v>3.9220000000000002</v>
      </c>
    </row>
    <row r="32" spans="1:10" x14ac:dyDescent="0.25">
      <c r="A32" s="50">
        <f>[4]Curves!$A38</f>
        <v>37834</v>
      </c>
      <c r="B32" s="40">
        <f>[4]Curves!$E38</f>
        <v>3.4170000000000003</v>
      </c>
      <c r="C32" s="118">
        <f>[4]Curves!$B38</f>
        <v>0.4</v>
      </c>
      <c r="D32" s="40">
        <f t="shared" si="0"/>
        <v>3.8170000000000002</v>
      </c>
      <c r="E32" s="40">
        <f>[4]Curves!$J38</f>
        <v>0.13</v>
      </c>
      <c r="F32" s="40">
        <f t="shared" si="1"/>
        <v>3.5470000000000002</v>
      </c>
      <c r="G32" s="40">
        <f>[4]Curves!$K38</f>
        <v>0.35</v>
      </c>
      <c r="H32" s="40">
        <f t="shared" si="2"/>
        <v>3.7670000000000003</v>
      </c>
      <c r="I32" s="40">
        <f>[4]Curves!$G38</f>
        <v>0.41</v>
      </c>
      <c r="J32" s="40">
        <f t="shared" si="3"/>
        <v>3.8270000000000004</v>
      </c>
    </row>
    <row r="33" spans="1:10" x14ac:dyDescent="0.25">
      <c r="A33" s="50">
        <f>[4]Curves!$A39</f>
        <v>37865</v>
      </c>
      <c r="B33" s="40">
        <f>[4]Curves!$E39</f>
        <v>3.3170000000000002</v>
      </c>
      <c r="C33" s="118">
        <f>[4]Curves!$B39</f>
        <v>0.39750000000000002</v>
      </c>
      <c r="D33" s="40">
        <f t="shared" si="0"/>
        <v>3.7145000000000001</v>
      </c>
      <c r="E33" s="40">
        <f>[4]Curves!$J39</f>
        <v>0.13</v>
      </c>
      <c r="F33" s="40">
        <f t="shared" si="1"/>
        <v>3.4470000000000001</v>
      </c>
      <c r="G33" s="40">
        <f>[4]Curves!$K39</f>
        <v>0.315</v>
      </c>
      <c r="H33" s="40">
        <f t="shared" si="2"/>
        <v>3.6320000000000001</v>
      </c>
      <c r="I33" s="40">
        <f>[4]Curves!$G39</f>
        <v>0.36</v>
      </c>
      <c r="J33" s="40">
        <f t="shared" si="3"/>
        <v>3.677</v>
      </c>
    </row>
    <row r="34" spans="1:10" x14ac:dyDescent="0.25">
      <c r="A34" s="50">
        <f>[4]Curves!$A40</f>
        <v>37895</v>
      </c>
      <c r="B34" s="40">
        <f>[4]Curves!$E40</f>
        <v>3.1930000000000001</v>
      </c>
      <c r="C34" s="118">
        <f>[4]Curves!$B40</f>
        <v>0.4</v>
      </c>
      <c r="D34" s="40">
        <f t="shared" si="0"/>
        <v>3.593</v>
      </c>
      <c r="E34" s="40">
        <f>[4]Curves!$J40</f>
        <v>0.13</v>
      </c>
      <c r="F34" s="40">
        <f t="shared" si="1"/>
        <v>3.323</v>
      </c>
      <c r="G34" s="40">
        <f>[4]Curves!$K40</f>
        <v>0.36</v>
      </c>
      <c r="H34" s="40">
        <f t="shared" si="2"/>
        <v>3.5529999999999999</v>
      </c>
      <c r="I34" s="40">
        <f>[4]Curves!$G40</f>
        <v>0.4</v>
      </c>
      <c r="J34" s="40">
        <f t="shared" si="3"/>
        <v>3.593</v>
      </c>
    </row>
    <row r="35" spans="1:10" s="83" customFormat="1" x14ac:dyDescent="0.25">
      <c r="A35" s="50">
        <f>[4]Curves!$A41</f>
        <v>37926</v>
      </c>
      <c r="B35" s="40">
        <f>[4]Curves!$E41</f>
        <v>3.2030000000000003</v>
      </c>
      <c r="C35" s="118">
        <f>[4]Curves!$B41</f>
        <v>0.55000000000000004</v>
      </c>
      <c r="D35" s="40">
        <f t="shared" si="0"/>
        <v>3.7530000000000001</v>
      </c>
      <c r="E35" s="40">
        <f>[4]Curves!$J41</f>
        <v>0.13</v>
      </c>
      <c r="F35" s="40">
        <f t="shared" si="1"/>
        <v>3.3330000000000002</v>
      </c>
      <c r="G35" s="40">
        <f>[4]Curves!$K41</f>
        <v>0.46</v>
      </c>
      <c r="H35" s="40">
        <f t="shared" si="2"/>
        <v>3.6630000000000003</v>
      </c>
      <c r="I35" s="40">
        <f>[4]Curves!$G41</f>
        <v>0.72</v>
      </c>
      <c r="J35" s="40">
        <f t="shared" si="3"/>
        <v>3.923</v>
      </c>
    </row>
    <row r="36" spans="1:10" s="83" customFormat="1" x14ac:dyDescent="0.25">
      <c r="A36" s="50">
        <f>[4]Curves!$A42</f>
        <v>37956</v>
      </c>
      <c r="B36" s="40">
        <f>[4]Curves!$E42</f>
        <v>3.2330000000000001</v>
      </c>
      <c r="C36" s="118">
        <f>[4]Curves!$B42</f>
        <v>0.9</v>
      </c>
      <c r="D36" s="40">
        <f t="shared" si="0"/>
        <v>4.133</v>
      </c>
      <c r="E36" s="40">
        <f>[4]Curves!$J42</f>
        <v>0.13</v>
      </c>
      <c r="F36" s="40">
        <f t="shared" si="1"/>
        <v>3.363</v>
      </c>
      <c r="G36" s="40">
        <f>[4]Curves!$K42</f>
        <v>0.77</v>
      </c>
      <c r="H36" s="40">
        <f t="shared" si="2"/>
        <v>4.0030000000000001</v>
      </c>
      <c r="I36" s="40">
        <f>[4]Curves!$G42</f>
        <v>0.97</v>
      </c>
      <c r="J36" s="40">
        <f t="shared" si="3"/>
        <v>4.2030000000000003</v>
      </c>
    </row>
    <row r="37" spans="1:10" x14ac:dyDescent="0.25">
      <c r="A37" s="50">
        <f>[4]Curves!$A43</f>
        <v>37987</v>
      </c>
      <c r="B37" s="40">
        <f>[4]Curves!$E43</f>
        <v>3.2590000000000003</v>
      </c>
      <c r="C37" s="118">
        <f>[4]Curves!$B43</f>
        <v>1.2</v>
      </c>
      <c r="D37" s="40">
        <f t="shared" si="0"/>
        <v>4.4590000000000005</v>
      </c>
      <c r="E37" s="40">
        <f>[4]Curves!$J43</f>
        <v>3.5000000000000003E-2</v>
      </c>
      <c r="F37" s="40">
        <f t="shared" si="1"/>
        <v>3.2940000000000005</v>
      </c>
      <c r="G37" s="40">
        <f>[4]Curves!$K43</f>
        <v>1.04</v>
      </c>
      <c r="H37" s="40">
        <f t="shared" si="2"/>
        <v>4.2990000000000004</v>
      </c>
      <c r="I37" s="40">
        <f>[4]Curves!$G43</f>
        <v>1.6</v>
      </c>
      <c r="J37" s="40">
        <f t="shared" si="3"/>
        <v>4.859</v>
      </c>
    </row>
    <row r="38" spans="1:10" x14ac:dyDescent="0.25">
      <c r="A38" s="50">
        <f>[4]Curves!$A44</f>
        <v>38018</v>
      </c>
      <c r="B38" s="40">
        <f>[4]Curves!$E44</f>
        <v>3.2880000000000003</v>
      </c>
      <c r="C38" s="118">
        <f>[4]Curves!$B44</f>
        <v>1.2</v>
      </c>
      <c r="D38" s="40">
        <f t="shared" si="0"/>
        <v>4.4880000000000004</v>
      </c>
      <c r="E38" s="40">
        <f>[4]Curves!$J44</f>
        <v>3.5000000000000003E-2</v>
      </c>
      <c r="F38" s="40">
        <f t="shared" si="1"/>
        <v>3.3230000000000004</v>
      </c>
      <c r="G38" s="40">
        <f>[4]Curves!$K44</f>
        <v>1.04</v>
      </c>
      <c r="H38" s="40">
        <f t="shared" si="2"/>
        <v>4.3280000000000003</v>
      </c>
      <c r="I38" s="40">
        <f>[4]Curves!$G44</f>
        <v>1.6</v>
      </c>
      <c r="J38" s="40">
        <f t="shared" si="3"/>
        <v>4.8879999999999999</v>
      </c>
    </row>
    <row r="39" spans="1:10" x14ac:dyDescent="0.25">
      <c r="A39" s="50">
        <f>[4]Curves!$A45</f>
        <v>38047</v>
      </c>
      <c r="B39" s="40">
        <f>[4]Curves!$E45</f>
        <v>3.2920000000000003</v>
      </c>
      <c r="C39" s="118">
        <f>[4]Curves!$B45</f>
        <v>0.65</v>
      </c>
      <c r="D39" s="40">
        <f t="shared" si="0"/>
        <v>3.9420000000000002</v>
      </c>
      <c r="E39" s="40">
        <f>[4]Curves!$J45</f>
        <v>3.5000000000000003E-2</v>
      </c>
      <c r="F39" s="40">
        <f t="shared" si="1"/>
        <v>3.3270000000000004</v>
      </c>
      <c r="G39" s="40">
        <f>[4]Curves!$K45</f>
        <v>0.54</v>
      </c>
      <c r="H39" s="40">
        <f t="shared" si="2"/>
        <v>3.8320000000000003</v>
      </c>
      <c r="I39" s="40">
        <f>[4]Curves!$G45</f>
        <v>0.71</v>
      </c>
      <c r="J39" s="40">
        <f t="shared" si="3"/>
        <v>4.0020000000000007</v>
      </c>
    </row>
    <row r="40" spans="1:10" x14ac:dyDescent="0.25">
      <c r="A40" s="50">
        <f>[4]Curves!$A46</f>
        <v>38078</v>
      </c>
      <c r="B40" s="40">
        <f>[4]Curves!$E46</f>
        <v>3.3040000000000003</v>
      </c>
      <c r="C40" s="118">
        <f>[4]Curves!$B46</f>
        <v>0.435</v>
      </c>
      <c r="D40" s="40">
        <f t="shared" si="0"/>
        <v>3.7390000000000003</v>
      </c>
      <c r="E40" s="40">
        <f>[4]Curves!$J46</f>
        <v>3.5000000000000003E-2</v>
      </c>
      <c r="F40" s="40">
        <f t="shared" si="1"/>
        <v>3.3390000000000004</v>
      </c>
      <c r="G40" s="40">
        <f>[4]Curves!$K46</f>
        <v>0.36</v>
      </c>
      <c r="H40" s="40">
        <f t="shared" si="2"/>
        <v>3.6640000000000001</v>
      </c>
      <c r="I40" s="40">
        <f>[4]Curves!$G46</f>
        <v>0.38</v>
      </c>
      <c r="J40" s="40">
        <f t="shared" si="3"/>
        <v>3.6840000000000002</v>
      </c>
    </row>
    <row r="41" spans="1:10" x14ac:dyDescent="0.25">
      <c r="A41" s="50">
        <f>[4]Curves!$A47</f>
        <v>38108</v>
      </c>
      <c r="B41" s="40">
        <f>[4]Curves!$E47</f>
        <v>3.4750000000000001</v>
      </c>
      <c r="C41" s="118">
        <f>[4]Curves!$B47</f>
        <v>0.38500000000000001</v>
      </c>
      <c r="D41" s="40">
        <f t="shared" si="0"/>
        <v>3.8600000000000003</v>
      </c>
      <c r="E41" s="40">
        <f>[4]Curves!$J47</f>
        <v>3.5000000000000003E-2</v>
      </c>
      <c r="F41" s="40">
        <f t="shared" si="1"/>
        <v>3.5100000000000002</v>
      </c>
      <c r="G41" s="40">
        <f>[4]Curves!$K47</f>
        <v>0.32500000000000001</v>
      </c>
      <c r="H41" s="40">
        <f t="shared" si="2"/>
        <v>3.8000000000000003</v>
      </c>
      <c r="I41" s="40">
        <f>[4]Curves!$G47</f>
        <v>0.33</v>
      </c>
      <c r="J41" s="40">
        <f t="shared" si="3"/>
        <v>3.8050000000000002</v>
      </c>
    </row>
    <row r="42" spans="1:10" x14ac:dyDescent="0.25">
      <c r="A42" s="50">
        <f>[4]Curves!$A48</f>
        <v>38139</v>
      </c>
      <c r="B42" s="40">
        <f>[4]Curves!$E48</f>
        <v>3.6320000000000001</v>
      </c>
      <c r="C42" s="118">
        <f>[4]Curves!$B48</f>
        <v>0.38500000000000001</v>
      </c>
      <c r="D42" s="40">
        <f t="shared" si="0"/>
        <v>4.0170000000000003</v>
      </c>
      <c r="E42" s="40">
        <f>[4]Curves!$J48</f>
        <v>3.5000000000000003E-2</v>
      </c>
      <c r="F42" s="40">
        <f t="shared" si="1"/>
        <v>3.6670000000000003</v>
      </c>
      <c r="G42" s="40">
        <f>[4]Curves!$K48</f>
        <v>0.33500000000000002</v>
      </c>
      <c r="H42" s="40">
        <f t="shared" si="2"/>
        <v>3.9670000000000001</v>
      </c>
      <c r="I42" s="40">
        <f>[4]Curves!$G48</f>
        <v>0.37</v>
      </c>
      <c r="J42" s="40">
        <f t="shared" si="3"/>
        <v>4.0019999999999998</v>
      </c>
    </row>
    <row r="43" spans="1:10" x14ac:dyDescent="0.25">
      <c r="A43" s="50">
        <f>[4]Curves!$A49</f>
        <v>38169</v>
      </c>
      <c r="B43" s="40">
        <f>[4]Curves!$E49</f>
        <v>3.6870000000000003</v>
      </c>
      <c r="C43" s="118">
        <f>[4]Curves!$B49</f>
        <v>0.39750000000000002</v>
      </c>
      <c r="D43" s="40">
        <f t="shared" si="0"/>
        <v>4.0845000000000002</v>
      </c>
      <c r="E43" s="40">
        <f>[4]Curves!$J49</f>
        <v>3.5000000000000003E-2</v>
      </c>
      <c r="F43" s="40">
        <f t="shared" si="1"/>
        <v>3.7220000000000004</v>
      </c>
      <c r="G43" s="40">
        <f>[4]Curves!$K49</f>
        <v>0.35</v>
      </c>
      <c r="H43" s="40">
        <f t="shared" si="2"/>
        <v>4.0369999999999999</v>
      </c>
      <c r="I43" s="40">
        <f>[4]Curves!$G49</f>
        <v>0.41</v>
      </c>
      <c r="J43" s="40">
        <f t="shared" si="3"/>
        <v>4.0970000000000004</v>
      </c>
    </row>
    <row r="44" spans="1:10" x14ac:dyDescent="0.25">
      <c r="A44" s="50">
        <f>[4]Curves!$A50</f>
        <v>38200</v>
      </c>
      <c r="B44" s="40">
        <f>[4]Curves!$E50</f>
        <v>3.5720000000000001</v>
      </c>
      <c r="C44" s="118">
        <f>[4]Curves!$B50</f>
        <v>0.4</v>
      </c>
      <c r="D44" s="40">
        <f t="shared" si="0"/>
        <v>3.972</v>
      </c>
      <c r="E44" s="40">
        <f>[4]Curves!$J50</f>
        <v>0.13</v>
      </c>
      <c r="F44" s="40">
        <f t="shared" si="1"/>
        <v>3.702</v>
      </c>
      <c r="G44" s="40">
        <f>[4]Curves!$K50</f>
        <v>0.35</v>
      </c>
      <c r="H44" s="40">
        <f t="shared" si="2"/>
        <v>3.9220000000000002</v>
      </c>
      <c r="I44" s="40">
        <f>[4]Curves!$G50</f>
        <v>0.41</v>
      </c>
      <c r="J44" s="40">
        <f t="shared" si="3"/>
        <v>3.9820000000000002</v>
      </c>
    </row>
    <row r="45" spans="1:10" x14ac:dyDescent="0.25">
      <c r="A45" s="50">
        <f>[4]Curves!$A51</f>
        <v>38231</v>
      </c>
      <c r="B45" s="40">
        <f>[4]Curves!$E51</f>
        <v>3.4249999999999998</v>
      </c>
      <c r="C45" s="118">
        <f>[4]Curves!$B51</f>
        <v>0.39750000000000002</v>
      </c>
      <c r="D45" s="40">
        <f t="shared" si="0"/>
        <v>3.8224999999999998</v>
      </c>
      <c r="E45" s="40">
        <f>[4]Curves!$J51</f>
        <v>0.13</v>
      </c>
      <c r="F45" s="40">
        <f t="shared" si="1"/>
        <v>3.5549999999999997</v>
      </c>
      <c r="G45" s="40">
        <f>[4]Curves!$K51</f>
        <v>0.315</v>
      </c>
      <c r="H45" s="40">
        <f t="shared" si="2"/>
        <v>3.7399999999999998</v>
      </c>
      <c r="I45" s="40">
        <f>[4]Curves!$G51</f>
        <v>0.36</v>
      </c>
      <c r="J45" s="40">
        <f t="shared" si="3"/>
        <v>3.7849999999999997</v>
      </c>
    </row>
    <row r="46" spans="1:10" x14ac:dyDescent="0.25">
      <c r="A46" s="50">
        <f>[4]Curves!$A52</f>
        <v>38261</v>
      </c>
      <c r="B46" s="40">
        <f>[4]Curves!$E52</f>
        <v>3.26</v>
      </c>
      <c r="C46" s="118">
        <f>[4]Curves!$B52</f>
        <v>0.4</v>
      </c>
      <c r="D46" s="40">
        <f t="shared" si="0"/>
        <v>3.6599999999999997</v>
      </c>
      <c r="E46" s="40">
        <f>[4]Curves!$J52</f>
        <v>0.13</v>
      </c>
      <c r="F46" s="40">
        <f t="shared" si="1"/>
        <v>3.3899999999999997</v>
      </c>
      <c r="G46" s="40">
        <f>[4]Curves!$K52</f>
        <v>0.36</v>
      </c>
      <c r="H46" s="40">
        <f t="shared" si="2"/>
        <v>3.6199999999999997</v>
      </c>
      <c r="I46" s="40">
        <f>[4]Curves!$G52</f>
        <v>0.4</v>
      </c>
      <c r="J46" s="40">
        <f t="shared" si="3"/>
        <v>3.6599999999999997</v>
      </c>
    </row>
    <row r="47" spans="1:10" x14ac:dyDescent="0.25">
      <c r="A47" s="50">
        <f>[4]Curves!$A53</f>
        <v>38292</v>
      </c>
      <c r="B47" s="40">
        <f>[4]Curves!$E53</f>
        <v>3.2549999999999999</v>
      </c>
      <c r="C47" s="118">
        <f>[4]Curves!$B53</f>
        <v>0.55000000000000004</v>
      </c>
      <c r="D47" s="40">
        <f t="shared" si="0"/>
        <v>3.8049999999999997</v>
      </c>
      <c r="E47" s="40">
        <f>[4]Curves!$J53</f>
        <v>0.13</v>
      </c>
      <c r="F47" s="40">
        <f t="shared" si="1"/>
        <v>3.3849999999999998</v>
      </c>
      <c r="G47" s="40">
        <f>[4]Curves!$K53</f>
        <v>0.46</v>
      </c>
      <c r="H47" s="40">
        <f t="shared" si="2"/>
        <v>3.7149999999999999</v>
      </c>
      <c r="I47" s="40">
        <f>[4]Curves!$G53</f>
        <v>0.72499999999999998</v>
      </c>
      <c r="J47" s="40">
        <f t="shared" si="3"/>
        <v>3.98</v>
      </c>
    </row>
    <row r="48" spans="1:10" x14ac:dyDescent="0.25">
      <c r="A48" s="50">
        <f>[4]Curves!$A54</f>
        <v>38322</v>
      </c>
      <c r="B48" s="40">
        <f>[4]Curves!$E54</f>
        <v>3.2930000000000001</v>
      </c>
      <c r="C48" s="118">
        <f>[4]Curves!$B54</f>
        <v>0.9</v>
      </c>
      <c r="D48" s="40">
        <f t="shared" si="0"/>
        <v>4.1930000000000005</v>
      </c>
      <c r="E48" s="40">
        <f>[4]Curves!$J54</f>
        <v>0.13</v>
      </c>
      <c r="F48" s="40">
        <f t="shared" si="1"/>
        <v>3.423</v>
      </c>
      <c r="G48" s="40">
        <f>[4]Curves!$K54</f>
        <v>0.77</v>
      </c>
      <c r="H48" s="40">
        <f t="shared" si="2"/>
        <v>4.0630000000000006</v>
      </c>
      <c r="I48" s="40">
        <f>[4]Curves!$G54</f>
        <v>0.98</v>
      </c>
      <c r="J48" s="40">
        <f t="shared" si="3"/>
        <v>4.2729999999999997</v>
      </c>
    </row>
    <row r="49" spans="1:10" x14ac:dyDescent="0.25">
      <c r="A49" s="50">
        <f>[4]Curves!$A55</f>
        <v>38353</v>
      </c>
      <c r="B49" s="40">
        <f>[4]Curves!$E55</f>
        <v>3.3380000000000001</v>
      </c>
      <c r="C49" s="118">
        <f>[4]Curves!$B55</f>
        <v>1.2</v>
      </c>
      <c r="D49" s="40">
        <f t="shared" si="0"/>
        <v>4.5380000000000003</v>
      </c>
      <c r="E49" s="40">
        <f>[4]Curves!$J55</f>
        <v>4.4999999999999998E-2</v>
      </c>
      <c r="F49" s="40">
        <f t="shared" si="1"/>
        <v>3.383</v>
      </c>
      <c r="G49" s="40">
        <f>[4]Curves!$K55</f>
        <v>1.04</v>
      </c>
      <c r="H49" s="40">
        <f t="shared" si="2"/>
        <v>4.3780000000000001</v>
      </c>
      <c r="I49" s="40">
        <f>[4]Curves!$G55</f>
        <v>1.615</v>
      </c>
      <c r="J49" s="40">
        <f t="shared" si="3"/>
        <v>4.9530000000000003</v>
      </c>
    </row>
    <row r="50" spans="1:10" x14ac:dyDescent="0.25">
      <c r="A50" s="50">
        <f>[4]Curves!$A56</f>
        <v>38384</v>
      </c>
      <c r="B50" s="40">
        <f>[4]Curves!$E56</f>
        <v>3.3760000000000003</v>
      </c>
      <c r="C50" s="118">
        <f>[4]Curves!$B56</f>
        <v>1.2</v>
      </c>
      <c r="D50" s="40">
        <f t="shared" si="0"/>
        <v>4.5760000000000005</v>
      </c>
      <c r="E50" s="40">
        <f>[4]Curves!$J56</f>
        <v>4.4999999999999998E-2</v>
      </c>
      <c r="F50" s="40">
        <f t="shared" si="1"/>
        <v>3.4210000000000003</v>
      </c>
      <c r="G50" s="40">
        <f>[4]Curves!$K56</f>
        <v>1.04</v>
      </c>
      <c r="H50" s="40">
        <f t="shared" si="2"/>
        <v>4.4160000000000004</v>
      </c>
      <c r="I50" s="40">
        <f>[4]Curves!$G56</f>
        <v>1.615</v>
      </c>
      <c r="J50" s="40">
        <f t="shared" si="3"/>
        <v>4.9910000000000005</v>
      </c>
    </row>
    <row r="51" spans="1:10" x14ac:dyDescent="0.25">
      <c r="A51" s="50">
        <f>[4]Curves!$A57</f>
        <v>38412</v>
      </c>
      <c r="B51" s="40">
        <f>[4]Curves!$E57</f>
        <v>3.37</v>
      </c>
      <c r="C51" s="118">
        <f>[4]Curves!$B57</f>
        <v>0.65</v>
      </c>
      <c r="D51" s="40">
        <f t="shared" si="0"/>
        <v>4.0200000000000005</v>
      </c>
      <c r="E51" s="40">
        <f>[4]Curves!$J57</f>
        <v>4.4999999999999998E-2</v>
      </c>
      <c r="F51" s="40">
        <f t="shared" si="1"/>
        <v>3.415</v>
      </c>
      <c r="G51" s="40">
        <f>[4]Curves!$K57</f>
        <v>0.54</v>
      </c>
      <c r="H51" s="40">
        <f t="shared" si="2"/>
        <v>3.91</v>
      </c>
      <c r="I51" s="40">
        <f>[4]Curves!$G57</f>
        <v>0.71499999999999997</v>
      </c>
      <c r="J51" s="40">
        <f t="shared" si="3"/>
        <v>4.085</v>
      </c>
    </row>
    <row r="52" spans="1:10" x14ac:dyDescent="0.25">
      <c r="A52" s="50">
        <f>[4]Curves!$A58</f>
        <v>38443</v>
      </c>
      <c r="B52" s="40">
        <f>[4]Curves!$E58</f>
        <v>3.37</v>
      </c>
      <c r="C52" s="118">
        <f>[4]Curves!$B58</f>
        <v>0.435</v>
      </c>
      <c r="D52" s="40">
        <f t="shared" si="0"/>
        <v>3.8050000000000002</v>
      </c>
      <c r="E52" s="40">
        <f>[4]Curves!$J58</f>
        <v>4.4999999999999998E-2</v>
      </c>
      <c r="F52" s="40">
        <f t="shared" si="1"/>
        <v>3.415</v>
      </c>
      <c r="G52" s="40">
        <f>[4]Curves!$K58</f>
        <v>0.36</v>
      </c>
      <c r="H52" s="40">
        <f t="shared" si="2"/>
        <v>3.73</v>
      </c>
      <c r="I52" s="40">
        <f>[4]Curves!$G58</f>
        <v>0.38</v>
      </c>
      <c r="J52" s="40">
        <f t="shared" si="3"/>
        <v>3.75</v>
      </c>
    </row>
    <row r="53" spans="1:10" x14ac:dyDescent="0.25">
      <c r="A53" s="50">
        <f>[4]Curves!$A59</f>
        <v>38473</v>
      </c>
      <c r="B53" s="40">
        <f>[4]Curves!$E59</f>
        <v>3.54</v>
      </c>
      <c r="C53" s="118">
        <f>[4]Curves!$B59</f>
        <v>0.38500000000000001</v>
      </c>
      <c r="D53" s="40">
        <f t="shared" si="0"/>
        <v>3.9249999999999998</v>
      </c>
      <c r="E53" s="40">
        <f>[4]Curves!$J59</f>
        <v>4.4999999999999998E-2</v>
      </c>
      <c r="F53" s="40">
        <f t="shared" si="1"/>
        <v>3.585</v>
      </c>
      <c r="G53" s="40">
        <f>[4]Curves!$K59</f>
        <v>0.32500000000000001</v>
      </c>
      <c r="H53" s="40">
        <f t="shared" si="2"/>
        <v>3.8650000000000002</v>
      </c>
      <c r="I53" s="40">
        <f>[4]Curves!$G59</f>
        <v>0.33</v>
      </c>
      <c r="J53" s="40">
        <f t="shared" si="3"/>
        <v>3.87</v>
      </c>
    </row>
    <row r="54" spans="1:10" x14ac:dyDescent="0.25">
      <c r="A54" s="50">
        <f>[4]Curves!$A60</f>
        <v>38504</v>
      </c>
      <c r="B54" s="40">
        <f>[4]Curves!$E60</f>
        <v>3.6920000000000002</v>
      </c>
      <c r="C54" s="118">
        <f>[4]Curves!$B60</f>
        <v>0.38500000000000001</v>
      </c>
      <c r="D54" s="40">
        <f t="shared" si="0"/>
        <v>4.077</v>
      </c>
      <c r="E54" s="40">
        <f>[4]Curves!$J60</f>
        <v>4.4999999999999998E-2</v>
      </c>
      <c r="F54" s="40">
        <f t="shared" si="1"/>
        <v>3.7370000000000001</v>
      </c>
      <c r="G54" s="40">
        <f>[4]Curves!$K60</f>
        <v>0.33500000000000002</v>
      </c>
      <c r="H54" s="40">
        <f t="shared" si="2"/>
        <v>4.0270000000000001</v>
      </c>
      <c r="I54" s="40">
        <f>[4]Curves!$G60</f>
        <v>0.37</v>
      </c>
      <c r="J54" s="40">
        <f t="shared" si="3"/>
        <v>4.0620000000000003</v>
      </c>
    </row>
    <row r="55" spans="1:10" x14ac:dyDescent="0.25">
      <c r="A55" s="50">
        <f>[4]Curves!$A61</f>
        <v>38534</v>
      </c>
      <c r="B55" s="40">
        <f>[4]Curves!$E61</f>
        <v>3.7870000000000004</v>
      </c>
      <c r="C55" s="118">
        <f>[4]Curves!$B61</f>
        <v>0.39750000000000002</v>
      </c>
      <c r="D55" s="40">
        <f t="shared" si="0"/>
        <v>4.1845000000000008</v>
      </c>
      <c r="E55" s="40">
        <f>[4]Curves!$J61</f>
        <v>4.4999999999999998E-2</v>
      </c>
      <c r="F55" s="40">
        <f t="shared" si="1"/>
        <v>3.8320000000000003</v>
      </c>
      <c r="G55" s="40">
        <f>[4]Curves!$K61</f>
        <v>0.35</v>
      </c>
      <c r="H55" s="40">
        <f t="shared" si="2"/>
        <v>4.1370000000000005</v>
      </c>
      <c r="I55" s="40">
        <f>[4]Curves!$G61</f>
        <v>0.41</v>
      </c>
      <c r="J55" s="40">
        <f t="shared" si="3"/>
        <v>4.1970000000000001</v>
      </c>
    </row>
    <row r="56" spans="1:10" x14ac:dyDescent="0.25">
      <c r="A56" s="50">
        <f>[4]Curves!$A62</f>
        <v>38565</v>
      </c>
      <c r="B56" s="40">
        <f>[4]Curves!$E62</f>
        <v>3.6720000000000002</v>
      </c>
      <c r="C56" s="118">
        <f>[4]Curves!$B62</f>
        <v>0.4</v>
      </c>
      <c r="D56" s="40">
        <f t="shared" si="0"/>
        <v>4.0720000000000001</v>
      </c>
      <c r="E56" s="40">
        <f>[4]Curves!$J62</f>
        <v>0.13</v>
      </c>
      <c r="F56" s="40">
        <f t="shared" si="1"/>
        <v>3.802</v>
      </c>
      <c r="G56" s="40">
        <f>[4]Curves!$K62</f>
        <v>0.35</v>
      </c>
      <c r="H56" s="40">
        <f t="shared" si="2"/>
        <v>4.0220000000000002</v>
      </c>
      <c r="I56" s="40">
        <f>[4]Curves!$G62</f>
        <v>0.41</v>
      </c>
      <c r="J56" s="40">
        <f t="shared" si="3"/>
        <v>4.0819999999999999</v>
      </c>
    </row>
    <row r="57" spans="1:10" x14ac:dyDescent="0.25">
      <c r="A57" s="50">
        <f>[4]Curves!$A63</f>
        <v>38596</v>
      </c>
      <c r="B57" s="40">
        <f>[4]Curves!$E63</f>
        <v>3.5249999999999999</v>
      </c>
      <c r="C57" s="118">
        <f>[4]Curves!$B63</f>
        <v>0.39750000000000002</v>
      </c>
      <c r="D57" s="40">
        <f t="shared" si="0"/>
        <v>3.9224999999999999</v>
      </c>
      <c r="E57" s="40">
        <f>[4]Curves!$J63</f>
        <v>0.13</v>
      </c>
      <c r="F57" s="40">
        <f t="shared" si="1"/>
        <v>3.6549999999999998</v>
      </c>
      <c r="G57" s="40">
        <f>[4]Curves!$K63</f>
        <v>0.315</v>
      </c>
      <c r="H57" s="40">
        <f t="shared" si="2"/>
        <v>3.84</v>
      </c>
      <c r="I57" s="40">
        <f>[4]Curves!$G63</f>
        <v>0.36</v>
      </c>
      <c r="J57" s="40">
        <f t="shared" si="3"/>
        <v>3.8849999999999998</v>
      </c>
    </row>
    <row r="58" spans="1:10" x14ac:dyDescent="0.25">
      <c r="A58" s="50">
        <f>[4]Curves!$A64</f>
        <v>38626</v>
      </c>
      <c r="B58" s="40">
        <f>[4]Curves!$E64</f>
        <v>3.36</v>
      </c>
      <c r="C58" s="118">
        <f>[4]Curves!$B64</f>
        <v>0.4</v>
      </c>
      <c r="D58" s="40">
        <f t="shared" si="0"/>
        <v>3.76</v>
      </c>
      <c r="E58" s="40">
        <f>[4]Curves!$J64</f>
        <v>0.13</v>
      </c>
      <c r="F58" s="40">
        <f t="shared" si="1"/>
        <v>3.4899999999999998</v>
      </c>
      <c r="G58" s="40">
        <f>[4]Curves!$K64</f>
        <v>0.36</v>
      </c>
      <c r="H58" s="40">
        <f t="shared" si="2"/>
        <v>3.7199999999999998</v>
      </c>
      <c r="I58" s="40">
        <f>[4]Curves!$G64</f>
        <v>0.4</v>
      </c>
      <c r="J58" s="40">
        <f t="shared" si="3"/>
        <v>3.76</v>
      </c>
    </row>
    <row r="59" spans="1:10" x14ac:dyDescent="0.25">
      <c r="A59" s="50">
        <f>[4]Curves!$A65</f>
        <v>38657</v>
      </c>
      <c r="B59" s="40">
        <f>[4]Curves!$E65</f>
        <v>3.355</v>
      </c>
      <c r="C59" s="118">
        <f>[4]Curves!$B65</f>
        <v>0.55500000000000005</v>
      </c>
      <c r="D59" s="40">
        <f t="shared" si="0"/>
        <v>3.91</v>
      </c>
      <c r="E59" s="40">
        <f>[4]Curves!$J65</f>
        <v>0.13</v>
      </c>
      <c r="F59" s="40">
        <f t="shared" si="1"/>
        <v>3.4849999999999999</v>
      </c>
      <c r="G59" s="40">
        <f>[4]Curves!$K65</f>
        <v>0.46</v>
      </c>
      <c r="H59" s="40">
        <f t="shared" si="2"/>
        <v>3.8149999999999999</v>
      </c>
      <c r="I59" s="40">
        <f>[4]Curves!$G65</f>
        <v>0.73</v>
      </c>
      <c r="J59" s="40">
        <f t="shared" si="3"/>
        <v>4.085</v>
      </c>
    </row>
    <row r="60" spans="1:10" x14ac:dyDescent="0.25">
      <c r="A60" s="50">
        <f>[4]Curves!$A66</f>
        <v>38687</v>
      </c>
      <c r="B60" s="40">
        <f>[4]Curves!$E66</f>
        <v>3.3930000000000002</v>
      </c>
      <c r="C60" s="118">
        <f>[4]Curves!$B66</f>
        <v>0.91</v>
      </c>
      <c r="D60" s="40">
        <f t="shared" si="0"/>
        <v>4.3029999999999999</v>
      </c>
      <c r="E60" s="40">
        <f>[4]Curves!$J66</f>
        <v>0.13</v>
      </c>
      <c r="F60" s="40">
        <f t="shared" si="1"/>
        <v>3.5230000000000001</v>
      </c>
      <c r="G60" s="40">
        <f>[4]Curves!$K66</f>
        <v>0.77</v>
      </c>
      <c r="H60" s="40">
        <f t="shared" si="2"/>
        <v>4.1630000000000003</v>
      </c>
      <c r="I60" s="40">
        <f>[4]Curves!$G66</f>
        <v>0.98</v>
      </c>
      <c r="J60" s="40">
        <f t="shared" si="3"/>
        <v>4.3730000000000002</v>
      </c>
    </row>
    <row r="61" spans="1:10" x14ac:dyDescent="0.25">
      <c r="A61" s="50">
        <f>[4]Curves!$A67</f>
        <v>38718</v>
      </c>
      <c r="B61" s="40">
        <f>[4]Curves!$E67</f>
        <v>3.4380000000000002</v>
      </c>
      <c r="C61" s="118">
        <f>[4]Curves!$B67</f>
        <v>1.2150000000000001</v>
      </c>
      <c r="D61" s="40">
        <f t="shared" si="0"/>
        <v>4.6530000000000005</v>
      </c>
      <c r="E61" s="40">
        <f>[4]Curves!$J67</f>
        <v>4.4999999999999998E-2</v>
      </c>
      <c r="F61" s="40">
        <f t="shared" si="1"/>
        <v>3.4830000000000001</v>
      </c>
      <c r="G61" s="40">
        <f>[4]Curves!$K67</f>
        <v>1.04</v>
      </c>
      <c r="H61" s="40">
        <f t="shared" si="2"/>
        <v>4.4779999999999998</v>
      </c>
      <c r="I61" s="40">
        <f>[4]Curves!$G67</f>
        <v>1.6</v>
      </c>
      <c r="J61" s="40">
        <f t="shared" si="3"/>
        <v>5.0380000000000003</v>
      </c>
    </row>
    <row r="62" spans="1:10" x14ac:dyDescent="0.25">
      <c r="A62" s="50">
        <f>[4]Curves!$A68</f>
        <v>38749</v>
      </c>
      <c r="B62" s="40">
        <f>[4]Curves!$E68</f>
        <v>3.476</v>
      </c>
      <c r="C62" s="118">
        <f>[4]Curves!$B68</f>
        <v>1.2150000000000001</v>
      </c>
      <c r="D62" s="40">
        <f t="shared" si="0"/>
        <v>4.6909999999999998</v>
      </c>
      <c r="E62" s="40">
        <f>[4]Curves!$J68</f>
        <v>4.4999999999999998E-2</v>
      </c>
      <c r="F62" s="40">
        <f t="shared" si="1"/>
        <v>3.5209999999999999</v>
      </c>
      <c r="G62" s="40">
        <f>[4]Curves!$K68</f>
        <v>1.04</v>
      </c>
      <c r="H62" s="40">
        <f t="shared" si="2"/>
        <v>4.516</v>
      </c>
      <c r="I62" s="40">
        <f>[4]Curves!$G68</f>
        <v>1.6</v>
      </c>
      <c r="J62" s="40">
        <f t="shared" si="3"/>
        <v>5.0760000000000005</v>
      </c>
    </row>
    <row r="63" spans="1:10" x14ac:dyDescent="0.25">
      <c r="A63" s="50">
        <f>[4]Curves!$A69</f>
        <v>38777</v>
      </c>
      <c r="B63" s="40">
        <f>[4]Curves!$E69</f>
        <v>3.47</v>
      </c>
      <c r="C63" s="118">
        <f>[4]Curves!$B69</f>
        <v>0.65500000000000003</v>
      </c>
      <c r="D63" s="40">
        <f t="shared" si="0"/>
        <v>4.125</v>
      </c>
      <c r="E63" s="40">
        <f>[4]Curves!$J69</f>
        <v>4.4999999999999998E-2</v>
      </c>
      <c r="F63" s="40">
        <f t="shared" si="1"/>
        <v>3.5150000000000001</v>
      </c>
      <c r="G63" s="40">
        <f>[4]Curves!$K69</f>
        <v>0.54</v>
      </c>
      <c r="H63" s="40">
        <f t="shared" si="2"/>
        <v>4.01</v>
      </c>
      <c r="I63" s="40">
        <f>[4]Curves!$G69</f>
        <v>0.72</v>
      </c>
      <c r="J63" s="40">
        <f t="shared" si="3"/>
        <v>4.1900000000000004</v>
      </c>
    </row>
    <row r="64" spans="1:10" x14ac:dyDescent="0.25">
      <c r="A64" s="50">
        <f>[4]Curves!$A70</f>
        <v>38808</v>
      </c>
      <c r="B64" s="40">
        <f>[4]Curves!$E70</f>
        <v>3.47</v>
      </c>
      <c r="C64" s="118">
        <f>[4]Curves!$B70</f>
        <v>0.435</v>
      </c>
      <c r="D64" s="40">
        <f t="shared" si="0"/>
        <v>3.9050000000000002</v>
      </c>
      <c r="E64" s="40">
        <f>[4]Curves!$J70</f>
        <v>4.4999999999999998E-2</v>
      </c>
      <c r="F64" s="40">
        <f t="shared" si="1"/>
        <v>3.5150000000000001</v>
      </c>
      <c r="G64" s="40">
        <f>[4]Curves!$K70</f>
        <v>0.36</v>
      </c>
      <c r="H64" s="40">
        <f t="shared" si="2"/>
        <v>3.83</v>
      </c>
      <c r="I64" s="40">
        <f>[4]Curves!$G70</f>
        <v>0.38</v>
      </c>
      <c r="J64" s="40">
        <f t="shared" si="3"/>
        <v>3.85</v>
      </c>
    </row>
    <row r="65" spans="1:10" x14ac:dyDescent="0.25">
      <c r="A65" s="50">
        <f>[4]Curves!$A71</f>
        <v>38838</v>
      </c>
      <c r="B65" s="40">
        <f>[4]Curves!$E71</f>
        <v>3.64</v>
      </c>
      <c r="C65" s="118">
        <f>[4]Curves!$B71</f>
        <v>0.38500000000000001</v>
      </c>
      <c r="D65" s="40">
        <f t="shared" si="0"/>
        <v>4.0250000000000004</v>
      </c>
      <c r="E65" s="40">
        <f>[4]Curves!$J71</f>
        <v>4.4999999999999998E-2</v>
      </c>
      <c r="F65" s="40">
        <f t="shared" si="1"/>
        <v>3.6850000000000001</v>
      </c>
      <c r="G65" s="40">
        <f>[4]Curves!$K71</f>
        <v>0.32500000000000001</v>
      </c>
      <c r="H65" s="40">
        <f t="shared" si="2"/>
        <v>3.9650000000000003</v>
      </c>
      <c r="I65" s="40">
        <f>[4]Curves!$G71</f>
        <v>0.33</v>
      </c>
      <c r="J65" s="40">
        <f t="shared" si="3"/>
        <v>3.97</v>
      </c>
    </row>
    <row r="66" spans="1:10" x14ac:dyDescent="0.25">
      <c r="A66" s="50">
        <f>[4]Curves!$A72</f>
        <v>38869</v>
      </c>
      <c r="B66" s="40">
        <f>[4]Curves!$E72</f>
        <v>3.7920000000000003</v>
      </c>
      <c r="C66" s="118">
        <f>[4]Curves!$B72</f>
        <v>0.38500000000000001</v>
      </c>
      <c r="D66" s="40">
        <f t="shared" si="0"/>
        <v>4.1770000000000005</v>
      </c>
      <c r="E66" s="40">
        <f>[4]Curves!$J72</f>
        <v>4.4999999999999998E-2</v>
      </c>
      <c r="F66" s="40">
        <f t="shared" si="1"/>
        <v>3.8370000000000002</v>
      </c>
      <c r="G66" s="40">
        <f>[4]Curves!$K72</f>
        <v>0.33500000000000002</v>
      </c>
      <c r="H66" s="40">
        <f t="shared" si="2"/>
        <v>4.1270000000000007</v>
      </c>
      <c r="I66" s="40">
        <f>[4]Curves!$G72</f>
        <v>0.37</v>
      </c>
      <c r="J66" s="40">
        <f t="shared" si="3"/>
        <v>4.1619999999999999</v>
      </c>
    </row>
    <row r="67" spans="1:10" x14ac:dyDescent="0.25">
      <c r="A67" s="50">
        <f>[4]Curves!$A73</f>
        <v>38899</v>
      </c>
      <c r="B67" s="40">
        <f>[4]Curves!$E73</f>
        <v>3.8895000000000004</v>
      </c>
      <c r="C67" s="118">
        <f>[4]Curves!$B73</f>
        <v>0.39750000000000002</v>
      </c>
      <c r="D67" s="40">
        <f t="shared" si="0"/>
        <v>4.2870000000000008</v>
      </c>
      <c r="E67" s="40">
        <f>[4]Curves!$J73</f>
        <v>4.4999999999999998E-2</v>
      </c>
      <c r="F67" s="40">
        <f t="shared" si="1"/>
        <v>3.9345000000000003</v>
      </c>
      <c r="G67" s="40">
        <f>[4]Curves!$K73</f>
        <v>0.35</v>
      </c>
      <c r="H67" s="40">
        <f t="shared" si="2"/>
        <v>4.2395000000000005</v>
      </c>
      <c r="I67" s="40">
        <f>[4]Curves!$G73</f>
        <v>0.41</v>
      </c>
      <c r="J67" s="40">
        <f t="shared" si="3"/>
        <v>4.2995000000000001</v>
      </c>
    </row>
    <row r="68" spans="1:10" x14ac:dyDescent="0.25">
      <c r="A68" s="50">
        <f>[4]Curves!$A74</f>
        <v>38930</v>
      </c>
      <c r="B68" s="40">
        <f>[4]Curves!$E74</f>
        <v>3.7745000000000002</v>
      </c>
      <c r="C68" s="118">
        <f>[4]Curves!$B74</f>
        <v>0.4</v>
      </c>
      <c r="D68" s="40">
        <f t="shared" si="0"/>
        <v>4.1745000000000001</v>
      </c>
      <c r="E68" s="40">
        <f>[4]Curves!$J74</f>
        <v>0.13</v>
      </c>
      <c r="F68" s="40">
        <f t="shared" si="1"/>
        <v>3.9045000000000001</v>
      </c>
      <c r="G68" s="40">
        <f>[4]Curves!$K74</f>
        <v>0.35</v>
      </c>
      <c r="H68" s="40">
        <f t="shared" si="2"/>
        <v>4.1245000000000003</v>
      </c>
      <c r="I68" s="40">
        <f>[4]Curves!$G74</f>
        <v>0.41</v>
      </c>
      <c r="J68" s="40">
        <f t="shared" si="3"/>
        <v>4.1844999999999999</v>
      </c>
    </row>
    <row r="69" spans="1:10" x14ac:dyDescent="0.25">
      <c r="A69" s="50">
        <f>[4]Curves!$A75</f>
        <v>38961</v>
      </c>
      <c r="B69" s="40">
        <f>[4]Curves!$E75</f>
        <v>3.6274999999999999</v>
      </c>
      <c r="C69" s="118">
        <f>[4]Curves!$B75</f>
        <v>0.39750000000000002</v>
      </c>
      <c r="D69" s="40">
        <f t="shared" si="0"/>
        <v>4.0250000000000004</v>
      </c>
      <c r="E69" s="40">
        <f>[4]Curves!$J75</f>
        <v>0.13</v>
      </c>
      <c r="F69" s="40">
        <f t="shared" si="1"/>
        <v>3.7574999999999998</v>
      </c>
      <c r="G69" s="40">
        <f>[4]Curves!$K75</f>
        <v>0.315</v>
      </c>
      <c r="H69" s="40">
        <f t="shared" si="2"/>
        <v>3.9424999999999999</v>
      </c>
      <c r="I69" s="40">
        <f>[4]Curves!$G75</f>
        <v>0.36</v>
      </c>
      <c r="J69" s="40">
        <f t="shared" si="3"/>
        <v>3.9874999999999998</v>
      </c>
    </row>
    <row r="70" spans="1:10" x14ac:dyDescent="0.25">
      <c r="A70" s="50">
        <f>[4]Curves!$A76</f>
        <v>38991</v>
      </c>
      <c r="B70" s="40">
        <f>[4]Curves!$E76</f>
        <v>3.4624999999999999</v>
      </c>
      <c r="C70" s="118">
        <f>[4]Curves!$B76</f>
        <v>0.4</v>
      </c>
      <c r="D70" s="40">
        <f t="shared" si="0"/>
        <v>3.8624999999999998</v>
      </c>
      <c r="E70" s="40">
        <f>[4]Curves!$J76</f>
        <v>0.13</v>
      </c>
      <c r="F70" s="40">
        <f t="shared" si="1"/>
        <v>3.5924999999999998</v>
      </c>
      <c r="G70" s="40">
        <f>[4]Curves!$K76</f>
        <v>0.36</v>
      </c>
      <c r="H70" s="40">
        <f t="shared" si="2"/>
        <v>3.8224999999999998</v>
      </c>
      <c r="I70" s="40">
        <f>[4]Curves!$G76</f>
        <v>0.4</v>
      </c>
      <c r="J70" s="40">
        <f t="shared" si="3"/>
        <v>3.8624999999999998</v>
      </c>
    </row>
    <row r="71" spans="1:10" x14ac:dyDescent="0.25">
      <c r="A71" s="50">
        <f>[4]Curves!$A77</f>
        <v>39022</v>
      </c>
      <c r="B71" s="40">
        <f>[4]Curves!$E77</f>
        <v>3.4575</v>
      </c>
      <c r="C71" s="118">
        <f>[4]Curves!$B77</f>
        <v>0.55500000000000005</v>
      </c>
      <c r="D71" s="40">
        <f t="shared" si="0"/>
        <v>4.0125000000000002</v>
      </c>
      <c r="E71" s="40">
        <f>[4]Curves!$J77</f>
        <v>0.13</v>
      </c>
      <c r="F71" s="40">
        <f t="shared" si="1"/>
        <v>3.5874999999999999</v>
      </c>
      <c r="G71" s="40">
        <f>[4]Curves!$K77</f>
        <v>0.46</v>
      </c>
      <c r="H71" s="40">
        <f t="shared" si="2"/>
        <v>3.9175</v>
      </c>
      <c r="I71" s="40">
        <f>[4]Curves!$G77</f>
        <v>0.73</v>
      </c>
      <c r="J71" s="40">
        <f t="shared" si="3"/>
        <v>4.1875</v>
      </c>
    </row>
    <row r="72" spans="1:10" x14ac:dyDescent="0.25">
      <c r="A72" s="50">
        <f>[4]Curves!$A78</f>
        <v>39052</v>
      </c>
      <c r="B72" s="40">
        <f>[4]Curves!$E78</f>
        <v>3.4955000000000003</v>
      </c>
      <c r="C72" s="118">
        <f>[4]Curves!$B78</f>
        <v>0.91</v>
      </c>
      <c r="D72" s="40">
        <f t="shared" ref="D72:D124" si="4">B72+C72</f>
        <v>4.4055</v>
      </c>
      <c r="E72" s="40">
        <f>[4]Curves!$J78</f>
        <v>0.13</v>
      </c>
      <c r="F72" s="40">
        <f t="shared" ref="F72:F124" si="5">B72+E72</f>
        <v>3.6255000000000002</v>
      </c>
      <c r="G72" s="40">
        <f>[4]Curves!$K78</f>
        <v>0.77</v>
      </c>
      <c r="H72" s="40">
        <f t="shared" ref="H72:H124" si="6">B72+G72</f>
        <v>4.2655000000000003</v>
      </c>
      <c r="I72" s="40">
        <f>[4]Curves!$G78</f>
        <v>0.98</v>
      </c>
      <c r="J72" s="40">
        <f t="shared" ref="J72:J124" si="7">B72+I72</f>
        <v>4.4755000000000003</v>
      </c>
    </row>
    <row r="73" spans="1:10" x14ac:dyDescent="0.25">
      <c r="A73" s="50">
        <f>[4]Curves!$A79</f>
        <v>39083</v>
      </c>
      <c r="B73" s="40">
        <f>[4]Curves!$E79</f>
        <v>3.5405000000000002</v>
      </c>
      <c r="C73" s="118">
        <f>[4]Curves!$B79</f>
        <v>1.2150000000000001</v>
      </c>
      <c r="D73" s="40">
        <f t="shared" si="4"/>
        <v>4.7555000000000005</v>
      </c>
      <c r="E73" s="40">
        <f>[4]Curves!$J79</f>
        <v>4.4999999999999998E-2</v>
      </c>
      <c r="F73" s="40">
        <f t="shared" si="5"/>
        <v>3.5855000000000001</v>
      </c>
      <c r="G73" s="40">
        <f>[4]Curves!$K79</f>
        <v>1.04</v>
      </c>
      <c r="H73" s="40">
        <f t="shared" si="6"/>
        <v>4.5805000000000007</v>
      </c>
      <c r="I73" s="40">
        <f>[4]Curves!$G79</f>
        <v>1.6</v>
      </c>
      <c r="J73" s="40">
        <f t="shared" si="7"/>
        <v>5.1405000000000003</v>
      </c>
    </row>
    <row r="74" spans="1:10" x14ac:dyDescent="0.25">
      <c r="A74" s="50">
        <f>[4]Curves!$A80</f>
        <v>39114</v>
      </c>
      <c r="B74" s="40">
        <f>[4]Curves!$E80</f>
        <v>3.5785</v>
      </c>
      <c r="C74" s="118">
        <f>[4]Curves!$B80</f>
        <v>1.2150000000000001</v>
      </c>
      <c r="D74" s="40">
        <f t="shared" si="4"/>
        <v>4.7934999999999999</v>
      </c>
      <c r="E74" s="40">
        <f>[4]Curves!$J80</f>
        <v>4.4999999999999998E-2</v>
      </c>
      <c r="F74" s="40">
        <f t="shared" si="5"/>
        <v>3.6234999999999999</v>
      </c>
      <c r="G74" s="40">
        <f>[4]Curves!$K80</f>
        <v>1.04</v>
      </c>
      <c r="H74" s="40">
        <f t="shared" si="6"/>
        <v>4.6185</v>
      </c>
      <c r="I74" s="40">
        <f>[4]Curves!$G80</f>
        <v>1.6</v>
      </c>
      <c r="J74" s="40">
        <f t="shared" si="7"/>
        <v>5.1784999999999997</v>
      </c>
    </row>
    <row r="75" spans="1:10" x14ac:dyDescent="0.25">
      <c r="A75" s="50">
        <f>[4]Curves!$A81</f>
        <v>39142</v>
      </c>
      <c r="B75" s="40">
        <f>[4]Curves!$E81</f>
        <v>3.5724999999999998</v>
      </c>
      <c r="C75" s="118">
        <f>[4]Curves!$B81</f>
        <v>0.65500000000000003</v>
      </c>
      <c r="D75" s="40">
        <f t="shared" si="4"/>
        <v>4.2275</v>
      </c>
      <c r="E75" s="40">
        <f>[4]Curves!$J81</f>
        <v>4.4999999999999998E-2</v>
      </c>
      <c r="F75" s="40">
        <f t="shared" si="5"/>
        <v>3.6174999999999997</v>
      </c>
      <c r="G75" s="40">
        <f>[4]Curves!$K81</f>
        <v>0.54</v>
      </c>
      <c r="H75" s="40">
        <f t="shared" si="6"/>
        <v>4.1124999999999998</v>
      </c>
      <c r="I75" s="40">
        <f>[4]Curves!$G81</f>
        <v>0.72</v>
      </c>
      <c r="J75" s="40">
        <f t="shared" si="7"/>
        <v>4.2924999999999995</v>
      </c>
    </row>
    <row r="76" spans="1:10" x14ac:dyDescent="0.25">
      <c r="A76" s="50">
        <f>[4]Curves!$A82</f>
        <v>39173</v>
      </c>
      <c r="B76" s="40">
        <f>[4]Curves!$E82</f>
        <v>3.5724999999999998</v>
      </c>
      <c r="C76" s="118">
        <f>[4]Curves!$B82</f>
        <v>0.435</v>
      </c>
      <c r="D76" s="40">
        <f t="shared" si="4"/>
        <v>4.0074999999999994</v>
      </c>
      <c r="E76" s="40">
        <f>[4]Curves!$J82</f>
        <v>4.4999999999999998E-2</v>
      </c>
      <c r="F76" s="40">
        <f t="shared" si="5"/>
        <v>3.6174999999999997</v>
      </c>
      <c r="G76" s="40">
        <f>[4]Curves!$K82</f>
        <v>0.36</v>
      </c>
      <c r="H76" s="40">
        <f t="shared" si="6"/>
        <v>3.9324999999999997</v>
      </c>
      <c r="I76" s="40">
        <f>[4]Curves!$G82</f>
        <v>0.38</v>
      </c>
      <c r="J76" s="40">
        <f t="shared" si="7"/>
        <v>3.9524999999999997</v>
      </c>
    </row>
    <row r="77" spans="1:10" x14ac:dyDescent="0.25">
      <c r="A77" s="50">
        <f>[4]Curves!$A83</f>
        <v>39203</v>
      </c>
      <c r="B77" s="40">
        <f>[4]Curves!$E83</f>
        <v>3.7425000000000002</v>
      </c>
      <c r="C77" s="118">
        <f>[4]Curves!$B83</f>
        <v>0.38500000000000001</v>
      </c>
      <c r="D77" s="40">
        <f t="shared" si="4"/>
        <v>4.1275000000000004</v>
      </c>
      <c r="E77" s="40">
        <f>[4]Curves!$J83</f>
        <v>4.4999999999999998E-2</v>
      </c>
      <c r="F77" s="40">
        <f t="shared" si="5"/>
        <v>3.7875000000000001</v>
      </c>
      <c r="G77" s="40">
        <f>[4]Curves!$K83</f>
        <v>0.32500000000000001</v>
      </c>
      <c r="H77" s="40">
        <f t="shared" si="6"/>
        <v>4.0674999999999999</v>
      </c>
      <c r="I77" s="40">
        <f>[4]Curves!$G83</f>
        <v>0.33</v>
      </c>
      <c r="J77" s="40">
        <f t="shared" si="7"/>
        <v>4.0724999999999998</v>
      </c>
    </row>
    <row r="78" spans="1:10" x14ac:dyDescent="0.25">
      <c r="A78" s="50">
        <f>[4]Curves!$A84</f>
        <v>39234</v>
      </c>
      <c r="B78" s="40">
        <f>[4]Curves!$E84</f>
        <v>3.8945000000000003</v>
      </c>
      <c r="C78" s="118">
        <f>[4]Curves!$B84</f>
        <v>0.38500000000000001</v>
      </c>
      <c r="D78" s="40">
        <f t="shared" si="4"/>
        <v>4.2795000000000005</v>
      </c>
      <c r="E78" s="40">
        <f>[4]Curves!$J84</f>
        <v>4.4999999999999998E-2</v>
      </c>
      <c r="F78" s="40">
        <f t="shared" si="5"/>
        <v>3.9395000000000002</v>
      </c>
      <c r="G78" s="40">
        <f>[4]Curves!$K84</f>
        <v>0.33500000000000002</v>
      </c>
      <c r="H78" s="40">
        <f t="shared" si="6"/>
        <v>4.2295000000000007</v>
      </c>
      <c r="I78" s="40">
        <f>[4]Curves!$G84</f>
        <v>0.37</v>
      </c>
      <c r="J78" s="40">
        <f t="shared" si="7"/>
        <v>4.2645</v>
      </c>
    </row>
    <row r="79" spans="1:10" x14ac:dyDescent="0.25">
      <c r="A79" s="50">
        <f>[4]Curves!$A85</f>
        <v>39264</v>
      </c>
      <c r="B79" s="40">
        <f>[4]Curves!$E85</f>
        <v>3.9945000000000004</v>
      </c>
      <c r="C79" s="118">
        <f>[4]Curves!$B85</f>
        <v>0.39750000000000002</v>
      </c>
      <c r="D79" s="40">
        <f t="shared" si="4"/>
        <v>4.3920000000000003</v>
      </c>
      <c r="E79" s="40">
        <f>[4]Curves!$J85</f>
        <v>4.4999999999999998E-2</v>
      </c>
      <c r="F79" s="40">
        <f t="shared" si="5"/>
        <v>4.0395000000000003</v>
      </c>
      <c r="G79" s="40">
        <f>[4]Curves!$K85</f>
        <v>0.35</v>
      </c>
      <c r="H79" s="40">
        <f t="shared" si="6"/>
        <v>4.3445</v>
      </c>
      <c r="I79" s="40">
        <f>[4]Curves!$G85</f>
        <v>0.41</v>
      </c>
      <c r="J79" s="40">
        <f t="shared" si="7"/>
        <v>4.4045000000000005</v>
      </c>
    </row>
    <row r="80" spans="1:10" x14ac:dyDescent="0.25">
      <c r="A80" s="50">
        <f>[4]Curves!$A86</f>
        <v>39295</v>
      </c>
      <c r="B80" s="40">
        <f>[4]Curves!$E86</f>
        <v>3.8795000000000002</v>
      </c>
      <c r="C80" s="118">
        <f>[4]Curves!$B86</f>
        <v>0.4</v>
      </c>
      <c r="D80" s="40">
        <f t="shared" si="4"/>
        <v>4.2795000000000005</v>
      </c>
      <c r="E80" s="40">
        <f>[4]Curves!$J86</f>
        <v>0.13</v>
      </c>
      <c r="F80" s="40">
        <f t="shared" si="5"/>
        <v>4.0095000000000001</v>
      </c>
      <c r="G80" s="40">
        <f>[4]Curves!$K86</f>
        <v>0.35</v>
      </c>
      <c r="H80" s="40">
        <f t="shared" si="6"/>
        <v>4.2294999999999998</v>
      </c>
      <c r="I80" s="40">
        <f>[4]Curves!$G86</f>
        <v>0.41</v>
      </c>
      <c r="J80" s="40">
        <f t="shared" si="7"/>
        <v>4.2895000000000003</v>
      </c>
    </row>
    <row r="81" spans="1:10" x14ac:dyDescent="0.25">
      <c r="A81" s="50">
        <f>[4]Curves!$A87</f>
        <v>39326</v>
      </c>
      <c r="B81" s="40">
        <f>[4]Curves!$E87</f>
        <v>3.7324999999999999</v>
      </c>
      <c r="C81" s="118">
        <f>[4]Curves!$B87</f>
        <v>0.39750000000000002</v>
      </c>
      <c r="D81" s="40">
        <f t="shared" si="4"/>
        <v>4.13</v>
      </c>
      <c r="E81" s="40">
        <f>[4]Curves!$J87</f>
        <v>0.13</v>
      </c>
      <c r="F81" s="40">
        <f t="shared" si="5"/>
        <v>3.8624999999999998</v>
      </c>
      <c r="G81" s="40">
        <f>[4]Curves!$K87</f>
        <v>0.315</v>
      </c>
      <c r="H81" s="40">
        <f t="shared" si="6"/>
        <v>4.0475000000000003</v>
      </c>
      <c r="I81" s="40">
        <f>[4]Curves!$G87</f>
        <v>0.36</v>
      </c>
      <c r="J81" s="40">
        <f t="shared" si="7"/>
        <v>4.0925000000000002</v>
      </c>
    </row>
    <row r="82" spans="1:10" x14ac:dyDescent="0.25">
      <c r="A82" s="50">
        <f>[4]Curves!$A88</f>
        <v>39356</v>
      </c>
      <c r="B82" s="40">
        <f>[4]Curves!$E88</f>
        <v>3.5674999999999999</v>
      </c>
      <c r="C82" s="118">
        <f>[4]Curves!$B88</f>
        <v>0.4</v>
      </c>
      <c r="D82" s="40">
        <f t="shared" si="4"/>
        <v>3.9674999999999998</v>
      </c>
      <c r="E82" s="40">
        <f>[4]Curves!$J88</f>
        <v>0.13</v>
      </c>
      <c r="F82" s="40">
        <f t="shared" si="5"/>
        <v>3.6974999999999998</v>
      </c>
      <c r="G82" s="40">
        <f>[4]Curves!$K88</f>
        <v>0.36</v>
      </c>
      <c r="H82" s="40">
        <f t="shared" si="6"/>
        <v>3.9274999999999998</v>
      </c>
      <c r="I82" s="40">
        <f>[4]Curves!$G88</f>
        <v>0.4</v>
      </c>
      <c r="J82" s="40">
        <f t="shared" si="7"/>
        <v>3.9674999999999998</v>
      </c>
    </row>
    <row r="83" spans="1:10" x14ac:dyDescent="0.25">
      <c r="A83" s="50">
        <f>[4]Curves!$A89</f>
        <v>39387</v>
      </c>
      <c r="B83" s="40">
        <f>[4]Curves!$E89</f>
        <v>3.5625</v>
      </c>
      <c r="C83" s="118">
        <f>[4]Curves!$B89</f>
        <v>0.55500000000000005</v>
      </c>
      <c r="D83" s="40">
        <f t="shared" si="4"/>
        <v>4.1174999999999997</v>
      </c>
      <c r="E83" s="40">
        <f>[4]Curves!$J89</f>
        <v>0.13</v>
      </c>
      <c r="F83" s="40">
        <f t="shared" si="5"/>
        <v>3.6924999999999999</v>
      </c>
      <c r="G83" s="40">
        <f>[4]Curves!$K89</f>
        <v>0.46</v>
      </c>
      <c r="H83" s="40">
        <f t="shared" si="6"/>
        <v>4.0225</v>
      </c>
      <c r="I83" s="40">
        <f>[4]Curves!$G89</f>
        <v>0.73</v>
      </c>
      <c r="J83" s="40">
        <f t="shared" si="7"/>
        <v>4.2925000000000004</v>
      </c>
    </row>
    <row r="84" spans="1:10" x14ac:dyDescent="0.25">
      <c r="A84" s="50">
        <f>[4]Curves!$A90</f>
        <v>39417</v>
      </c>
      <c r="B84" s="40">
        <f>[4]Curves!$E90</f>
        <v>3.6005000000000003</v>
      </c>
      <c r="C84" s="118">
        <f>[4]Curves!$B90</f>
        <v>0.91</v>
      </c>
      <c r="D84" s="40">
        <f t="shared" si="4"/>
        <v>4.5105000000000004</v>
      </c>
      <c r="E84" s="40">
        <f>[4]Curves!$J90</f>
        <v>0.13</v>
      </c>
      <c r="F84" s="40">
        <f t="shared" si="5"/>
        <v>3.7305000000000001</v>
      </c>
      <c r="G84" s="40">
        <f>[4]Curves!$K90</f>
        <v>0.77</v>
      </c>
      <c r="H84" s="40">
        <f t="shared" si="6"/>
        <v>4.3704999999999998</v>
      </c>
      <c r="I84" s="40">
        <f>[4]Curves!$G90</f>
        <v>0.98</v>
      </c>
      <c r="J84" s="40">
        <f t="shared" si="7"/>
        <v>4.5805000000000007</v>
      </c>
    </row>
    <row r="85" spans="1:10" x14ac:dyDescent="0.25">
      <c r="A85" s="50">
        <f>[4]Curves!$A91</f>
        <v>39448</v>
      </c>
      <c r="B85" s="40">
        <f>[4]Curves!$E91</f>
        <v>3.6455000000000002</v>
      </c>
      <c r="C85" s="118">
        <f>[4]Curves!$B91</f>
        <v>1.2150000000000001</v>
      </c>
      <c r="D85" s="40">
        <f t="shared" si="4"/>
        <v>4.8605</v>
      </c>
      <c r="E85" s="40">
        <f>[4]Curves!$J91</f>
        <v>4.4999999999999998E-2</v>
      </c>
      <c r="F85" s="40">
        <f t="shared" si="5"/>
        <v>3.6905000000000001</v>
      </c>
      <c r="G85" s="40">
        <f>[4]Curves!$K91</f>
        <v>1.04</v>
      </c>
      <c r="H85" s="40">
        <f t="shared" si="6"/>
        <v>4.6855000000000002</v>
      </c>
      <c r="I85" s="40">
        <f>[4]Curves!$G91</f>
        <v>1.6</v>
      </c>
      <c r="J85" s="40">
        <f t="shared" si="7"/>
        <v>5.2454999999999998</v>
      </c>
    </row>
    <row r="86" spans="1:10" x14ac:dyDescent="0.25">
      <c r="A86" s="50">
        <f>[4]Curves!$A92</f>
        <v>39479</v>
      </c>
      <c r="B86" s="40">
        <f>[4]Curves!$E92</f>
        <v>3.6835</v>
      </c>
      <c r="C86" s="118">
        <f>[4]Curves!$B92</f>
        <v>1.2150000000000001</v>
      </c>
      <c r="D86" s="40">
        <f t="shared" si="4"/>
        <v>4.8985000000000003</v>
      </c>
      <c r="E86" s="40">
        <f>[4]Curves!$J92</f>
        <v>4.4999999999999998E-2</v>
      </c>
      <c r="F86" s="40">
        <f t="shared" si="5"/>
        <v>3.7284999999999999</v>
      </c>
      <c r="G86" s="40">
        <f>[4]Curves!$K92</f>
        <v>1.04</v>
      </c>
      <c r="H86" s="40">
        <f t="shared" si="6"/>
        <v>4.7234999999999996</v>
      </c>
      <c r="I86" s="40">
        <f>[4]Curves!$G92</f>
        <v>1.6</v>
      </c>
      <c r="J86" s="40">
        <f t="shared" si="7"/>
        <v>5.2835000000000001</v>
      </c>
    </row>
    <row r="87" spans="1:10" x14ac:dyDescent="0.25">
      <c r="A87" s="50">
        <f>[4]Curves!$A93</f>
        <v>39508</v>
      </c>
      <c r="B87" s="40">
        <f>[4]Curves!$E93</f>
        <v>3.6775000000000002</v>
      </c>
      <c r="C87" s="118">
        <f>[4]Curves!$B93</f>
        <v>0.65500000000000003</v>
      </c>
      <c r="D87" s="40">
        <f t="shared" si="4"/>
        <v>4.3325000000000005</v>
      </c>
      <c r="E87" s="40">
        <f>[4]Curves!$J93</f>
        <v>4.4999999999999998E-2</v>
      </c>
      <c r="F87" s="40">
        <f t="shared" si="5"/>
        <v>3.7225000000000001</v>
      </c>
      <c r="G87" s="40">
        <f>[4]Curves!$K93</f>
        <v>0.54</v>
      </c>
      <c r="H87" s="40">
        <f t="shared" si="6"/>
        <v>4.2175000000000002</v>
      </c>
      <c r="I87" s="40">
        <f>[4]Curves!$G93</f>
        <v>0.72</v>
      </c>
      <c r="J87" s="40">
        <f t="shared" si="7"/>
        <v>4.3975</v>
      </c>
    </row>
    <row r="88" spans="1:10" x14ac:dyDescent="0.25">
      <c r="A88" s="50">
        <f>[4]Curves!$A94</f>
        <v>39539</v>
      </c>
      <c r="B88" s="40">
        <f>[4]Curves!$E94</f>
        <v>3.6775000000000002</v>
      </c>
      <c r="C88" s="118">
        <f>[4]Curves!$B94</f>
        <v>0.435</v>
      </c>
      <c r="D88" s="40">
        <f t="shared" si="4"/>
        <v>4.1124999999999998</v>
      </c>
      <c r="E88" s="40">
        <f>[4]Curves!$J94</f>
        <v>4.4999999999999998E-2</v>
      </c>
      <c r="F88" s="40">
        <f t="shared" si="5"/>
        <v>3.7225000000000001</v>
      </c>
      <c r="G88" s="40">
        <f>[4]Curves!$K94</f>
        <v>0.36</v>
      </c>
      <c r="H88" s="40">
        <f t="shared" si="6"/>
        <v>4.0375000000000005</v>
      </c>
      <c r="I88" s="40">
        <f>[4]Curves!$G94</f>
        <v>0.38</v>
      </c>
      <c r="J88" s="40">
        <f t="shared" si="7"/>
        <v>4.0575000000000001</v>
      </c>
    </row>
    <row r="89" spans="1:10" x14ac:dyDescent="0.25">
      <c r="A89" s="50">
        <f>[4]Curves!$A95</f>
        <v>39569</v>
      </c>
      <c r="B89" s="40">
        <f>[4]Curves!$E95</f>
        <v>3.8475000000000001</v>
      </c>
      <c r="C89" s="118">
        <f>[4]Curves!$B95</f>
        <v>0.38500000000000001</v>
      </c>
      <c r="D89" s="40">
        <f t="shared" si="4"/>
        <v>4.2324999999999999</v>
      </c>
      <c r="E89" s="40">
        <f>[4]Curves!$J95</f>
        <v>4.4999999999999998E-2</v>
      </c>
      <c r="F89" s="40">
        <f t="shared" si="5"/>
        <v>3.8925000000000001</v>
      </c>
      <c r="G89" s="40">
        <f>[4]Curves!$K95</f>
        <v>0.32500000000000001</v>
      </c>
      <c r="H89" s="40">
        <f t="shared" si="6"/>
        <v>4.1725000000000003</v>
      </c>
      <c r="I89" s="40">
        <f>[4]Curves!$G95</f>
        <v>0.33</v>
      </c>
      <c r="J89" s="40">
        <f t="shared" si="7"/>
        <v>4.1775000000000002</v>
      </c>
    </row>
    <row r="90" spans="1:10" x14ac:dyDescent="0.25">
      <c r="A90" s="50">
        <f>[4]Curves!$A96</f>
        <v>39600</v>
      </c>
      <c r="B90" s="40">
        <f>[4]Curves!$E96</f>
        <v>3.9995000000000003</v>
      </c>
      <c r="C90" s="118">
        <f>[4]Curves!$B96</f>
        <v>0.38500000000000001</v>
      </c>
      <c r="D90" s="40">
        <f t="shared" si="4"/>
        <v>4.3845000000000001</v>
      </c>
      <c r="E90" s="40">
        <f>[4]Curves!$J96</f>
        <v>4.4999999999999998E-2</v>
      </c>
      <c r="F90" s="40">
        <f t="shared" si="5"/>
        <v>4.0445000000000002</v>
      </c>
      <c r="G90" s="40">
        <f>[4]Curves!$K96</f>
        <v>0.33500000000000002</v>
      </c>
      <c r="H90" s="40">
        <f t="shared" si="6"/>
        <v>4.3345000000000002</v>
      </c>
      <c r="I90" s="40">
        <f>[4]Curves!$G96</f>
        <v>0.37</v>
      </c>
      <c r="J90" s="40">
        <f t="shared" si="7"/>
        <v>4.3695000000000004</v>
      </c>
    </row>
    <row r="91" spans="1:10" x14ac:dyDescent="0.25">
      <c r="A91" s="50">
        <f>[4]Curves!$A97</f>
        <v>39630</v>
      </c>
      <c r="B91" s="40">
        <f>[4]Curves!$E97</f>
        <v>4.1020000000000003</v>
      </c>
      <c r="C91" s="118">
        <f>[4]Curves!$B97</f>
        <v>0.39750000000000002</v>
      </c>
      <c r="D91" s="40">
        <f t="shared" si="4"/>
        <v>4.4995000000000003</v>
      </c>
      <c r="E91" s="40">
        <f>[4]Curves!$J97</f>
        <v>4.4999999999999998E-2</v>
      </c>
      <c r="F91" s="40">
        <f t="shared" si="5"/>
        <v>4.1470000000000002</v>
      </c>
      <c r="G91" s="40">
        <f>[4]Curves!$K97</f>
        <v>0.35</v>
      </c>
      <c r="H91" s="40">
        <f t="shared" si="6"/>
        <v>4.452</v>
      </c>
      <c r="I91" s="40">
        <f>[4]Curves!$G97</f>
        <v>0.41</v>
      </c>
      <c r="J91" s="40">
        <f t="shared" si="7"/>
        <v>4.5120000000000005</v>
      </c>
    </row>
    <row r="92" spans="1:10" x14ac:dyDescent="0.25">
      <c r="A92" s="50">
        <f>[4]Curves!$A98</f>
        <v>39661</v>
      </c>
      <c r="B92" s="40">
        <f>[4]Curves!$E98</f>
        <v>3.9870000000000001</v>
      </c>
      <c r="C92" s="118">
        <f>[4]Curves!$B98</f>
        <v>0.4</v>
      </c>
      <c r="D92" s="40">
        <f t="shared" si="4"/>
        <v>4.3870000000000005</v>
      </c>
      <c r="E92" s="40">
        <f>[4]Curves!$J98</f>
        <v>0.13</v>
      </c>
      <c r="F92" s="40">
        <f t="shared" si="5"/>
        <v>4.117</v>
      </c>
      <c r="G92" s="40">
        <f>[4]Curves!$K98</f>
        <v>0.35</v>
      </c>
      <c r="H92" s="40">
        <f t="shared" si="6"/>
        <v>4.3369999999999997</v>
      </c>
      <c r="I92" s="40">
        <f>[4]Curves!$G98</f>
        <v>0.41</v>
      </c>
      <c r="J92" s="40">
        <f t="shared" si="7"/>
        <v>4.3970000000000002</v>
      </c>
    </row>
    <row r="93" spans="1:10" x14ac:dyDescent="0.25">
      <c r="A93" s="50">
        <f>[4]Curves!$A99</f>
        <v>39692</v>
      </c>
      <c r="B93" s="40">
        <f>[4]Curves!$E99</f>
        <v>3.84</v>
      </c>
      <c r="C93" s="118">
        <f>[4]Curves!$B99</f>
        <v>0.39750000000000002</v>
      </c>
      <c r="D93" s="40">
        <f t="shared" si="4"/>
        <v>4.2374999999999998</v>
      </c>
      <c r="E93" s="40">
        <f>[4]Curves!$J99</f>
        <v>0.13</v>
      </c>
      <c r="F93" s="40">
        <f t="shared" si="5"/>
        <v>3.9699999999999998</v>
      </c>
      <c r="G93" s="40">
        <f>[4]Curves!$K99</f>
        <v>0.315</v>
      </c>
      <c r="H93" s="40">
        <f t="shared" si="6"/>
        <v>4.1550000000000002</v>
      </c>
      <c r="I93" s="40">
        <f>[4]Curves!$G99</f>
        <v>0.36</v>
      </c>
      <c r="J93" s="40">
        <f t="shared" si="7"/>
        <v>4.2</v>
      </c>
    </row>
    <row r="94" spans="1:10" x14ac:dyDescent="0.25">
      <c r="A94" s="50">
        <f>[4]Curves!$A100</f>
        <v>39722</v>
      </c>
      <c r="B94" s="40">
        <f>[4]Curves!$E100</f>
        <v>3.6749999999999998</v>
      </c>
      <c r="C94" s="118">
        <f>[4]Curves!$B100</f>
        <v>0.4</v>
      </c>
      <c r="D94" s="40">
        <f t="shared" si="4"/>
        <v>4.0750000000000002</v>
      </c>
      <c r="E94" s="40">
        <f>[4]Curves!$J100</f>
        <v>0.13</v>
      </c>
      <c r="F94" s="40">
        <f t="shared" si="5"/>
        <v>3.8049999999999997</v>
      </c>
      <c r="G94" s="40">
        <f>[4]Curves!$K100</f>
        <v>0.36</v>
      </c>
      <c r="H94" s="40">
        <f t="shared" si="6"/>
        <v>4.0350000000000001</v>
      </c>
      <c r="I94" s="40">
        <f>[4]Curves!$G100</f>
        <v>0.4</v>
      </c>
      <c r="J94" s="40">
        <f t="shared" si="7"/>
        <v>4.0750000000000002</v>
      </c>
    </row>
    <row r="95" spans="1:10" x14ac:dyDescent="0.25">
      <c r="A95" s="50">
        <f>[4]Curves!$A101</f>
        <v>39753</v>
      </c>
      <c r="B95" s="40">
        <f>[4]Curves!$E101</f>
        <v>3.67</v>
      </c>
      <c r="C95" s="118">
        <f>[4]Curves!$B101</f>
        <v>0.55500000000000005</v>
      </c>
      <c r="D95" s="40">
        <f t="shared" si="4"/>
        <v>4.2249999999999996</v>
      </c>
      <c r="E95" s="40">
        <f>[4]Curves!$J101</f>
        <v>0.13</v>
      </c>
      <c r="F95" s="40">
        <f t="shared" si="5"/>
        <v>3.8</v>
      </c>
      <c r="G95" s="40">
        <f>[4]Curves!$K101</f>
        <v>0.46</v>
      </c>
      <c r="H95" s="40">
        <f t="shared" si="6"/>
        <v>4.13</v>
      </c>
      <c r="I95" s="40">
        <f>[4]Curves!$G101</f>
        <v>0.73</v>
      </c>
      <c r="J95" s="40">
        <f t="shared" si="7"/>
        <v>4.4000000000000004</v>
      </c>
    </row>
    <row r="96" spans="1:10" x14ac:dyDescent="0.25">
      <c r="A96" s="50">
        <f>[4]Curves!$A102</f>
        <v>39783</v>
      </c>
      <c r="B96" s="40">
        <f>[4]Curves!$E102</f>
        <v>3.7080000000000002</v>
      </c>
      <c r="C96" s="118">
        <f>[4]Curves!$B102</f>
        <v>0.91</v>
      </c>
      <c r="D96" s="40">
        <f t="shared" si="4"/>
        <v>4.6180000000000003</v>
      </c>
      <c r="E96" s="40">
        <f>[4]Curves!$J102</f>
        <v>0.13</v>
      </c>
      <c r="F96" s="40">
        <f t="shared" si="5"/>
        <v>3.8380000000000001</v>
      </c>
      <c r="G96" s="40">
        <f>[4]Curves!$K102</f>
        <v>0.77</v>
      </c>
      <c r="H96" s="40">
        <f t="shared" si="6"/>
        <v>4.4779999999999998</v>
      </c>
      <c r="I96" s="40">
        <f>[4]Curves!$G102</f>
        <v>0.98</v>
      </c>
      <c r="J96" s="40">
        <f t="shared" si="7"/>
        <v>4.6880000000000006</v>
      </c>
    </row>
    <row r="97" spans="1:10" x14ac:dyDescent="0.25">
      <c r="A97" s="50">
        <f>[4]Curves!$A103</f>
        <v>39814</v>
      </c>
      <c r="B97" s="40">
        <f>[4]Curves!$E103</f>
        <v>3.7530000000000001</v>
      </c>
      <c r="C97" s="118">
        <f>[4]Curves!$B103</f>
        <v>1.2150000000000001</v>
      </c>
      <c r="D97" s="40">
        <f t="shared" si="4"/>
        <v>4.968</v>
      </c>
      <c r="E97" s="40">
        <f>[4]Curves!$J103</f>
        <v>4.4999999999999998E-2</v>
      </c>
      <c r="F97" s="40">
        <f t="shared" si="5"/>
        <v>3.798</v>
      </c>
      <c r="G97" s="40">
        <f>[4]Curves!$K103</f>
        <v>1.04</v>
      </c>
      <c r="H97" s="40">
        <f t="shared" si="6"/>
        <v>4.7930000000000001</v>
      </c>
      <c r="I97" s="40">
        <f>[4]Curves!$G103</f>
        <v>1.6</v>
      </c>
      <c r="J97" s="40">
        <f t="shared" si="7"/>
        <v>5.3529999999999998</v>
      </c>
    </row>
    <row r="98" spans="1:10" x14ac:dyDescent="0.25">
      <c r="A98" s="50">
        <f>[4]Curves!$A104</f>
        <v>39845</v>
      </c>
      <c r="B98" s="40">
        <f>[4]Curves!$E104</f>
        <v>3.7910000000000004</v>
      </c>
      <c r="C98" s="118">
        <f>[4]Curves!$B104</f>
        <v>1.2150000000000001</v>
      </c>
      <c r="D98" s="40">
        <f t="shared" si="4"/>
        <v>5.0060000000000002</v>
      </c>
      <c r="E98" s="40">
        <f>[4]Curves!$J104</f>
        <v>4.4999999999999998E-2</v>
      </c>
      <c r="F98" s="40">
        <f t="shared" si="5"/>
        <v>3.8360000000000003</v>
      </c>
      <c r="G98" s="40">
        <f>[4]Curves!$K104</f>
        <v>1.04</v>
      </c>
      <c r="H98" s="40">
        <f t="shared" si="6"/>
        <v>4.8310000000000004</v>
      </c>
      <c r="I98" s="40">
        <f>[4]Curves!$G104</f>
        <v>1.6</v>
      </c>
      <c r="J98" s="40">
        <f t="shared" si="7"/>
        <v>5.391</v>
      </c>
    </row>
    <row r="99" spans="1:10" x14ac:dyDescent="0.25">
      <c r="A99" s="50">
        <f>[4]Curves!$A105</f>
        <v>39873</v>
      </c>
      <c r="B99" s="40">
        <f>[4]Curves!$E105</f>
        <v>3.7850000000000001</v>
      </c>
      <c r="C99" s="118">
        <f>[4]Curves!$B105</f>
        <v>0.65500000000000003</v>
      </c>
      <c r="D99" s="40">
        <f t="shared" si="4"/>
        <v>4.4400000000000004</v>
      </c>
      <c r="E99" s="40">
        <f>[4]Curves!$J105</f>
        <v>4.4999999999999998E-2</v>
      </c>
      <c r="F99" s="40">
        <f t="shared" si="5"/>
        <v>3.83</v>
      </c>
      <c r="G99" s="40">
        <f>[4]Curves!$K105</f>
        <v>0.54</v>
      </c>
      <c r="H99" s="40">
        <f t="shared" si="6"/>
        <v>4.3250000000000002</v>
      </c>
      <c r="I99" s="40">
        <f>[4]Curves!$G105</f>
        <v>0.72</v>
      </c>
      <c r="J99" s="40">
        <f t="shared" si="7"/>
        <v>4.5049999999999999</v>
      </c>
    </row>
    <row r="100" spans="1:10" x14ac:dyDescent="0.25">
      <c r="A100" s="50">
        <f>[4]Curves!$A106</f>
        <v>39904</v>
      </c>
      <c r="B100" s="40">
        <f>[4]Curves!$E106</f>
        <v>3.7850000000000001</v>
      </c>
      <c r="C100" s="118">
        <f>[4]Curves!$B106</f>
        <v>0.435</v>
      </c>
      <c r="D100" s="40">
        <f t="shared" si="4"/>
        <v>4.22</v>
      </c>
      <c r="E100" s="40">
        <f>[4]Curves!$J106</f>
        <v>4.4999999999999998E-2</v>
      </c>
      <c r="F100" s="40">
        <f t="shared" si="5"/>
        <v>3.83</v>
      </c>
      <c r="G100" s="40">
        <f>[4]Curves!$K106</f>
        <v>0.36</v>
      </c>
      <c r="H100" s="40">
        <f t="shared" si="6"/>
        <v>4.1450000000000005</v>
      </c>
      <c r="I100" s="40">
        <f>[4]Curves!$G106</f>
        <v>0.38</v>
      </c>
      <c r="J100" s="40">
        <f t="shared" si="7"/>
        <v>4.165</v>
      </c>
    </row>
    <row r="101" spans="1:10" x14ac:dyDescent="0.25">
      <c r="A101" s="50">
        <f>[4]Curves!$A107</f>
        <v>39934</v>
      </c>
      <c r="B101" s="40">
        <f>[4]Curves!$E107</f>
        <v>3.9550000000000001</v>
      </c>
      <c r="C101" s="118">
        <f>[4]Curves!$B107</f>
        <v>0.38500000000000001</v>
      </c>
      <c r="D101" s="40">
        <f t="shared" si="4"/>
        <v>4.34</v>
      </c>
      <c r="E101" s="40">
        <f>[4]Curves!$J107</f>
        <v>4.4999999999999998E-2</v>
      </c>
      <c r="F101" s="40">
        <f t="shared" si="5"/>
        <v>4</v>
      </c>
      <c r="G101" s="40">
        <f>[4]Curves!$K107</f>
        <v>0.32500000000000001</v>
      </c>
      <c r="H101" s="40">
        <f t="shared" si="6"/>
        <v>4.28</v>
      </c>
      <c r="I101" s="40">
        <f>[4]Curves!$G107</f>
        <v>0.33</v>
      </c>
      <c r="J101" s="40">
        <f t="shared" si="7"/>
        <v>4.2850000000000001</v>
      </c>
    </row>
    <row r="102" spans="1:10" x14ac:dyDescent="0.25">
      <c r="A102" s="50">
        <f>[4]Curves!$A108</f>
        <v>39965</v>
      </c>
      <c r="B102" s="40">
        <f>[4]Curves!$E108</f>
        <v>4.1070000000000002</v>
      </c>
      <c r="C102" s="118">
        <f>[4]Curves!$B108</f>
        <v>0.38500000000000001</v>
      </c>
      <c r="D102" s="40">
        <f t="shared" si="4"/>
        <v>4.492</v>
      </c>
      <c r="E102" s="40">
        <f>[4]Curves!$J108</f>
        <v>4.4999999999999998E-2</v>
      </c>
      <c r="F102" s="40">
        <f t="shared" si="5"/>
        <v>4.1520000000000001</v>
      </c>
      <c r="G102" s="40">
        <f>[4]Curves!$K108</f>
        <v>0.33500000000000002</v>
      </c>
      <c r="H102" s="40">
        <f t="shared" si="6"/>
        <v>4.4420000000000002</v>
      </c>
      <c r="I102" s="40">
        <f>[4]Curves!$G108</f>
        <v>0.37</v>
      </c>
      <c r="J102" s="40">
        <f t="shared" si="7"/>
        <v>4.4770000000000003</v>
      </c>
    </row>
    <row r="103" spans="1:10" x14ac:dyDescent="0.25">
      <c r="A103" s="50">
        <f>[4]Curves!$A109</f>
        <v>39995</v>
      </c>
      <c r="B103" s="40">
        <f>[4]Curves!$E109</f>
        <v>4.2120000000000006</v>
      </c>
      <c r="C103" s="118">
        <f>[4]Curves!$B109</f>
        <v>0.39750000000000002</v>
      </c>
      <c r="D103" s="40">
        <f t="shared" si="4"/>
        <v>4.6095000000000006</v>
      </c>
      <c r="E103" s="40">
        <f>[4]Curves!$J109</f>
        <v>4.4999999999999998E-2</v>
      </c>
      <c r="F103" s="40">
        <f t="shared" si="5"/>
        <v>4.2570000000000006</v>
      </c>
      <c r="G103" s="40">
        <f>[4]Curves!$K109</f>
        <v>0.35</v>
      </c>
      <c r="H103" s="40">
        <f t="shared" si="6"/>
        <v>4.5620000000000003</v>
      </c>
      <c r="I103" s="40">
        <f>[4]Curves!$G109</f>
        <v>0.41</v>
      </c>
      <c r="J103" s="40">
        <f t="shared" si="7"/>
        <v>4.6220000000000008</v>
      </c>
    </row>
    <row r="104" spans="1:10" x14ac:dyDescent="0.25">
      <c r="A104" s="50">
        <f>[4]Curves!$A110</f>
        <v>40026</v>
      </c>
      <c r="B104" s="40">
        <f>[4]Curves!$E110</f>
        <v>4.0970000000000004</v>
      </c>
      <c r="C104" s="118">
        <f>[4]Curves!$B110</f>
        <v>0.4</v>
      </c>
      <c r="D104" s="40">
        <f t="shared" si="4"/>
        <v>4.4970000000000008</v>
      </c>
      <c r="E104" s="40">
        <f>[4]Curves!$J110</f>
        <v>0.13</v>
      </c>
      <c r="F104" s="40">
        <f t="shared" si="5"/>
        <v>4.2270000000000003</v>
      </c>
      <c r="G104" s="40">
        <f>[4]Curves!$K110</f>
        <v>0.35</v>
      </c>
      <c r="H104" s="40">
        <f t="shared" si="6"/>
        <v>4.4470000000000001</v>
      </c>
      <c r="I104" s="40">
        <f>[4]Curves!$G110</f>
        <v>0.41</v>
      </c>
      <c r="J104" s="40">
        <f t="shared" si="7"/>
        <v>4.5070000000000006</v>
      </c>
    </row>
    <row r="105" spans="1:10" x14ac:dyDescent="0.25">
      <c r="A105" s="50">
        <f>[4]Curves!$A111</f>
        <v>40057</v>
      </c>
      <c r="B105" s="40">
        <f>[4]Curves!$E111</f>
        <v>3.95</v>
      </c>
      <c r="C105" s="118">
        <f>[4]Curves!$B111</f>
        <v>0.39750000000000002</v>
      </c>
      <c r="D105" s="40">
        <f t="shared" si="4"/>
        <v>4.3475000000000001</v>
      </c>
      <c r="E105" s="40">
        <f>[4]Curves!$J111</f>
        <v>0.13</v>
      </c>
      <c r="F105" s="40">
        <f t="shared" si="5"/>
        <v>4.08</v>
      </c>
      <c r="G105" s="40">
        <f>[4]Curves!$K111</f>
        <v>0.315</v>
      </c>
      <c r="H105" s="40">
        <f t="shared" si="6"/>
        <v>4.2650000000000006</v>
      </c>
      <c r="I105" s="40">
        <f>[4]Curves!$G111</f>
        <v>0.36</v>
      </c>
      <c r="J105" s="40">
        <f t="shared" si="7"/>
        <v>4.3100000000000005</v>
      </c>
    </row>
    <row r="106" spans="1:10" x14ac:dyDescent="0.25">
      <c r="A106" s="50">
        <f>[4]Curves!$A112</f>
        <v>40087</v>
      </c>
      <c r="B106" s="40">
        <f>[4]Curves!$E112</f>
        <v>3.7850000000000001</v>
      </c>
      <c r="C106" s="118">
        <f>[4]Curves!$B112</f>
        <v>0.4</v>
      </c>
      <c r="D106" s="40">
        <f t="shared" si="4"/>
        <v>4.1850000000000005</v>
      </c>
      <c r="E106" s="40">
        <f>[4]Curves!$J112</f>
        <v>0.13</v>
      </c>
      <c r="F106" s="40">
        <f t="shared" si="5"/>
        <v>3.915</v>
      </c>
      <c r="G106" s="40">
        <f>[4]Curves!$K112</f>
        <v>0.36</v>
      </c>
      <c r="H106" s="40">
        <f t="shared" si="6"/>
        <v>4.1450000000000005</v>
      </c>
      <c r="I106" s="40">
        <f>[4]Curves!$G112</f>
        <v>0.4</v>
      </c>
      <c r="J106" s="40">
        <f t="shared" si="7"/>
        <v>4.1850000000000005</v>
      </c>
    </row>
    <row r="107" spans="1:10" x14ac:dyDescent="0.25">
      <c r="A107" s="50">
        <f>[4]Curves!$A113</f>
        <v>40118</v>
      </c>
      <c r="B107" s="40">
        <f>[4]Curves!$E113</f>
        <v>3.78</v>
      </c>
      <c r="C107" s="118">
        <f>[4]Curves!$B113</f>
        <v>0.55500000000000005</v>
      </c>
      <c r="D107" s="40">
        <f t="shared" si="4"/>
        <v>4.335</v>
      </c>
      <c r="E107" s="40">
        <f>[4]Curves!$J113</f>
        <v>0.13</v>
      </c>
      <c r="F107" s="40">
        <f t="shared" si="5"/>
        <v>3.9099999999999997</v>
      </c>
      <c r="G107" s="40">
        <f>[4]Curves!$K113</f>
        <v>0.46</v>
      </c>
      <c r="H107" s="40">
        <f t="shared" si="6"/>
        <v>4.24</v>
      </c>
      <c r="I107" s="40">
        <f>[4]Curves!$G113</f>
        <v>0.73</v>
      </c>
      <c r="J107" s="40">
        <f t="shared" si="7"/>
        <v>4.51</v>
      </c>
    </row>
    <row r="108" spans="1:10" x14ac:dyDescent="0.25">
      <c r="A108" s="50">
        <f>[4]Curves!$A114</f>
        <v>40148</v>
      </c>
      <c r="B108" s="40">
        <f>[4]Curves!$E114</f>
        <v>3.8180000000000001</v>
      </c>
      <c r="C108" s="118">
        <f>[4]Curves!$B114</f>
        <v>0.91</v>
      </c>
      <c r="D108" s="40">
        <f t="shared" si="4"/>
        <v>4.7279999999999998</v>
      </c>
      <c r="E108" s="40">
        <f>[4]Curves!$J114</f>
        <v>0.13</v>
      </c>
      <c r="F108" s="40">
        <f t="shared" si="5"/>
        <v>3.948</v>
      </c>
      <c r="G108" s="40">
        <f>[4]Curves!$K114</f>
        <v>0.77</v>
      </c>
      <c r="H108" s="40">
        <f t="shared" si="6"/>
        <v>4.5880000000000001</v>
      </c>
      <c r="I108" s="40">
        <f>[4]Curves!$G114</f>
        <v>0.98</v>
      </c>
      <c r="J108" s="40">
        <f t="shared" si="7"/>
        <v>4.798</v>
      </c>
    </row>
    <row r="109" spans="1:10" x14ac:dyDescent="0.25">
      <c r="A109" s="50">
        <f>[4]Curves!$A115</f>
        <v>40179</v>
      </c>
      <c r="B109" s="40">
        <f>[4]Curves!$E115</f>
        <v>3.863</v>
      </c>
      <c r="C109" s="118">
        <f>[4]Curves!$B115</f>
        <v>1.2150000000000001</v>
      </c>
      <c r="D109" s="40">
        <f t="shared" si="4"/>
        <v>5.0780000000000003</v>
      </c>
      <c r="E109" s="40">
        <f>[4]Curves!$J115</f>
        <v>4.4999999999999998E-2</v>
      </c>
      <c r="F109" s="40">
        <f t="shared" si="5"/>
        <v>3.9079999999999999</v>
      </c>
      <c r="G109" s="40">
        <f>[4]Curves!$K115</f>
        <v>1.04</v>
      </c>
      <c r="H109" s="40">
        <f t="shared" si="6"/>
        <v>4.9030000000000005</v>
      </c>
      <c r="I109" s="40">
        <f>[4]Curves!$G115</f>
        <v>1.6</v>
      </c>
      <c r="J109" s="40">
        <f t="shared" si="7"/>
        <v>5.4630000000000001</v>
      </c>
    </row>
    <row r="110" spans="1:10" x14ac:dyDescent="0.25">
      <c r="A110" s="50">
        <f>[4]Curves!$A116</f>
        <v>40210</v>
      </c>
      <c r="B110" s="40">
        <f>[4]Curves!$E116</f>
        <v>3.9010000000000002</v>
      </c>
      <c r="C110" s="118">
        <f>[4]Curves!$B116</f>
        <v>1.2150000000000001</v>
      </c>
      <c r="D110" s="40">
        <f t="shared" si="4"/>
        <v>5.1160000000000005</v>
      </c>
      <c r="E110" s="40">
        <f>[4]Curves!$J116</f>
        <v>4.4999999999999998E-2</v>
      </c>
      <c r="F110" s="40">
        <f t="shared" si="5"/>
        <v>3.9460000000000002</v>
      </c>
      <c r="G110" s="40">
        <f>[4]Curves!$K116</f>
        <v>1.04</v>
      </c>
      <c r="H110" s="40">
        <f t="shared" si="6"/>
        <v>4.9410000000000007</v>
      </c>
      <c r="I110" s="40">
        <f>[4]Curves!$G116</f>
        <v>1.6</v>
      </c>
      <c r="J110" s="40">
        <f t="shared" si="7"/>
        <v>5.5010000000000003</v>
      </c>
    </row>
    <row r="111" spans="1:10" x14ac:dyDescent="0.25">
      <c r="A111" s="50">
        <f>[4]Curves!$A117</f>
        <v>40238</v>
      </c>
      <c r="B111" s="40">
        <f>[4]Curves!$E117</f>
        <v>3.895</v>
      </c>
      <c r="C111" s="118">
        <f>[4]Curves!$B117</f>
        <v>0.65500000000000003</v>
      </c>
      <c r="D111" s="40">
        <f t="shared" si="4"/>
        <v>4.55</v>
      </c>
      <c r="E111" s="40">
        <f>[4]Curves!$J117</f>
        <v>4.4999999999999998E-2</v>
      </c>
      <c r="F111" s="40">
        <f t="shared" si="5"/>
        <v>3.94</v>
      </c>
      <c r="G111" s="40">
        <f>[4]Curves!$K117</f>
        <v>0.54</v>
      </c>
      <c r="H111" s="40">
        <f t="shared" si="6"/>
        <v>4.4350000000000005</v>
      </c>
      <c r="I111" s="40">
        <f>[4]Curves!$G117</f>
        <v>0.72</v>
      </c>
      <c r="J111" s="40">
        <f t="shared" si="7"/>
        <v>4.6150000000000002</v>
      </c>
    </row>
    <row r="112" spans="1:10" x14ac:dyDescent="0.25">
      <c r="A112" s="50">
        <f>[4]Curves!$A118</f>
        <v>40269</v>
      </c>
      <c r="B112" s="40">
        <f>[4]Curves!$E118</f>
        <v>3.895</v>
      </c>
      <c r="C112" s="118">
        <f>[4]Curves!$B118</f>
        <v>0.435</v>
      </c>
      <c r="D112" s="40">
        <f t="shared" si="4"/>
        <v>4.33</v>
      </c>
      <c r="E112" s="40">
        <f>[4]Curves!$J118</f>
        <v>4.4999999999999998E-2</v>
      </c>
      <c r="F112" s="40">
        <f t="shared" si="5"/>
        <v>3.94</v>
      </c>
      <c r="G112" s="40">
        <f>[4]Curves!$K118</f>
        <v>0.36</v>
      </c>
      <c r="H112" s="40">
        <f t="shared" si="6"/>
        <v>4.2549999999999999</v>
      </c>
      <c r="I112" s="40">
        <f>[4]Curves!$G118</f>
        <v>0.38</v>
      </c>
      <c r="J112" s="40">
        <f t="shared" si="7"/>
        <v>4.2750000000000004</v>
      </c>
    </row>
    <row r="113" spans="1:10" x14ac:dyDescent="0.25">
      <c r="A113" s="50">
        <f>[4]Curves!$A119</f>
        <v>40299</v>
      </c>
      <c r="B113" s="40">
        <f>[4]Curves!$E119</f>
        <v>4.0650000000000004</v>
      </c>
      <c r="C113" s="118">
        <f>[4]Curves!$B119</f>
        <v>0.38500000000000001</v>
      </c>
      <c r="D113" s="40">
        <f t="shared" si="4"/>
        <v>4.45</v>
      </c>
      <c r="E113" s="40">
        <f>[4]Curves!$J119</f>
        <v>4.4999999999999998E-2</v>
      </c>
      <c r="F113" s="40">
        <f t="shared" si="5"/>
        <v>4.1100000000000003</v>
      </c>
      <c r="G113" s="40">
        <f>[4]Curves!$K119</f>
        <v>0.32500000000000001</v>
      </c>
      <c r="H113" s="40">
        <f t="shared" si="6"/>
        <v>4.3900000000000006</v>
      </c>
      <c r="I113" s="40">
        <f>[4]Curves!$G119</f>
        <v>0.33</v>
      </c>
      <c r="J113" s="40">
        <f t="shared" si="7"/>
        <v>4.3950000000000005</v>
      </c>
    </row>
    <row r="114" spans="1:10" x14ac:dyDescent="0.25">
      <c r="A114" s="50">
        <f>[4]Curves!$A120</f>
        <v>40330</v>
      </c>
      <c r="B114" s="40">
        <f>[4]Curves!$E120</f>
        <v>4.2170000000000005</v>
      </c>
      <c r="C114" s="118">
        <f>[4]Curves!$B120</f>
        <v>0.38500000000000001</v>
      </c>
      <c r="D114" s="40">
        <f t="shared" si="4"/>
        <v>4.6020000000000003</v>
      </c>
      <c r="E114" s="40">
        <f>[4]Curves!$J120</f>
        <v>4.4999999999999998E-2</v>
      </c>
      <c r="F114" s="40">
        <f t="shared" si="5"/>
        <v>4.2620000000000005</v>
      </c>
      <c r="G114" s="40">
        <f>[4]Curves!$K120</f>
        <v>0.33500000000000002</v>
      </c>
      <c r="H114" s="40">
        <f t="shared" si="6"/>
        <v>4.5520000000000005</v>
      </c>
      <c r="I114" s="40">
        <f>[4]Curves!$G120</f>
        <v>0.37</v>
      </c>
      <c r="J114" s="40">
        <f t="shared" si="7"/>
        <v>4.5870000000000006</v>
      </c>
    </row>
    <row r="115" spans="1:10" x14ac:dyDescent="0.25">
      <c r="A115" s="50">
        <f>[4]Curves!$A121</f>
        <v>40360</v>
      </c>
      <c r="B115" s="40">
        <f>[4]Curves!$E121</f>
        <v>4.3245000000000005</v>
      </c>
      <c r="C115" s="118">
        <f>[4]Curves!$B121</f>
        <v>0.39750000000000002</v>
      </c>
      <c r="D115" s="40">
        <f t="shared" si="4"/>
        <v>4.7220000000000004</v>
      </c>
      <c r="E115" s="40">
        <f>[4]Curves!$J121</f>
        <v>4.4999999999999998E-2</v>
      </c>
      <c r="F115" s="40">
        <f t="shared" si="5"/>
        <v>4.3695000000000004</v>
      </c>
      <c r="G115" s="40">
        <f>[4]Curves!$K121</f>
        <v>0.35</v>
      </c>
      <c r="H115" s="40">
        <f t="shared" si="6"/>
        <v>4.6745000000000001</v>
      </c>
      <c r="I115" s="40">
        <f>[4]Curves!$G121</f>
        <v>0.41</v>
      </c>
      <c r="J115" s="40">
        <f t="shared" si="7"/>
        <v>4.7345000000000006</v>
      </c>
    </row>
    <row r="116" spans="1:10" x14ac:dyDescent="0.25">
      <c r="A116" s="50">
        <f>[4]Curves!$A122</f>
        <v>40391</v>
      </c>
      <c r="B116" s="40">
        <f>[4]Curves!$E122</f>
        <v>4.2095000000000002</v>
      </c>
      <c r="C116" s="118">
        <f>[4]Curves!$B122</f>
        <v>0.4</v>
      </c>
      <c r="D116" s="40">
        <f t="shared" si="4"/>
        <v>4.6095000000000006</v>
      </c>
      <c r="E116" s="40">
        <f>[4]Curves!$J122</f>
        <v>0.13</v>
      </c>
      <c r="F116" s="40">
        <f t="shared" si="5"/>
        <v>4.3395000000000001</v>
      </c>
      <c r="G116" s="40">
        <f>[4]Curves!$K122</f>
        <v>0.35</v>
      </c>
      <c r="H116" s="40">
        <f t="shared" si="6"/>
        <v>4.5594999999999999</v>
      </c>
      <c r="I116" s="40">
        <f>[4]Curves!$G122</f>
        <v>0.41</v>
      </c>
      <c r="J116" s="40">
        <f t="shared" si="7"/>
        <v>4.6195000000000004</v>
      </c>
    </row>
    <row r="117" spans="1:10" x14ac:dyDescent="0.25">
      <c r="A117" s="50">
        <f>[4]Curves!$A123</f>
        <v>40422</v>
      </c>
      <c r="B117" s="40">
        <f>[4]Curves!$E123</f>
        <v>4.0625</v>
      </c>
      <c r="C117" s="118">
        <f>[4]Curves!$B123</f>
        <v>0.39750000000000002</v>
      </c>
      <c r="D117" s="40">
        <f t="shared" si="4"/>
        <v>4.46</v>
      </c>
      <c r="E117" s="40">
        <f>[4]Curves!$J123</f>
        <v>0.13</v>
      </c>
      <c r="F117" s="40">
        <f t="shared" si="5"/>
        <v>4.1924999999999999</v>
      </c>
      <c r="G117" s="40">
        <f>[4]Curves!$K123</f>
        <v>0.315</v>
      </c>
      <c r="H117" s="40">
        <f t="shared" si="6"/>
        <v>4.3775000000000004</v>
      </c>
      <c r="I117" s="40">
        <f>[4]Curves!$G123</f>
        <v>0.36</v>
      </c>
      <c r="J117" s="40">
        <f t="shared" si="7"/>
        <v>4.4225000000000003</v>
      </c>
    </row>
    <row r="118" spans="1:10" x14ac:dyDescent="0.25">
      <c r="A118" s="50">
        <f>[4]Curves!$A124</f>
        <v>40452</v>
      </c>
      <c r="B118" s="40">
        <f>[4]Curves!$E124</f>
        <v>3.8975</v>
      </c>
      <c r="C118" s="118">
        <f>[4]Curves!$B124</f>
        <v>0.4</v>
      </c>
      <c r="D118" s="40">
        <f t="shared" si="4"/>
        <v>4.2975000000000003</v>
      </c>
      <c r="E118" s="40">
        <f>[4]Curves!$J124</f>
        <v>0.13</v>
      </c>
      <c r="F118" s="40">
        <f t="shared" si="5"/>
        <v>4.0274999999999999</v>
      </c>
      <c r="G118" s="40">
        <f>[4]Curves!$K124</f>
        <v>0.36</v>
      </c>
      <c r="H118" s="40">
        <f t="shared" si="6"/>
        <v>4.2575000000000003</v>
      </c>
      <c r="I118" s="40">
        <f>[4]Curves!$G124</f>
        <v>0.4</v>
      </c>
      <c r="J118" s="40">
        <f t="shared" si="7"/>
        <v>4.2975000000000003</v>
      </c>
    </row>
    <row r="119" spans="1:10" x14ac:dyDescent="0.25">
      <c r="A119" s="50">
        <f>[4]Curves!$A125</f>
        <v>40483</v>
      </c>
      <c r="B119" s="40">
        <f>[4]Curves!$E125</f>
        <v>3.8925000000000001</v>
      </c>
      <c r="C119" s="118">
        <f>[4]Curves!$B125</f>
        <v>0.55500000000000005</v>
      </c>
      <c r="D119" s="40">
        <f t="shared" si="4"/>
        <v>4.4474999999999998</v>
      </c>
      <c r="E119" s="40">
        <f>[4]Curves!$J125</f>
        <v>0.13</v>
      </c>
      <c r="F119" s="40">
        <f t="shared" si="5"/>
        <v>4.0225</v>
      </c>
      <c r="G119" s="40">
        <f>[4]Curves!$K125</f>
        <v>0.46</v>
      </c>
      <c r="H119" s="40">
        <f t="shared" si="6"/>
        <v>4.3525</v>
      </c>
      <c r="I119" s="40">
        <f>[4]Curves!$G125</f>
        <v>0.73</v>
      </c>
      <c r="J119" s="40">
        <f t="shared" si="7"/>
        <v>4.6225000000000005</v>
      </c>
    </row>
    <row r="120" spans="1:10" x14ac:dyDescent="0.25">
      <c r="A120" s="50">
        <f>[4]Curves!$A126</f>
        <v>40513</v>
      </c>
      <c r="B120" s="40">
        <f>[4]Curves!$E126</f>
        <v>3.9305000000000003</v>
      </c>
      <c r="C120" s="118">
        <f>[4]Curves!$B126</f>
        <v>0.91</v>
      </c>
      <c r="D120" s="40">
        <f t="shared" si="4"/>
        <v>4.8405000000000005</v>
      </c>
      <c r="E120" s="40">
        <f>[4]Curves!$J126</f>
        <v>0.13</v>
      </c>
      <c r="F120" s="40">
        <f t="shared" si="5"/>
        <v>4.0605000000000002</v>
      </c>
      <c r="G120" s="40">
        <f>[4]Curves!$K126</f>
        <v>0.77</v>
      </c>
      <c r="H120" s="40">
        <f t="shared" si="6"/>
        <v>4.7004999999999999</v>
      </c>
      <c r="I120" s="40">
        <f>[4]Curves!$G126</f>
        <v>0.98</v>
      </c>
      <c r="J120" s="40">
        <f t="shared" si="7"/>
        <v>4.9105000000000008</v>
      </c>
    </row>
    <row r="121" spans="1:10" x14ac:dyDescent="0.25">
      <c r="A121" s="50">
        <f>[4]Curves!$A127</f>
        <v>40544</v>
      </c>
      <c r="B121" s="40">
        <f>[4]Curves!$E127</f>
        <v>3.9755000000000003</v>
      </c>
      <c r="C121" s="118">
        <f>[4]Curves!$B127</f>
        <v>1.2150000000000001</v>
      </c>
      <c r="D121" s="40">
        <f t="shared" si="4"/>
        <v>5.1905000000000001</v>
      </c>
      <c r="E121" s="40">
        <f>[4]Curves!$J127</f>
        <v>4.4999999999999998E-2</v>
      </c>
      <c r="F121" s="40">
        <f t="shared" si="5"/>
        <v>4.0205000000000002</v>
      </c>
      <c r="G121" s="40">
        <f>[4]Curves!$K127</f>
        <v>1.04</v>
      </c>
      <c r="H121" s="40">
        <f t="shared" si="6"/>
        <v>5.0155000000000003</v>
      </c>
      <c r="I121" s="40">
        <f>[4]Curves!$G127</f>
        <v>1.6</v>
      </c>
      <c r="J121" s="40">
        <f t="shared" si="7"/>
        <v>5.5754999999999999</v>
      </c>
    </row>
    <row r="122" spans="1:10" x14ac:dyDescent="0.25">
      <c r="A122" s="50">
        <f>[4]Curves!$A128</f>
        <v>40575</v>
      </c>
      <c r="B122" s="40">
        <f>[4]Curves!$E128</f>
        <v>4.0135000000000005</v>
      </c>
      <c r="C122" s="118">
        <f>[4]Curves!$B128</f>
        <v>1.2150000000000001</v>
      </c>
      <c r="D122" s="40">
        <f t="shared" si="4"/>
        <v>5.2285000000000004</v>
      </c>
      <c r="E122" s="40">
        <f>[4]Curves!$J128</f>
        <v>4.4999999999999998E-2</v>
      </c>
      <c r="F122" s="40">
        <f t="shared" si="5"/>
        <v>4.0585000000000004</v>
      </c>
      <c r="G122" s="40">
        <f>[4]Curves!$K128</f>
        <v>1.04</v>
      </c>
      <c r="H122" s="40">
        <f t="shared" si="6"/>
        <v>5.0535000000000005</v>
      </c>
      <c r="I122" s="40">
        <f>[4]Curves!$G128</f>
        <v>1.6</v>
      </c>
      <c r="J122" s="40">
        <f t="shared" si="7"/>
        <v>5.6135000000000002</v>
      </c>
    </row>
    <row r="123" spans="1:10" x14ac:dyDescent="0.25">
      <c r="A123" s="50">
        <f>[4]Curves!$A129</f>
        <v>40603</v>
      </c>
      <c r="B123" s="40">
        <f>[4]Curves!$E129</f>
        <v>4.0075000000000003</v>
      </c>
      <c r="C123" s="118">
        <f>[4]Curves!$B129</f>
        <v>0.65500000000000003</v>
      </c>
      <c r="D123" s="40">
        <f t="shared" si="4"/>
        <v>4.6625000000000005</v>
      </c>
      <c r="E123" s="40">
        <f>[4]Curves!$J129</f>
        <v>4.4999999999999998E-2</v>
      </c>
      <c r="F123" s="40">
        <f t="shared" si="5"/>
        <v>4.0525000000000002</v>
      </c>
      <c r="G123" s="40">
        <f>[4]Curves!$K129</f>
        <v>0.54</v>
      </c>
      <c r="H123" s="40">
        <f t="shared" si="6"/>
        <v>4.5475000000000003</v>
      </c>
      <c r="I123" s="40">
        <f>[4]Curves!$G129</f>
        <v>0.72</v>
      </c>
      <c r="J123" s="40">
        <f t="shared" si="7"/>
        <v>4.7275</v>
      </c>
    </row>
    <row r="124" spans="1:10" x14ac:dyDescent="0.25">
      <c r="A124" s="50">
        <f>[4]Curves!$A130</f>
        <v>40634</v>
      </c>
      <c r="B124" s="40">
        <f>[4]Curves!$E130</f>
        <v>4.0075000000000003</v>
      </c>
      <c r="C124" s="118">
        <f>[4]Curves!$B130</f>
        <v>0.435</v>
      </c>
      <c r="D124" s="40">
        <f t="shared" si="4"/>
        <v>4.4424999999999999</v>
      </c>
      <c r="E124" s="40">
        <f>[4]Curves!$J130</f>
        <v>4.4999999999999998E-2</v>
      </c>
      <c r="F124" s="40">
        <f t="shared" si="5"/>
        <v>4.0525000000000002</v>
      </c>
      <c r="G124" s="40">
        <f>[4]Curves!$K130</f>
        <v>0.36</v>
      </c>
      <c r="H124" s="40">
        <f t="shared" si="6"/>
        <v>4.3675000000000006</v>
      </c>
      <c r="I124" s="40">
        <f>[4]Curves!$G130</f>
        <v>0.38</v>
      </c>
      <c r="J124" s="40">
        <f t="shared" si="7"/>
        <v>4.3875000000000002</v>
      </c>
    </row>
    <row r="125" spans="1:10" x14ac:dyDescent="0.25">
      <c r="F125" s="40"/>
    </row>
    <row r="126" spans="1:10" x14ac:dyDescent="0.25">
      <c r="F126" s="40"/>
    </row>
    <row r="127" spans="1:10" x14ac:dyDescent="0.25">
      <c r="F127" s="40"/>
    </row>
    <row r="128" spans="1:10" x14ac:dyDescent="0.25">
      <c r="F128" s="40"/>
    </row>
    <row r="129" spans="1:1" x14ac:dyDescent="0.25">
      <c r="A129" s="50"/>
    </row>
    <row r="130" spans="1:1" x14ac:dyDescent="0.25">
      <c r="A130" s="50"/>
    </row>
    <row r="131" spans="1:1" x14ac:dyDescent="0.25">
      <c r="A131" s="50"/>
    </row>
    <row r="132" spans="1:1" x14ac:dyDescent="0.25">
      <c r="A132" s="50"/>
    </row>
    <row r="133" spans="1:1" x14ac:dyDescent="0.25">
      <c r="A133" s="50"/>
    </row>
    <row r="134" spans="1:1" x14ac:dyDescent="0.25">
      <c r="A134" s="50"/>
    </row>
    <row r="135" spans="1:1" x14ac:dyDescent="0.25">
      <c r="A135" s="50"/>
    </row>
    <row r="136" spans="1:1" x14ac:dyDescent="0.25">
      <c r="A136" s="50"/>
    </row>
    <row r="137" spans="1:1" x14ac:dyDescent="0.25">
      <c r="A137" s="50"/>
    </row>
    <row r="138" spans="1:1" x14ac:dyDescent="0.25">
      <c r="A138" s="50"/>
    </row>
    <row r="139" spans="1:1" x14ac:dyDescent="0.25">
      <c r="A139" s="50"/>
    </row>
    <row r="140" spans="1:1" x14ac:dyDescent="0.25">
      <c r="A140" s="50"/>
    </row>
    <row r="141" spans="1:1" x14ac:dyDescent="0.25">
      <c r="A141" s="50"/>
    </row>
    <row r="142" spans="1:1" x14ac:dyDescent="0.25">
      <c r="A142" s="50"/>
    </row>
    <row r="143" spans="1:1" x14ac:dyDescent="0.25">
      <c r="A143" s="50"/>
    </row>
    <row r="144" spans="1:1" x14ac:dyDescent="0.25">
      <c r="A144" s="50"/>
    </row>
    <row r="145" spans="1:1" x14ac:dyDescent="0.25">
      <c r="A145" s="50"/>
    </row>
    <row r="146" spans="1:1" x14ac:dyDescent="0.25">
      <c r="A146" s="50"/>
    </row>
    <row r="147" spans="1:1" x14ac:dyDescent="0.25">
      <c r="A147" s="50"/>
    </row>
    <row r="148" spans="1:1" x14ac:dyDescent="0.25">
      <c r="A148" s="50"/>
    </row>
    <row r="149" spans="1:1" x14ac:dyDescent="0.25">
      <c r="A149" s="50"/>
    </row>
    <row r="150" spans="1:1" x14ac:dyDescent="0.25">
      <c r="A150" s="50"/>
    </row>
    <row r="151" spans="1:1" x14ac:dyDescent="0.25">
      <c r="A151" s="50"/>
    </row>
    <row r="152" spans="1:1" x14ac:dyDescent="0.25">
      <c r="A152" s="50"/>
    </row>
    <row r="153" spans="1:1" x14ac:dyDescent="0.25">
      <c r="A153" s="50"/>
    </row>
    <row r="154" spans="1:1" x14ac:dyDescent="0.25">
      <c r="A154" s="50"/>
    </row>
    <row r="155" spans="1:1" x14ac:dyDescent="0.25">
      <c r="A155" s="50"/>
    </row>
    <row r="156" spans="1:1" x14ac:dyDescent="0.25">
      <c r="A156" s="50"/>
    </row>
    <row r="157" spans="1:1" x14ac:dyDescent="0.25">
      <c r="A157" s="50"/>
    </row>
    <row r="158" spans="1:1" x14ac:dyDescent="0.25">
      <c r="A158" s="50"/>
    </row>
    <row r="159" spans="1:1" x14ac:dyDescent="0.25">
      <c r="A159" s="50"/>
    </row>
    <row r="160" spans="1:1" x14ac:dyDescent="0.25">
      <c r="A160" s="50"/>
    </row>
    <row r="161" spans="1:1" ht="12" customHeight="1" x14ac:dyDescent="0.25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ColWidth="9.125" defaultRowHeight="10.199999999999999" x14ac:dyDescent="0.2"/>
  <cols>
    <col min="1" max="1" width="15.125" style="3" customWidth="1"/>
    <col min="2" max="2" width="7.875" style="3" hidden="1" customWidth="1"/>
    <col min="3" max="6" width="9.125" style="3"/>
    <col min="7" max="10" width="9.875" style="3" customWidth="1"/>
    <col min="11" max="12" width="9.875" style="3" hidden="1" customWidth="1"/>
    <col min="13" max="15" width="9.875" style="3" customWidth="1"/>
    <col min="16" max="17" width="9.875" style="3" hidden="1" customWidth="1"/>
    <col min="18" max="19" width="9.875" style="3" customWidth="1"/>
    <col min="20" max="22" width="10.375" style="3" customWidth="1"/>
    <col min="23" max="23" width="14.75" style="3" customWidth="1"/>
    <col min="24" max="24" width="10.75" style="3" customWidth="1"/>
    <col min="25" max="25" width="9.875" style="31" customWidth="1"/>
    <col min="26" max="26" width="14.875" style="36" customWidth="1"/>
    <col min="27" max="27" width="13" style="3" customWidth="1"/>
    <col min="28" max="16384" width="9.125" style="3"/>
  </cols>
  <sheetData>
    <row r="1" spans="1:135" x14ac:dyDescent="0.2">
      <c r="A1" s="2" t="s">
        <v>41</v>
      </c>
    </row>
    <row r="2" spans="1:135" x14ac:dyDescent="0.2">
      <c r="A2" s="4">
        <f>PrReportDate</f>
        <v>37181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0.8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25.635863492063493</v>
      </c>
      <c r="D9" s="22">
        <f ca="1">IF(ISERROR(AVERAGE(OFFSET('Off Peak Curve Sum'!$D$6,1,0,14,1))),0,AVERAGE(OFFSET('Off Peak Curve Sum'!$D$6,1,0,14,1)))</f>
        <v>22.517857142857142</v>
      </c>
      <c r="E9" s="22">
        <f ca="1">IF(ISERROR((SUM(OFFSET('Off Peak Curve Sum'!$D$6,16,0,17,1))+ 13* 'Off Peak Curve Sum'!$D$38)/30), 'Off Peak Curve Sum'!$D$38,(SUM(OFFSET('Off Peak Curve Sum'!$D$6,16,0,17,1))+ 13* 'Off Peak Curve Sum'!$D$38)/30)</f>
        <v>24.687733333333334</v>
      </c>
      <c r="F9" s="22">
        <f>VLOOKUP(F$7,'Off Peak Curve Sum'!$A$7:$AG$161,4)</f>
        <v>29.702000000000002</v>
      </c>
      <c r="G9" s="23">
        <f t="shared" ref="G9:G15" ca="1" si="4">AVERAGE(D9,E9,F9)</f>
        <v>25.635863492063493</v>
      </c>
      <c r="H9" s="130">
        <f t="shared" ref="H9:H15" si="5">AB9</f>
        <v>27.601000000000003</v>
      </c>
      <c r="I9" s="130">
        <f t="shared" ref="I9:S9" si="6">AC9</f>
        <v>23.571000000000002</v>
      </c>
      <c r="J9" s="130">
        <f t="shared" si="6"/>
        <v>20.395</v>
      </c>
      <c r="K9" s="130">
        <f t="shared" si="6"/>
        <v>18.467000000000002</v>
      </c>
      <c r="L9" s="130">
        <f t="shared" si="6"/>
        <v>20.04</v>
      </c>
      <c r="M9" s="130">
        <f t="shared" si="6"/>
        <v>21</v>
      </c>
      <c r="N9" s="130">
        <f t="shared" si="6"/>
        <v>29.097000000000001</v>
      </c>
      <c r="O9" s="130">
        <f t="shared" si="6"/>
        <v>33.387</v>
      </c>
      <c r="P9" s="130">
        <f t="shared" si="6"/>
        <v>28.85</v>
      </c>
      <c r="Q9" s="130">
        <f t="shared" si="6"/>
        <v>27</v>
      </c>
      <c r="R9" s="130">
        <f t="shared" si="6"/>
        <v>23.5</v>
      </c>
      <c r="S9" s="130">
        <f t="shared" si="6"/>
        <v>29.702000000000002</v>
      </c>
      <c r="T9" s="23">
        <f t="shared" ref="T9:T15" si="7">AVERAGE(AB9:AM9)</f>
        <v>25.217500000000001</v>
      </c>
      <c r="U9" s="23">
        <f t="shared" ref="U9:U15" si="8">AVERAGE(AN9:AY9)</f>
        <v>26.381416666666667</v>
      </c>
      <c r="V9" s="23">
        <f t="shared" ref="V9:V15" si="9">AVERAGE(AZ9:EE9)</f>
        <v>27.129440476190478</v>
      </c>
      <c r="W9" s="14"/>
      <c r="X9" s="64">
        <f t="shared" ref="X9:X15" ca="1" si="10">AVERAGE(D9:F9,AB9:EE9)</f>
        <v>26.801509824109822</v>
      </c>
      <c r="Y9" s="16"/>
      <c r="Z9" s="39"/>
      <c r="AB9" s="22">
        <f>VLOOKUP(AB$7,'Off Peak Curve Sum'!$A$7:$AG$161,4)</f>
        <v>27.601000000000003</v>
      </c>
      <c r="AC9" s="22">
        <f>VLOOKUP(AC$7,'Off Peak Curve Sum'!$A$7:$AG$161,4)</f>
        <v>23.571000000000002</v>
      </c>
      <c r="AD9" s="22">
        <f>VLOOKUP(AD$7,'Off Peak Curve Sum'!$A$7:$AG$161,4)</f>
        <v>20.395</v>
      </c>
      <c r="AE9" s="22">
        <f>VLOOKUP(AE$7,'Off Peak Curve Sum'!$A$7:$AG$161,4)</f>
        <v>18.467000000000002</v>
      </c>
      <c r="AF9" s="22">
        <f>VLOOKUP(AF$7,'Off Peak Curve Sum'!$A$7:$AG$161,4)</f>
        <v>20.04</v>
      </c>
      <c r="AG9" s="22">
        <f>VLOOKUP(AG$7,'Off Peak Curve Sum'!$A$7:$AG$161,4)</f>
        <v>21</v>
      </c>
      <c r="AH9" s="22">
        <f>VLOOKUP(AH$7,'Off Peak Curve Sum'!$A$7:$AG$161,4)</f>
        <v>29.097000000000001</v>
      </c>
      <c r="AI9" s="22">
        <f>VLOOKUP(AI$7,'Off Peak Curve Sum'!$A$7:$AG$161,4)</f>
        <v>33.387</v>
      </c>
      <c r="AJ9" s="22">
        <f>VLOOKUP(AJ$7,'Off Peak Curve Sum'!$A$7:$AG$161,4)</f>
        <v>28.85</v>
      </c>
      <c r="AK9" s="22">
        <f>VLOOKUP(AK$7,'Off Peak Curve Sum'!$A$7:$AG$161,4)</f>
        <v>27</v>
      </c>
      <c r="AL9" s="22">
        <f>VLOOKUP(AL$7,'Off Peak Curve Sum'!$A$7:$AG$161,4)</f>
        <v>23.5</v>
      </c>
      <c r="AM9" s="22">
        <f>VLOOKUP(AM$7,'Off Peak Curve Sum'!$A$7:$AG$161,4)</f>
        <v>29.702000000000002</v>
      </c>
      <c r="AN9" s="22">
        <f>VLOOKUP(AN$7,'Off Peak Curve Sum'!$A$7:$AG$161,4)</f>
        <v>28.677</v>
      </c>
      <c r="AO9" s="22">
        <f>VLOOKUP(AO$7,'Off Peak Curve Sum'!$A$7:$AG$161,4)</f>
        <v>27.75</v>
      </c>
      <c r="AP9" s="22">
        <f>VLOOKUP(AP$7,'Off Peak Curve Sum'!$A$7:$AG$161,4)</f>
        <v>25.169</v>
      </c>
      <c r="AQ9" s="22">
        <f>VLOOKUP(AQ$7,'Off Peak Curve Sum'!$A$7:$AG$161,4)</f>
        <v>21.667000000000002</v>
      </c>
      <c r="AR9" s="22">
        <f>VLOOKUP(AR$7,'Off Peak Curve Sum'!$A$7:$AG$161,4)</f>
        <v>11.863000000000001</v>
      </c>
      <c r="AS9" s="22">
        <f>VLOOKUP(AS$7,'Off Peak Curve Sum'!$A$7:$AG$161,4)</f>
        <v>14.146000000000001</v>
      </c>
      <c r="AT9" s="22">
        <f>VLOOKUP(AT$7,'Off Peak Curve Sum'!$A$7:$AG$161,4)</f>
        <v>35.581000000000003</v>
      </c>
      <c r="AU9" s="22">
        <f>VLOOKUP(AU$7,'Off Peak Curve Sum'!$A$7:$AG$161,4)</f>
        <v>37.613</v>
      </c>
      <c r="AV9" s="22">
        <f>VLOOKUP(AV$7,'Off Peak Curve Sum'!$A$7:$AG$161,4)</f>
        <v>31.958000000000002</v>
      </c>
      <c r="AW9" s="22">
        <f>VLOOKUP(AW$7,'Off Peak Curve Sum'!$A$7:$AG$161,4)</f>
        <v>27.048000000000002</v>
      </c>
      <c r="AX9" s="22">
        <f>VLOOKUP(AX$7,'Off Peak Curve Sum'!$A$7:$AG$161,4)</f>
        <v>24.5</v>
      </c>
      <c r="AY9" s="22">
        <f>VLOOKUP(AY$7,'Off Peak Curve Sum'!$A$7:$AG$161,4)</f>
        <v>30.605</v>
      </c>
      <c r="AZ9" s="22">
        <f>VLOOKUP(AZ$7,'Off Peak Curve Sum'!$A$7:$AG$161,4)</f>
        <v>27.94</v>
      </c>
      <c r="BA9" s="22">
        <f>VLOOKUP(BA$7,'Off Peak Curve Sum'!$A$7:$AG$161,4)</f>
        <v>27.188000000000002</v>
      </c>
      <c r="BB9" s="22">
        <f>VLOOKUP(BB$7,'Off Peak Curve Sum'!$A$7:$AG$161,4)</f>
        <v>25.269000000000002</v>
      </c>
      <c r="BC9" s="22">
        <f>VLOOKUP(BC$7,'Off Peak Curve Sum'!$A$7:$AG$161,4)</f>
        <v>22.447000000000003</v>
      </c>
      <c r="BD9" s="22">
        <f>VLOOKUP(BD$7,'Off Peak Curve Sum'!$A$7:$AG$161,4)</f>
        <v>14.082000000000001</v>
      </c>
      <c r="BE9" s="22">
        <f>VLOOKUP(BE$7,'Off Peak Curve Sum'!$A$7:$AG$161,4)</f>
        <v>16.664000000000001</v>
      </c>
      <c r="BF9" s="22">
        <f>VLOOKUP(BF$7,'Off Peak Curve Sum'!$A$7:$AG$161,4)</f>
        <v>33.798000000000002</v>
      </c>
      <c r="BG9" s="22">
        <f>VLOOKUP(BG$7,'Off Peak Curve Sum'!$A$7:$AG$161,4)</f>
        <v>35.442</v>
      </c>
      <c r="BH9" s="22">
        <f>VLOOKUP(BH$7,'Off Peak Curve Sum'!$A$7:$AG$161,4)</f>
        <v>30.913</v>
      </c>
      <c r="BI9" s="22">
        <f>VLOOKUP(BI$7,'Off Peak Curve Sum'!$A$7:$AG$161,4)</f>
        <v>26.889000000000003</v>
      </c>
      <c r="BJ9" s="22">
        <f>VLOOKUP(BJ$7,'Off Peak Curve Sum'!$A$7:$AG$161,4)</f>
        <v>25.019000000000002</v>
      </c>
      <c r="BK9" s="22">
        <f>VLOOKUP(BK$7,'Off Peak Curve Sum'!$A$7:$AG$161,4)</f>
        <v>30.004999999999999</v>
      </c>
      <c r="BL9" s="22">
        <f>VLOOKUP(BL$7,'Off Peak Curve Sum'!$A$7:$AG$161,4)</f>
        <v>28.086000000000002</v>
      </c>
      <c r="BM9" s="22">
        <f>VLOOKUP(BM$7,'Off Peak Curve Sum'!$A$7:$AG$161,4)</f>
        <v>27.559000000000001</v>
      </c>
      <c r="BN9" s="22">
        <f>VLOOKUP(BN$7,'Off Peak Curve Sum'!$A$7:$AG$161,4)</f>
        <v>25.689</v>
      </c>
      <c r="BO9" s="22">
        <f>VLOOKUP(BO$7,'Off Peak Curve Sum'!$A$7:$AG$161,4)</f>
        <v>23.082000000000001</v>
      </c>
      <c r="BP9" s="22">
        <f>VLOOKUP(BP$7,'Off Peak Curve Sum'!$A$7:$AG$161,4)</f>
        <v>15.366000000000001</v>
      </c>
      <c r="BQ9" s="22">
        <f>VLOOKUP(BQ$7,'Off Peak Curve Sum'!$A$7:$AG$161,4)</f>
        <v>17.79</v>
      </c>
      <c r="BR9" s="22">
        <f>VLOOKUP(BR$7,'Off Peak Curve Sum'!$A$7:$AG$161,4)</f>
        <v>33.545999999999999</v>
      </c>
      <c r="BS9" s="22">
        <f>VLOOKUP(BS$7,'Off Peak Curve Sum'!$A$7:$AG$161,4)</f>
        <v>35.328000000000003</v>
      </c>
      <c r="BT9" s="22">
        <f>VLOOKUP(BT$7,'Off Peak Curve Sum'!$A$7:$AG$161,4)</f>
        <v>30.925000000000001</v>
      </c>
      <c r="BU9" s="22">
        <f>VLOOKUP(BU$7,'Off Peak Curve Sum'!$A$7:$AG$161,4)</f>
        <v>27.186</v>
      </c>
      <c r="BV9" s="22">
        <f>VLOOKUP(BV$7,'Off Peak Curve Sum'!$A$7:$AG$161,4)</f>
        <v>25.436</v>
      </c>
      <c r="BW9" s="22">
        <f>VLOOKUP(BW$7,'Off Peak Curve Sum'!$A$7:$AG$161,4)</f>
        <v>30.004999999999999</v>
      </c>
      <c r="BX9" s="22">
        <f>VLOOKUP(BX$7,'Off Peak Curve Sum'!$A$7:$AG$161,4)</f>
        <v>28.24</v>
      </c>
      <c r="BY9" s="22">
        <f>VLOOKUP(BY$7,'Off Peak Curve Sum'!$A$7:$AG$161,4)</f>
        <v>27.776</v>
      </c>
      <c r="BZ9" s="22">
        <f>VLOOKUP(BZ$7,'Off Peak Curve Sum'!$A$7:$AG$161,4)</f>
        <v>26.088000000000001</v>
      </c>
      <c r="CA9" s="22">
        <f>VLOOKUP(CA$7,'Off Peak Curve Sum'!$A$7:$AG$161,4)</f>
        <v>23.586000000000002</v>
      </c>
      <c r="CB9" s="22">
        <f>VLOOKUP(CB$7,'Off Peak Curve Sum'!$A$7:$AG$161,4)</f>
        <v>17.007999999999999</v>
      </c>
      <c r="CC9" s="22">
        <f>VLOOKUP(CC$7,'Off Peak Curve Sum'!$A$7:$AG$161,4)</f>
        <v>18.891000000000002</v>
      </c>
      <c r="CD9" s="22">
        <f>VLOOKUP(CD$7,'Off Peak Curve Sum'!$A$7:$AG$161,4)</f>
        <v>33.195</v>
      </c>
      <c r="CE9" s="22">
        <f>VLOOKUP(CE$7,'Off Peak Curve Sum'!$A$7:$AG$161,4)</f>
        <v>34.840000000000003</v>
      </c>
      <c r="CF9" s="22">
        <f>VLOOKUP(CF$7,'Off Peak Curve Sum'!$A$7:$AG$161,4)</f>
        <v>30.813000000000002</v>
      </c>
      <c r="CG9" s="22">
        <f>VLOOKUP(CG$7,'Off Peak Curve Sum'!$A$7:$AG$161,4)</f>
        <v>27.406000000000002</v>
      </c>
      <c r="CH9" s="22">
        <f>VLOOKUP(CH$7,'Off Peak Curve Sum'!$A$7:$AG$161,4)</f>
        <v>25.817</v>
      </c>
      <c r="CI9" s="22">
        <f>VLOOKUP(CI$7,'Off Peak Curve Sum'!$A$7:$AG$161,4)</f>
        <v>30.009</v>
      </c>
      <c r="CJ9" s="22">
        <f>VLOOKUP(CJ$7,'Off Peak Curve Sum'!$A$7:$AG$161,4)</f>
        <v>28.423000000000002</v>
      </c>
      <c r="CK9" s="22">
        <f>VLOOKUP(CK$7,'Off Peak Curve Sum'!$A$7:$AG$161,4)</f>
        <v>27.928000000000001</v>
      </c>
      <c r="CL9" s="22">
        <f>VLOOKUP(CL$7,'Off Peak Curve Sum'!$A$7:$AG$161,4)</f>
        <v>26.393000000000001</v>
      </c>
      <c r="CM9" s="22">
        <f>VLOOKUP(CM$7,'Off Peak Curve Sum'!$A$7:$AG$161,4)</f>
        <v>24.113</v>
      </c>
      <c r="CN9" s="22">
        <f>VLOOKUP(CN$7,'Off Peak Curve Sum'!$A$7:$AG$161,4)</f>
        <v>18.144000000000002</v>
      </c>
      <c r="CO9" s="22">
        <f>VLOOKUP(CO$7,'Off Peak Curve Sum'!$A$7:$AG$161,4)</f>
        <v>19.864999999999998</v>
      </c>
      <c r="CP9" s="22">
        <f>VLOOKUP(CP$7,'Off Peak Curve Sum'!$A$7:$AG$161,4)</f>
        <v>32.816000000000003</v>
      </c>
      <c r="CQ9" s="22">
        <f>VLOOKUP(CQ$7,'Off Peak Curve Sum'!$A$7:$AG$161,4)</f>
        <v>34.344000000000001</v>
      </c>
      <c r="CR9" s="22">
        <f>VLOOKUP(CR$7,'Off Peak Curve Sum'!$A$7:$AG$161,4)</f>
        <v>30.544</v>
      </c>
      <c r="CS9" s="22">
        <f>VLOOKUP(CS$7,'Off Peak Curve Sum'!$A$7:$AG$161,4)</f>
        <v>27.733000000000001</v>
      </c>
      <c r="CT9" s="22">
        <f>VLOOKUP(CT$7,'Off Peak Curve Sum'!$A$7:$AG$161,4)</f>
        <v>26.148</v>
      </c>
      <c r="CU9" s="22">
        <f>VLOOKUP(CU$7,'Off Peak Curve Sum'!$A$7:$AG$161,4)</f>
        <v>29.934000000000001</v>
      </c>
      <c r="CV9" s="22">
        <f>VLOOKUP(CV$7,'Off Peak Curve Sum'!$A$7:$AG$161,4)</f>
        <v>28.533000000000001</v>
      </c>
      <c r="CW9" s="22">
        <f>VLOOKUP(CW$7,'Off Peak Curve Sum'!$A$7:$AG$161,4)</f>
        <v>28.098000000000003</v>
      </c>
      <c r="CX9" s="22">
        <f>VLOOKUP(CX$7,'Off Peak Curve Sum'!$A$7:$AG$161,4)</f>
        <v>26.581</v>
      </c>
      <c r="CY9" s="22">
        <f>VLOOKUP(CY$7,'Off Peak Curve Sum'!$A$7:$AG$161,4)</f>
        <v>24.675000000000001</v>
      </c>
      <c r="CZ9" s="22">
        <f>VLOOKUP(CZ$7,'Off Peak Curve Sum'!$A$7:$AG$161,4)</f>
        <v>18.998000000000001</v>
      </c>
      <c r="DA9" s="22">
        <f>VLOOKUP(DA$7,'Off Peak Curve Sum'!$A$7:$AG$161,4)</f>
        <v>20.323</v>
      </c>
      <c r="DB9" s="22">
        <f>VLOOKUP(DB$7,'Off Peak Curve Sum'!$A$7:$AG$161,4)</f>
        <v>32.666000000000004</v>
      </c>
      <c r="DC9" s="22">
        <f>VLOOKUP(DC$7,'Off Peak Curve Sum'!$A$7:$AG$161,4)</f>
        <v>33.877000000000002</v>
      </c>
      <c r="DD9" s="22">
        <f>VLOOKUP(DD$7,'Off Peak Curve Sum'!$A$7:$AG$161,4)</f>
        <v>30.64</v>
      </c>
      <c r="DE9" s="22">
        <f>VLOOKUP(DE$7,'Off Peak Curve Sum'!$A$7:$AG$161,4)</f>
        <v>27.918000000000003</v>
      </c>
      <c r="DF9" s="22">
        <f>VLOOKUP(DF$7,'Off Peak Curve Sum'!$A$7:$AG$161,4)</f>
        <v>26.314</v>
      </c>
      <c r="DG9" s="22">
        <f>VLOOKUP(DG$7,'Off Peak Curve Sum'!$A$7:$AG$161,4)</f>
        <v>29.952000000000002</v>
      </c>
      <c r="DH9" s="22">
        <f>VLOOKUP(DH$7,'Off Peak Curve Sum'!$A$7:$AG$161,4)</f>
        <v>28.654</v>
      </c>
      <c r="DI9" s="22">
        <f>VLOOKUP(DI$7,'Off Peak Curve Sum'!$A$7:$AG$161,4)</f>
        <v>28.245000000000001</v>
      </c>
      <c r="DJ9" s="22">
        <f>VLOOKUP(DJ$7,'Off Peak Curve Sum'!$A$7:$AG$161,4)</f>
        <v>26.844999999999999</v>
      </c>
      <c r="DK9" s="22">
        <f>VLOOKUP(DK$7,'Off Peak Curve Sum'!$A$7:$AG$161,4)</f>
        <v>25.089000000000002</v>
      </c>
      <c r="DL9" s="22">
        <f>VLOOKUP(DL$7,'Off Peak Curve Sum'!$A$7:$AG$161,4)</f>
        <v>19.497</v>
      </c>
      <c r="DM9" s="22">
        <f>VLOOKUP(DM$7,'Off Peak Curve Sum'!$A$7:$AG$161,4)</f>
        <v>21.335000000000001</v>
      </c>
      <c r="DN9" s="22">
        <f>VLOOKUP(DN$7,'Off Peak Curve Sum'!$A$7:$AG$161,4)</f>
        <v>32.497</v>
      </c>
      <c r="DO9" s="22">
        <f>VLOOKUP(DO$7,'Off Peak Curve Sum'!$A$7:$AG$161,4)</f>
        <v>33.609000000000002</v>
      </c>
      <c r="DP9" s="22">
        <f>VLOOKUP(DP$7,'Off Peak Curve Sum'!$A$7:$AG$161,4)</f>
        <v>30.614000000000001</v>
      </c>
      <c r="DQ9" s="22">
        <f>VLOOKUP(DQ$7,'Off Peak Curve Sum'!$A$7:$AG$161,4)</f>
        <v>28.117000000000001</v>
      </c>
      <c r="DR9" s="22">
        <f>VLOOKUP(DR$7,'Off Peak Curve Sum'!$A$7:$AG$161,4)</f>
        <v>26.587</v>
      </c>
      <c r="DS9" s="22">
        <f>VLOOKUP(DS$7,'Off Peak Curve Sum'!$A$7:$AG$161,4)</f>
        <v>29.982000000000003</v>
      </c>
      <c r="DT9" s="22">
        <f>VLOOKUP(DT$7,'Off Peak Curve Sum'!$A$7:$AG$161,4)</f>
        <v>28.627000000000002</v>
      </c>
      <c r="DU9" s="22">
        <f>VLOOKUP(DU$7,'Off Peak Curve Sum'!$A$7:$AG$161,4)</f>
        <v>28.41</v>
      </c>
      <c r="DV9" s="22">
        <f>VLOOKUP(DV$7,'Off Peak Curve Sum'!$A$7:$AG$161,4)</f>
        <v>27.214000000000002</v>
      </c>
      <c r="DW9" s="22">
        <f>VLOOKUP(DW$7,'Off Peak Curve Sum'!$A$7:$AG$161,4)</f>
        <v>25.493000000000002</v>
      </c>
      <c r="DX9" s="22">
        <f>VLOOKUP(DX$7,'Off Peak Curve Sum'!$A$7:$AG$161,4)</f>
        <v>20.265000000000001</v>
      </c>
      <c r="DY9" s="22">
        <f>VLOOKUP(DY$7,'Off Peak Curve Sum'!$A$7:$AG$161,4)</f>
        <v>22.003</v>
      </c>
      <c r="DZ9" s="22">
        <f>VLOOKUP(DZ$7,'Off Peak Curve Sum'!$A$7:$AG$161,4)</f>
        <v>32.347999999999999</v>
      </c>
      <c r="EA9" s="22">
        <f>VLOOKUP(EA$7,'Off Peak Curve Sum'!$A$7:$AG$161,4)</f>
        <v>33.387</v>
      </c>
      <c r="EB9" s="22">
        <f>VLOOKUP(EB$7,'Off Peak Curve Sum'!$A$7:$AG$161,4)</f>
        <v>30.594000000000001</v>
      </c>
      <c r="EC9" s="22">
        <f>VLOOKUP(EC$7,'Off Peak Curve Sum'!$A$7:$AG$161,4)</f>
        <v>28.156000000000002</v>
      </c>
      <c r="ED9" s="22">
        <f>VLOOKUP(ED$7,'Off Peak Curve Sum'!$A$7:$AG$161,4)</f>
        <v>26.996000000000002</v>
      </c>
      <c r="EE9" s="22">
        <f>VLOOKUP(EE$7,'Off Peak Curve Sum'!$A$7:$AG$161,4)</f>
        <v>30.026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25.745380952380955</v>
      </c>
      <c r="D10" s="22">
        <f ca="1">IF(ISERROR(AVERAGE(OFFSET('Off Peak Curve Sum'!$C$6,1,0,14,1))),0,AVERAGE(OFFSET('Off Peak Curve Sum'!$C$6,1,0,14,1)))</f>
        <v>22.982142857142858</v>
      </c>
      <c r="E10" s="22">
        <f ca="1">IF(ISERROR((SUM(OFFSET('Off Peak Curve Sum'!$C$6,16,0,17,1))+ 13* 'Off Peak Curve Sum'!$C$38)/30), 'Off Peak Curve Sum'!$C$38,(SUM(OFFSET('Off Peak Curve Sum'!$C$6,16,0,17,1))+ 13* 'Off Peak Curve Sum'!$C$38)/30)</f>
        <v>24.625</v>
      </c>
      <c r="F10" s="22">
        <f>VLOOKUP(F$7,'Off Peak Curve Sum'!$A$7:$AG$161,3)</f>
        <v>29.629000000000001</v>
      </c>
      <c r="G10" s="23">
        <f t="shared" ca="1" si="4"/>
        <v>25.745380952380955</v>
      </c>
      <c r="H10" s="131">
        <f t="shared" si="5"/>
        <v>26.94</v>
      </c>
      <c r="I10" s="131">
        <f t="shared" ref="I10:S15" si="11">AC10</f>
        <v>22.95</v>
      </c>
      <c r="J10" s="131">
        <f t="shared" si="11"/>
        <v>21.056000000000001</v>
      </c>
      <c r="K10" s="131">
        <f t="shared" si="11"/>
        <v>19.333000000000002</v>
      </c>
      <c r="L10" s="131">
        <f t="shared" si="11"/>
        <v>21.419</v>
      </c>
      <c r="M10" s="131">
        <f t="shared" si="11"/>
        <v>22.375</v>
      </c>
      <c r="N10" s="131">
        <f t="shared" si="11"/>
        <v>30.355</v>
      </c>
      <c r="O10" s="131">
        <f t="shared" si="11"/>
        <v>34.79</v>
      </c>
      <c r="P10" s="131">
        <f t="shared" si="11"/>
        <v>29.9</v>
      </c>
      <c r="Q10" s="131">
        <f t="shared" si="11"/>
        <v>28.984000000000002</v>
      </c>
      <c r="R10" s="131">
        <f t="shared" si="11"/>
        <v>22.292000000000002</v>
      </c>
      <c r="S10" s="131">
        <f t="shared" si="11"/>
        <v>28.46</v>
      </c>
      <c r="T10" s="23">
        <f t="shared" si="7"/>
        <v>25.737833333333331</v>
      </c>
      <c r="U10" s="23">
        <f t="shared" si="8"/>
        <v>27.887333333333334</v>
      </c>
      <c r="V10" s="23">
        <f t="shared" si="9"/>
        <v>29.497404761904768</v>
      </c>
      <c r="W10" s="71"/>
      <c r="X10" s="74">
        <f t="shared" ca="1" si="10"/>
        <v>28.815496782496794</v>
      </c>
      <c r="Y10" s="16"/>
      <c r="Z10" s="39"/>
      <c r="AB10" s="25">
        <f>VLOOKUP(AB$7,'Off Peak Curve Sum'!$A$7:$AG$161,3)</f>
        <v>26.94</v>
      </c>
      <c r="AC10" s="25">
        <f>VLOOKUP(AC$7,'Off Peak Curve Sum'!$A$7:$AG$161,3)</f>
        <v>22.95</v>
      </c>
      <c r="AD10" s="25">
        <f>VLOOKUP(AD$7,'Off Peak Curve Sum'!$A$7:$AG$161,3)</f>
        <v>21.056000000000001</v>
      </c>
      <c r="AE10" s="25">
        <f>VLOOKUP(AE$7,'Off Peak Curve Sum'!$A$7:$AG$161,3)</f>
        <v>19.333000000000002</v>
      </c>
      <c r="AF10" s="25">
        <f>VLOOKUP(AF$7,'Off Peak Curve Sum'!$A$7:$AG$161,3)</f>
        <v>21.419</v>
      </c>
      <c r="AG10" s="25">
        <f>VLOOKUP(AG$7,'Off Peak Curve Sum'!$A$7:$AG$161,3)</f>
        <v>22.375</v>
      </c>
      <c r="AH10" s="25">
        <f>VLOOKUP(AH$7,'Off Peak Curve Sum'!$A$7:$AG$161,3)</f>
        <v>30.355</v>
      </c>
      <c r="AI10" s="25">
        <f>VLOOKUP(AI$7,'Off Peak Curve Sum'!$A$7:$AG$161,3)</f>
        <v>34.79</v>
      </c>
      <c r="AJ10" s="25">
        <f>VLOOKUP(AJ$7,'Off Peak Curve Sum'!$A$7:$AG$161,3)</f>
        <v>29.9</v>
      </c>
      <c r="AK10" s="25">
        <f>VLOOKUP(AK$7,'Off Peak Curve Sum'!$A$7:$AG$161,3)</f>
        <v>28.984000000000002</v>
      </c>
      <c r="AL10" s="25">
        <f>VLOOKUP(AL$7,'Off Peak Curve Sum'!$A$7:$AG$161,3)</f>
        <v>22.292000000000002</v>
      </c>
      <c r="AM10" s="25">
        <f>VLOOKUP(AM$7,'Off Peak Curve Sum'!$A$7:$AG$161,3)</f>
        <v>28.46</v>
      </c>
      <c r="AN10" s="25">
        <f>VLOOKUP(AN$7,'Off Peak Curve Sum'!$A$7:$AG$161,3)</f>
        <v>27.414999999999999</v>
      </c>
      <c r="AO10" s="25">
        <f>VLOOKUP(AO$7,'Off Peak Curve Sum'!$A$7:$AG$161,3)</f>
        <v>26.518000000000001</v>
      </c>
      <c r="AP10" s="25">
        <f>VLOOKUP(AP$7,'Off Peak Curve Sum'!$A$7:$AG$161,3)</f>
        <v>25.831</v>
      </c>
      <c r="AQ10" s="25">
        <f>VLOOKUP(AQ$7,'Off Peak Curve Sum'!$A$7:$AG$161,3)</f>
        <v>23.233000000000001</v>
      </c>
      <c r="AR10" s="25">
        <f>VLOOKUP(AR$7,'Off Peak Curve Sum'!$A$7:$AG$161,3)</f>
        <v>15.044</v>
      </c>
      <c r="AS10" s="25">
        <f>VLOOKUP(AS$7,'Off Peak Curve Sum'!$A$7:$AG$161,3)</f>
        <v>18</v>
      </c>
      <c r="AT10" s="25">
        <f>VLOOKUP(AT$7,'Off Peak Curve Sum'!$A$7:$AG$161,3)</f>
        <v>36.806000000000004</v>
      </c>
      <c r="AU10" s="25">
        <f>VLOOKUP(AU$7,'Off Peak Curve Sum'!$A$7:$AG$161,3)</f>
        <v>39.081000000000003</v>
      </c>
      <c r="AV10" s="25">
        <f>VLOOKUP(AV$7,'Off Peak Curve Sum'!$A$7:$AG$161,3)</f>
        <v>33.417000000000002</v>
      </c>
      <c r="AW10" s="25">
        <f>VLOOKUP(AW$7,'Off Peak Curve Sum'!$A$7:$AG$161,3)</f>
        <v>29.298000000000002</v>
      </c>
      <c r="AX10" s="25">
        <f>VLOOKUP(AX$7,'Off Peak Curve Sum'!$A$7:$AG$161,3)</f>
        <v>27.024999999999999</v>
      </c>
      <c r="AY10" s="25">
        <f>VLOOKUP(AY$7,'Off Peak Curve Sum'!$A$7:$AG$161,3)</f>
        <v>32.979999999999997</v>
      </c>
      <c r="AZ10" s="25">
        <f>VLOOKUP(AZ$7,'Off Peak Curve Sum'!$A$7:$AG$161,3)</f>
        <v>27.184000000000001</v>
      </c>
      <c r="BA10" s="25">
        <f>VLOOKUP(BA$7,'Off Peak Curve Sum'!$A$7:$AG$161,3)</f>
        <v>26.418000000000003</v>
      </c>
      <c r="BB10" s="25">
        <f>VLOOKUP(BB$7,'Off Peak Curve Sum'!$A$7:$AG$161,3)</f>
        <v>26.05</v>
      </c>
      <c r="BC10" s="25">
        <f>VLOOKUP(BC$7,'Off Peak Curve Sum'!$A$7:$AG$161,3)</f>
        <v>23.963000000000001</v>
      </c>
      <c r="BD10" s="25">
        <f>VLOOKUP(BD$7,'Off Peak Curve Sum'!$A$7:$AG$161,3)</f>
        <v>16.952000000000002</v>
      </c>
      <c r="BE10" s="25">
        <f>VLOOKUP(BE$7,'Off Peak Curve Sum'!$A$7:$AG$161,3)</f>
        <v>20.007000000000001</v>
      </c>
      <c r="BF10" s="25">
        <f>VLOOKUP(BF$7,'Off Peak Curve Sum'!$A$7:$AG$161,3)</f>
        <v>35.012</v>
      </c>
      <c r="BG10" s="25">
        <f>VLOOKUP(BG$7,'Off Peak Curve Sum'!$A$7:$AG$161,3)</f>
        <v>36.862000000000002</v>
      </c>
      <c r="BH10" s="25">
        <f>VLOOKUP(BH$7,'Off Peak Curve Sum'!$A$7:$AG$161,3)</f>
        <v>32.326999999999998</v>
      </c>
      <c r="BI10" s="25">
        <f>VLOOKUP(BI$7,'Off Peak Curve Sum'!$A$7:$AG$161,3)</f>
        <v>29.094999999999999</v>
      </c>
      <c r="BJ10" s="25">
        <f>VLOOKUP(BJ$7,'Off Peak Curve Sum'!$A$7:$AG$161,3)</f>
        <v>27.245000000000001</v>
      </c>
      <c r="BK10" s="25">
        <f>VLOOKUP(BK$7,'Off Peak Curve Sum'!$A$7:$AG$161,3)</f>
        <v>32.210999999999999</v>
      </c>
      <c r="BL10" s="25">
        <f>VLOOKUP(BL$7,'Off Peak Curve Sum'!$A$7:$AG$161,3)</f>
        <v>27.421000000000003</v>
      </c>
      <c r="BM10" s="25">
        <f>VLOOKUP(BM$7,'Off Peak Curve Sum'!$A$7:$AG$161,3)</f>
        <v>26.974</v>
      </c>
      <c r="BN10" s="25">
        <f>VLOOKUP(BN$7,'Off Peak Curve Sum'!$A$7:$AG$161,3)</f>
        <v>26.497</v>
      </c>
      <c r="BO10" s="25">
        <f>VLOOKUP(BO$7,'Off Peak Curve Sum'!$A$7:$AG$161,3)</f>
        <v>24.603000000000002</v>
      </c>
      <c r="BP10" s="25">
        <f>VLOOKUP(BP$7,'Off Peak Curve Sum'!$A$7:$AG$161,3)</f>
        <v>18.127000000000002</v>
      </c>
      <c r="BQ10" s="25">
        <f>VLOOKUP(BQ$7,'Off Peak Curve Sum'!$A$7:$AG$161,3)</f>
        <v>20.971</v>
      </c>
      <c r="BR10" s="25">
        <f>VLOOKUP(BR$7,'Off Peak Curve Sum'!$A$7:$AG$161,3)</f>
        <v>34.718000000000004</v>
      </c>
      <c r="BS10" s="25">
        <f>VLOOKUP(BS$7,'Off Peak Curve Sum'!$A$7:$AG$161,3)</f>
        <v>36.806000000000004</v>
      </c>
      <c r="BT10" s="25">
        <f>VLOOKUP(BT$7,'Off Peak Curve Sum'!$A$7:$AG$161,3)</f>
        <v>32.378</v>
      </c>
      <c r="BU10" s="25">
        <f>VLOOKUP(BU$7,'Off Peak Curve Sum'!$A$7:$AG$161,3)</f>
        <v>29.322000000000003</v>
      </c>
      <c r="BV10" s="25">
        <f>VLOOKUP(BV$7,'Off Peak Curve Sum'!$A$7:$AG$161,3)</f>
        <v>27.589000000000002</v>
      </c>
      <c r="BW10" s="25">
        <f>VLOOKUP(BW$7,'Off Peak Curve Sum'!$A$7:$AG$161,3)</f>
        <v>32.154000000000003</v>
      </c>
      <c r="BX10" s="25">
        <f>VLOOKUP(BX$7,'Off Peak Curve Sum'!$A$7:$AG$161,3)</f>
        <v>27.658000000000001</v>
      </c>
      <c r="BY10" s="25">
        <f>VLOOKUP(BY$7,'Off Peak Curve Sum'!$A$7:$AG$161,3)</f>
        <v>27.306000000000001</v>
      </c>
      <c r="BZ10" s="25">
        <f>VLOOKUP(BZ$7,'Off Peak Curve Sum'!$A$7:$AG$161,3)</f>
        <v>26.911000000000001</v>
      </c>
      <c r="CA10" s="25">
        <f>VLOOKUP(CA$7,'Off Peak Curve Sum'!$A$7:$AG$161,3)</f>
        <v>25.027000000000001</v>
      </c>
      <c r="CB10" s="25">
        <f>VLOOKUP(CB$7,'Off Peak Curve Sum'!$A$7:$AG$161,3)</f>
        <v>19.61</v>
      </c>
      <c r="CC10" s="25">
        <f>VLOOKUP(CC$7,'Off Peak Curve Sum'!$A$7:$AG$161,3)</f>
        <v>21.913</v>
      </c>
      <c r="CD10" s="25">
        <f>VLOOKUP(CD$7,'Off Peak Curve Sum'!$A$7:$AG$161,3)</f>
        <v>34.390999999999998</v>
      </c>
      <c r="CE10" s="25">
        <f>VLOOKUP(CE$7,'Off Peak Curve Sum'!$A$7:$AG$161,3)</f>
        <v>36.354999999999997</v>
      </c>
      <c r="CF10" s="25">
        <f>VLOOKUP(CF$7,'Off Peak Curve Sum'!$A$7:$AG$161,3)</f>
        <v>32.304000000000002</v>
      </c>
      <c r="CG10" s="25">
        <f>VLOOKUP(CG$7,'Off Peak Curve Sum'!$A$7:$AG$161,3)</f>
        <v>29.547000000000001</v>
      </c>
      <c r="CH10" s="25">
        <f>VLOOKUP(CH$7,'Off Peak Curve Sum'!$A$7:$AG$161,3)</f>
        <v>27.988000000000003</v>
      </c>
      <c r="CI10" s="25">
        <f>VLOOKUP(CI$7,'Off Peak Curve Sum'!$A$7:$AG$161,3)</f>
        <v>32.265000000000001</v>
      </c>
      <c r="CJ10" s="25">
        <f>VLOOKUP(CJ$7,'Off Peak Curve Sum'!$A$7:$AG$161,3)</f>
        <v>27.996000000000002</v>
      </c>
      <c r="CK10" s="25">
        <f>VLOOKUP(CK$7,'Off Peak Curve Sum'!$A$7:$AG$161,3)</f>
        <v>27.602</v>
      </c>
      <c r="CL10" s="25">
        <f>VLOOKUP(CL$7,'Off Peak Curve Sum'!$A$7:$AG$161,3)</f>
        <v>27.318000000000001</v>
      </c>
      <c r="CM10" s="25">
        <f>VLOOKUP(CM$7,'Off Peak Curve Sum'!$A$7:$AG$161,3)</f>
        <v>25.629000000000001</v>
      </c>
      <c r="CN10" s="25">
        <f>VLOOKUP(CN$7,'Off Peak Curve Sum'!$A$7:$AG$161,3)</f>
        <v>20.734000000000002</v>
      </c>
      <c r="CO10" s="25">
        <f>VLOOKUP(CO$7,'Off Peak Curve Sum'!$A$7:$AG$161,3)</f>
        <v>22.902000000000001</v>
      </c>
      <c r="CP10" s="25">
        <f>VLOOKUP(CP$7,'Off Peak Curve Sum'!$A$7:$AG$161,3)</f>
        <v>34.337000000000003</v>
      </c>
      <c r="CQ10" s="25">
        <f>VLOOKUP(CQ$7,'Off Peak Curve Sum'!$A$7:$AG$161,3)</f>
        <v>36.237000000000002</v>
      </c>
      <c r="CR10" s="25">
        <f>VLOOKUP(CR$7,'Off Peak Curve Sum'!$A$7:$AG$161,3)</f>
        <v>32.402999999999999</v>
      </c>
      <c r="CS10" s="25">
        <f>VLOOKUP(CS$7,'Off Peak Curve Sum'!$A$7:$AG$161,3)</f>
        <v>30.158000000000001</v>
      </c>
      <c r="CT10" s="25">
        <f>VLOOKUP(CT$7,'Off Peak Curve Sum'!$A$7:$AG$161,3)</f>
        <v>28.726000000000003</v>
      </c>
      <c r="CU10" s="25">
        <f>VLOOKUP(CU$7,'Off Peak Curve Sum'!$A$7:$AG$161,3)</f>
        <v>32.722000000000001</v>
      </c>
      <c r="CV10" s="25">
        <f>VLOOKUP(CV$7,'Off Peak Curve Sum'!$A$7:$AG$161,3)</f>
        <v>29.007000000000001</v>
      </c>
      <c r="CW10" s="25">
        <f>VLOOKUP(CW$7,'Off Peak Curve Sum'!$A$7:$AG$161,3)</f>
        <v>28.667000000000002</v>
      </c>
      <c r="CX10" s="25">
        <f>VLOOKUP(CX$7,'Off Peak Curve Sum'!$A$7:$AG$161,3)</f>
        <v>28.307000000000002</v>
      </c>
      <c r="CY10" s="25">
        <f>VLOOKUP(CY$7,'Off Peak Curve Sum'!$A$7:$AG$161,3)</f>
        <v>26.947000000000003</v>
      </c>
      <c r="CZ10" s="25">
        <f>VLOOKUP(CZ$7,'Off Peak Curve Sum'!$A$7:$AG$161,3)</f>
        <v>22.163</v>
      </c>
      <c r="DA10" s="25">
        <f>VLOOKUP(DA$7,'Off Peak Curve Sum'!$A$7:$AG$161,3)</f>
        <v>23.98</v>
      </c>
      <c r="DB10" s="25">
        <f>VLOOKUP(DB$7,'Off Peak Curve Sum'!$A$7:$AG$161,3)</f>
        <v>35.271000000000001</v>
      </c>
      <c r="DC10" s="25">
        <f>VLOOKUP(DC$7,'Off Peak Curve Sum'!$A$7:$AG$161,3)</f>
        <v>36.765000000000001</v>
      </c>
      <c r="DD10" s="25">
        <f>VLOOKUP(DD$7,'Off Peak Curve Sum'!$A$7:$AG$161,3)</f>
        <v>33.506</v>
      </c>
      <c r="DE10" s="25">
        <f>VLOOKUP(DE$7,'Off Peak Curve Sum'!$A$7:$AG$161,3)</f>
        <v>31.191000000000003</v>
      </c>
      <c r="DF10" s="25">
        <f>VLOOKUP(DF$7,'Off Peak Curve Sum'!$A$7:$AG$161,3)</f>
        <v>29.829000000000001</v>
      </c>
      <c r="DG10" s="25">
        <f>VLOOKUP(DG$7,'Off Peak Curve Sum'!$A$7:$AG$161,3)</f>
        <v>33.582000000000001</v>
      </c>
      <c r="DH10" s="25">
        <f>VLOOKUP(DH$7,'Off Peak Curve Sum'!$A$7:$AG$161,3)</f>
        <v>30.179000000000002</v>
      </c>
      <c r="DI10" s="25">
        <f>VLOOKUP(DI$7,'Off Peak Curve Sum'!$A$7:$AG$161,3)</f>
        <v>29.829000000000001</v>
      </c>
      <c r="DJ10" s="25">
        <f>VLOOKUP(DJ$7,'Off Peak Curve Sum'!$A$7:$AG$161,3)</f>
        <v>29.51</v>
      </c>
      <c r="DK10" s="25">
        <f>VLOOKUP(DK$7,'Off Peak Curve Sum'!$A$7:$AG$161,3)</f>
        <v>28.213000000000001</v>
      </c>
      <c r="DL10" s="25">
        <f>VLOOKUP(DL$7,'Off Peak Curve Sum'!$A$7:$AG$161,3)</f>
        <v>23.388999999999999</v>
      </c>
      <c r="DM10" s="25">
        <f>VLOOKUP(DM$7,'Off Peak Curve Sum'!$A$7:$AG$161,3)</f>
        <v>25.643000000000001</v>
      </c>
      <c r="DN10" s="25">
        <f>VLOOKUP(DN$7,'Off Peak Curve Sum'!$A$7:$AG$161,3)</f>
        <v>36.196000000000005</v>
      </c>
      <c r="DO10" s="25">
        <f>VLOOKUP(DO$7,'Off Peak Curve Sum'!$A$7:$AG$161,3)</f>
        <v>37.632000000000005</v>
      </c>
      <c r="DP10" s="25">
        <f>VLOOKUP(DP$7,'Off Peak Curve Sum'!$A$7:$AG$161,3)</f>
        <v>34.518999999999998</v>
      </c>
      <c r="DQ10" s="25">
        <f>VLOOKUP(DQ$7,'Off Peak Curve Sum'!$A$7:$AG$161,3)</f>
        <v>32.283000000000001</v>
      </c>
      <c r="DR10" s="25">
        <f>VLOOKUP(DR$7,'Off Peak Curve Sum'!$A$7:$AG$161,3)</f>
        <v>31.03</v>
      </c>
      <c r="DS10" s="25">
        <f>VLOOKUP(DS$7,'Off Peak Curve Sum'!$A$7:$AG$161,3)</f>
        <v>34.584000000000003</v>
      </c>
      <c r="DT10" s="25">
        <f>VLOOKUP(DT$7,'Off Peak Curve Sum'!$A$7:$AG$161,3)</f>
        <v>31.219000000000001</v>
      </c>
      <c r="DU10" s="25">
        <f>VLOOKUP(DU$7,'Off Peak Curve Sum'!$A$7:$AG$161,3)</f>
        <v>31.004999999999999</v>
      </c>
      <c r="DV10" s="25">
        <f>VLOOKUP(DV$7,'Off Peak Curve Sum'!$A$7:$AG$161,3)</f>
        <v>30.747</v>
      </c>
      <c r="DW10" s="25">
        <f>VLOOKUP(DW$7,'Off Peak Curve Sum'!$A$7:$AG$161,3)</f>
        <v>29.472000000000001</v>
      </c>
      <c r="DX10" s="25">
        <f>VLOOKUP(DX$7,'Off Peak Curve Sum'!$A$7:$AG$161,3)</f>
        <v>24.912000000000003</v>
      </c>
      <c r="DY10" s="25">
        <f>VLOOKUP(DY$7,'Off Peak Curve Sum'!$A$7:$AG$161,3)</f>
        <v>27.027000000000001</v>
      </c>
      <c r="DZ10" s="25">
        <f>VLOOKUP(DZ$7,'Off Peak Curve Sum'!$A$7:$AG$161,3)</f>
        <v>37.103999999999999</v>
      </c>
      <c r="EA10" s="25">
        <f>VLOOKUP(EA$7,'Off Peak Curve Sum'!$A$7:$AG$161,3)</f>
        <v>38.487000000000002</v>
      </c>
      <c r="EB10" s="25">
        <f>VLOOKUP(EB$7,'Off Peak Curve Sum'!$A$7:$AG$161,3)</f>
        <v>35.518000000000001</v>
      </c>
      <c r="EC10" s="25">
        <f>VLOOKUP(EC$7,'Off Peak Curve Sum'!$A$7:$AG$161,3)</f>
        <v>33.372</v>
      </c>
      <c r="ED10" s="25">
        <f>VLOOKUP(ED$7,'Off Peak Curve Sum'!$A$7:$AG$161,3)</f>
        <v>32.193000000000005</v>
      </c>
      <c r="EE10" s="25">
        <f>VLOOKUP(EE$7,'Off Peak Curve Sum'!$A$7:$AG$161,3)</f>
        <v>35.579000000000001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24.669609523809523</v>
      </c>
      <c r="D11" s="22">
        <f ca="1">IF(ISERROR(AVERAGE(OFFSET('Off Peak Curve Sum'!$E$6,1,0,14,1))),0,AVERAGE(OFFSET('Off Peak Curve Sum'!$E$6,1,0,14,1)))</f>
        <v>24.12142857142857</v>
      </c>
      <c r="E11" s="22">
        <f ca="1">IF(ISERROR((SUM(OFFSET('Off Peak Curve Sum'!$E$6,16,0,17,1))+ 13* 'Off Peak Curve Sum'!$E$38)/30), 'Off Peak Curve Sum'!$E$38,(SUM(OFFSET('Off Peak Curve Sum'!$E$6,16,0,17,1))+ 13* 'Off Peak Curve Sum'!$E$38)/30)</f>
        <v>23.581399999999999</v>
      </c>
      <c r="F11" s="22">
        <f>VLOOKUP(F$7,'Off Peak Curve Sum'!$A$7:$AG$161,5)</f>
        <v>26.306000000000001</v>
      </c>
      <c r="G11" s="23">
        <f t="shared" ca="1" si="4"/>
        <v>24.669609523809523</v>
      </c>
      <c r="H11" s="131">
        <f t="shared" si="5"/>
        <v>27.06</v>
      </c>
      <c r="I11" s="131">
        <f t="shared" si="11"/>
        <v>26.786000000000001</v>
      </c>
      <c r="J11" s="131">
        <f t="shared" si="11"/>
        <v>26.073</v>
      </c>
      <c r="K11" s="131">
        <f t="shared" si="11"/>
        <v>21.766999999999999</v>
      </c>
      <c r="L11" s="131">
        <f t="shared" si="11"/>
        <v>24.363</v>
      </c>
      <c r="M11" s="131">
        <f t="shared" si="11"/>
        <v>25.417000000000002</v>
      </c>
      <c r="N11" s="131">
        <f t="shared" si="11"/>
        <v>29.871000000000002</v>
      </c>
      <c r="O11" s="131">
        <f t="shared" si="11"/>
        <v>28.742000000000001</v>
      </c>
      <c r="P11" s="131">
        <f t="shared" si="11"/>
        <v>28.65</v>
      </c>
      <c r="Q11" s="131">
        <f t="shared" si="11"/>
        <v>25.355</v>
      </c>
      <c r="R11" s="131">
        <f t="shared" si="11"/>
        <v>27.063000000000002</v>
      </c>
      <c r="S11" s="131">
        <f t="shared" si="11"/>
        <v>27.734000000000002</v>
      </c>
      <c r="T11" s="23">
        <f t="shared" si="7"/>
        <v>26.573416666666663</v>
      </c>
      <c r="U11" s="23">
        <f t="shared" si="8"/>
        <v>25.488500000000002</v>
      </c>
      <c r="V11" s="23">
        <f t="shared" si="9"/>
        <v>26.403880952380952</v>
      </c>
      <c r="W11" s="71"/>
      <c r="X11" s="74">
        <f t="shared" ca="1" si="10"/>
        <v>26.276376833976837</v>
      </c>
      <c r="Y11" s="16"/>
      <c r="Z11" s="39"/>
      <c r="AB11" s="25">
        <f>VLOOKUP(AB$7,'Off Peak Curve Sum'!$A$7:$AG$161,5)</f>
        <v>27.06</v>
      </c>
      <c r="AC11" s="25">
        <f>VLOOKUP(AC$7,'Off Peak Curve Sum'!$A$7:$AG$161,5)</f>
        <v>26.786000000000001</v>
      </c>
      <c r="AD11" s="25">
        <f>VLOOKUP(AD$7,'Off Peak Curve Sum'!$A$7:$AG$161,5)</f>
        <v>26.073</v>
      </c>
      <c r="AE11" s="25">
        <f>VLOOKUP(AE$7,'Off Peak Curve Sum'!$A$7:$AG$161,5)</f>
        <v>21.766999999999999</v>
      </c>
      <c r="AF11" s="25">
        <f>VLOOKUP(AF$7,'Off Peak Curve Sum'!$A$7:$AG$161,5)</f>
        <v>24.363</v>
      </c>
      <c r="AG11" s="25">
        <f>VLOOKUP(AG$7,'Off Peak Curve Sum'!$A$7:$AG$161,5)</f>
        <v>25.417000000000002</v>
      </c>
      <c r="AH11" s="25">
        <f>VLOOKUP(AH$7,'Off Peak Curve Sum'!$A$7:$AG$161,5)</f>
        <v>29.871000000000002</v>
      </c>
      <c r="AI11" s="25">
        <f>VLOOKUP(AI$7,'Off Peak Curve Sum'!$A$7:$AG$161,5)</f>
        <v>28.742000000000001</v>
      </c>
      <c r="AJ11" s="25">
        <f>VLOOKUP(AJ$7,'Off Peak Curve Sum'!$A$7:$AG$161,5)</f>
        <v>28.65</v>
      </c>
      <c r="AK11" s="25">
        <f>VLOOKUP(AK$7,'Off Peak Curve Sum'!$A$7:$AG$161,5)</f>
        <v>25.355</v>
      </c>
      <c r="AL11" s="25">
        <f>VLOOKUP(AL$7,'Off Peak Curve Sum'!$A$7:$AG$161,5)</f>
        <v>27.063000000000002</v>
      </c>
      <c r="AM11" s="25">
        <f>VLOOKUP(AM$7,'Off Peak Curve Sum'!$A$7:$AG$161,5)</f>
        <v>27.734000000000002</v>
      </c>
      <c r="AN11" s="25">
        <f>VLOOKUP(AN$7,'Off Peak Curve Sum'!$A$7:$AG$161,5)</f>
        <v>26.964000000000002</v>
      </c>
      <c r="AO11" s="25">
        <f>VLOOKUP(AO$7,'Off Peak Curve Sum'!$A$7:$AG$161,5)</f>
        <v>24.696000000000002</v>
      </c>
      <c r="AP11" s="25">
        <f>VLOOKUP(AP$7,'Off Peak Curve Sum'!$A$7:$AG$161,5)</f>
        <v>23.661000000000001</v>
      </c>
      <c r="AQ11" s="25">
        <f>VLOOKUP(AQ$7,'Off Peak Curve Sum'!$A$7:$AG$161,5)</f>
        <v>23.083000000000002</v>
      </c>
      <c r="AR11" s="25">
        <f>VLOOKUP(AR$7,'Off Peak Curve Sum'!$A$7:$AG$161,5)</f>
        <v>24.266000000000002</v>
      </c>
      <c r="AS11" s="25">
        <f>VLOOKUP(AS$7,'Off Peak Curve Sum'!$A$7:$AG$161,5)</f>
        <v>25.792000000000002</v>
      </c>
      <c r="AT11" s="25">
        <f>VLOOKUP(AT$7,'Off Peak Curve Sum'!$A$7:$AG$161,5)</f>
        <v>25.988</v>
      </c>
      <c r="AU11" s="25">
        <f>VLOOKUP(AU$7,'Off Peak Curve Sum'!$A$7:$AG$161,5)</f>
        <v>26.395</v>
      </c>
      <c r="AV11" s="25">
        <f>VLOOKUP(AV$7,'Off Peak Curve Sum'!$A$7:$AG$161,5)</f>
        <v>26.167000000000002</v>
      </c>
      <c r="AW11" s="25">
        <f>VLOOKUP(AW$7,'Off Peak Curve Sum'!$A$7:$AG$161,5)</f>
        <v>25.911000000000001</v>
      </c>
      <c r="AX11" s="25">
        <f>VLOOKUP(AX$7,'Off Peak Curve Sum'!$A$7:$AG$161,5)</f>
        <v>25.975000000000001</v>
      </c>
      <c r="AY11" s="25">
        <f>VLOOKUP(AY$7,'Off Peak Curve Sum'!$A$7:$AG$161,5)</f>
        <v>26.964000000000002</v>
      </c>
      <c r="AZ11" s="25">
        <f>VLOOKUP(AZ$7,'Off Peak Curve Sum'!$A$7:$AG$161,5)</f>
        <v>26.917000000000002</v>
      </c>
      <c r="BA11" s="25">
        <f>VLOOKUP(BA$7,'Off Peak Curve Sum'!$A$7:$AG$161,5)</f>
        <v>24.856000000000002</v>
      </c>
      <c r="BB11" s="25">
        <f>VLOOKUP(BB$7,'Off Peak Curve Sum'!$A$7:$AG$161,5)</f>
        <v>24.452999999999999</v>
      </c>
      <c r="BC11" s="25">
        <f>VLOOKUP(BC$7,'Off Peak Curve Sum'!$A$7:$AG$161,5)</f>
        <v>23.801000000000002</v>
      </c>
      <c r="BD11" s="25">
        <f>VLOOKUP(BD$7,'Off Peak Curve Sum'!$A$7:$AG$161,5)</f>
        <v>24.614000000000001</v>
      </c>
      <c r="BE11" s="25">
        <f>VLOOKUP(BE$7,'Off Peak Curve Sum'!$A$7:$AG$161,5)</f>
        <v>26.181000000000001</v>
      </c>
      <c r="BF11" s="25">
        <f>VLOOKUP(BF$7,'Off Peak Curve Sum'!$A$7:$AG$161,5)</f>
        <v>26.065000000000001</v>
      </c>
      <c r="BG11" s="25">
        <f>VLOOKUP(BG$7,'Off Peak Curve Sum'!$A$7:$AG$161,5)</f>
        <v>26.339000000000002</v>
      </c>
      <c r="BH11" s="25">
        <f>VLOOKUP(BH$7,'Off Peak Curve Sum'!$A$7:$AG$161,5)</f>
        <v>26.184000000000001</v>
      </c>
      <c r="BI11" s="25">
        <f>VLOOKUP(BI$7,'Off Peak Curve Sum'!$A$7:$AG$161,5)</f>
        <v>25.923000000000002</v>
      </c>
      <c r="BJ11" s="25">
        <f>VLOOKUP(BJ$7,'Off Peak Curve Sum'!$A$7:$AG$161,5)</f>
        <v>26.26</v>
      </c>
      <c r="BK11" s="25">
        <f>VLOOKUP(BK$7,'Off Peak Curve Sum'!$A$7:$AG$161,5)</f>
        <v>26.967000000000002</v>
      </c>
      <c r="BL11" s="25">
        <f>VLOOKUP(BL$7,'Off Peak Curve Sum'!$A$7:$AG$161,5)</f>
        <v>26.791</v>
      </c>
      <c r="BM11" s="25">
        <f>VLOOKUP(BM$7,'Off Peak Curve Sum'!$A$7:$AG$161,5)</f>
        <v>25.348000000000003</v>
      </c>
      <c r="BN11" s="25">
        <f>VLOOKUP(BN$7,'Off Peak Curve Sum'!$A$7:$AG$161,5)</f>
        <v>24.769000000000002</v>
      </c>
      <c r="BO11" s="25">
        <f>VLOOKUP(BO$7,'Off Peak Curve Sum'!$A$7:$AG$161,5)</f>
        <v>24.166</v>
      </c>
      <c r="BP11" s="25">
        <f>VLOOKUP(BP$7,'Off Peak Curve Sum'!$A$7:$AG$161,5)</f>
        <v>24.807000000000002</v>
      </c>
      <c r="BQ11" s="25">
        <f>VLOOKUP(BQ$7,'Off Peak Curve Sum'!$A$7:$AG$161,5)</f>
        <v>26.364999999999998</v>
      </c>
      <c r="BR11" s="25">
        <f>VLOOKUP(BR$7,'Off Peak Curve Sum'!$A$7:$AG$161,5)</f>
        <v>25.835000000000001</v>
      </c>
      <c r="BS11" s="25">
        <f>VLOOKUP(BS$7,'Off Peak Curve Sum'!$A$7:$AG$161,5)</f>
        <v>27.409000000000002</v>
      </c>
      <c r="BT11" s="25">
        <f>VLOOKUP(BT$7,'Off Peak Curve Sum'!$A$7:$AG$161,5)</f>
        <v>26.478000000000002</v>
      </c>
      <c r="BU11" s="25">
        <f>VLOOKUP(BU$7,'Off Peak Curve Sum'!$A$7:$AG$161,5)</f>
        <v>26.101000000000003</v>
      </c>
      <c r="BV11" s="25">
        <f>VLOOKUP(BV$7,'Off Peak Curve Sum'!$A$7:$AG$161,5)</f>
        <v>26.396000000000001</v>
      </c>
      <c r="BW11" s="25">
        <f>VLOOKUP(BW$7,'Off Peak Curve Sum'!$A$7:$AG$161,5)</f>
        <v>27.063000000000002</v>
      </c>
      <c r="BX11" s="25">
        <f>VLOOKUP(BX$7,'Off Peak Curve Sum'!$A$7:$AG$161,5)</f>
        <v>26.886000000000003</v>
      </c>
      <c r="BY11" s="25">
        <f>VLOOKUP(BY$7,'Off Peak Curve Sum'!$A$7:$AG$161,5)</f>
        <v>25.633000000000003</v>
      </c>
      <c r="BZ11" s="25">
        <f>VLOOKUP(BZ$7,'Off Peak Curve Sum'!$A$7:$AG$161,5)</f>
        <v>25.124000000000002</v>
      </c>
      <c r="CA11" s="25">
        <f>VLOOKUP(CA$7,'Off Peak Curve Sum'!$A$7:$AG$161,5)</f>
        <v>24.339000000000002</v>
      </c>
      <c r="CB11" s="25">
        <f>VLOOKUP(CB$7,'Off Peak Curve Sum'!$A$7:$AG$161,5)</f>
        <v>25.287000000000003</v>
      </c>
      <c r="CC11" s="25">
        <f>VLOOKUP(CC$7,'Off Peak Curve Sum'!$A$7:$AG$161,5)</f>
        <v>26.579000000000001</v>
      </c>
      <c r="CD11" s="25">
        <f>VLOOKUP(CD$7,'Off Peak Curve Sum'!$A$7:$AG$161,5)</f>
        <v>26.029</v>
      </c>
      <c r="CE11" s="25">
        <f>VLOOKUP(CE$7,'Off Peak Curve Sum'!$A$7:$AG$161,5)</f>
        <v>27.524999999999999</v>
      </c>
      <c r="CF11" s="25">
        <f>VLOOKUP(CF$7,'Off Peak Curve Sum'!$A$7:$AG$161,5)</f>
        <v>26.656000000000002</v>
      </c>
      <c r="CG11" s="25">
        <f>VLOOKUP(CG$7,'Off Peak Curve Sum'!$A$7:$AG$161,5)</f>
        <v>26.326000000000001</v>
      </c>
      <c r="CH11" s="25">
        <f>VLOOKUP(CH$7,'Off Peak Curve Sum'!$A$7:$AG$161,5)</f>
        <v>26.576000000000001</v>
      </c>
      <c r="CI11" s="25">
        <f>VLOOKUP(CI$7,'Off Peak Curve Sum'!$A$7:$AG$161,5)</f>
        <v>26.977</v>
      </c>
      <c r="CJ11" s="25">
        <f>VLOOKUP(CJ$7,'Off Peak Curve Sum'!$A$7:$AG$161,5)</f>
        <v>27.234000000000002</v>
      </c>
      <c r="CK11" s="25">
        <f>VLOOKUP(CK$7,'Off Peak Curve Sum'!$A$7:$AG$161,5)</f>
        <v>25.907</v>
      </c>
      <c r="CL11" s="25">
        <f>VLOOKUP(CL$7,'Off Peak Curve Sum'!$A$7:$AG$161,5)</f>
        <v>25.471</v>
      </c>
      <c r="CM11" s="25">
        <f>VLOOKUP(CM$7,'Off Peak Curve Sum'!$A$7:$AG$161,5)</f>
        <v>24.714000000000002</v>
      </c>
      <c r="CN11" s="25">
        <f>VLOOKUP(CN$7,'Off Peak Curve Sum'!$A$7:$AG$161,5)</f>
        <v>25.588000000000001</v>
      </c>
      <c r="CO11" s="25">
        <f>VLOOKUP(CO$7,'Off Peak Curve Sum'!$A$7:$AG$161,5)</f>
        <v>26.797000000000001</v>
      </c>
      <c r="CP11" s="25">
        <f>VLOOKUP(CP$7,'Off Peak Curve Sum'!$A$7:$AG$161,5)</f>
        <v>26.226000000000003</v>
      </c>
      <c r="CQ11" s="25">
        <f>VLOOKUP(CQ$7,'Off Peak Curve Sum'!$A$7:$AG$161,5)</f>
        <v>27.66</v>
      </c>
      <c r="CR11" s="25">
        <f>VLOOKUP(CR$7,'Off Peak Curve Sum'!$A$7:$AG$161,5)</f>
        <v>26.247</v>
      </c>
      <c r="CS11" s="25">
        <f>VLOOKUP(CS$7,'Off Peak Curve Sum'!$A$7:$AG$161,5)</f>
        <v>26.808</v>
      </c>
      <c r="CT11" s="25">
        <f>VLOOKUP(CT$7,'Off Peak Curve Sum'!$A$7:$AG$161,5)</f>
        <v>26.761000000000003</v>
      </c>
      <c r="CU11" s="25">
        <f>VLOOKUP(CU$7,'Off Peak Curve Sum'!$A$7:$AG$161,5)</f>
        <v>27.1</v>
      </c>
      <c r="CV11" s="25">
        <f>VLOOKUP(CV$7,'Off Peak Curve Sum'!$A$7:$AG$161,5)</f>
        <v>27.393000000000001</v>
      </c>
      <c r="CW11" s="25">
        <f>VLOOKUP(CW$7,'Off Peak Curve Sum'!$A$7:$AG$161,5)</f>
        <v>26.237000000000002</v>
      </c>
      <c r="CX11" s="25">
        <f>VLOOKUP(CX$7,'Off Peak Curve Sum'!$A$7:$AG$161,5)</f>
        <v>25.509</v>
      </c>
      <c r="CY11" s="25">
        <f>VLOOKUP(CY$7,'Off Peak Curve Sum'!$A$7:$AG$161,5)</f>
        <v>25.315000000000001</v>
      </c>
      <c r="CZ11" s="25">
        <f>VLOOKUP(CZ$7,'Off Peak Curve Sum'!$A$7:$AG$161,5)</f>
        <v>25.877000000000002</v>
      </c>
      <c r="DA11" s="25">
        <f>VLOOKUP(DA$7,'Off Peak Curve Sum'!$A$7:$AG$161,5)</f>
        <v>26.75</v>
      </c>
      <c r="DB11" s="25">
        <f>VLOOKUP(DB$7,'Off Peak Curve Sum'!$A$7:$AG$161,5)</f>
        <v>26.922000000000001</v>
      </c>
      <c r="DC11" s="25">
        <f>VLOOKUP(DC$7,'Off Peak Curve Sum'!$A$7:$AG$161,5)</f>
        <v>27.189</v>
      </c>
      <c r="DD11" s="25">
        <f>VLOOKUP(DD$7,'Off Peak Curve Sum'!$A$7:$AG$161,5)</f>
        <v>27.028000000000002</v>
      </c>
      <c r="DE11" s="25">
        <f>VLOOKUP(DE$7,'Off Peak Curve Sum'!$A$7:$AG$161,5)</f>
        <v>27.039000000000001</v>
      </c>
      <c r="DF11" s="25">
        <f>VLOOKUP(DF$7,'Off Peak Curve Sum'!$A$7:$AG$161,5)</f>
        <v>26.744</v>
      </c>
      <c r="DG11" s="25">
        <f>VLOOKUP(DG$7,'Off Peak Curve Sum'!$A$7:$AG$161,5)</f>
        <v>27.51</v>
      </c>
      <c r="DH11" s="25">
        <f>VLOOKUP(DH$7,'Off Peak Curve Sum'!$A$7:$AG$161,5)</f>
        <v>27.567</v>
      </c>
      <c r="DI11" s="25">
        <f>VLOOKUP(DI$7,'Off Peak Curve Sum'!$A$7:$AG$161,5)</f>
        <v>26.462</v>
      </c>
      <c r="DJ11" s="25">
        <f>VLOOKUP(DJ$7,'Off Peak Curve Sum'!$A$7:$AG$161,5)</f>
        <v>25.826000000000001</v>
      </c>
      <c r="DK11" s="25">
        <f>VLOOKUP(DK$7,'Off Peak Curve Sum'!$A$7:$AG$161,5)</f>
        <v>25.667000000000002</v>
      </c>
      <c r="DL11" s="25">
        <f>VLOOKUP(DL$7,'Off Peak Curve Sum'!$A$7:$AG$161,5)</f>
        <v>25.945</v>
      </c>
      <c r="DM11" s="25">
        <f>VLOOKUP(DM$7,'Off Peak Curve Sum'!$A$7:$AG$161,5)</f>
        <v>27.257000000000001</v>
      </c>
      <c r="DN11" s="25">
        <f>VLOOKUP(DN$7,'Off Peak Curve Sum'!$A$7:$AG$161,5)</f>
        <v>27.138000000000002</v>
      </c>
      <c r="DO11" s="25">
        <f>VLOOKUP(DO$7,'Off Peak Curve Sum'!$A$7:$AG$161,5)</f>
        <v>27.39</v>
      </c>
      <c r="DP11" s="25">
        <f>VLOOKUP(DP$7,'Off Peak Curve Sum'!$A$7:$AG$161,5)</f>
        <v>27.248000000000001</v>
      </c>
      <c r="DQ11" s="25">
        <f>VLOOKUP(DQ$7,'Off Peak Curve Sum'!$A$7:$AG$161,5)</f>
        <v>27.291</v>
      </c>
      <c r="DR11" s="25">
        <f>VLOOKUP(DR$7,'Off Peak Curve Sum'!$A$7:$AG$161,5)</f>
        <v>26.966000000000001</v>
      </c>
      <c r="DS11" s="25">
        <f>VLOOKUP(DS$7,'Off Peak Curve Sum'!$A$7:$AG$161,5)</f>
        <v>27.708000000000002</v>
      </c>
      <c r="DT11" s="25">
        <f>VLOOKUP(DT$7,'Off Peak Curve Sum'!$A$7:$AG$161,5)</f>
        <v>27.491</v>
      </c>
      <c r="DU11" s="25">
        <f>VLOOKUP(DU$7,'Off Peak Curve Sum'!$A$7:$AG$161,5)</f>
        <v>26.747</v>
      </c>
      <c r="DV11" s="25">
        <f>VLOOKUP(DV$7,'Off Peak Curve Sum'!$A$7:$AG$161,5)</f>
        <v>26.425000000000001</v>
      </c>
      <c r="DW11" s="25">
        <f>VLOOKUP(DW$7,'Off Peak Curve Sum'!$A$7:$AG$161,5)</f>
        <v>26.022000000000002</v>
      </c>
      <c r="DX11" s="25">
        <f>VLOOKUP(DX$7,'Off Peak Curve Sum'!$A$7:$AG$161,5)</f>
        <v>26.22</v>
      </c>
      <c r="DY11" s="25">
        <f>VLOOKUP(DY$7,'Off Peak Curve Sum'!$A$7:$AG$161,5)</f>
        <v>27.497</v>
      </c>
      <c r="DZ11" s="25">
        <f>VLOOKUP(DZ$7,'Off Peak Curve Sum'!$A$7:$AG$161,5)</f>
        <v>27.372</v>
      </c>
      <c r="EA11" s="25">
        <f>VLOOKUP(EA$7,'Off Peak Curve Sum'!$A$7:$AG$161,5)</f>
        <v>27.606000000000002</v>
      </c>
      <c r="EB11" s="25">
        <f>VLOOKUP(EB$7,'Off Peak Curve Sum'!$A$7:$AG$161,5)</f>
        <v>27.459</v>
      </c>
      <c r="EC11" s="25">
        <f>VLOOKUP(EC$7,'Off Peak Curve Sum'!$A$7:$AG$161,5)</f>
        <v>27.249000000000002</v>
      </c>
      <c r="ED11" s="25">
        <f>VLOOKUP(ED$7,'Off Peak Curve Sum'!$A$7:$AG$161,5)</f>
        <v>27.427</v>
      </c>
      <c r="EE11" s="25">
        <f>VLOOKUP(EE$7,'Off Peak Curve Sum'!$A$7:$AG$161,5)</f>
        <v>27.895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23.559037195623485</v>
      </c>
      <c r="D12" s="22">
        <f ca="1">IF(ISERROR(AVERAGE(OFFSET('Off Peak Curve Sum'!$I$6,1,0,14,1))),0,AVERAGE(OFFSET('Off Peak Curve Sum'!$I$6,1,0,14,1)))</f>
        <v>27.040178571428573</v>
      </c>
      <c r="E12" s="22">
        <f ca="1">IF(ISERROR((SUM(OFFSET('Off Peak Curve Sum'!$I$6,16,0,17,1))+ 13* 'Off Peak Curve Sum'!$I$38)/30), 'Off Peak Curve Sum'!$I$38,(SUM(OFFSET('Off Peak Curve Sum'!$I$6,16,0,17,1))+ 13* 'Off Peak Curve Sum'!$I$38)/30)</f>
        <v>19.781933015441876</v>
      </c>
      <c r="F12" s="22">
        <f>VLOOKUP(F$7,'Off Peak Curve Sum'!$A$7:$AG$161,9)</f>
        <v>23.855</v>
      </c>
      <c r="G12" s="23">
        <f t="shared" ca="1" si="4"/>
        <v>23.559037195623485</v>
      </c>
      <c r="H12" s="131">
        <f t="shared" si="5"/>
        <v>24.359000000000002</v>
      </c>
      <c r="I12" s="131">
        <f t="shared" si="11"/>
        <v>23.732000000000003</v>
      </c>
      <c r="J12" s="131">
        <f t="shared" si="11"/>
        <v>23.581</v>
      </c>
      <c r="K12" s="131">
        <f t="shared" si="11"/>
        <v>21.917000000000002</v>
      </c>
      <c r="L12" s="131">
        <f t="shared" si="11"/>
        <v>24.544</v>
      </c>
      <c r="M12" s="131">
        <f t="shared" si="11"/>
        <v>24.208000000000002</v>
      </c>
      <c r="N12" s="131">
        <f t="shared" si="11"/>
        <v>29.391000000000002</v>
      </c>
      <c r="O12" s="131">
        <f t="shared" si="11"/>
        <v>28.887</v>
      </c>
      <c r="P12" s="131">
        <f t="shared" si="11"/>
        <v>27.125</v>
      </c>
      <c r="Q12" s="131">
        <f t="shared" si="11"/>
        <v>24.434999999999999</v>
      </c>
      <c r="R12" s="131">
        <f t="shared" si="11"/>
        <v>25.792000000000002</v>
      </c>
      <c r="S12" s="131">
        <f t="shared" si="11"/>
        <v>26.492000000000001</v>
      </c>
      <c r="T12" s="23">
        <f t="shared" si="7"/>
        <v>25.371916666666667</v>
      </c>
      <c r="U12" s="23">
        <f t="shared" si="8"/>
        <v>14.297583333333334</v>
      </c>
      <c r="V12" s="23">
        <f t="shared" si="9"/>
        <v>16.576523809523806</v>
      </c>
      <c r="W12" s="71"/>
      <c r="X12" s="74">
        <f t="shared" ca="1" si="10"/>
        <v>17.469721726007844</v>
      </c>
      <c r="Y12" s="16"/>
      <c r="Z12" s="39"/>
      <c r="AB12" s="25">
        <f>VLOOKUP(AB$7,'Off Peak Curve Sum'!$A$7:$AG$161,9)</f>
        <v>24.359000000000002</v>
      </c>
      <c r="AC12" s="25">
        <f>VLOOKUP(AC$7,'Off Peak Curve Sum'!$A$7:$AG$161,9)</f>
        <v>23.732000000000003</v>
      </c>
      <c r="AD12" s="25">
        <f>VLOOKUP(AD$7,'Off Peak Curve Sum'!$A$7:$AG$161,9)</f>
        <v>23.581</v>
      </c>
      <c r="AE12" s="25">
        <f>VLOOKUP(AE$7,'Off Peak Curve Sum'!$A$7:$AG$161,9)</f>
        <v>21.917000000000002</v>
      </c>
      <c r="AF12" s="25">
        <f>VLOOKUP(AF$7,'Off Peak Curve Sum'!$A$7:$AG$161,9)</f>
        <v>24.544</v>
      </c>
      <c r="AG12" s="25">
        <f>VLOOKUP(AG$7,'Off Peak Curve Sum'!$A$7:$AG$161,9)</f>
        <v>24.208000000000002</v>
      </c>
      <c r="AH12" s="25">
        <f>VLOOKUP(AH$7,'Off Peak Curve Sum'!$A$7:$AG$161,9)</f>
        <v>29.391000000000002</v>
      </c>
      <c r="AI12" s="25">
        <f>VLOOKUP(AI$7,'Off Peak Curve Sum'!$A$7:$AG$161,9)</f>
        <v>28.887</v>
      </c>
      <c r="AJ12" s="25">
        <f>VLOOKUP(AJ$7,'Off Peak Curve Sum'!$A$7:$AG$161,9)</f>
        <v>27.125</v>
      </c>
      <c r="AK12" s="25">
        <f>VLOOKUP(AK$7,'Off Peak Curve Sum'!$A$7:$AG$161,9)</f>
        <v>24.434999999999999</v>
      </c>
      <c r="AL12" s="25">
        <f>VLOOKUP(AL$7,'Off Peak Curve Sum'!$A$7:$AG$161,9)</f>
        <v>25.792000000000002</v>
      </c>
      <c r="AM12" s="25">
        <f>VLOOKUP(AM$7,'Off Peak Curve Sum'!$A$7:$AG$161,9)</f>
        <v>26.492000000000001</v>
      </c>
      <c r="AN12" s="25">
        <f>VLOOKUP(AN$7,'Off Peak Curve Sum'!$A$7:$AG$161,9)</f>
        <v>13.935</v>
      </c>
      <c r="AO12" s="25">
        <f>VLOOKUP(AO$7,'Off Peak Curve Sum'!$A$7:$AG$161,9)</f>
        <v>13.071000000000002</v>
      </c>
      <c r="AP12" s="25">
        <f>VLOOKUP(AP$7,'Off Peak Curve Sum'!$A$7:$AG$161,9)</f>
        <v>13.46</v>
      </c>
      <c r="AQ12" s="25">
        <f>VLOOKUP(AQ$7,'Off Peak Curve Sum'!$A$7:$AG$161,9)</f>
        <v>12.717000000000001</v>
      </c>
      <c r="AR12" s="25">
        <f>VLOOKUP(AR$7,'Off Peak Curve Sum'!$A$7:$AG$161,9)</f>
        <v>13.581000000000001</v>
      </c>
      <c r="AS12" s="25">
        <f>VLOOKUP(AS$7,'Off Peak Curve Sum'!$A$7:$AG$161,9)</f>
        <v>15.208</v>
      </c>
      <c r="AT12" s="25">
        <f>VLOOKUP(AT$7,'Off Peak Curve Sum'!$A$7:$AG$161,9)</f>
        <v>15.423</v>
      </c>
      <c r="AU12" s="25">
        <f>VLOOKUP(AU$7,'Off Peak Curve Sum'!$A$7:$AG$161,9)</f>
        <v>15.952</v>
      </c>
      <c r="AV12" s="25">
        <f>VLOOKUP(AV$7,'Off Peak Curve Sum'!$A$7:$AG$161,9)</f>
        <v>14.292</v>
      </c>
      <c r="AW12" s="25">
        <f>VLOOKUP(AW$7,'Off Peak Curve Sum'!$A$7:$AG$161,9)</f>
        <v>14.395</v>
      </c>
      <c r="AX12" s="25">
        <f>VLOOKUP(AX$7,'Off Peak Curve Sum'!$A$7:$AG$161,9)</f>
        <v>14.4</v>
      </c>
      <c r="AY12" s="25">
        <f>VLOOKUP(AY$7,'Off Peak Curve Sum'!$A$7:$AG$161,9)</f>
        <v>15.137</v>
      </c>
      <c r="AZ12" s="25">
        <f>VLOOKUP(AZ$7,'Off Peak Curve Sum'!$A$7:$AG$161,9)</f>
        <v>14.3</v>
      </c>
      <c r="BA12" s="25">
        <f>VLOOKUP(BA$7,'Off Peak Curve Sum'!$A$7:$AG$161,9)</f>
        <v>14.077</v>
      </c>
      <c r="BB12" s="25">
        <f>VLOOKUP(BB$7,'Off Peak Curve Sum'!$A$7:$AG$161,9)</f>
        <v>14.019</v>
      </c>
      <c r="BC12" s="25">
        <f>VLOOKUP(BC$7,'Off Peak Curve Sum'!$A$7:$AG$161,9)</f>
        <v>13.834000000000001</v>
      </c>
      <c r="BD12" s="25">
        <f>VLOOKUP(BD$7,'Off Peak Curve Sum'!$A$7:$AG$161,9)</f>
        <v>11.991000000000001</v>
      </c>
      <c r="BE12" s="25">
        <f>VLOOKUP(BE$7,'Off Peak Curve Sum'!$A$7:$AG$161,9)</f>
        <v>13.167</v>
      </c>
      <c r="BF12" s="25">
        <f>VLOOKUP(BF$7,'Off Peak Curve Sum'!$A$7:$AG$161,9)</f>
        <v>11.179</v>
      </c>
      <c r="BG12" s="25">
        <f>VLOOKUP(BG$7,'Off Peak Curve Sum'!$A$7:$AG$161,9)</f>
        <v>14.644</v>
      </c>
      <c r="BH12" s="25">
        <f>VLOOKUP(BH$7,'Off Peak Curve Sum'!$A$7:$AG$161,9)</f>
        <v>14.886000000000001</v>
      </c>
      <c r="BI12" s="25">
        <f>VLOOKUP(BI$7,'Off Peak Curve Sum'!$A$7:$AG$161,9)</f>
        <v>14.488000000000001</v>
      </c>
      <c r="BJ12" s="25">
        <f>VLOOKUP(BJ$7,'Off Peak Curve Sum'!$A$7:$AG$161,9)</f>
        <v>13.759</v>
      </c>
      <c r="BK12" s="25">
        <f>VLOOKUP(BK$7,'Off Peak Curve Sum'!$A$7:$AG$161,9)</f>
        <v>14.431000000000001</v>
      </c>
      <c r="BL12" s="25">
        <f>VLOOKUP(BL$7,'Off Peak Curve Sum'!$A$7:$AG$161,9)</f>
        <v>15.869000000000002</v>
      </c>
      <c r="BM12" s="25">
        <f>VLOOKUP(BM$7,'Off Peak Curve Sum'!$A$7:$AG$161,9)</f>
        <v>15.882000000000001</v>
      </c>
      <c r="BN12" s="25">
        <f>VLOOKUP(BN$7,'Off Peak Curve Sum'!$A$7:$AG$161,9)</f>
        <v>15.726000000000001</v>
      </c>
      <c r="BO12" s="25">
        <f>VLOOKUP(BO$7,'Off Peak Curve Sum'!$A$7:$AG$161,9)</f>
        <v>14.887</v>
      </c>
      <c r="BP12" s="25">
        <f>VLOOKUP(BP$7,'Off Peak Curve Sum'!$A$7:$AG$161,9)</f>
        <v>12.996</v>
      </c>
      <c r="BQ12" s="25">
        <f>VLOOKUP(BQ$7,'Off Peak Curve Sum'!$A$7:$AG$161,9)</f>
        <v>11.498000000000001</v>
      </c>
      <c r="BR12" s="25">
        <f>VLOOKUP(BR$7,'Off Peak Curve Sum'!$A$7:$AG$161,9)</f>
        <v>12.1</v>
      </c>
      <c r="BS12" s="25">
        <f>VLOOKUP(BS$7,'Off Peak Curve Sum'!$A$7:$AG$161,9)</f>
        <v>16.352</v>
      </c>
      <c r="BT12" s="25">
        <f>VLOOKUP(BT$7,'Off Peak Curve Sum'!$A$7:$AG$161,9)</f>
        <v>15.072000000000001</v>
      </c>
      <c r="BU12" s="25">
        <f>VLOOKUP(BU$7,'Off Peak Curve Sum'!$A$7:$AG$161,9)</f>
        <v>13.997</v>
      </c>
      <c r="BV12" s="25">
        <f>VLOOKUP(BV$7,'Off Peak Curve Sum'!$A$7:$AG$161,9)</f>
        <v>14.194000000000001</v>
      </c>
      <c r="BW12" s="25">
        <f>VLOOKUP(BW$7,'Off Peak Curve Sum'!$A$7:$AG$161,9)</f>
        <v>14.841000000000001</v>
      </c>
      <c r="BX12" s="25">
        <f>VLOOKUP(BX$7,'Off Peak Curve Sum'!$A$7:$AG$161,9)</f>
        <v>16.009</v>
      </c>
      <c r="BY12" s="25">
        <f>VLOOKUP(BY$7,'Off Peak Curve Sum'!$A$7:$AG$161,9)</f>
        <v>16.012</v>
      </c>
      <c r="BZ12" s="25">
        <f>VLOOKUP(BZ$7,'Off Peak Curve Sum'!$A$7:$AG$161,9)</f>
        <v>15.866000000000001</v>
      </c>
      <c r="CA12" s="25">
        <f>VLOOKUP(CA$7,'Off Peak Curve Sum'!$A$7:$AG$161,9)</f>
        <v>14.835000000000001</v>
      </c>
      <c r="CB12" s="25">
        <f>VLOOKUP(CB$7,'Off Peak Curve Sum'!$A$7:$AG$161,9)</f>
        <v>13.386000000000001</v>
      </c>
      <c r="CC12" s="25">
        <f>VLOOKUP(CC$7,'Off Peak Curve Sum'!$A$7:$AG$161,9)</f>
        <v>11.638</v>
      </c>
      <c r="CD12" s="25">
        <f>VLOOKUP(CD$7,'Off Peak Curve Sum'!$A$7:$AG$161,9)</f>
        <v>12.24</v>
      </c>
      <c r="CE12" s="25">
        <f>VLOOKUP(CE$7,'Off Peak Curve Sum'!$A$7:$AG$161,9)</f>
        <v>16.492000000000001</v>
      </c>
      <c r="CF12" s="25">
        <f>VLOOKUP(CF$7,'Off Peak Curve Sum'!$A$7:$AG$161,9)</f>
        <v>15.19</v>
      </c>
      <c r="CG12" s="25">
        <f>VLOOKUP(CG$7,'Off Peak Curve Sum'!$A$7:$AG$161,9)</f>
        <v>14.016</v>
      </c>
      <c r="CH12" s="25">
        <f>VLOOKUP(CH$7,'Off Peak Curve Sum'!$A$7:$AG$161,9)</f>
        <v>14.209000000000001</v>
      </c>
      <c r="CI12" s="25">
        <f>VLOOKUP(CI$7,'Off Peak Curve Sum'!$A$7:$AG$161,9)</f>
        <v>14.551</v>
      </c>
      <c r="CJ12" s="25">
        <f>VLOOKUP(CJ$7,'Off Peak Curve Sum'!$A$7:$AG$161,9)</f>
        <v>17.714000000000002</v>
      </c>
      <c r="CK12" s="25">
        <f>VLOOKUP(CK$7,'Off Peak Curve Sum'!$A$7:$AG$161,9)</f>
        <v>17.809000000000001</v>
      </c>
      <c r="CL12" s="25">
        <f>VLOOKUP(CL$7,'Off Peak Curve Sum'!$A$7:$AG$161,9)</f>
        <v>17.75</v>
      </c>
      <c r="CM12" s="25">
        <f>VLOOKUP(CM$7,'Off Peak Curve Sum'!$A$7:$AG$161,9)</f>
        <v>16.473000000000003</v>
      </c>
      <c r="CN12" s="25">
        <f>VLOOKUP(CN$7,'Off Peak Curve Sum'!$A$7:$AG$161,9)</f>
        <v>15.057</v>
      </c>
      <c r="CO12" s="25">
        <f>VLOOKUP(CO$7,'Off Peak Curve Sum'!$A$7:$AG$161,9)</f>
        <v>16.227</v>
      </c>
      <c r="CP12" s="25">
        <f>VLOOKUP(CP$7,'Off Peak Curve Sum'!$A$7:$AG$161,9)</f>
        <v>18.097000000000001</v>
      </c>
      <c r="CQ12" s="25">
        <f>VLOOKUP(CQ$7,'Off Peak Curve Sum'!$A$7:$AG$161,9)</f>
        <v>23.891000000000002</v>
      </c>
      <c r="CR12" s="25">
        <f>VLOOKUP(CR$7,'Off Peak Curve Sum'!$A$7:$AG$161,9)</f>
        <v>20.244</v>
      </c>
      <c r="CS12" s="25">
        <f>VLOOKUP(CS$7,'Off Peak Curve Sum'!$A$7:$AG$161,9)</f>
        <v>18.702999999999999</v>
      </c>
      <c r="CT12" s="25">
        <f>VLOOKUP(CT$7,'Off Peak Curve Sum'!$A$7:$AG$161,9)</f>
        <v>17.058</v>
      </c>
      <c r="CU12" s="25">
        <f>VLOOKUP(CU$7,'Off Peak Curve Sum'!$A$7:$AG$161,9)</f>
        <v>17.179000000000002</v>
      </c>
      <c r="CV12" s="25">
        <f>VLOOKUP(CV$7,'Off Peak Curve Sum'!$A$7:$AG$161,9)</f>
        <v>17.894000000000002</v>
      </c>
      <c r="CW12" s="25">
        <f>VLOOKUP(CW$7,'Off Peak Curve Sum'!$A$7:$AG$161,9)</f>
        <v>18.031000000000002</v>
      </c>
      <c r="CX12" s="25">
        <f>VLOOKUP(CX$7,'Off Peak Curve Sum'!$A$7:$AG$161,9)</f>
        <v>17.737000000000002</v>
      </c>
      <c r="CY12" s="25">
        <f>VLOOKUP(CY$7,'Off Peak Curve Sum'!$A$7:$AG$161,9)</f>
        <v>17.148</v>
      </c>
      <c r="CZ12" s="25">
        <f>VLOOKUP(CZ$7,'Off Peak Curve Sum'!$A$7:$AG$161,9)</f>
        <v>15.237</v>
      </c>
      <c r="DA12" s="25">
        <f>VLOOKUP(DA$7,'Off Peak Curve Sum'!$A$7:$AG$161,9)</f>
        <v>15.304</v>
      </c>
      <c r="DB12" s="25">
        <f>VLOOKUP(DB$7,'Off Peak Curve Sum'!$A$7:$AG$161,9)</f>
        <v>19.113</v>
      </c>
      <c r="DC12" s="25">
        <f>VLOOKUP(DC$7,'Off Peak Curve Sum'!$A$7:$AG$161,9)</f>
        <v>23.669</v>
      </c>
      <c r="DD12" s="25">
        <f>VLOOKUP(DD$7,'Off Peak Curve Sum'!$A$7:$AG$161,9)</f>
        <v>21.481000000000002</v>
      </c>
      <c r="DE12" s="25">
        <f>VLOOKUP(DE$7,'Off Peak Curve Sum'!$A$7:$AG$161,9)</f>
        <v>18.882000000000001</v>
      </c>
      <c r="DF12" s="25">
        <f>VLOOKUP(DF$7,'Off Peak Curve Sum'!$A$7:$AG$161,9)</f>
        <v>16.717000000000002</v>
      </c>
      <c r="DG12" s="25">
        <f>VLOOKUP(DG$7,'Off Peak Curve Sum'!$A$7:$AG$161,9)</f>
        <v>17.993000000000002</v>
      </c>
      <c r="DH12" s="25">
        <f>VLOOKUP(DH$7,'Off Peak Curve Sum'!$A$7:$AG$161,9)</f>
        <v>18.034000000000002</v>
      </c>
      <c r="DI12" s="25">
        <f>VLOOKUP(DI$7,'Off Peak Curve Sum'!$A$7:$AG$161,9)</f>
        <v>18.138999999999999</v>
      </c>
      <c r="DJ12" s="25">
        <f>VLOOKUP(DJ$7,'Off Peak Curve Sum'!$A$7:$AG$161,9)</f>
        <v>17.877000000000002</v>
      </c>
      <c r="DK12" s="25">
        <f>VLOOKUP(DK$7,'Off Peak Curve Sum'!$A$7:$AG$161,9)</f>
        <v>17.298000000000002</v>
      </c>
      <c r="DL12" s="25">
        <f>VLOOKUP(DL$7,'Off Peak Curve Sum'!$A$7:$AG$161,9)</f>
        <v>14.803000000000001</v>
      </c>
      <c r="DM12" s="25">
        <f>VLOOKUP(DM$7,'Off Peak Curve Sum'!$A$7:$AG$161,9)</f>
        <v>16.557000000000002</v>
      </c>
      <c r="DN12" s="25">
        <f>VLOOKUP(DN$7,'Off Peak Curve Sum'!$A$7:$AG$161,9)</f>
        <v>19.243000000000002</v>
      </c>
      <c r="DO12" s="25">
        <f>VLOOKUP(DO$7,'Off Peak Curve Sum'!$A$7:$AG$161,9)</f>
        <v>23.797000000000001</v>
      </c>
      <c r="DP12" s="25">
        <f>VLOOKUP(DP$7,'Off Peak Curve Sum'!$A$7:$AG$161,9)</f>
        <v>21.569000000000003</v>
      </c>
      <c r="DQ12" s="25">
        <f>VLOOKUP(DQ$7,'Off Peak Curve Sum'!$A$7:$AG$161,9)</f>
        <v>19.032</v>
      </c>
      <c r="DR12" s="25">
        <f>VLOOKUP(DR$7,'Off Peak Curve Sum'!$A$7:$AG$161,9)</f>
        <v>16.837</v>
      </c>
      <c r="DS12" s="25">
        <f>VLOOKUP(DS$7,'Off Peak Curve Sum'!$A$7:$AG$161,9)</f>
        <v>18.132999999999999</v>
      </c>
      <c r="DT12" s="25">
        <f>VLOOKUP(DT$7,'Off Peak Curve Sum'!$A$7:$AG$161,9)</f>
        <v>17.885999999999999</v>
      </c>
      <c r="DU12" s="25">
        <f>VLOOKUP(DU$7,'Off Peak Curve Sum'!$A$7:$AG$161,9)</f>
        <v>18.349</v>
      </c>
      <c r="DV12" s="25">
        <f>VLOOKUP(DV$7,'Off Peak Curve Sum'!$A$7:$AG$161,9)</f>
        <v>18.3</v>
      </c>
      <c r="DW12" s="25">
        <f>VLOOKUP(DW$7,'Off Peak Curve Sum'!$A$7:$AG$161,9)</f>
        <v>17.458000000000002</v>
      </c>
      <c r="DX12" s="25">
        <f>VLOOKUP(DX$7,'Off Peak Curve Sum'!$A$7:$AG$161,9)</f>
        <v>14.933</v>
      </c>
      <c r="DY12" s="25">
        <f>VLOOKUP(DY$7,'Off Peak Curve Sum'!$A$7:$AG$161,9)</f>
        <v>16.777000000000001</v>
      </c>
      <c r="DZ12" s="25">
        <f>VLOOKUP(DZ$7,'Off Peak Curve Sum'!$A$7:$AG$161,9)</f>
        <v>19.393000000000001</v>
      </c>
      <c r="EA12" s="25">
        <f>VLOOKUP(EA$7,'Off Peak Curve Sum'!$A$7:$AG$161,9)</f>
        <v>23.948</v>
      </c>
      <c r="EB12" s="25">
        <f>VLOOKUP(EB$7,'Off Peak Curve Sum'!$A$7:$AG$161,9)</f>
        <v>21.667000000000002</v>
      </c>
      <c r="EC12" s="25">
        <f>VLOOKUP(EC$7,'Off Peak Curve Sum'!$A$7:$AG$161,9)</f>
        <v>18.577000000000002</v>
      </c>
      <c r="ED12" s="25">
        <f>VLOOKUP(ED$7,'Off Peak Curve Sum'!$A$7:$AG$161,9)</f>
        <v>17.507000000000001</v>
      </c>
      <c r="EE12" s="25">
        <f>VLOOKUP(EE$7,'Off Peak Curve Sum'!$A$7:$AG$161,9)</f>
        <v>18.273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21.760263492063491</v>
      </c>
      <c r="D13" s="22">
        <f ca="1">IF(ISERROR(AVERAGE(OFFSET('Off Peak Curve Sum'!$F$6,1,0,14,1))),0,AVERAGE(OFFSET('Off Peak Curve Sum'!$F$6,1,0,14,1)))</f>
        <v>23.517857142857142</v>
      </c>
      <c r="E13" s="22">
        <f ca="1">IF(ISERROR((SUM(OFFSET('Off Peak Curve Sum'!$F$6,16,0,17,1))+ 13* 'Off Peak Curve Sum'!$F$38)/30), 'Off Peak Curve Sum'!$F$38,(SUM(OFFSET('Off Peak Curve Sum'!$F$6,16,0,17,1))+ 13* 'Off Peak Curve Sum'!$F$38)/30)</f>
        <v>19.528933333333335</v>
      </c>
      <c r="F13" s="22">
        <f>VLOOKUP(F$7,'Off Peak Curve Sum'!$A$7:$AG$161,6)</f>
        <v>22.234000000000002</v>
      </c>
      <c r="G13" s="23">
        <f t="shared" ca="1" si="4"/>
        <v>21.760263492063491</v>
      </c>
      <c r="H13" s="131">
        <f t="shared" si="5"/>
        <v>23.605</v>
      </c>
      <c r="I13" s="131">
        <f t="shared" si="11"/>
        <v>23.893000000000001</v>
      </c>
      <c r="J13" s="131">
        <f t="shared" si="11"/>
        <v>24.028000000000002</v>
      </c>
      <c r="K13" s="131">
        <f t="shared" si="11"/>
        <v>24.417000000000002</v>
      </c>
      <c r="L13" s="131">
        <f t="shared" si="11"/>
        <v>23.968</v>
      </c>
      <c r="M13" s="131">
        <f t="shared" si="11"/>
        <v>23.458000000000002</v>
      </c>
      <c r="N13" s="131">
        <f t="shared" si="11"/>
        <v>30.593</v>
      </c>
      <c r="O13" s="131">
        <f t="shared" si="11"/>
        <v>31.258000000000003</v>
      </c>
      <c r="P13" s="131">
        <f t="shared" si="11"/>
        <v>25.074999999999999</v>
      </c>
      <c r="Q13" s="131">
        <f t="shared" si="11"/>
        <v>26.032</v>
      </c>
      <c r="R13" s="131">
        <f t="shared" si="11"/>
        <v>24.146000000000001</v>
      </c>
      <c r="S13" s="131">
        <f t="shared" si="11"/>
        <v>23.976000000000003</v>
      </c>
      <c r="T13" s="23">
        <f t="shared" si="7"/>
        <v>25.370750000000001</v>
      </c>
      <c r="U13" s="23">
        <f t="shared" si="8"/>
        <v>26.087583333333338</v>
      </c>
      <c r="V13" s="23">
        <f t="shared" si="9"/>
        <v>26.869999999999987</v>
      </c>
      <c r="W13" s="71"/>
      <c r="X13" s="74">
        <f t="shared" ca="1" si="10"/>
        <v>26.48523234663234</v>
      </c>
      <c r="Y13" s="12"/>
      <c r="Z13" s="39"/>
      <c r="AA13" s="39"/>
      <c r="AB13" s="25">
        <f>VLOOKUP(AB$7,'Off Peak Curve Sum'!$A$7:$AG$161,6)</f>
        <v>23.605</v>
      </c>
      <c r="AC13" s="25">
        <f>VLOOKUP(AC$7,'Off Peak Curve Sum'!$A$7:$AG$161,6)</f>
        <v>23.893000000000001</v>
      </c>
      <c r="AD13" s="25">
        <f>VLOOKUP(AD$7,'Off Peak Curve Sum'!$A$7:$AG$161,6)</f>
        <v>24.028000000000002</v>
      </c>
      <c r="AE13" s="25">
        <f>VLOOKUP(AE$7,'Off Peak Curve Sum'!$A$7:$AG$161,6)</f>
        <v>24.417000000000002</v>
      </c>
      <c r="AF13" s="25">
        <f>VLOOKUP(AF$7,'Off Peak Curve Sum'!$A$7:$AG$161,6)</f>
        <v>23.968</v>
      </c>
      <c r="AG13" s="25">
        <f>VLOOKUP(AG$7,'Off Peak Curve Sum'!$A$7:$AG$161,6)</f>
        <v>23.458000000000002</v>
      </c>
      <c r="AH13" s="25">
        <f>VLOOKUP(AH$7,'Off Peak Curve Sum'!$A$7:$AG$161,6)</f>
        <v>30.593</v>
      </c>
      <c r="AI13" s="25">
        <f>VLOOKUP(AI$7,'Off Peak Curve Sum'!$A$7:$AG$161,6)</f>
        <v>31.258000000000003</v>
      </c>
      <c r="AJ13" s="25">
        <f>VLOOKUP(AJ$7,'Off Peak Curve Sum'!$A$7:$AG$161,6)</f>
        <v>25.074999999999999</v>
      </c>
      <c r="AK13" s="25">
        <f>VLOOKUP(AK$7,'Off Peak Curve Sum'!$A$7:$AG$161,6)</f>
        <v>26.032</v>
      </c>
      <c r="AL13" s="25">
        <f>VLOOKUP(AL$7,'Off Peak Curve Sum'!$A$7:$AG$161,6)</f>
        <v>24.146000000000001</v>
      </c>
      <c r="AM13" s="25">
        <f>VLOOKUP(AM$7,'Off Peak Curve Sum'!$A$7:$AG$161,6)</f>
        <v>23.976000000000003</v>
      </c>
      <c r="AN13" s="25">
        <f>VLOOKUP(AN$7,'Off Peak Curve Sum'!$A$7:$AG$161,6)</f>
        <v>24.77</v>
      </c>
      <c r="AO13" s="25">
        <f>VLOOKUP(AO$7,'Off Peak Curve Sum'!$A$7:$AG$161,6)</f>
        <v>25.232000000000003</v>
      </c>
      <c r="AP13" s="25">
        <f>VLOOKUP(AP$7,'Off Peak Curve Sum'!$A$7:$AG$161,6)</f>
        <v>24.835000000000001</v>
      </c>
      <c r="AQ13" s="25">
        <f>VLOOKUP(AQ$7,'Off Peak Curve Sum'!$A$7:$AG$161,6)</f>
        <v>24.417000000000002</v>
      </c>
      <c r="AR13" s="25">
        <f>VLOOKUP(AR$7,'Off Peak Curve Sum'!$A$7:$AG$161,6)</f>
        <v>24.173000000000002</v>
      </c>
      <c r="AS13" s="25">
        <f>VLOOKUP(AS$7,'Off Peak Curve Sum'!$A$7:$AG$161,6)</f>
        <v>25.021000000000001</v>
      </c>
      <c r="AT13" s="25">
        <f>VLOOKUP(AT$7,'Off Peak Curve Sum'!$A$7:$AG$161,6)</f>
        <v>27.633000000000003</v>
      </c>
      <c r="AU13" s="25">
        <f>VLOOKUP(AU$7,'Off Peak Curve Sum'!$A$7:$AG$161,6)</f>
        <v>31.411000000000001</v>
      </c>
      <c r="AV13" s="25">
        <f>VLOOKUP(AV$7,'Off Peak Curve Sum'!$A$7:$AG$161,6)</f>
        <v>29.875</v>
      </c>
      <c r="AW13" s="25">
        <f>VLOOKUP(AW$7,'Off Peak Curve Sum'!$A$7:$AG$161,6)</f>
        <v>27.193000000000001</v>
      </c>
      <c r="AX13" s="25">
        <f>VLOOKUP(AX$7,'Off Peak Curve Sum'!$A$7:$AG$161,6)</f>
        <v>23.6</v>
      </c>
      <c r="AY13" s="25">
        <f>VLOOKUP(AY$7,'Off Peak Curve Sum'!$A$7:$AG$161,6)</f>
        <v>24.891000000000002</v>
      </c>
      <c r="AZ13" s="25">
        <f>VLOOKUP(AZ$7,'Off Peak Curve Sum'!$A$7:$AG$161,6)</f>
        <v>25.244</v>
      </c>
      <c r="BA13" s="25">
        <f>VLOOKUP(BA$7,'Off Peak Curve Sum'!$A$7:$AG$161,6)</f>
        <v>25.521000000000001</v>
      </c>
      <c r="BB13" s="25">
        <f>VLOOKUP(BB$7,'Off Peak Curve Sum'!$A$7:$AG$161,6)</f>
        <v>25.506</v>
      </c>
      <c r="BC13" s="25">
        <f>VLOOKUP(BC$7,'Off Peak Curve Sum'!$A$7:$AG$161,6)</f>
        <v>25.063000000000002</v>
      </c>
      <c r="BD13" s="25">
        <f>VLOOKUP(BD$7,'Off Peak Curve Sum'!$A$7:$AG$161,6)</f>
        <v>24.67</v>
      </c>
      <c r="BE13" s="25">
        <f>VLOOKUP(BE$7,'Off Peak Curve Sum'!$A$7:$AG$161,6)</f>
        <v>25.704999999999998</v>
      </c>
      <c r="BF13" s="25">
        <f>VLOOKUP(BF$7,'Off Peak Curve Sum'!$A$7:$AG$161,6)</f>
        <v>27.243000000000002</v>
      </c>
      <c r="BG13" s="25">
        <f>VLOOKUP(BG$7,'Off Peak Curve Sum'!$A$7:$AG$161,6)</f>
        <v>30.22</v>
      </c>
      <c r="BH13" s="25">
        <f>VLOOKUP(BH$7,'Off Peak Curve Sum'!$A$7:$AG$161,6)</f>
        <v>29.257000000000001</v>
      </c>
      <c r="BI13" s="25">
        <f>VLOOKUP(BI$7,'Off Peak Curve Sum'!$A$7:$AG$161,6)</f>
        <v>27.245000000000001</v>
      </c>
      <c r="BJ13" s="25">
        <f>VLOOKUP(BJ$7,'Off Peak Curve Sum'!$A$7:$AG$161,6)</f>
        <v>24.55</v>
      </c>
      <c r="BK13" s="25">
        <f>VLOOKUP(BK$7,'Off Peak Curve Sum'!$A$7:$AG$161,6)</f>
        <v>25.395</v>
      </c>
      <c r="BL13" s="25">
        <f>VLOOKUP(BL$7,'Off Peak Curve Sum'!$A$7:$AG$161,6)</f>
        <v>25.349</v>
      </c>
      <c r="BM13" s="25">
        <f>VLOOKUP(BM$7,'Off Peak Curve Sum'!$A$7:$AG$161,6)</f>
        <v>26.019000000000002</v>
      </c>
      <c r="BN13" s="25">
        <f>VLOOKUP(BN$7,'Off Peak Curve Sum'!$A$7:$AG$161,6)</f>
        <v>25.896000000000001</v>
      </c>
      <c r="BO13" s="25">
        <f>VLOOKUP(BO$7,'Off Peak Curve Sum'!$A$7:$AG$161,6)</f>
        <v>25.504999999999999</v>
      </c>
      <c r="BP13" s="25">
        <f>VLOOKUP(BP$7,'Off Peak Curve Sum'!$A$7:$AG$161,6)</f>
        <v>25.135000000000002</v>
      </c>
      <c r="BQ13" s="25">
        <f>VLOOKUP(BQ$7,'Off Peak Curve Sum'!$A$7:$AG$161,6)</f>
        <v>26.002000000000002</v>
      </c>
      <c r="BR13" s="25">
        <f>VLOOKUP(BR$7,'Off Peak Curve Sum'!$A$7:$AG$161,6)</f>
        <v>26.366</v>
      </c>
      <c r="BS13" s="25">
        <f>VLOOKUP(BS$7,'Off Peak Curve Sum'!$A$7:$AG$161,6)</f>
        <v>30.397000000000002</v>
      </c>
      <c r="BT13" s="25">
        <f>VLOOKUP(BT$7,'Off Peak Curve Sum'!$A$7:$AG$161,6)</f>
        <v>29.038</v>
      </c>
      <c r="BU13" s="25">
        <f>VLOOKUP(BU$7,'Off Peak Curve Sum'!$A$7:$AG$161,6)</f>
        <v>27.457000000000001</v>
      </c>
      <c r="BV13" s="25">
        <f>VLOOKUP(BV$7,'Off Peak Curve Sum'!$A$7:$AG$161,6)</f>
        <v>25.016000000000002</v>
      </c>
      <c r="BW13" s="25">
        <f>VLOOKUP(BW$7,'Off Peak Curve Sum'!$A$7:$AG$161,6)</f>
        <v>25.751000000000001</v>
      </c>
      <c r="BX13" s="25">
        <f>VLOOKUP(BX$7,'Off Peak Curve Sum'!$A$7:$AG$161,6)</f>
        <v>25.684000000000001</v>
      </c>
      <c r="BY13" s="25">
        <f>VLOOKUP(BY$7,'Off Peak Curve Sum'!$A$7:$AG$161,6)</f>
        <v>26.346</v>
      </c>
      <c r="BZ13" s="25">
        <f>VLOOKUP(BZ$7,'Off Peak Curve Sum'!$A$7:$AG$161,6)</f>
        <v>26.273</v>
      </c>
      <c r="CA13" s="25">
        <f>VLOOKUP(CA$7,'Off Peak Curve Sum'!$A$7:$AG$161,6)</f>
        <v>25.804000000000002</v>
      </c>
      <c r="CB13" s="25">
        <f>VLOOKUP(CB$7,'Off Peak Curve Sum'!$A$7:$AG$161,6)</f>
        <v>25.723000000000003</v>
      </c>
      <c r="CC13" s="25">
        <f>VLOOKUP(CC$7,'Off Peak Curve Sum'!$A$7:$AG$161,6)</f>
        <v>26.286000000000001</v>
      </c>
      <c r="CD13" s="25">
        <f>VLOOKUP(CD$7,'Off Peak Curve Sum'!$A$7:$AG$161,6)</f>
        <v>26.201000000000001</v>
      </c>
      <c r="CE13" s="25">
        <f>VLOOKUP(CE$7,'Off Peak Curve Sum'!$A$7:$AG$161,6)</f>
        <v>29.911000000000001</v>
      </c>
      <c r="CF13" s="25">
        <f>VLOOKUP(CF$7,'Off Peak Curve Sum'!$A$7:$AG$161,6)</f>
        <v>28.847000000000001</v>
      </c>
      <c r="CG13" s="25">
        <f>VLOOKUP(CG$7,'Off Peak Curve Sum'!$A$7:$AG$161,6)</f>
        <v>27.656000000000002</v>
      </c>
      <c r="CH13" s="25">
        <f>VLOOKUP(CH$7,'Off Peak Curve Sum'!$A$7:$AG$161,6)</f>
        <v>25.452000000000002</v>
      </c>
      <c r="CI13" s="25">
        <f>VLOOKUP(CI$7,'Off Peak Curve Sum'!$A$7:$AG$161,6)</f>
        <v>25.889000000000003</v>
      </c>
      <c r="CJ13" s="25">
        <f>VLOOKUP(CJ$7,'Off Peak Curve Sum'!$A$7:$AG$161,6)</f>
        <v>26.229000000000003</v>
      </c>
      <c r="CK13" s="25">
        <f>VLOOKUP(CK$7,'Off Peak Curve Sum'!$A$7:$AG$161,6)</f>
        <v>26.661000000000001</v>
      </c>
      <c r="CL13" s="25">
        <f>VLOOKUP(CL$7,'Off Peak Curve Sum'!$A$7:$AG$161,6)</f>
        <v>26.625</v>
      </c>
      <c r="CM13" s="25">
        <f>VLOOKUP(CM$7,'Off Peak Curve Sum'!$A$7:$AG$161,6)</f>
        <v>26.219000000000001</v>
      </c>
      <c r="CN13" s="25">
        <f>VLOOKUP(CN$7,'Off Peak Curve Sum'!$A$7:$AG$161,6)</f>
        <v>26.136000000000003</v>
      </c>
      <c r="CO13" s="25">
        <f>VLOOKUP(CO$7,'Off Peak Curve Sum'!$A$7:$AG$161,6)</f>
        <v>26.557000000000002</v>
      </c>
      <c r="CP13" s="25">
        <f>VLOOKUP(CP$7,'Off Peak Curve Sum'!$A$7:$AG$161,6)</f>
        <v>26.059000000000001</v>
      </c>
      <c r="CQ13" s="25">
        <f>VLOOKUP(CQ$7,'Off Peak Curve Sum'!$A$7:$AG$161,6)</f>
        <v>29.49</v>
      </c>
      <c r="CR13" s="25">
        <f>VLOOKUP(CR$7,'Off Peak Curve Sum'!$A$7:$AG$161,6)</f>
        <v>28.278000000000002</v>
      </c>
      <c r="CS13" s="25">
        <f>VLOOKUP(CS$7,'Off Peak Curve Sum'!$A$7:$AG$161,6)</f>
        <v>27.961000000000002</v>
      </c>
      <c r="CT13" s="25">
        <f>VLOOKUP(CT$7,'Off Peak Curve Sum'!$A$7:$AG$161,6)</f>
        <v>25.864999999999998</v>
      </c>
      <c r="CU13" s="25">
        <f>VLOOKUP(CU$7,'Off Peak Curve Sum'!$A$7:$AG$161,6)</f>
        <v>26.238</v>
      </c>
      <c r="CV13" s="25">
        <f>VLOOKUP(CV$7,'Off Peak Curve Sum'!$A$7:$AG$161,6)</f>
        <v>26.504999999999999</v>
      </c>
      <c r="CW13" s="25">
        <f>VLOOKUP(CW$7,'Off Peak Curve Sum'!$A$7:$AG$161,6)</f>
        <v>26.974</v>
      </c>
      <c r="CX13" s="25">
        <f>VLOOKUP(CX$7,'Off Peak Curve Sum'!$A$7:$AG$161,6)</f>
        <v>26.837</v>
      </c>
      <c r="CY13" s="25">
        <f>VLOOKUP(CY$7,'Off Peak Curve Sum'!$A$7:$AG$161,6)</f>
        <v>26.666</v>
      </c>
      <c r="CZ13" s="25">
        <f>VLOOKUP(CZ$7,'Off Peak Curve Sum'!$A$7:$AG$161,6)</f>
        <v>26.48</v>
      </c>
      <c r="DA13" s="25">
        <f>VLOOKUP(DA$7,'Off Peak Curve Sum'!$A$7:$AG$161,6)</f>
        <v>26.537000000000003</v>
      </c>
      <c r="DB13" s="25">
        <f>VLOOKUP(DB$7,'Off Peak Curve Sum'!$A$7:$AG$161,6)</f>
        <v>26.754000000000001</v>
      </c>
      <c r="DC13" s="25">
        <f>VLOOKUP(DC$7,'Off Peak Curve Sum'!$A$7:$AG$161,6)</f>
        <v>28.343</v>
      </c>
      <c r="DD13" s="25">
        <f>VLOOKUP(DD$7,'Off Peak Curve Sum'!$A$7:$AG$161,6)</f>
        <v>28.637</v>
      </c>
      <c r="DE13" s="25">
        <f>VLOOKUP(DE$7,'Off Peak Curve Sum'!$A$7:$AG$161,6)</f>
        <v>28.158000000000001</v>
      </c>
      <c r="DF13" s="25">
        <f>VLOOKUP(DF$7,'Off Peak Curve Sum'!$A$7:$AG$161,6)</f>
        <v>26.047000000000001</v>
      </c>
      <c r="DG13" s="25">
        <f>VLOOKUP(DG$7,'Off Peak Curve Sum'!$A$7:$AG$161,6)</f>
        <v>26.725000000000001</v>
      </c>
      <c r="DH13" s="25">
        <f>VLOOKUP(DH$7,'Off Peak Curve Sum'!$A$7:$AG$161,6)</f>
        <v>26.779</v>
      </c>
      <c r="DI13" s="25">
        <f>VLOOKUP(DI$7,'Off Peak Curve Sum'!$A$7:$AG$161,6)</f>
        <v>27.225000000000001</v>
      </c>
      <c r="DJ13" s="25">
        <f>VLOOKUP(DJ$7,'Off Peak Curve Sum'!$A$7:$AG$161,6)</f>
        <v>27.145</v>
      </c>
      <c r="DK13" s="25">
        <f>VLOOKUP(DK$7,'Off Peak Curve Sum'!$A$7:$AG$161,6)</f>
        <v>26.994</v>
      </c>
      <c r="DL13" s="25">
        <f>VLOOKUP(DL$7,'Off Peak Curve Sum'!$A$7:$AG$161,6)</f>
        <v>26.703000000000003</v>
      </c>
      <c r="DM13" s="25">
        <f>VLOOKUP(DM$7,'Off Peak Curve Sum'!$A$7:$AG$161,6)</f>
        <v>27.062000000000001</v>
      </c>
      <c r="DN13" s="25">
        <f>VLOOKUP(DN$7,'Off Peak Curve Sum'!$A$7:$AG$161,6)</f>
        <v>26.741</v>
      </c>
      <c r="DO13" s="25">
        <f>VLOOKUP(DO$7,'Off Peak Curve Sum'!$A$7:$AG$161,6)</f>
        <v>28.096</v>
      </c>
      <c r="DP13" s="25">
        <f>VLOOKUP(DP$7,'Off Peak Curve Sum'!$A$7:$AG$161,6)</f>
        <v>28.605</v>
      </c>
      <c r="DQ13" s="25">
        <f>VLOOKUP(DQ$7,'Off Peak Curve Sum'!$A$7:$AG$161,6)</f>
        <v>28.358000000000001</v>
      </c>
      <c r="DR13" s="25">
        <f>VLOOKUP(DR$7,'Off Peak Curve Sum'!$A$7:$AG$161,6)</f>
        <v>26.397000000000002</v>
      </c>
      <c r="DS13" s="25">
        <f>VLOOKUP(DS$7,'Off Peak Curve Sum'!$A$7:$AG$161,6)</f>
        <v>27.014000000000003</v>
      </c>
      <c r="DT13" s="25">
        <f>VLOOKUP(DT$7,'Off Peak Curve Sum'!$A$7:$AG$161,6)</f>
        <v>26.826000000000001</v>
      </c>
      <c r="DU13" s="25">
        <f>VLOOKUP(DU$7,'Off Peak Curve Sum'!$A$7:$AG$161,6)</f>
        <v>27.489000000000001</v>
      </c>
      <c r="DV13" s="25">
        <f>VLOOKUP(DV$7,'Off Peak Curve Sum'!$A$7:$AG$161,6)</f>
        <v>27.542000000000002</v>
      </c>
      <c r="DW13" s="25">
        <f>VLOOKUP(DW$7,'Off Peak Curve Sum'!$A$7:$AG$161,6)</f>
        <v>27.322000000000003</v>
      </c>
      <c r="DX13" s="25">
        <f>VLOOKUP(DX$7,'Off Peak Curve Sum'!$A$7:$AG$161,6)</f>
        <v>27.044</v>
      </c>
      <c r="DY13" s="25">
        <f>VLOOKUP(DY$7,'Off Peak Curve Sum'!$A$7:$AG$161,6)</f>
        <v>27.306000000000001</v>
      </c>
      <c r="DZ13" s="25">
        <f>VLOOKUP(DZ$7,'Off Peak Curve Sum'!$A$7:$AG$161,6)</f>
        <v>26.729000000000003</v>
      </c>
      <c r="EA13" s="25">
        <f>VLOOKUP(EA$7,'Off Peak Curve Sum'!$A$7:$AG$161,6)</f>
        <v>27.873000000000001</v>
      </c>
      <c r="EB13" s="25">
        <f>VLOOKUP(EB$7,'Off Peak Curve Sum'!$A$7:$AG$161,6)</f>
        <v>28.573</v>
      </c>
      <c r="EC13" s="25">
        <f>VLOOKUP(EC$7,'Off Peak Curve Sum'!$A$7:$AG$161,6)</f>
        <v>28.464000000000002</v>
      </c>
      <c r="ED13" s="25">
        <f>VLOOKUP(ED$7,'Off Peak Curve Sum'!$A$7:$AG$161,6)</f>
        <v>26.9</v>
      </c>
      <c r="EE13" s="25">
        <f>VLOOKUP(EE$7,'Off Peak Curve Sum'!$A$7:$AG$161,6)</f>
        <v>27.29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19.851619047619049</v>
      </c>
      <c r="D14" s="22">
        <f ca="1">IF(ISERROR(AVERAGE(OFFSET('Off Peak Curve Sum'!$B$6,1,0,14,1))),0,AVERAGE(OFFSET('Off Peak Curve Sum'!$B$6,1,0,14,1)))</f>
        <v>21.517857142857142</v>
      </c>
      <c r="E14" s="22">
        <f ca="1">IF(ISERROR((SUM(OFFSET('Off Peak Curve Sum'!$B$6,16,0,17,1))+ 13* 'Off Peak Curve Sum'!$B$38)/30), 'Off Peak Curve Sum'!$B$38,(SUM(OFFSET('Off Peak Curve Sum'!$B$6,16,0,17,1))+ 13* 'Off Peak Curve Sum'!$B$38)/30)</f>
        <v>17.649999999999999</v>
      </c>
      <c r="F14" s="22">
        <f>VLOOKUP(F$7,'Off Peak Curve Sum'!$A$7:$AG$161,2)</f>
        <v>20.387</v>
      </c>
      <c r="G14" s="23">
        <f t="shared" ca="1" si="4"/>
        <v>19.851619047619049</v>
      </c>
      <c r="H14" s="131">
        <f t="shared" si="5"/>
        <v>21.504000000000001</v>
      </c>
      <c r="I14" s="131">
        <f t="shared" si="11"/>
        <v>21.75</v>
      </c>
      <c r="J14" s="131">
        <f t="shared" si="11"/>
        <v>21.806000000000001</v>
      </c>
      <c r="K14" s="131">
        <f t="shared" si="11"/>
        <v>21.983000000000001</v>
      </c>
      <c r="L14" s="131">
        <f t="shared" si="11"/>
        <v>20.839000000000002</v>
      </c>
      <c r="M14" s="131">
        <f t="shared" si="11"/>
        <v>19.792000000000002</v>
      </c>
      <c r="N14" s="131">
        <f t="shared" si="11"/>
        <v>29.565000000000001</v>
      </c>
      <c r="O14" s="131">
        <f t="shared" si="11"/>
        <v>30.194000000000003</v>
      </c>
      <c r="P14" s="131">
        <f t="shared" si="11"/>
        <v>24.1</v>
      </c>
      <c r="Q14" s="131">
        <f t="shared" si="11"/>
        <v>24.532</v>
      </c>
      <c r="R14" s="131">
        <f t="shared" si="11"/>
        <v>22.104000000000003</v>
      </c>
      <c r="S14" s="131">
        <f t="shared" si="11"/>
        <v>21.742000000000001</v>
      </c>
      <c r="T14" s="23">
        <f t="shared" si="7"/>
        <v>23.325916666666668</v>
      </c>
      <c r="U14" s="23">
        <f t="shared" si="8"/>
        <v>23.833083333333338</v>
      </c>
      <c r="V14" s="23">
        <f t="shared" si="9"/>
        <v>24.618595238095239</v>
      </c>
      <c r="W14" s="71"/>
      <c r="X14" s="74">
        <f t="shared" ca="1" si="10"/>
        <v>24.265088803088798</v>
      </c>
      <c r="Y14" s="12"/>
      <c r="Z14" s="39"/>
      <c r="AA14" s="39"/>
      <c r="AB14" s="25">
        <f>VLOOKUP(AB$7,'Off Peak Curve Sum'!$A$7:$AG$161,2)</f>
        <v>21.504000000000001</v>
      </c>
      <c r="AC14" s="25">
        <f>VLOOKUP(AC$7,'Off Peak Curve Sum'!$A$7:$AG$161,2)</f>
        <v>21.75</v>
      </c>
      <c r="AD14" s="25">
        <f>VLOOKUP(AD$7,'Off Peak Curve Sum'!$A$7:$AG$161,2)</f>
        <v>21.806000000000001</v>
      </c>
      <c r="AE14" s="25">
        <f>VLOOKUP(AE$7,'Off Peak Curve Sum'!$A$7:$AG$161,2)</f>
        <v>21.983000000000001</v>
      </c>
      <c r="AF14" s="25">
        <f>VLOOKUP(AF$7,'Off Peak Curve Sum'!$A$7:$AG$161,2)</f>
        <v>20.839000000000002</v>
      </c>
      <c r="AG14" s="25">
        <f>VLOOKUP(AG$7,'Off Peak Curve Sum'!$A$7:$AG$161,2)</f>
        <v>19.792000000000002</v>
      </c>
      <c r="AH14" s="25">
        <f>VLOOKUP(AH$7,'Off Peak Curve Sum'!$A$7:$AG$161,2)</f>
        <v>29.565000000000001</v>
      </c>
      <c r="AI14" s="25">
        <f>VLOOKUP(AI$7,'Off Peak Curve Sum'!$A$7:$AG$161,2)</f>
        <v>30.194000000000003</v>
      </c>
      <c r="AJ14" s="25">
        <f>VLOOKUP(AJ$7,'Off Peak Curve Sum'!$A$7:$AG$161,2)</f>
        <v>24.1</v>
      </c>
      <c r="AK14" s="25">
        <f>VLOOKUP(AK$7,'Off Peak Curve Sum'!$A$7:$AG$161,2)</f>
        <v>24.532</v>
      </c>
      <c r="AL14" s="25">
        <f>VLOOKUP(AL$7,'Off Peak Curve Sum'!$A$7:$AG$161,2)</f>
        <v>22.104000000000003</v>
      </c>
      <c r="AM14" s="25">
        <f>VLOOKUP(AM$7,'Off Peak Curve Sum'!$A$7:$AG$161,2)</f>
        <v>21.742000000000001</v>
      </c>
      <c r="AN14" s="25">
        <f>VLOOKUP(AN$7,'Off Peak Curve Sum'!$A$7:$AG$161,2)</f>
        <v>22.492000000000001</v>
      </c>
      <c r="AO14" s="25">
        <f>VLOOKUP(AO$7,'Off Peak Curve Sum'!$A$7:$AG$161,2)</f>
        <v>22.714000000000002</v>
      </c>
      <c r="AP14" s="25">
        <f>VLOOKUP(AP$7,'Off Peak Curve Sum'!$A$7:$AG$161,2)</f>
        <v>21.952000000000002</v>
      </c>
      <c r="AQ14" s="25">
        <f>VLOOKUP(AQ$7,'Off Peak Curve Sum'!$A$7:$AG$161,2)</f>
        <v>21.6</v>
      </c>
      <c r="AR14" s="25">
        <f>VLOOKUP(AR$7,'Off Peak Curve Sum'!$A$7:$AG$161,2)</f>
        <v>21.411000000000001</v>
      </c>
      <c r="AS14" s="25">
        <f>VLOOKUP(AS$7,'Off Peak Curve Sum'!$A$7:$AG$161,2)</f>
        <v>22.25</v>
      </c>
      <c r="AT14" s="25">
        <f>VLOOKUP(AT$7,'Off Peak Curve Sum'!$A$7:$AG$161,2)</f>
        <v>26.734000000000002</v>
      </c>
      <c r="AU14" s="25">
        <f>VLOOKUP(AU$7,'Off Peak Curve Sum'!$A$7:$AG$161,2)</f>
        <v>30.452000000000002</v>
      </c>
      <c r="AV14" s="25">
        <f>VLOOKUP(AV$7,'Off Peak Curve Sum'!$A$7:$AG$161,2)</f>
        <v>28.792000000000002</v>
      </c>
      <c r="AW14" s="25">
        <f>VLOOKUP(AW$7,'Off Peak Curve Sum'!$A$7:$AG$161,2)</f>
        <v>24.919</v>
      </c>
      <c r="AX14" s="25">
        <f>VLOOKUP(AX$7,'Off Peak Curve Sum'!$A$7:$AG$161,2)</f>
        <v>20.85</v>
      </c>
      <c r="AY14" s="25">
        <f>VLOOKUP(AY$7,'Off Peak Curve Sum'!$A$7:$AG$161,2)</f>
        <v>21.831</v>
      </c>
      <c r="AZ14" s="25">
        <f>VLOOKUP(AZ$7,'Off Peak Curve Sum'!$A$7:$AG$161,2)</f>
        <v>23.009</v>
      </c>
      <c r="BA14" s="25">
        <f>VLOOKUP(BA$7,'Off Peak Curve Sum'!$A$7:$AG$161,2)</f>
        <v>23.062000000000001</v>
      </c>
      <c r="BB14" s="25">
        <f>VLOOKUP(BB$7,'Off Peak Curve Sum'!$A$7:$AG$161,2)</f>
        <v>22.785</v>
      </c>
      <c r="BC14" s="25">
        <f>VLOOKUP(BC$7,'Off Peak Curve Sum'!$A$7:$AG$161,2)</f>
        <v>22.33</v>
      </c>
      <c r="BD14" s="25">
        <f>VLOOKUP(BD$7,'Off Peak Curve Sum'!$A$7:$AG$161,2)</f>
        <v>21.954999999999998</v>
      </c>
      <c r="BE14" s="25">
        <f>VLOOKUP(BE$7,'Off Peak Curve Sum'!$A$7:$AG$161,2)</f>
        <v>23.079000000000001</v>
      </c>
      <c r="BF14" s="25">
        <f>VLOOKUP(BF$7,'Off Peak Curve Sum'!$A$7:$AG$161,2)</f>
        <v>26.102</v>
      </c>
      <c r="BG14" s="25">
        <f>VLOOKUP(BG$7,'Off Peak Curve Sum'!$A$7:$AG$161,2)</f>
        <v>29.021000000000001</v>
      </c>
      <c r="BH14" s="25">
        <f>VLOOKUP(BH$7,'Off Peak Curve Sum'!$A$7:$AG$161,2)</f>
        <v>27.943000000000001</v>
      </c>
      <c r="BI14" s="25">
        <f>VLOOKUP(BI$7,'Off Peak Curve Sum'!$A$7:$AG$161,2)</f>
        <v>24.895</v>
      </c>
      <c r="BJ14" s="25">
        <f>VLOOKUP(BJ$7,'Off Peak Curve Sum'!$A$7:$AG$161,2)</f>
        <v>21.909000000000002</v>
      </c>
      <c r="BK14" s="25">
        <f>VLOOKUP(BK$7,'Off Peak Curve Sum'!$A$7:$AG$161,2)</f>
        <v>22.507000000000001</v>
      </c>
      <c r="BL14" s="25">
        <f>VLOOKUP(BL$7,'Off Peak Curve Sum'!$A$7:$AG$161,2)</f>
        <v>23.204999999999998</v>
      </c>
      <c r="BM14" s="25">
        <f>VLOOKUP(BM$7,'Off Peak Curve Sum'!$A$7:$AG$161,2)</f>
        <v>23.604000000000003</v>
      </c>
      <c r="BN14" s="25">
        <f>VLOOKUP(BN$7,'Off Peak Curve Sum'!$A$7:$AG$161,2)</f>
        <v>23.21</v>
      </c>
      <c r="BO14" s="25">
        <f>VLOOKUP(BO$7,'Off Peak Curve Sum'!$A$7:$AG$161,2)</f>
        <v>22.81</v>
      </c>
      <c r="BP14" s="25">
        <f>VLOOKUP(BP$7,'Off Peak Curve Sum'!$A$7:$AG$161,2)</f>
        <v>22.463000000000001</v>
      </c>
      <c r="BQ14" s="25">
        <f>VLOOKUP(BQ$7,'Off Peak Curve Sum'!$A$7:$AG$161,2)</f>
        <v>23.401</v>
      </c>
      <c r="BR14" s="25">
        <f>VLOOKUP(BR$7,'Off Peak Curve Sum'!$A$7:$AG$161,2)</f>
        <v>25.122</v>
      </c>
      <c r="BS14" s="25">
        <f>VLOOKUP(BS$7,'Off Peak Curve Sum'!$A$7:$AG$161,2)</f>
        <v>29.097000000000001</v>
      </c>
      <c r="BT14" s="25">
        <f>VLOOKUP(BT$7,'Off Peak Curve Sum'!$A$7:$AG$161,2)</f>
        <v>27.602</v>
      </c>
      <c r="BU14" s="25">
        <f>VLOOKUP(BU$7,'Off Peak Curve Sum'!$A$7:$AG$161,2)</f>
        <v>25.092000000000002</v>
      </c>
      <c r="BV14" s="25">
        <f>VLOOKUP(BV$7,'Off Peak Curve Sum'!$A$7:$AG$161,2)</f>
        <v>22.414999999999999</v>
      </c>
      <c r="BW14" s="25">
        <f>VLOOKUP(BW$7,'Off Peak Curve Sum'!$A$7:$AG$161,2)</f>
        <v>22.957000000000001</v>
      </c>
      <c r="BX14" s="25">
        <f>VLOOKUP(BX$7,'Off Peak Curve Sum'!$A$7:$AG$161,2)</f>
        <v>23.571000000000002</v>
      </c>
      <c r="BY14" s="25">
        <f>VLOOKUP(BY$7,'Off Peak Curve Sum'!$A$7:$AG$161,2)</f>
        <v>23.972000000000001</v>
      </c>
      <c r="BZ14" s="25">
        <f>VLOOKUP(BZ$7,'Off Peak Curve Sum'!$A$7:$AG$161,2)</f>
        <v>23.613</v>
      </c>
      <c r="CA14" s="25">
        <f>VLOOKUP(CA$7,'Off Peak Curve Sum'!$A$7:$AG$161,2)</f>
        <v>23.077999999999999</v>
      </c>
      <c r="CB14" s="25">
        <f>VLOOKUP(CB$7,'Off Peak Curve Sum'!$A$7:$AG$161,2)</f>
        <v>23.108000000000001</v>
      </c>
      <c r="CC14" s="25">
        <f>VLOOKUP(CC$7,'Off Peak Curve Sum'!$A$7:$AG$161,2)</f>
        <v>23.723000000000003</v>
      </c>
      <c r="CD14" s="25">
        <f>VLOOKUP(CD$7,'Off Peak Curve Sum'!$A$7:$AG$161,2)</f>
        <v>24.828000000000003</v>
      </c>
      <c r="CE14" s="25">
        <f>VLOOKUP(CE$7,'Off Peak Curve Sum'!$A$7:$AG$161,2)</f>
        <v>28.509</v>
      </c>
      <c r="CF14" s="25">
        <f>VLOOKUP(CF$7,'Off Peak Curve Sum'!$A$7:$AG$161,2)</f>
        <v>27.314</v>
      </c>
      <c r="CG14" s="25">
        <f>VLOOKUP(CG$7,'Off Peak Curve Sum'!$A$7:$AG$161,2)</f>
        <v>25.278000000000002</v>
      </c>
      <c r="CH14" s="25">
        <f>VLOOKUP(CH$7,'Off Peak Curve Sum'!$A$7:$AG$161,2)</f>
        <v>22.897000000000002</v>
      </c>
      <c r="CI14" s="25">
        <f>VLOOKUP(CI$7,'Off Peak Curve Sum'!$A$7:$AG$161,2)</f>
        <v>23.182000000000002</v>
      </c>
      <c r="CJ14" s="25">
        <f>VLOOKUP(CJ$7,'Off Peak Curve Sum'!$A$7:$AG$161,2)</f>
        <v>24.112000000000002</v>
      </c>
      <c r="CK14" s="25">
        <f>VLOOKUP(CK$7,'Off Peak Curve Sum'!$A$7:$AG$161,2)</f>
        <v>24.313000000000002</v>
      </c>
      <c r="CL14" s="25">
        <f>VLOOKUP(CL$7,'Off Peak Curve Sum'!$A$7:$AG$161,2)</f>
        <v>24.001000000000001</v>
      </c>
      <c r="CM14" s="25">
        <f>VLOOKUP(CM$7,'Off Peak Curve Sum'!$A$7:$AG$161,2)</f>
        <v>23.52</v>
      </c>
      <c r="CN14" s="25">
        <f>VLOOKUP(CN$7,'Off Peak Curve Sum'!$A$7:$AG$161,2)</f>
        <v>23.561</v>
      </c>
      <c r="CO14" s="25">
        <f>VLOOKUP(CO$7,'Off Peak Curve Sum'!$A$7:$AG$161,2)</f>
        <v>24.031000000000002</v>
      </c>
      <c r="CP14" s="25">
        <f>VLOOKUP(CP$7,'Off Peak Curve Sum'!$A$7:$AG$161,2)</f>
        <v>24.587</v>
      </c>
      <c r="CQ14" s="25">
        <f>VLOOKUP(CQ$7,'Off Peak Curve Sum'!$A$7:$AG$161,2)</f>
        <v>27.998000000000001</v>
      </c>
      <c r="CR14" s="25">
        <f>VLOOKUP(CR$7,'Off Peak Curve Sum'!$A$7:$AG$161,2)</f>
        <v>26.594000000000001</v>
      </c>
      <c r="CS14" s="25">
        <f>VLOOKUP(CS$7,'Off Peak Curve Sum'!$A$7:$AG$161,2)</f>
        <v>25.635000000000002</v>
      </c>
      <c r="CT14" s="25">
        <f>VLOOKUP(CT$7,'Off Peak Curve Sum'!$A$7:$AG$161,2)</f>
        <v>23.336000000000002</v>
      </c>
      <c r="CU14" s="25">
        <f>VLOOKUP(CU$7,'Off Peak Curve Sum'!$A$7:$AG$161,2)</f>
        <v>23.603000000000002</v>
      </c>
      <c r="CV14" s="25">
        <f>VLOOKUP(CV$7,'Off Peak Curve Sum'!$A$7:$AG$161,2)</f>
        <v>24.417000000000002</v>
      </c>
      <c r="CW14" s="25">
        <f>VLOOKUP(CW$7,'Off Peak Curve Sum'!$A$7:$AG$161,2)</f>
        <v>24.64</v>
      </c>
      <c r="CX14" s="25">
        <f>VLOOKUP(CX$7,'Off Peak Curve Sum'!$A$7:$AG$161,2)</f>
        <v>24.176000000000002</v>
      </c>
      <c r="CY14" s="25">
        <f>VLOOKUP(CY$7,'Off Peak Curve Sum'!$A$7:$AG$161,2)</f>
        <v>24.06</v>
      </c>
      <c r="CZ14" s="25">
        <f>VLOOKUP(CZ$7,'Off Peak Curve Sum'!$A$7:$AG$161,2)</f>
        <v>23.922000000000001</v>
      </c>
      <c r="DA14" s="25">
        <f>VLOOKUP(DA$7,'Off Peak Curve Sum'!$A$7:$AG$161,2)</f>
        <v>23.98</v>
      </c>
      <c r="DB14" s="25">
        <f>VLOOKUP(DB$7,'Off Peak Curve Sum'!$A$7:$AG$161,2)</f>
        <v>25.233000000000001</v>
      </c>
      <c r="DC14" s="25">
        <f>VLOOKUP(DC$7,'Off Peak Curve Sum'!$A$7:$AG$161,2)</f>
        <v>26.762</v>
      </c>
      <c r="DD14" s="25">
        <f>VLOOKUP(DD$7,'Off Peak Curve Sum'!$A$7:$AG$161,2)</f>
        <v>26.939</v>
      </c>
      <c r="DE14" s="25">
        <f>VLOOKUP(DE$7,'Off Peak Curve Sum'!$A$7:$AG$161,2)</f>
        <v>25.833000000000002</v>
      </c>
      <c r="DF14" s="25">
        <f>VLOOKUP(DF$7,'Off Peak Curve Sum'!$A$7:$AG$161,2)</f>
        <v>23.512</v>
      </c>
      <c r="DG14" s="25">
        <f>VLOOKUP(DG$7,'Off Peak Curve Sum'!$A$7:$AG$161,2)</f>
        <v>24.139000000000003</v>
      </c>
      <c r="DH14" s="25">
        <f>VLOOKUP(DH$7,'Off Peak Curve Sum'!$A$7:$AG$161,2)</f>
        <v>24.711000000000002</v>
      </c>
      <c r="DI14" s="25">
        <f>VLOOKUP(DI$7,'Off Peak Curve Sum'!$A$7:$AG$161,2)</f>
        <v>24.921000000000003</v>
      </c>
      <c r="DJ14" s="25">
        <f>VLOOKUP(DJ$7,'Off Peak Curve Sum'!$A$7:$AG$161,2)</f>
        <v>24.496000000000002</v>
      </c>
      <c r="DK14" s="25">
        <f>VLOOKUP(DK$7,'Off Peak Curve Sum'!$A$7:$AG$161,2)</f>
        <v>24.413</v>
      </c>
      <c r="DL14" s="25">
        <f>VLOOKUP(DL$7,'Off Peak Curve Sum'!$A$7:$AG$161,2)</f>
        <v>24.13</v>
      </c>
      <c r="DM14" s="25">
        <f>VLOOKUP(DM$7,'Off Peak Curve Sum'!$A$7:$AG$161,2)</f>
        <v>24.573</v>
      </c>
      <c r="DN14" s="25">
        <f>VLOOKUP(DN$7,'Off Peak Curve Sum'!$A$7:$AG$161,2)</f>
        <v>25.139000000000003</v>
      </c>
      <c r="DO14" s="25">
        <f>VLOOKUP(DO$7,'Off Peak Curve Sum'!$A$7:$AG$161,2)</f>
        <v>26.444000000000003</v>
      </c>
      <c r="DP14" s="25">
        <f>VLOOKUP(DP$7,'Off Peak Curve Sum'!$A$7:$AG$161,2)</f>
        <v>26.824999999999999</v>
      </c>
      <c r="DQ14" s="25">
        <f>VLOOKUP(DQ$7,'Off Peak Curve Sum'!$A$7:$AG$161,2)</f>
        <v>26.018000000000001</v>
      </c>
      <c r="DR14" s="25">
        <f>VLOOKUP(DR$7,'Off Peak Curve Sum'!$A$7:$AG$161,2)</f>
        <v>23.879000000000001</v>
      </c>
      <c r="DS14" s="25">
        <f>VLOOKUP(DS$7,'Off Peak Curve Sum'!$A$7:$AG$161,2)</f>
        <v>24.47</v>
      </c>
      <c r="DT14" s="25">
        <f>VLOOKUP(DT$7,'Off Peak Curve Sum'!$A$7:$AG$161,2)</f>
        <v>24.841000000000001</v>
      </c>
      <c r="DU14" s="25">
        <f>VLOOKUP(DU$7,'Off Peak Curve Sum'!$A$7:$AG$161,2)</f>
        <v>25.211000000000002</v>
      </c>
      <c r="DV14" s="25">
        <f>VLOOKUP(DV$7,'Off Peak Curve Sum'!$A$7:$AG$161,2)</f>
        <v>24.968</v>
      </c>
      <c r="DW14" s="25">
        <f>VLOOKUP(DW$7,'Off Peak Curve Sum'!$A$7:$AG$161,2)</f>
        <v>24.754000000000001</v>
      </c>
      <c r="DX14" s="25">
        <f>VLOOKUP(DX$7,'Off Peak Curve Sum'!$A$7:$AG$161,2)</f>
        <v>24.484999999999999</v>
      </c>
      <c r="DY14" s="25">
        <f>VLOOKUP(DY$7,'Off Peak Curve Sum'!$A$7:$AG$161,2)</f>
        <v>24.832000000000001</v>
      </c>
      <c r="DZ14" s="25">
        <f>VLOOKUP(DZ$7,'Off Peak Curve Sum'!$A$7:$AG$161,2)</f>
        <v>25.084</v>
      </c>
      <c r="EA14" s="25">
        <f>VLOOKUP(EA$7,'Off Peak Curve Sum'!$A$7:$AG$161,2)</f>
        <v>26.168000000000003</v>
      </c>
      <c r="EB14" s="25">
        <f>VLOOKUP(EB$7,'Off Peak Curve Sum'!$A$7:$AG$161,2)</f>
        <v>26.751000000000001</v>
      </c>
      <c r="EC14" s="25">
        <f>VLOOKUP(EC$7,'Off Peak Curve Sum'!$A$7:$AG$161,2)</f>
        <v>26.051000000000002</v>
      </c>
      <c r="ED14" s="25">
        <f>VLOOKUP(ED$7,'Off Peak Curve Sum'!$A$7:$AG$161,2)</f>
        <v>24.442</v>
      </c>
      <c r="EE14" s="25">
        <f>VLOOKUP(EE$7,'Off Peak Curve Sum'!$A$7:$AG$161,2)</f>
        <v>24.804000000000002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20.518285714285714</v>
      </c>
      <c r="D15" s="22">
        <f ca="1">IF(ISERROR(AVERAGE(OFFSET('Off Peak Curve Sum'!$G$6,1,0,14,1))),0,AVERAGE(OFFSET('Off Peak Curve Sum'!$G$6,1,0,14,1)))</f>
        <v>22.017857142857142</v>
      </c>
      <c r="E15" s="22">
        <f ca="1">IF(ISERROR((SUM(OFFSET('Off Peak Curve Sum'!$G$6,16,0,17,1))+ 13* 'Off Peak Curve Sum'!$G$38)/30), 'Off Peak Curve Sum'!$G$38,(SUM(OFFSET('Off Peak Curve Sum'!$G$6,16,0,17,1))+ 13* 'Off Peak Curve Sum'!$G$38)/30)</f>
        <v>18.149999999999999</v>
      </c>
      <c r="F15" s="22">
        <f>VLOOKUP(F$7,'Off Peak Curve Sum'!$A$7:$AG$161,7)</f>
        <v>21.387</v>
      </c>
      <c r="G15" s="23">
        <f t="shared" ca="1" si="4"/>
        <v>20.518285714285714</v>
      </c>
      <c r="H15" s="131">
        <f t="shared" si="5"/>
        <v>22.254000000000001</v>
      </c>
      <c r="I15" s="131">
        <f t="shared" si="11"/>
        <v>22.38</v>
      </c>
      <c r="J15" s="131">
        <f t="shared" si="11"/>
        <v>22.436</v>
      </c>
      <c r="K15" s="131">
        <f t="shared" si="11"/>
        <v>22.983000000000001</v>
      </c>
      <c r="L15" s="131">
        <f t="shared" si="11"/>
        <v>22.339000000000002</v>
      </c>
      <c r="M15" s="131">
        <f t="shared" si="11"/>
        <v>22.292000000000002</v>
      </c>
      <c r="N15" s="131">
        <f t="shared" si="11"/>
        <v>33.064999999999998</v>
      </c>
      <c r="O15" s="131">
        <f t="shared" si="11"/>
        <v>35.194000000000003</v>
      </c>
      <c r="P15" s="131">
        <f t="shared" si="11"/>
        <v>27.6</v>
      </c>
      <c r="Q15" s="131">
        <f t="shared" si="11"/>
        <v>25.782</v>
      </c>
      <c r="R15" s="131">
        <f t="shared" si="11"/>
        <v>23.104000000000003</v>
      </c>
      <c r="S15" s="131">
        <f t="shared" si="11"/>
        <v>22.742000000000001</v>
      </c>
      <c r="T15" s="23">
        <f t="shared" si="7"/>
        <v>25.180916666666665</v>
      </c>
      <c r="U15" s="23">
        <f t="shared" si="8"/>
        <v>25.500583333333338</v>
      </c>
      <c r="V15" s="23">
        <f t="shared" si="9"/>
        <v>26.20609523809523</v>
      </c>
      <c r="W15" s="78"/>
      <c r="X15" s="65">
        <f t="shared" ca="1" si="10"/>
        <v>25.865268983268972</v>
      </c>
      <c r="Y15" s="12"/>
      <c r="Z15" s="39"/>
      <c r="AB15" s="22">
        <f>VLOOKUP(AB$7,'Off Peak Curve Sum'!$A$7:$AG$161,7)</f>
        <v>22.254000000000001</v>
      </c>
      <c r="AC15" s="22">
        <f>VLOOKUP(AC$7,'Off Peak Curve Sum'!$A$7:$AG$161,7)</f>
        <v>22.38</v>
      </c>
      <c r="AD15" s="22">
        <f>VLOOKUP(AD$7,'Off Peak Curve Sum'!$A$7:$AG$161,7)</f>
        <v>22.436</v>
      </c>
      <c r="AE15" s="22">
        <f>VLOOKUP(AE$7,'Off Peak Curve Sum'!$A$7:$AG$161,7)</f>
        <v>22.983000000000001</v>
      </c>
      <c r="AF15" s="22">
        <f>VLOOKUP(AF$7,'Off Peak Curve Sum'!$A$7:$AG$161,7)</f>
        <v>22.339000000000002</v>
      </c>
      <c r="AG15" s="22">
        <f>VLOOKUP(AG$7,'Off Peak Curve Sum'!$A$7:$AG$161,7)</f>
        <v>22.292000000000002</v>
      </c>
      <c r="AH15" s="22">
        <f>VLOOKUP(AH$7,'Off Peak Curve Sum'!$A$7:$AG$161,7)</f>
        <v>33.064999999999998</v>
      </c>
      <c r="AI15" s="22">
        <f>VLOOKUP(AI$7,'Off Peak Curve Sum'!$A$7:$AG$161,7)</f>
        <v>35.194000000000003</v>
      </c>
      <c r="AJ15" s="22">
        <f>VLOOKUP(AJ$7,'Off Peak Curve Sum'!$A$7:$AG$161,7)</f>
        <v>27.6</v>
      </c>
      <c r="AK15" s="22">
        <f>VLOOKUP(AK$7,'Off Peak Curve Sum'!$A$7:$AG$161,7)</f>
        <v>25.782</v>
      </c>
      <c r="AL15" s="22">
        <f>VLOOKUP(AL$7,'Off Peak Curve Sum'!$A$7:$AG$161,7)</f>
        <v>23.104000000000003</v>
      </c>
      <c r="AM15" s="22">
        <f>VLOOKUP(AM$7,'Off Peak Curve Sum'!$A$7:$AG$161,7)</f>
        <v>22.742000000000001</v>
      </c>
      <c r="AN15" s="22">
        <f>VLOOKUP(AN$7,'Off Peak Curve Sum'!$A$7:$AG$161,7)</f>
        <v>23.492000000000001</v>
      </c>
      <c r="AO15" s="22">
        <f>VLOOKUP(AO$7,'Off Peak Curve Sum'!$A$7:$AG$161,7)</f>
        <v>23.714000000000002</v>
      </c>
      <c r="AP15" s="22">
        <f>VLOOKUP(AP$7,'Off Peak Curve Sum'!$A$7:$AG$161,7)</f>
        <v>22.952000000000002</v>
      </c>
      <c r="AQ15" s="22">
        <f>VLOOKUP(AQ$7,'Off Peak Curve Sum'!$A$7:$AG$161,7)</f>
        <v>22.6</v>
      </c>
      <c r="AR15" s="22">
        <f>VLOOKUP(AR$7,'Off Peak Curve Sum'!$A$7:$AG$161,7)</f>
        <v>22.411000000000001</v>
      </c>
      <c r="AS15" s="22">
        <f>VLOOKUP(AS$7,'Off Peak Curve Sum'!$A$7:$AG$161,7)</f>
        <v>24.5</v>
      </c>
      <c r="AT15" s="22">
        <f>VLOOKUP(AT$7,'Off Peak Curve Sum'!$A$7:$AG$161,7)</f>
        <v>29.734000000000002</v>
      </c>
      <c r="AU15" s="22">
        <f>VLOOKUP(AU$7,'Off Peak Curve Sum'!$A$7:$AG$161,7)</f>
        <v>34.451999999999998</v>
      </c>
      <c r="AV15" s="22">
        <f>VLOOKUP(AV$7,'Off Peak Curve Sum'!$A$7:$AG$161,7)</f>
        <v>31.792000000000002</v>
      </c>
      <c r="AW15" s="22">
        <f>VLOOKUP(AW$7,'Off Peak Curve Sum'!$A$7:$AG$161,7)</f>
        <v>26.048999999999999</v>
      </c>
      <c r="AX15" s="22">
        <f>VLOOKUP(AX$7,'Off Peak Curve Sum'!$A$7:$AG$161,7)</f>
        <v>21.73</v>
      </c>
      <c r="AY15" s="22">
        <f>VLOOKUP(AY$7,'Off Peak Curve Sum'!$A$7:$AG$161,7)</f>
        <v>22.581</v>
      </c>
      <c r="AZ15" s="22">
        <f>VLOOKUP(AZ$7,'Off Peak Curve Sum'!$A$7:$AG$161,7)</f>
        <v>24.109000000000002</v>
      </c>
      <c r="BA15" s="22">
        <f>VLOOKUP(BA$7,'Off Peak Curve Sum'!$A$7:$AG$161,7)</f>
        <v>24.162000000000003</v>
      </c>
      <c r="BB15" s="22">
        <f>VLOOKUP(BB$7,'Off Peak Curve Sum'!$A$7:$AG$161,7)</f>
        <v>23.885000000000002</v>
      </c>
      <c r="BC15" s="22">
        <f>VLOOKUP(BC$7,'Off Peak Curve Sum'!$A$7:$AG$161,7)</f>
        <v>23.43</v>
      </c>
      <c r="BD15" s="22">
        <f>VLOOKUP(BD$7,'Off Peak Curve Sum'!$A$7:$AG$161,7)</f>
        <v>23.055</v>
      </c>
      <c r="BE15" s="22">
        <f>VLOOKUP(BE$7,'Off Peak Curve Sum'!$A$7:$AG$161,7)</f>
        <v>25.239000000000001</v>
      </c>
      <c r="BF15" s="22">
        <f>VLOOKUP(BF$7,'Off Peak Curve Sum'!$A$7:$AG$161,7)</f>
        <v>28.902000000000001</v>
      </c>
      <c r="BG15" s="22">
        <f>VLOOKUP(BG$7,'Off Peak Curve Sum'!$A$7:$AG$161,7)</f>
        <v>32.670999999999999</v>
      </c>
      <c r="BH15" s="22">
        <f>VLOOKUP(BH$7,'Off Peak Curve Sum'!$A$7:$AG$161,7)</f>
        <v>30.743000000000002</v>
      </c>
      <c r="BI15" s="22">
        <f>VLOOKUP(BI$7,'Off Peak Curve Sum'!$A$7:$AG$161,7)</f>
        <v>26.094999999999999</v>
      </c>
      <c r="BJ15" s="22">
        <f>VLOOKUP(BJ$7,'Off Peak Curve Sum'!$A$7:$AG$161,7)</f>
        <v>22.899000000000001</v>
      </c>
      <c r="BK15" s="22">
        <f>VLOOKUP(BK$7,'Off Peak Curve Sum'!$A$7:$AG$161,7)</f>
        <v>23.397000000000002</v>
      </c>
      <c r="BL15" s="22">
        <f>VLOOKUP(BL$7,'Off Peak Curve Sum'!$A$7:$AG$161,7)</f>
        <v>24.364999999999998</v>
      </c>
      <c r="BM15" s="22">
        <f>VLOOKUP(BM$7,'Off Peak Curve Sum'!$A$7:$AG$161,7)</f>
        <v>24.764000000000003</v>
      </c>
      <c r="BN15" s="22">
        <f>VLOOKUP(BN$7,'Off Peak Curve Sum'!$A$7:$AG$161,7)</f>
        <v>24.37</v>
      </c>
      <c r="BO15" s="22">
        <f>VLOOKUP(BO$7,'Off Peak Curve Sum'!$A$7:$AG$161,7)</f>
        <v>23.97</v>
      </c>
      <c r="BP15" s="22">
        <f>VLOOKUP(BP$7,'Off Peak Curve Sum'!$A$7:$AG$161,7)</f>
        <v>23.623000000000001</v>
      </c>
      <c r="BQ15" s="22">
        <f>VLOOKUP(BQ$7,'Off Peak Curve Sum'!$A$7:$AG$161,7)</f>
        <v>25.471</v>
      </c>
      <c r="BR15" s="22">
        <f>VLOOKUP(BR$7,'Off Peak Curve Sum'!$A$7:$AG$161,7)</f>
        <v>27.722000000000001</v>
      </c>
      <c r="BS15" s="22">
        <f>VLOOKUP(BS$7,'Off Peak Curve Sum'!$A$7:$AG$161,7)</f>
        <v>32.417000000000002</v>
      </c>
      <c r="BT15" s="22">
        <f>VLOOKUP(BT$7,'Off Peak Curve Sum'!$A$7:$AG$161,7)</f>
        <v>30.202000000000002</v>
      </c>
      <c r="BU15" s="22">
        <f>VLOOKUP(BU$7,'Off Peak Curve Sum'!$A$7:$AG$161,7)</f>
        <v>26.342000000000002</v>
      </c>
      <c r="BV15" s="22">
        <f>VLOOKUP(BV$7,'Off Peak Curve Sum'!$A$7:$AG$161,7)</f>
        <v>23.484999999999999</v>
      </c>
      <c r="BW15" s="22">
        <f>VLOOKUP(BW$7,'Off Peak Curve Sum'!$A$7:$AG$161,7)</f>
        <v>23.937000000000001</v>
      </c>
      <c r="BX15" s="22">
        <f>VLOOKUP(BX$7,'Off Peak Curve Sum'!$A$7:$AG$161,7)</f>
        <v>24.781000000000002</v>
      </c>
      <c r="BY15" s="22">
        <f>VLOOKUP(BY$7,'Off Peak Curve Sum'!$A$7:$AG$161,7)</f>
        <v>25.182000000000002</v>
      </c>
      <c r="BZ15" s="22">
        <f>VLOOKUP(BZ$7,'Off Peak Curve Sum'!$A$7:$AG$161,7)</f>
        <v>24.823</v>
      </c>
      <c r="CA15" s="22">
        <f>VLOOKUP(CA$7,'Off Peak Curve Sum'!$A$7:$AG$161,7)</f>
        <v>24.288</v>
      </c>
      <c r="CB15" s="22">
        <f>VLOOKUP(CB$7,'Off Peak Curve Sum'!$A$7:$AG$161,7)</f>
        <v>24.318000000000001</v>
      </c>
      <c r="CC15" s="22">
        <f>VLOOKUP(CC$7,'Off Peak Curve Sum'!$A$7:$AG$161,7)</f>
        <v>25.703000000000003</v>
      </c>
      <c r="CD15" s="22">
        <f>VLOOKUP(CD$7,'Off Peak Curve Sum'!$A$7:$AG$161,7)</f>
        <v>27.258000000000003</v>
      </c>
      <c r="CE15" s="22">
        <f>VLOOKUP(CE$7,'Off Peak Curve Sum'!$A$7:$AG$161,7)</f>
        <v>31.549000000000003</v>
      </c>
      <c r="CF15" s="22">
        <f>VLOOKUP(CF$7,'Off Peak Curve Sum'!$A$7:$AG$161,7)</f>
        <v>29.744</v>
      </c>
      <c r="CG15" s="22">
        <f>VLOOKUP(CG$7,'Off Peak Curve Sum'!$A$7:$AG$161,7)</f>
        <v>26.558</v>
      </c>
      <c r="CH15" s="22">
        <f>VLOOKUP(CH$7,'Off Peak Curve Sum'!$A$7:$AG$161,7)</f>
        <v>24.027000000000001</v>
      </c>
      <c r="CI15" s="22">
        <f>VLOOKUP(CI$7,'Off Peak Curve Sum'!$A$7:$AG$161,7)</f>
        <v>24.232000000000003</v>
      </c>
      <c r="CJ15" s="22">
        <f>VLOOKUP(CJ$7,'Off Peak Curve Sum'!$A$7:$AG$161,7)</f>
        <v>25.342000000000002</v>
      </c>
      <c r="CK15" s="22">
        <f>VLOOKUP(CK$7,'Off Peak Curve Sum'!$A$7:$AG$161,7)</f>
        <v>25.543000000000003</v>
      </c>
      <c r="CL15" s="22">
        <f>VLOOKUP(CL$7,'Off Peak Curve Sum'!$A$7:$AG$161,7)</f>
        <v>25.231000000000002</v>
      </c>
      <c r="CM15" s="22">
        <f>VLOOKUP(CM$7,'Off Peak Curve Sum'!$A$7:$AG$161,7)</f>
        <v>24.75</v>
      </c>
      <c r="CN15" s="22">
        <f>VLOOKUP(CN$7,'Off Peak Curve Sum'!$A$7:$AG$161,7)</f>
        <v>24.791</v>
      </c>
      <c r="CO15" s="22">
        <f>VLOOKUP(CO$7,'Off Peak Curve Sum'!$A$7:$AG$161,7)</f>
        <v>25.951000000000001</v>
      </c>
      <c r="CP15" s="22">
        <f>VLOOKUP(CP$7,'Off Peak Curve Sum'!$A$7:$AG$161,7)</f>
        <v>26.907</v>
      </c>
      <c r="CQ15" s="22">
        <f>VLOOKUP(CQ$7,'Off Peak Curve Sum'!$A$7:$AG$161,7)</f>
        <v>30.868000000000002</v>
      </c>
      <c r="CR15" s="22">
        <f>VLOOKUP(CR$7,'Off Peak Curve Sum'!$A$7:$AG$161,7)</f>
        <v>28.914000000000001</v>
      </c>
      <c r="CS15" s="22">
        <f>VLOOKUP(CS$7,'Off Peak Curve Sum'!$A$7:$AG$161,7)</f>
        <v>26.925000000000001</v>
      </c>
      <c r="CT15" s="22">
        <f>VLOOKUP(CT$7,'Off Peak Curve Sum'!$A$7:$AG$161,7)</f>
        <v>24.496000000000002</v>
      </c>
      <c r="CU15" s="22">
        <f>VLOOKUP(CU$7,'Off Peak Curve Sum'!$A$7:$AG$161,7)</f>
        <v>24.683</v>
      </c>
      <c r="CV15" s="22">
        <f>VLOOKUP(CV$7,'Off Peak Curve Sum'!$A$7:$AG$161,7)</f>
        <v>25.647000000000002</v>
      </c>
      <c r="CW15" s="22">
        <f>VLOOKUP(CW$7,'Off Peak Curve Sum'!$A$7:$AG$161,7)</f>
        <v>25.87</v>
      </c>
      <c r="CX15" s="22">
        <f>VLOOKUP(CX$7,'Off Peak Curve Sum'!$A$7:$AG$161,7)</f>
        <v>25.406000000000002</v>
      </c>
      <c r="CY15" s="22">
        <f>VLOOKUP(CY$7,'Off Peak Curve Sum'!$A$7:$AG$161,7)</f>
        <v>25.29</v>
      </c>
      <c r="CZ15" s="22">
        <f>VLOOKUP(CZ$7,'Off Peak Curve Sum'!$A$7:$AG$161,7)</f>
        <v>25.152000000000001</v>
      </c>
      <c r="DA15" s="22">
        <f>VLOOKUP(DA$7,'Off Peak Curve Sum'!$A$7:$AG$161,7)</f>
        <v>25.85</v>
      </c>
      <c r="DB15" s="22">
        <f>VLOOKUP(DB$7,'Off Peak Curve Sum'!$A$7:$AG$161,7)</f>
        <v>27.463000000000001</v>
      </c>
      <c r="DC15" s="22">
        <f>VLOOKUP(DC$7,'Off Peak Curve Sum'!$A$7:$AG$161,7)</f>
        <v>29.502000000000002</v>
      </c>
      <c r="DD15" s="22">
        <f>VLOOKUP(DD$7,'Off Peak Curve Sum'!$A$7:$AG$161,7)</f>
        <v>29.179000000000002</v>
      </c>
      <c r="DE15" s="22">
        <f>VLOOKUP(DE$7,'Off Peak Curve Sum'!$A$7:$AG$161,7)</f>
        <v>27.123000000000001</v>
      </c>
      <c r="DF15" s="22">
        <f>VLOOKUP(DF$7,'Off Peak Curve Sum'!$A$7:$AG$161,7)</f>
        <v>24.682000000000002</v>
      </c>
      <c r="DG15" s="22">
        <f>VLOOKUP(DG$7,'Off Peak Curve Sum'!$A$7:$AG$161,7)</f>
        <v>25.239000000000001</v>
      </c>
      <c r="DH15" s="22">
        <f>VLOOKUP(DH$7,'Off Peak Curve Sum'!$A$7:$AG$161,7)</f>
        <v>25.941000000000003</v>
      </c>
      <c r="DI15" s="22">
        <f>VLOOKUP(DI$7,'Off Peak Curve Sum'!$A$7:$AG$161,7)</f>
        <v>26.151</v>
      </c>
      <c r="DJ15" s="22">
        <f>VLOOKUP(DJ$7,'Off Peak Curve Sum'!$A$7:$AG$161,7)</f>
        <v>25.736000000000001</v>
      </c>
      <c r="DK15" s="22">
        <f>VLOOKUP(DK$7,'Off Peak Curve Sum'!$A$7:$AG$161,7)</f>
        <v>25.653000000000002</v>
      </c>
      <c r="DL15" s="22">
        <f>VLOOKUP(DL$7,'Off Peak Curve Sum'!$A$7:$AG$161,7)</f>
        <v>25.37</v>
      </c>
      <c r="DM15" s="22">
        <f>VLOOKUP(DM$7,'Off Peak Curve Sum'!$A$7:$AG$161,7)</f>
        <v>26.393000000000001</v>
      </c>
      <c r="DN15" s="22">
        <f>VLOOKUP(DN$7,'Off Peak Curve Sum'!$A$7:$AG$161,7)</f>
        <v>27.289000000000001</v>
      </c>
      <c r="DO15" s="22">
        <f>VLOOKUP(DO$7,'Off Peak Curve Sum'!$A$7:$AG$161,7)</f>
        <v>29.064</v>
      </c>
      <c r="DP15" s="22">
        <f>VLOOKUP(DP$7,'Off Peak Curve Sum'!$A$7:$AG$161,7)</f>
        <v>28.984999999999999</v>
      </c>
      <c r="DQ15" s="22">
        <f>VLOOKUP(DQ$7,'Off Peak Curve Sum'!$A$7:$AG$161,7)</f>
        <v>27.308</v>
      </c>
      <c r="DR15" s="22">
        <f>VLOOKUP(DR$7,'Off Peak Curve Sum'!$A$7:$AG$161,7)</f>
        <v>25.048999999999999</v>
      </c>
      <c r="DS15" s="22">
        <f>VLOOKUP(DS$7,'Off Peak Curve Sum'!$A$7:$AG$161,7)</f>
        <v>25.58</v>
      </c>
      <c r="DT15" s="22">
        <f>VLOOKUP(DT$7,'Off Peak Curve Sum'!$A$7:$AG$161,7)</f>
        <v>26.051000000000002</v>
      </c>
      <c r="DU15" s="22">
        <f>VLOOKUP(DU$7,'Off Peak Curve Sum'!$A$7:$AG$161,7)</f>
        <v>26.421000000000003</v>
      </c>
      <c r="DV15" s="22">
        <f>VLOOKUP(DV$7,'Off Peak Curve Sum'!$A$7:$AG$161,7)</f>
        <v>26.178000000000001</v>
      </c>
      <c r="DW15" s="22">
        <f>VLOOKUP(DW$7,'Off Peak Curve Sum'!$A$7:$AG$161,7)</f>
        <v>25.964000000000002</v>
      </c>
      <c r="DX15" s="22">
        <f>VLOOKUP(DX$7,'Off Peak Curve Sum'!$A$7:$AG$161,7)</f>
        <v>25.695</v>
      </c>
      <c r="DY15" s="22">
        <f>VLOOKUP(DY$7,'Off Peak Curve Sum'!$A$7:$AG$161,7)</f>
        <v>26.582000000000001</v>
      </c>
      <c r="DZ15" s="22">
        <f>VLOOKUP(DZ$7,'Off Peak Curve Sum'!$A$7:$AG$161,7)</f>
        <v>27.134</v>
      </c>
      <c r="EA15" s="22">
        <f>VLOOKUP(EA$7,'Off Peak Curve Sum'!$A$7:$AG$161,7)</f>
        <v>28.638000000000002</v>
      </c>
      <c r="EB15" s="22">
        <f>VLOOKUP(EB$7,'Off Peak Curve Sum'!$A$7:$AG$161,7)</f>
        <v>28.801000000000002</v>
      </c>
      <c r="EC15" s="22">
        <f>VLOOKUP(EC$7,'Off Peak Curve Sum'!$A$7:$AG$161,7)</f>
        <v>27.311</v>
      </c>
      <c r="ED15" s="22">
        <f>VLOOKUP(ED$7,'Off Peak Curve Sum'!$A$7:$AG$161,7)</f>
        <v>25.592000000000002</v>
      </c>
      <c r="EE15" s="22">
        <f>VLOOKUP(EE$7,'Off Peak Curve Sum'!$A$7:$AG$161,7)</f>
        <v>25.904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27.718170702979695</v>
      </c>
      <c r="D18" s="22">
        <f ca="1">IF(ISERROR(AVERAGE(OFFSET('Off Peak Curve Sum'!$R$6,1,0,14,1))),0,AVERAGE(OFFSET('Off Peak Curve Sum'!$R$6,1,0,14,1)))</f>
        <v>26.143846375601633</v>
      </c>
      <c r="E18" s="22">
        <f ca="1">IF(ISERROR((SUM(OFFSET('Off Peak Curve Sum'!$R$6,16,0,17,1))+ 13* 'Off Peak Curve Sum'!$R$38)/30), 'Off Peak Curve Sum'!$R$38,(SUM(OFFSET('Off Peak Curve Sum'!$R$6,16,0,17,1))+ 13* 'Off Peak Curve Sum'!$R$38)/30)</f>
        <v>27.381665733337446</v>
      </c>
      <c r="F18" s="22">
        <f>VLOOKUP(F$7,'Off Peak Curve Sum'!$A$7:$AG$161,3)</f>
        <v>29.629000000000001</v>
      </c>
      <c r="G18" s="23">
        <f ca="1">AVERAGE(D18,E18,F18)</f>
        <v>27.718170702979695</v>
      </c>
      <c r="H18" s="131">
        <f t="shared" ref="H18:S18" si="12">AB18</f>
        <v>26.94</v>
      </c>
      <c r="I18" s="131">
        <f t="shared" si="12"/>
        <v>22.95</v>
      </c>
      <c r="J18" s="131">
        <f t="shared" si="12"/>
        <v>21.056000000000001</v>
      </c>
      <c r="K18" s="131">
        <f t="shared" si="12"/>
        <v>19.333000000000002</v>
      </c>
      <c r="L18" s="131">
        <f t="shared" si="12"/>
        <v>21.419</v>
      </c>
      <c r="M18" s="131">
        <f t="shared" si="12"/>
        <v>22.375</v>
      </c>
      <c r="N18" s="131">
        <f t="shared" si="12"/>
        <v>30.355</v>
      </c>
      <c r="O18" s="131">
        <f t="shared" si="12"/>
        <v>34.79</v>
      </c>
      <c r="P18" s="131">
        <f t="shared" si="12"/>
        <v>29.9</v>
      </c>
      <c r="Q18" s="131">
        <f t="shared" si="12"/>
        <v>28.984000000000002</v>
      </c>
      <c r="R18" s="131">
        <f t="shared" si="12"/>
        <v>22.292000000000002</v>
      </c>
      <c r="S18" s="131">
        <f t="shared" si="12"/>
        <v>28.46</v>
      </c>
      <c r="T18" s="23">
        <f>AVERAGE(AB18:AM18)</f>
        <v>25.737833333333331</v>
      </c>
      <c r="U18" s="23">
        <f>AVERAGE(AN18:AY18)</f>
        <v>27.887333333333334</v>
      </c>
      <c r="V18" s="23">
        <f>AVERAGE(AZ18:EE18)</f>
        <v>29.497404761904768</v>
      </c>
      <c r="W18" s="78"/>
      <c r="X18" s="65">
        <f ca="1">AVERAGE(D18:F18,AB18:EE18)</f>
        <v>28.868815424404868</v>
      </c>
      <c r="Y18" s="12"/>
      <c r="Z18" s="39"/>
      <c r="AB18" s="22">
        <f>VLOOKUP(AB$7,'Off Peak Curve Sum'!$A$7:$AG$161,3)</f>
        <v>26.94</v>
      </c>
      <c r="AC18" s="22">
        <f>VLOOKUP(AC$7,'Off Peak Curve Sum'!$A$7:$AG$161,3)</f>
        <v>22.95</v>
      </c>
      <c r="AD18" s="22">
        <f>VLOOKUP(AD$7,'Off Peak Curve Sum'!$A$7:$AG$161,3)</f>
        <v>21.056000000000001</v>
      </c>
      <c r="AE18" s="22">
        <f>VLOOKUP(AE$7,'Off Peak Curve Sum'!$A$7:$AG$161,3)</f>
        <v>19.333000000000002</v>
      </c>
      <c r="AF18" s="22">
        <f>VLOOKUP(AF$7,'Off Peak Curve Sum'!$A$7:$AG$161,3)</f>
        <v>21.419</v>
      </c>
      <c r="AG18" s="22">
        <f>VLOOKUP(AG$7,'Off Peak Curve Sum'!$A$7:$AG$161,3)</f>
        <v>22.375</v>
      </c>
      <c r="AH18" s="22">
        <f>VLOOKUP(AH$7,'Off Peak Curve Sum'!$A$7:$AG$161,3)</f>
        <v>30.355</v>
      </c>
      <c r="AI18" s="22">
        <f>VLOOKUP(AI$7,'Off Peak Curve Sum'!$A$7:$AG$161,3)</f>
        <v>34.79</v>
      </c>
      <c r="AJ18" s="22">
        <f>VLOOKUP(AJ$7,'Off Peak Curve Sum'!$A$7:$AG$161,3)</f>
        <v>29.9</v>
      </c>
      <c r="AK18" s="22">
        <f>VLOOKUP(AK$7,'Off Peak Curve Sum'!$A$7:$AG$161,3)</f>
        <v>28.984000000000002</v>
      </c>
      <c r="AL18" s="22">
        <f>VLOOKUP(AL$7,'Off Peak Curve Sum'!$A$7:$AG$161,3)</f>
        <v>22.292000000000002</v>
      </c>
      <c r="AM18" s="22">
        <f>VLOOKUP(AM$7,'Off Peak Curve Sum'!$A$7:$AG$161,3)</f>
        <v>28.46</v>
      </c>
      <c r="AN18" s="22">
        <f>VLOOKUP(AN$7,'Off Peak Curve Sum'!$A$7:$AG$161,3)</f>
        <v>27.414999999999999</v>
      </c>
      <c r="AO18" s="22">
        <f>VLOOKUP(AO$7,'Off Peak Curve Sum'!$A$7:$AG$161,3)</f>
        <v>26.518000000000001</v>
      </c>
      <c r="AP18" s="22">
        <f>VLOOKUP(AP$7,'Off Peak Curve Sum'!$A$7:$AG$161,3)</f>
        <v>25.831</v>
      </c>
      <c r="AQ18" s="22">
        <f>VLOOKUP(AQ$7,'Off Peak Curve Sum'!$A$7:$AG$161,3)</f>
        <v>23.233000000000001</v>
      </c>
      <c r="AR18" s="22">
        <f>VLOOKUP(AR$7,'Off Peak Curve Sum'!$A$7:$AG$161,3)</f>
        <v>15.044</v>
      </c>
      <c r="AS18" s="22">
        <f>VLOOKUP(AS$7,'Off Peak Curve Sum'!$A$7:$AG$161,3)</f>
        <v>18</v>
      </c>
      <c r="AT18" s="22">
        <f>VLOOKUP(AT$7,'Off Peak Curve Sum'!$A$7:$AG$161,3)</f>
        <v>36.806000000000004</v>
      </c>
      <c r="AU18" s="22">
        <f>VLOOKUP(AU$7,'Off Peak Curve Sum'!$A$7:$AG$161,3)</f>
        <v>39.081000000000003</v>
      </c>
      <c r="AV18" s="22">
        <f>VLOOKUP(AV$7,'Off Peak Curve Sum'!$A$7:$AG$161,3)</f>
        <v>33.417000000000002</v>
      </c>
      <c r="AW18" s="22">
        <f>VLOOKUP(AW$7,'Off Peak Curve Sum'!$A$7:$AG$161,3)</f>
        <v>29.298000000000002</v>
      </c>
      <c r="AX18" s="22">
        <f>VLOOKUP(AX$7,'Off Peak Curve Sum'!$A$7:$AG$161,3)</f>
        <v>27.024999999999999</v>
      </c>
      <c r="AY18" s="22">
        <f>VLOOKUP(AY$7,'Off Peak Curve Sum'!$A$7:$AG$161,3)</f>
        <v>32.979999999999997</v>
      </c>
      <c r="AZ18" s="22">
        <f>VLOOKUP(AZ$7,'Off Peak Curve Sum'!$A$7:$AG$161,3)</f>
        <v>27.184000000000001</v>
      </c>
      <c r="BA18" s="22">
        <f>VLOOKUP(BA$7,'Off Peak Curve Sum'!$A$7:$AG$161,3)</f>
        <v>26.418000000000003</v>
      </c>
      <c r="BB18" s="22">
        <f>VLOOKUP(BB$7,'Off Peak Curve Sum'!$A$7:$AG$161,3)</f>
        <v>26.05</v>
      </c>
      <c r="BC18" s="22">
        <f>VLOOKUP(BC$7,'Off Peak Curve Sum'!$A$7:$AG$161,3)</f>
        <v>23.963000000000001</v>
      </c>
      <c r="BD18" s="22">
        <f>VLOOKUP(BD$7,'Off Peak Curve Sum'!$A$7:$AG$161,3)</f>
        <v>16.952000000000002</v>
      </c>
      <c r="BE18" s="22">
        <f>VLOOKUP(BE$7,'Off Peak Curve Sum'!$A$7:$AG$161,3)</f>
        <v>20.007000000000001</v>
      </c>
      <c r="BF18" s="22">
        <f>VLOOKUP(BF$7,'Off Peak Curve Sum'!$A$7:$AG$161,3)</f>
        <v>35.012</v>
      </c>
      <c r="BG18" s="22">
        <f>VLOOKUP(BG$7,'Off Peak Curve Sum'!$A$7:$AG$161,3)</f>
        <v>36.862000000000002</v>
      </c>
      <c r="BH18" s="22">
        <f>VLOOKUP(BH$7,'Off Peak Curve Sum'!$A$7:$AG$161,3)</f>
        <v>32.326999999999998</v>
      </c>
      <c r="BI18" s="22">
        <f>VLOOKUP(BI$7,'Off Peak Curve Sum'!$A$7:$AG$161,3)</f>
        <v>29.094999999999999</v>
      </c>
      <c r="BJ18" s="22">
        <f>VLOOKUP(BJ$7,'Off Peak Curve Sum'!$A$7:$AG$161,3)</f>
        <v>27.245000000000001</v>
      </c>
      <c r="BK18" s="22">
        <f>VLOOKUP(BK$7,'Off Peak Curve Sum'!$A$7:$AG$161,3)</f>
        <v>32.210999999999999</v>
      </c>
      <c r="BL18" s="22">
        <f>VLOOKUP(BL$7,'Off Peak Curve Sum'!$A$7:$AG$161,3)</f>
        <v>27.421000000000003</v>
      </c>
      <c r="BM18" s="22">
        <f>VLOOKUP(BM$7,'Off Peak Curve Sum'!$A$7:$AG$161,3)</f>
        <v>26.974</v>
      </c>
      <c r="BN18" s="22">
        <f>VLOOKUP(BN$7,'Off Peak Curve Sum'!$A$7:$AG$161,3)</f>
        <v>26.497</v>
      </c>
      <c r="BO18" s="22">
        <f>VLOOKUP(BO$7,'Off Peak Curve Sum'!$A$7:$AG$161,3)</f>
        <v>24.603000000000002</v>
      </c>
      <c r="BP18" s="22">
        <f>VLOOKUP(BP$7,'Off Peak Curve Sum'!$A$7:$AG$161,3)</f>
        <v>18.127000000000002</v>
      </c>
      <c r="BQ18" s="22">
        <f>VLOOKUP(BQ$7,'Off Peak Curve Sum'!$A$7:$AG$161,3)</f>
        <v>20.971</v>
      </c>
      <c r="BR18" s="22">
        <f>VLOOKUP(BR$7,'Off Peak Curve Sum'!$A$7:$AG$161,3)</f>
        <v>34.718000000000004</v>
      </c>
      <c r="BS18" s="22">
        <f>VLOOKUP(BS$7,'Off Peak Curve Sum'!$A$7:$AG$161,3)</f>
        <v>36.806000000000004</v>
      </c>
      <c r="BT18" s="22">
        <f>VLOOKUP(BT$7,'Off Peak Curve Sum'!$A$7:$AG$161,3)</f>
        <v>32.378</v>
      </c>
      <c r="BU18" s="22">
        <f>VLOOKUP(BU$7,'Off Peak Curve Sum'!$A$7:$AG$161,3)</f>
        <v>29.322000000000003</v>
      </c>
      <c r="BV18" s="22">
        <f>VLOOKUP(BV$7,'Off Peak Curve Sum'!$A$7:$AG$161,3)</f>
        <v>27.589000000000002</v>
      </c>
      <c r="BW18" s="22">
        <f>VLOOKUP(BW$7,'Off Peak Curve Sum'!$A$7:$AG$161,3)</f>
        <v>32.154000000000003</v>
      </c>
      <c r="BX18" s="22">
        <f>VLOOKUP(BX$7,'Off Peak Curve Sum'!$A$7:$AG$161,3)</f>
        <v>27.658000000000001</v>
      </c>
      <c r="BY18" s="22">
        <f>VLOOKUP(BY$7,'Off Peak Curve Sum'!$A$7:$AG$161,3)</f>
        <v>27.306000000000001</v>
      </c>
      <c r="BZ18" s="22">
        <f>VLOOKUP(BZ$7,'Off Peak Curve Sum'!$A$7:$AG$161,3)</f>
        <v>26.911000000000001</v>
      </c>
      <c r="CA18" s="22">
        <f>VLOOKUP(CA$7,'Off Peak Curve Sum'!$A$7:$AG$161,3)</f>
        <v>25.027000000000001</v>
      </c>
      <c r="CB18" s="22">
        <f>VLOOKUP(CB$7,'Off Peak Curve Sum'!$A$7:$AG$161,3)</f>
        <v>19.61</v>
      </c>
      <c r="CC18" s="22">
        <f>VLOOKUP(CC$7,'Off Peak Curve Sum'!$A$7:$AG$161,3)</f>
        <v>21.913</v>
      </c>
      <c r="CD18" s="22">
        <f>VLOOKUP(CD$7,'Off Peak Curve Sum'!$A$7:$AG$161,3)</f>
        <v>34.390999999999998</v>
      </c>
      <c r="CE18" s="22">
        <f>VLOOKUP(CE$7,'Off Peak Curve Sum'!$A$7:$AG$161,3)</f>
        <v>36.354999999999997</v>
      </c>
      <c r="CF18" s="22">
        <f>VLOOKUP(CF$7,'Off Peak Curve Sum'!$A$7:$AG$161,3)</f>
        <v>32.304000000000002</v>
      </c>
      <c r="CG18" s="22">
        <f>VLOOKUP(CG$7,'Off Peak Curve Sum'!$A$7:$AG$161,3)</f>
        <v>29.547000000000001</v>
      </c>
      <c r="CH18" s="22">
        <f>VLOOKUP(CH$7,'Off Peak Curve Sum'!$A$7:$AG$161,3)</f>
        <v>27.988000000000003</v>
      </c>
      <c r="CI18" s="22">
        <f>VLOOKUP(CI$7,'Off Peak Curve Sum'!$A$7:$AG$161,3)</f>
        <v>32.265000000000001</v>
      </c>
      <c r="CJ18" s="22">
        <f>VLOOKUP(CJ$7,'Off Peak Curve Sum'!$A$7:$AG$161,3)</f>
        <v>27.996000000000002</v>
      </c>
      <c r="CK18" s="22">
        <f>VLOOKUP(CK$7,'Off Peak Curve Sum'!$A$7:$AG$161,3)</f>
        <v>27.602</v>
      </c>
      <c r="CL18" s="22">
        <f>VLOOKUP(CL$7,'Off Peak Curve Sum'!$A$7:$AG$161,3)</f>
        <v>27.318000000000001</v>
      </c>
      <c r="CM18" s="22">
        <f>VLOOKUP(CM$7,'Off Peak Curve Sum'!$A$7:$AG$161,3)</f>
        <v>25.629000000000001</v>
      </c>
      <c r="CN18" s="22">
        <f>VLOOKUP(CN$7,'Off Peak Curve Sum'!$A$7:$AG$161,3)</f>
        <v>20.734000000000002</v>
      </c>
      <c r="CO18" s="22">
        <f>VLOOKUP(CO$7,'Off Peak Curve Sum'!$A$7:$AG$161,3)</f>
        <v>22.902000000000001</v>
      </c>
      <c r="CP18" s="22">
        <f>VLOOKUP(CP$7,'Off Peak Curve Sum'!$A$7:$AG$161,3)</f>
        <v>34.337000000000003</v>
      </c>
      <c r="CQ18" s="22">
        <f>VLOOKUP(CQ$7,'Off Peak Curve Sum'!$A$7:$AG$161,3)</f>
        <v>36.237000000000002</v>
      </c>
      <c r="CR18" s="22">
        <f>VLOOKUP(CR$7,'Off Peak Curve Sum'!$A$7:$AG$161,3)</f>
        <v>32.402999999999999</v>
      </c>
      <c r="CS18" s="22">
        <f>VLOOKUP(CS$7,'Off Peak Curve Sum'!$A$7:$AG$161,3)</f>
        <v>30.158000000000001</v>
      </c>
      <c r="CT18" s="22">
        <f>VLOOKUP(CT$7,'Off Peak Curve Sum'!$A$7:$AG$161,3)</f>
        <v>28.726000000000003</v>
      </c>
      <c r="CU18" s="22">
        <f>VLOOKUP(CU$7,'Off Peak Curve Sum'!$A$7:$AG$161,3)</f>
        <v>32.722000000000001</v>
      </c>
      <c r="CV18" s="22">
        <f>VLOOKUP(CV$7,'Off Peak Curve Sum'!$A$7:$AG$161,3)</f>
        <v>29.007000000000001</v>
      </c>
      <c r="CW18" s="22">
        <f>VLOOKUP(CW$7,'Off Peak Curve Sum'!$A$7:$AG$161,3)</f>
        <v>28.667000000000002</v>
      </c>
      <c r="CX18" s="22">
        <f>VLOOKUP(CX$7,'Off Peak Curve Sum'!$A$7:$AG$161,3)</f>
        <v>28.307000000000002</v>
      </c>
      <c r="CY18" s="22">
        <f>VLOOKUP(CY$7,'Off Peak Curve Sum'!$A$7:$AG$161,3)</f>
        <v>26.947000000000003</v>
      </c>
      <c r="CZ18" s="22">
        <f>VLOOKUP(CZ$7,'Off Peak Curve Sum'!$A$7:$AG$161,3)</f>
        <v>22.163</v>
      </c>
      <c r="DA18" s="22">
        <f>VLOOKUP(DA$7,'Off Peak Curve Sum'!$A$7:$AG$161,3)</f>
        <v>23.98</v>
      </c>
      <c r="DB18" s="22">
        <f>VLOOKUP(DB$7,'Off Peak Curve Sum'!$A$7:$AG$161,3)</f>
        <v>35.271000000000001</v>
      </c>
      <c r="DC18" s="22">
        <f>VLOOKUP(DC$7,'Off Peak Curve Sum'!$A$7:$AG$161,3)</f>
        <v>36.765000000000001</v>
      </c>
      <c r="DD18" s="22">
        <f>VLOOKUP(DD$7,'Off Peak Curve Sum'!$A$7:$AG$161,3)</f>
        <v>33.506</v>
      </c>
      <c r="DE18" s="22">
        <f>VLOOKUP(DE$7,'Off Peak Curve Sum'!$A$7:$AG$161,3)</f>
        <v>31.191000000000003</v>
      </c>
      <c r="DF18" s="22">
        <f>VLOOKUP(DF$7,'Off Peak Curve Sum'!$A$7:$AG$161,3)</f>
        <v>29.829000000000001</v>
      </c>
      <c r="DG18" s="22">
        <f>VLOOKUP(DG$7,'Off Peak Curve Sum'!$A$7:$AG$161,3)</f>
        <v>33.582000000000001</v>
      </c>
      <c r="DH18" s="22">
        <f>VLOOKUP(DH$7,'Off Peak Curve Sum'!$A$7:$AG$161,3)</f>
        <v>30.179000000000002</v>
      </c>
      <c r="DI18" s="22">
        <f>VLOOKUP(DI$7,'Off Peak Curve Sum'!$A$7:$AG$161,3)</f>
        <v>29.829000000000001</v>
      </c>
      <c r="DJ18" s="22">
        <f>VLOOKUP(DJ$7,'Off Peak Curve Sum'!$A$7:$AG$161,3)</f>
        <v>29.51</v>
      </c>
      <c r="DK18" s="22">
        <f>VLOOKUP(DK$7,'Off Peak Curve Sum'!$A$7:$AG$161,3)</f>
        <v>28.213000000000001</v>
      </c>
      <c r="DL18" s="22">
        <f>VLOOKUP(DL$7,'Off Peak Curve Sum'!$A$7:$AG$161,3)</f>
        <v>23.388999999999999</v>
      </c>
      <c r="DM18" s="22">
        <f>VLOOKUP(DM$7,'Off Peak Curve Sum'!$A$7:$AG$161,3)</f>
        <v>25.643000000000001</v>
      </c>
      <c r="DN18" s="22">
        <f>VLOOKUP(DN$7,'Off Peak Curve Sum'!$A$7:$AG$161,3)</f>
        <v>36.196000000000005</v>
      </c>
      <c r="DO18" s="22">
        <f>VLOOKUP(DO$7,'Off Peak Curve Sum'!$A$7:$AG$161,3)</f>
        <v>37.632000000000005</v>
      </c>
      <c r="DP18" s="22">
        <f>VLOOKUP(DP$7,'Off Peak Curve Sum'!$A$7:$AG$161,3)</f>
        <v>34.518999999999998</v>
      </c>
      <c r="DQ18" s="22">
        <f>VLOOKUP(DQ$7,'Off Peak Curve Sum'!$A$7:$AG$161,3)</f>
        <v>32.283000000000001</v>
      </c>
      <c r="DR18" s="22">
        <f>VLOOKUP(DR$7,'Off Peak Curve Sum'!$A$7:$AG$161,3)</f>
        <v>31.03</v>
      </c>
      <c r="DS18" s="22">
        <f>VLOOKUP(DS$7,'Off Peak Curve Sum'!$A$7:$AG$161,3)</f>
        <v>34.584000000000003</v>
      </c>
      <c r="DT18" s="22">
        <f>VLOOKUP(DT$7,'Off Peak Curve Sum'!$A$7:$AG$161,3)</f>
        <v>31.219000000000001</v>
      </c>
      <c r="DU18" s="22">
        <f>VLOOKUP(DU$7,'Off Peak Curve Sum'!$A$7:$AG$161,3)</f>
        <v>31.004999999999999</v>
      </c>
      <c r="DV18" s="22">
        <f>VLOOKUP(DV$7,'Off Peak Curve Sum'!$A$7:$AG$161,3)</f>
        <v>30.747</v>
      </c>
      <c r="DW18" s="22">
        <f>VLOOKUP(DW$7,'Off Peak Curve Sum'!$A$7:$AG$161,3)</f>
        <v>29.472000000000001</v>
      </c>
      <c r="DX18" s="22">
        <f>VLOOKUP(DX$7,'Off Peak Curve Sum'!$A$7:$AG$161,3)</f>
        <v>24.912000000000003</v>
      </c>
      <c r="DY18" s="22">
        <f>VLOOKUP(DY$7,'Off Peak Curve Sum'!$A$7:$AG$161,3)</f>
        <v>27.027000000000001</v>
      </c>
      <c r="DZ18" s="22">
        <f>VLOOKUP(DZ$7,'Off Peak Curve Sum'!$A$7:$AG$161,3)</f>
        <v>37.103999999999999</v>
      </c>
      <c r="EA18" s="22">
        <f>VLOOKUP(EA$7,'Off Peak Curve Sum'!$A$7:$AG$161,3)</f>
        <v>38.487000000000002</v>
      </c>
      <c r="EB18" s="22">
        <f>VLOOKUP(EB$7,'Off Peak Curve Sum'!$A$7:$AG$161,3)</f>
        <v>35.518000000000001</v>
      </c>
      <c r="EC18" s="22">
        <f>VLOOKUP(EC$7,'Off Peak Curve Sum'!$A$7:$AG$161,3)</f>
        <v>33.372</v>
      </c>
      <c r="ED18" s="22">
        <f>VLOOKUP(ED$7,'Off Peak Curve Sum'!$A$7:$AG$161,3)</f>
        <v>32.193000000000005</v>
      </c>
      <c r="EE18" s="22">
        <f>VLOOKUP(EE$7,'Off Peak Curve Sum'!$A$7:$AG$161,3)</f>
        <v>35.579000000000001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30.083333333333332</v>
      </c>
      <c r="D28" s="73">
        <f ca="1">IF(ISERROR(AVERAGE(OFFSET('Sat Curve Sum'!$D$6,1,0,2,1))),0,AVERAGE(OFFSET('Sat Curve Sum'!$D$6,1,0,2,1)))</f>
        <v>26</v>
      </c>
      <c r="E28" s="73">
        <f ca="1">IF(ISERROR((SUM(OFFSET('Sat Curve Sum'!$D$6,3,0,3,1))+ 1* 'Sat Curve Sum Backup'!$D$9)/4), 'Sat Curve Sum Backup'!$D$9,(SUM(OFFSET('Sat Curve Sum'!$D$6,3,0,3,1))+ 1* 'Sat Curve Sum Backup'!$D$9)/4)</f>
        <v>28</v>
      </c>
      <c r="F28" s="73">
        <f>VLOOKUP(F$7,'Sat Curve Sum'!$A$7:$AG$161,4)</f>
        <v>36.25</v>
      </c>
      <c r="G28" s="72">
        <f t="shared" ref="G28:G34" ca="1" si="14">AVERAGE(D28,E28,F28)</f>
        <v>30.083333333333332</v>
      </c>
      <c r="H28" s="130">
        <f t="shared" ref="H28:H34" si="15">AB28</f>
        <v>36.25</v>
      </c>
      <c r="I28" s="130">
        <f t="shared" ref="I28:S28" si="16">AC28</f>
        <v>34</v>
      </c>
      <c r="J28" s="130">
        <f t="shared" si="16"/>
        <v>30.5</v>
      </c>
      <c r="K28" s="130">
        <f t="shared" si="16"/>
        <v>28</v>
      </c>
      <c r="L28" s="130">
        <f t="shared" si="16"/>
        <v>26.5</v>
      </c>
      <c r="M28" s="130">
        <f t="shared" si="16"/>
        <v>28</v>
      </c>
      <c r="N28" s="130">
        <f t="shared" si="16"/>
        <v>41</v>
      </c>
      <c r="O28" s="130">
        <f t="shared" si="16"/>
        <v>48.5</v>
      </c>
      <c r="P28" s="130">
        <f t="shared" si="16"/>
        <v>41.5</v>
      </c>
      <c r="Q28" s="130">
        <f t="shared" si="16"/>
        <v>36</v>
      </c>
      <c r="R28" s="130">
        <f t="shared" si="16"/>
        <v>34</v>
      </c>
      <c r="S28" s="130">
        <f t="shared" si="16"/>
        <v>36.25</v>
      </c>
      <c r="T28" s="72">
        <f t="shared" ref="T28:T34" si="17">AVERAGE(AB28:AM28)</f>
        <v>35.041666666666664</v>
      </c>
      <c r="U28" s="72">
        <f t="shared" ref="U28:U34" si="18">AVERAGE(AN28:AY28)</f>
        <v>38.229166666666664</v>
      </c>
      <c r="V28" s="86">
        <f t="shared" ref="V28:V34" si="19">AVERAGE(AZ28:EE28)</f>
        <v>40.026309523809537</v>
      </c>
      <c r="W28" s="14"/>
      <c r="X28" s="64">
        <f t="shared" ref="X28:X34" ca="1" si="20">AVERAGE(D28:F28,AB28:EE28)</f>
        <v>39.024414414414402</v>
      </c>
      <c r="Y28" s="16"/>
      <c r="Z28" s="39"/>
      <c r="AB28" s="22">
        <f>VLOOKUP(AB$7,'Sat Curve Sum'!$A$7:$AG$161,4)</f>
        <v>36.25</v>
      </c>
      <c r="AC28" s="22">
        <f>VLOOKUP(AC$7,'Sat Curve Sum'!$A$7:$AG$161,4)</f>
        <v>34</v>
      </c>
      <c r="AD28" s="22">
        <f>VLOOKUP(AD$7,'Sat Curve Sum'!$A$7:$AG$161,4)</f>
        <v>30.5</v>
      </c>
      <c r="AE28" s="22">
        <f>VLOOKUP(AE$7,'Sat Curve Sum'!$A$7:$AG$161,4)</f>
        <v>28</v>
      </c>
      <c r="AF28" s="22">
        <f>VLOOKUP(AF$7,'Sat Curve Sum'!$A$7:$AG$161,4)</f>
        <v>26.5</v>
      </c>
      <c r="AG28" s="22">
        <f>VLOOKUP(AG$7,'Sat Curve Sum'!$A$7:$AG$161,4)</f>
        <v>28</v>
      </c>
      <c r="AH28" s="22">
        <f>VLOOKUP(AH$7,'Sat Curve Sum'!$A$7:$AG$161,4)</f>
        <v>41</v>
      </c>
      <c r="AI28" s="22">
        <f>VLOOKUP(AI$7,'Sat Curve Sum'!$A$7:$AG$161,4)</f>
        <v>48.5</v>
      </c>
      <c r="AJ28" s="22">
        <f>VLOOKUP(AJ$7,'Sat Curve Sum'!$A$7:$AG$161,4)</f>
        <v>41.5</v>
      </c>
      <c r="AK28" s="22">
        <f>VLOOKUP(AK$7,'Sat Curve Sum'!$A$7:$AG$161,4)</f>
        <v>36</v>
      </c>
      <c r="AL28" s="22">
        <f>VLOOKUP(AL$7,'Sat Curve Sum'!$A$7:$AG$161,4)</f>
        <v>34</v>
      </c>
      <c r="AM28" s="22">
        <f>VLOOKUP(AM$7,'Sat Curve Sum'!$A$7:$AG$161,4)</f>
        <v>36.25</v>
      </c>
      <c r="AN28" s="22">
        <f>VLOOKUP(AN$7,'Sat Curve Sum'!$A$7:$AG$161,4)</f>
        <v>40</v>
      </c>
      <c r="AO28" s="22">
        <f>VLOOKUP(AO$7,'Sat Curve Sum'!$A$7:$AG$161,4)</f>
        <v>38.5</v>
      </c>
      <c r="AP28" s="22">
        <f>VLOOKUP(AP$7,'Sat Curve Sum'!$A$7:$AG$161,4)</f>
        <v>34</v>
      </c>
      <c r="AQ28" s="22">
        <f>VLOOKUP(AQ$7,'Sat Curve Sum'!$A$7:$AG$161,4)</f>
        <v>31</v>
      </c>
      <c r="AR28" s="22">
        <f>VLOOKUP(AR$7,'Sat Curve Sum'!$A$7:$AG$161,4)</f>
        <v>27.5</v>
      </c>
      <c r="AS28" s="22">
        <f>VLOOKUP(AS$7,'Sat Curve Sum'!$A$7:$AG$161,4)</f>
        <v>28.75</v>
      </c>
      <c r="AT28" s="22">
        <f>VLOOKUP(AT$7,'Sat Curve Sum'!$A$7:$AG$161,4)</f>
        <v>47</v>
      </c>
      <c r="AU28" s="22">
        <f>VLOOKUP(AU$7,'Sat Curve Sum'!$A$7:$AG$161,4)</f>
        <v>55</v>
      </c>
      <c r="AV28" s="22">
        <f>VLOOKUP(AV$7,'Sat Curve Sum'!$A$7:$AG$161,4)</f>
        <v>45.5</v>
      </c>
      <c r="AW28" s="22">
        <f>VLOOKUP(AW$7,'Sat Curve Sum'!$A$7:$AG$161,4)</f>
        <v>39</v>
      </c>
      <c r="AX28" s="22">
        <f>VLOOKUP(AX$7,'Sat Curve Sum'!$A$7:$AG$161,4)</f>
        <v>35</v>
      </c>
      <c r="AY28" s="22">
        <f>VLOOKUP(AY$7,'Sat Curve Sum'!$A$7:$AG$161,4)</f>
        <v>37.5</v>
      </c>
      <c r="AZ28" s="22">
        <f>VLOOKUP(AZ$7,'Sat Curve Sum'!$A$7:$AG$161,4)</f>
        <v>40.15</v>
      </c>
      <c r="BA28" s="22">
        <f>VLOOKUP(BA$7,'Sat Curve Sum'!$A$7:$AG$161,4)</f>
        <v>38.86</v>
      </c>
      <c r="BB28" s="22">
        <f>VLOOKUP(BB$7,'Sat Curve Sum'!$A$7:$AG$161,4)</f>
        <v>35</v>
      </c>
      <c r="BC28" s="22">
        <f>VLOOKUP(BC$7,'Sat Curve Sum'!$A$7:$AG$161,4)</f>
        <v>32.42</v>
      </c>
      <c r="BD28" s="22">
        <f>VLOOKUP(BD$7,'Sat Curve Sum'!$A$7:$AG$161,4)</f>
        <v>29.42</v>
      </c>
      <c r="BE28" s="22">
        <f>VLOOKUP(BE$7,'Sat Curve Sum'!$A$7:$AG$161,4)</f>
        <v>30.49</v>
      </c>
      <c r="BF28" s="22">
        <f>VLOOKUP(BF$7,'Sat Curve Sum'!$A$7:$AG$161,4)</f>
        <v>46.17</v>
      </c>
      <c r="BG28" s="22">
        <f>VLOOKUP(BG$7,'Sat Curve Sum'!$A$7:$AG$161,4)</f>
        <v>53.04</v>
      </c>
      <c r="BH28" s="22">
        <f>VLOOKUP(BH$7,'Sat Curve Sum'!$A$7:$AG$161,4)</f>
        <v>44.88</v>
      </c>
      <c r="BI28" s="22">
        <f>VLOOKUP(BI$7,'Sat Curve Sum'!$A$7:$AG$161,4)</f>
        <v>39.299999999999997</v>
      </c>
      <c r="BJ28" s="22">
        <f>VLOOKUP(BJ$7,'Sat Curve Sum'!$A$7:$AG$161,4)</f>
        <v>35.869999999999997</v>
      </c>
      <c r="BK28" s="22">
        <f>VLOOKUP(BK$7,'Sat Curve Sum'!$A$7:$AG$161,4)</f>
        <v>38.01</v>
      </c>
      <c r="BL28" s="22">
        <f>VLOOKUP(BL$7,'Sat Curve Sum'!$A$7:$AG$161,4)</f>
        <v>40.380000000000003</v>
      </c>
      <c r="BM28" s="22">
        <f>VLOOKUP(BM$7,'Sat Curve Sum'!$A$7:$AG$161,4)</f>
        <v>39.270000000000003</v>
      </c>
      <c r="BN28" s="22">
        <f>VLOOKUP(BN$7,'Sat Curve Sum'!$A$7:$AG$161,4)</f>
        <v>35.950000000000003</v>
      </c>
      <c r="BO28" s="22">
        <f>VLOOKUP(BO$7,'Sat Curve Sum'!$A$7:$AG$161,4)</f>
        <v>33.74</v>
      </c>
      <c r="BP28" s="22">
        <f>VLOOKUP(BP$7,'Sat Curve Sum'!$A$7:$AG$161,4)</f>
        <v>31.16</v>
      </c>
      <c r="BQ28" s="22">
        <f>VLOOKUP(BQ$7,'Sat Curve Sum'!$A$7:$AG$161,4)</f>
        <v>32.08</v>
      </c>
      <c r="BR28" s="22">
        <f>VLOOKUP(BR$7,'Sat Curve Sum'!$A$7:$AG$161,4)</f>
        <v>45.56</v>
      </c>
      <c r="BS28" s="22">
        <f>VLOOKUP(BS$7,'Sat Curve Sum'!$A$7:$AG$161,4)</f>
        <v>51.47</v>
      </c>
      <c r="BT28" s="22">
        <f>VLOOKUP(BT$7,'Sat Curve Sum'!$A$7:$AG$161,4)</f>
        <v>44.46</v>
      </c>
      <c r="BU28" s="22">
        <f>VLOOKUP(BU$7,'Sat Curve Sum'!$A$7:$AG$161,4)</f>
        <v>39.659999999999997</v>
      </c>
      <c r="BV28" s="22">
        <f>VLOOKUP(BV$7,'Sat Curve Sum'!$A$7:$AG$161,4)</f>
        <v>36.71</v>
      </c>
      <c r="BW28" s="22">
        <f>VLOOKUP(BW$7,'Sat Curve Sum'!$A$7:$AG$161,4)</f>
        <v>38.56</v>
      </c>
      <c r="BX28" s="22">
        <f>VLOOKUP(BX$7,'Sat Curve Sum'!$A$7:$AG$161,4)</f>
        <v>40.71</v>
      </c>
      <c r="BY28" s="22">
        <f>VLOOKUP(BY$7,'Sat Curve Sum'!$A$7:$AG$161,4)</f>
        <v>39.700000000000003</v>
      </c>
      <c r="BZ28" s="22">
        <f>VLOOKUP(BZ$7,'Sat Curve Sum'!$A$7:$AG$161,4)</f>
        <v>36.68</v>
      </c>
      <c r="CA28" s="22">
        <f>VLOOKUP(CA$7,'Sat Curve Sum'!$A$7:$AG$161,4)</f>
        <v>34.67</v>
      </c>
      <c r="CB28" s="22">
        <f>VLOOKUP(CB$7,'Sat Curve Sum'!$A$7:$AG$161,4)</f>
        <v>32.31</v>
      </c>
      <c r="CC28" s="22">
        <f>VLOOKUP(CC$7,'Sat Curve Sum'!$A$7:$AG$161,4)</f>
        <v>33.159999999999997</v>
      </c>
      <c r="CD28" s="22">
        <f>VLOOKUP(CD$7,'Sat Curve Sum'!$A$7:$AG$161,4)</f>
        <v>45.43</v>
      </c>
      <c r="CE28" s="22">
        <f>VLOOKUP(CE$7,'Sat Curve Sum'!$A$7:$AG$161,4)</f>
        <v>50.81</v>
      </c>
      <c r="CF28" s="22">
        <f>VLOOKUP(CF$7,'Sat Curve Sum'!$A$7:$AG$161,4)</f>
        <v>44.43</v>
      </c>
      <c r="CG28" s="22">
        <f>VLOOKUP(CG$7,'Sat Curve Sum'!$A$7:$AG$161,4)</f>
        <v>40.06</v>
      </c>
      <c r="CH28" s="22">
        <f>VLOOKUP(CH$7,'Sat Curve Sum'!$A$7:$AG$161,4)</f>
        <v>37.369999999999997</v>
      </c>
      <c r="CI28" s="22">
        <f>VLOOKUP(CI$7,'Sat Curve Sum'!$A$7:$AG$161,4)</f>
        <v>39.06</v>
      </c>
      <c r="CJ28" s="22">
        <f>VLOOKUP(CJ$7,'Sat Curve Sum'!$A$7:$AG$161,4)</f>
        <v>41.05</v>
      </c>
      <c r="CK28" s="22">
        <f>VLOOKUP(CK$7,'Sat Curve Sum'!$A$7:$AG$161,4)</f>
        <v>40.130000000000003</v>
      </c>
      <c r="CL28" s="22">
        <f>VLOOKUP(CL$7,'Sat Curve Sum'!$A$7:$AG$161,4)</f>
        <v>37.380000000000003</v>
      </c>
      <c r="CM28" s="22">
        <f>VLOOKUP(CM$7,'Sat Curve Sum'!$A$7:$AG$161,4)</f>
        <v>35.549999999999997</v>
      </c>
      <c r="CN28" s="22">
        <f>VLOOKUP(CN$7,'Sat Curve Sum'!$A$7:$AG$161,4)</f>
        <v>33.409999999999997</v>
      </c>
      <c r="CO28" s="22">
        <f>VLOOKUP(CO$7,'Sat Curve Sum'!$A$7:$AG$161,4)</f>
        <v>34.18</v>
      </c>
      <c r="CP28" s="22">
        <f>VLOOKUP(CP$7,'Sat Curve Sum'!$A$7:$AG$161,4)</f>
        <v>45.35</v>
      </c>
      <c r="CQ28" s="22">
        <f>VLOOKUP(CQ$7,'Sat Curve Sum'!$A$7:$AG$161,4)</f>
        <v>50.25</v>
      </c>
      <c r="CR28" s="22">
        <f>VLOOKUP(CR$7,'Sat Curve Sum'!$A$7:$AG$161,4)</f>
        <v>44.44</v>
      </c>
      <c r="CS28" s="22">
        <f>VLOOKUP(CS$7,'Sat Curve Sum'!$A$7:$AG$161,4)</f>
        <v>40.47</v>
      </c>
      <c r="CT28" s="22">
        <f>VLOOKUP(CT$7,'Sat Curve Sum'!$A$7:$AG$161,4)</f>
        <v>38.020000000000003</v>
      </c>
      <c r="CU28" s="22">
        <f>VLOOKUP(CU$7,'Sat Curve Sum'!$A$7:$AG$161,4)</f>
        <v>39.56</v>
      </c>
      <c r="CV28" s="22">
        <f>VLOOKUP(CV$7,'Sat Curve Sum'!$A$7:$AG$161,4)</f>
        <v>41.47</v>
      </c>
      <c r="CW28" s="22">
        <f>VLOOKUP(CW$7,'Sat Curve Sum'!$A$7:$AG$161,4)</f>
        <v>40.619999999999997</v>
      </c>
      <c r="CX28" s="22">
        <f>VLOOKUP(CX$7,'Sat Curve Sum'!$A$7:$AG$161,4)</f>
        <v>38.06</v>
      </c>
      <c r="CY28" s="22">
        <f>VLOOKUP(CY$7,'Sat Curve Sum'!$A$7:$AG$161,4)</f>
        <v>36.35</v>
      </c>
      <c r="CZ28" s="22">
        <f>VLOOKUP(CZ$7,'Sat Curve Sum'!$A$7:$AG$161,4)</f>
        <v>34.36</v>
      </c>
      <c r="DA28" s="22">
        <f>VLOOKUP(DA$7,'Sat Curve Sum'!$A$7:$AG$161,4)</f>
        <v>35.08</v>
      </c>
      <c r="DB28" s="22">
        <f>VLOOKUP(DB$7,'Sat Curve Sum'!$A$7:$AG$161,4)</f>
        <v>45.49</v>
      </c>
      <c r="DC28" s="22">
        <f>VLOOKUP(DC$7,'Sat Curve Sum'!$A$7:$AG$161,4)</f>
        <v>50.05</v>
      </c>
      <c r="DD28" s="22">
        <f>VLOOKUP(DD$7,'Sat Curve Sum'!$A$7:$AG$161,4)</f>
        <v>44.64</v>
      </c>
      <c r="DE28" s="22">
        <f>VLOOKUP(DE$7,'Sat Curve Sum'!$A$7:$AG$161,4)</f>
        <v>40.94</v>
      </c>
      <c r="DF28" s="22">
        <f>VLOOKUP(DF$7,'Sat Curve Sum'!$A$7:$AG$161,4)</f>
        <v>38.659999999999997</v>
      </c>
      <c r="DG28" s="22">
        <f>VLOOKUP(DG$7,'Sat Curve Sum'!$A$7:$AG$161,4)</f>
        <v>40.090000000000003</v>
      </c>
      <c r="DH28" s="22">
        <f>VLOOKUP(DH$7,'Sat Curve Sum'!$A$7:$AG$161,4)</f>
        <v>41.9</v>
      </c>
      <c r="DI28" s="22">
        <f>VLOOKUP(DI$7,'Sat Curve Sum'!$A$7:$AG$161,4)</f>
        <v>41.11</v>
      </c>
      <c r="DJ28" s="22">
        <f>VLOOKUP(DJ$7,'Sat Curve Sum'!$A$7:$AG$161,4)</f>
        <v>38.72</v>
      </c>
      <c r="DK28" s="22">
        <f>VLOOKUP(DK$7,'Sat Curve Sum'!$A$7:$AG$161,4)</f>
        <v>37.130000000000003</v>
      </c>
      <c r="DL28" s="22">
        <f>VLOOKUP(DL$7,'Sat Curve Sum'!$A$7:$AG$161,4)</f>
        <v>35.28</v>
      </c>
      <c r="DM28" s="22">
        <f>VLOOKUP(DM$7,'Sat Curve Sum'!$A$7:$AG$161,4)</f>
        <v>35.950000000000003</v>
      </c>
      <c r="DN28" s="22">
        <f>VLOOKUP(DN$7,'Sat Curve Sum'!$A$7:$AG$161,4)</f>
        <v>45.64</v>
      </c>
      <c r="DO28" s="22">
        <f>VLOOKUP(DO$7,'Sat Curve Sum'!$A$7:$AG$161,4)</f>
        <v>49.9</v>
      </c>
      <c r="DP28" s="22">
        <f>VLOOKUP(DP$7,'Sat Curve Sum'!$A$7:$AG$161,4)</f>
        <v>44.85</v>
      </c>
      <c r="DQ28" s="22">
        <f>VLOOKUP(DQ$7,'Sat Curve Sum'!$A$7:$AG$161,4)</f>
        <v>41.41</v>
      </c>
      <c r="DR28" s="22">
        <f>VLOOKUP(DR$7,'Sat Curve Sum'!$A$7:$AG$161,4)</f>
        <v>39.29</v>
      </c>
      <c r="DS28" s="22">
        <f>VLOOKUP(DS$7,'Sat Curve Sum'!$A$7:$AG$161,4)</f>
        <v>40.619999999999997</v>
      </c>
      <c r="DT28" s="22">
        <f>VLOOKUP(DT$7,'Sat Curve Sum'!$A$7:$AG$161,4)</f>
        <v>42.34</v>
      </c>
      <c r="DU28" s="22">
        <f>VLOOKUP(DU$7,'Sat Curve Sum'!$A$7:$AG$161,4)</f>
        <v>41.6</v>
      </c>
      <c r="DV28" s="22">
        <f>VLOOKUP(DV$7,'Sat Curve Sum'!$A$7:$AG$161,4)</f>
        <v>39.380000000000003</v>
      </c>
      <c r="DW28" s="22">
        <f>VLOOKUP(DW$7,'Sat Curve Sum'!$A$7:$AG$161,4)</f>
        <v>37.9</v>
      </c>
      <c r="DX28" s="22">
        <f>VLOOKUP(DX$7,'Sat Curve Sum'!$A$7:$AG$161,4)</f>
        <v>36.17</v>
      </c>
      <c r="DY28" s="22">
        <f>VLOOKUP(DY$7,'Sat Curve Sum'!$A$7:$AG$161,4)</f>
        <v>36.79</v>
      </c>
      <c r="DZ28" s="22">
        <f>VLOOKUP(DZ$7,'Sat Curve Sum'!$A$7:$AG$161,4)</f>
        <v>45.82</v>
      </c>
      <c r="EA28" s="22">
        <f>VLOOKUP(EA$7,'Sat Curve Sum'!$A$7:$AG$161,4)</f>
        <v>49.78</v>
      </c>
      <c r="EB28" s="22">
        <f>VLOOKUP(EB$7,'Sat Curve Sum'!$A$7:$AG$161,4)</f>
        <v>45.09</v>
      </c>
      <c r="EC28" s="22">
        <f>VLOOKUP(EC$7,'Sat Curve Sum'!$A$7:$AG$161,4)</f>
        <v>41.88</v>
      </c>
      <c r="ED28" s="22">
        <f>VLOOKUP(ED$7,'Sat Curve Sum'!$A$7:$AG$161,4)</f>
        <v>39.909999999999997</v>
      </c>
      <c r="EE28" s="22">
        <f>VLOOKUP(EE$7,'Sat Curve Sum'!$A$7:$AG$161,4)</f>
        <v>41.15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31.083333333333332</v>
      </c>
      <c r="D29" s="25">
        <f ca="1">IF(ISERROR(AVERAGE(OFFSET('Sat Curve Sum'!$C$6,1,0,2,1))),0,AVERAGE(OFFSET('Sat Curve Sum'!$C$6,1,0,2,1)))</f>
        <v>28</v>
      </c>
      <c r="E29" s="25">
        <f ca="1">IF(ISERROR((SUM(OFFSET('Sat Curve Sum'!$C$6,3,0,3,1))+ 1* 'Sat Curve Sum Backup'!$C$9)/4), 'Sat Curve Sum Backup'!$C$9,(SUM(OFFSET('Sat Curve Sum'!$C$6,3,0,3,1))+ 1* 'Sat Curve Sum Backup'!$C$9)/4)</f>
        <v>28.75</v>
      </c>
      <c r="F29" s="25">
        <f>VLOOKUP(F$7,'Sat Curve Sum'!$A$7:$AG$161,3)</f>
        <v>36.5</v>
      </c>
      <c r="G29" s="23">
        <f t="shared" ca="1" si="14"/>
        <v>31.083333333333332</v>
      </c>
      <c r="H29" s="131">
        <f t="shared" si="15"/>
        <v>36.25</v>
      </c>
      <c r="I29" s="131">
        <f t="shared" ref="I29:S34" si="21">AC29</f>
        <v>33.9</v>
      </c>
      <c r="J29" s="131">
        <f t="shared" si="21"/>
        <v>30.5</v>
      </c>
      <c r="K29" s="131">
        <f t="shared" si="21"/>
        <v>30</v>
      </c>
      <c r="L29" s="131">
        <f t="shared" si="21"/>
        <v>29</v>
      </c>
      <c r="M29" s="131">
        <f t="shared" si="21"/>
        <v>30.5</v>
      </c>
      <c r="N29" s="131">
        <f t="shared" si="21"/>
        <v>44</v>
      </c>
      <c r="O29" s="131">
        <f t="shared" si="21"/>
        <v>51</v>
      </c>
      <c r="P29" s="131">
        <f t="shared" si="21"/>
        <v>45</v>
      </c>
      <c r="Q29" s="131">
        <f t="shared" si="21"/>
        <v>35.5</v>
      </c>
      <c r="R29" s="131">
        <f t="shared" si="21"/>
        <v>33.5</v>
      </c>
      <c r="S29" s="131">
        <f t="shared" si="21"/>
        <v>35.75</v>
      </c>
      <c r="T29" s="23">
        <f t="shared" si="17"/>
        <v>36.241666666666667</v>
      </c>
      <c r="U29" s="23">
        <f t="shared" si="18"/>
        <v>39.895833333333336</v>
      </c>
      <c r="V29" s="75">
        <f t="shared" si="19"/>
        <v>42.574404761904766</v>
      </c>
      <c r="W29" s="71"/>
      <c r="X29" s="74">
        <f t="shared" ca="1" si="20"/>
        <v>41.289639639639645</v>
      </c>
      <c r="Y29" s="16"/>
      <c r="Z29" s="39"/>
      <c r="AB29" s="25">
        <f>VLOOKUP(AB$7,'Sat Curve Sum'!$A$7:$AG$161,3)</f>
        <v>36.25</v>
      </c>
      <c r="AC29" s="25">
        <f>VLOOKUP(AC$7,'Sat Curve Sum'!$A$7:$AG$161,3)</f>
        <v>33.9</v>
      </c>
      <c r="AD29" s="25">
        <f>VLOOKUP(AD$7,'Sat Curve Sum'!$A$7:$AG$161,3)</f>
        <v>30.5</v>
      </c>
      <c r="AE29" s="25">
        <f>VLOOKUP(AE$7,'Sat Curve Sum'!$A$7:$AG$161,3)</f>
        <v>30</v>
      </c>
      <c r="AF29" s="25">
        <f>VLOOKUP(AF$7,'Sat Curve Sum'!$A$7:$AG$161,3)</f>
        <v>29</v>
      </c>
      <c r="AG29" s="25">
        <f>VLOOKUP(AG$7,'Sat Curve Sum'!$A$7:$AG$161,3)</f>
        <v>30.5</v>
      </c>
      <c r="AH29" s="25">
        <f>VLOOKUP(AH$7,'Sat Curve Sum'!$A$7:$AG$161,3)</f>
        <v>44</v>
      </c>
      <c r="AI29" s="25">
        <f>VLOOKUP(AI$7,'Sat Curve Sum'!$A$7:$AG$161,3)</f>
        <v>51</v>
      </c>
      <c r="AJ29" s="25">
        <f>VLOOKUP(AJ$7,'Sat Curve Sum'!$A$7:$AG$161,3)</f>
        <v>45</v>
      </c>
      <c r="AK29" s="25">
        <f>VLOOKUP(AK$7,'Sat Curve Sum'!$A$7:$AG$161,3)</f>
        <v>35.5</v>
      </c>
      <c r="AL29" s="25">
        <f>VLOOKUP(AL$7,'Sat Curve Sum'!$A$7:$AG$161,3)</f>
        <v>33.5</v>
      </c>
      <c r="AM29" s="25">
        <f>VLOOKUP(AM$7,'Sat Curve Sum'!$A$7:$AG$161,3)</f>
        <v>35.75</v>
      </c>
      <c r="AN29" s="25">
        <f>VLOOKUP(AN$7,'Sat Curve Sum'!$A$7:$AG$161,3)</f>
        <v>39.75</v>
      </c>
      <c r="AO29" s="25">
        <f>VLOOKUP(AO$7,'Sat Curve Sum'!$A$7:$AG$161,3)</f>
        <v>38.25</v>
      </c>
      <c r="AP29" s="25">
        <f>VLOOKUP(AP$7,'Sat Curve Sum'!$A$7:$AG$161,3)</f>
        <v>34</v>
      </c>
      <c r="AQ29" s="25">
        <f>VLOOKUP(AQ$7,'Sat Curve Sum'!$A$7:$AG$161,3)</f>
        <v>34.25</v>
      </c>
      <c r="AR29" s="25">
        <f>VLOOKUP(AR$7,'Sat Curve Sum'!$A$7:$AG$161,3)</f>
        <v>30.75</v>
      </c>
      <c r="AS29" s="25">
        <f>VLOOKUP(AS$7,'Sat Curve Sum'!$A$7:$AG$161,3)</f>
        <v>32</v>
      </c>
      <c r="AT29" s="25">
        <f>VLOOKUP(AT$7,'Sat Curve Sum'!$A$7:$AG$161,3)</f>
        <v>51.5</v>
      </c>
      <c r="AU29" s="25">
        <f>VLOOKUP(AU$7,'Sat Curve Sum'!$A$7:$AG$161,3)</f>
        <v>58.5</v>
      </c>
      <c r="AV29" s="25">
        <f>VLOOKUP(AV$7,'Sat Curve Sum'!$A$7:$AG$161,3)</f>
        <v>49</v>
      </c>
      <c r="AW29" s="25">
        <f>VLOOKUP(AW$7,'Sat Curve Sum'!$A$7:$AG$161,3)</f>
        <v>38.75</v>
      </c>
      <c r="AX29" s="25">
        <f>VLOOKUP(AX$7,'Sat Curve Sum'!$A$7:$AG$161,3)</f>
        <v>34.75</v>
      </c>
      <c r="AY29" s="25">
        <f>VLOOKUP(AY$7,'Sat Curve Sum'!$A$7:$AG$161,3)</f>
        <v>37.25</v>
      </c>
      <c r="AZ29" s="25">
        <f>VLOOKUP(AZ$7,'Sat Curve Sum'!$A$7:$AG$161,3)</f>
        <v>40.270000000000003</v>
      </c>
      <c r="BA29" s="25">
        <f>VLOOKUP(BA$7,'Sat Curve Sum'!$A$7:$AG$161,3)</f>
        <v>38.979999999999997</v>
      </c>
      <c r="BB29" s="25">
        <f>VLOOKUP(BB$7,'Sat Curve Sum'!$A$7:$AG$161,3)</f>
        <v>35.32</v>
      </c>
      <c r="BC29" s="25">
        <f>VLOOKUP(BC$7,'Sat Curve Sum'!$A$7:$AG$161,3)</f>
        <v>35.54</v>
      </c>
      <c r="BD29" s="25">
        <f>VLOOKUP(BD$7,'Sat Curve Sum'!$A$7:$AG$161,3)</f>
        <v>32.53</v>
      </c>
      <c r="BE29" s="25">
        <f>VLOOKUP(BE$7,'Sat Curve Sum'!$A$7:$AG$161,3)</f>
        <v>33.6</v>
      </c>
      <c r="BF29" s="25">
        <f>VLOOKUP(BF$7,'Sat Curve Sum'!$A$7:$AG$161,3)</f>
        <v>50.39</v>
      </c>
      <c r="BG29" s="25">
        <f>VLOOKUP(BG$7,'Sat Curve Sum'!$A$7:$AG$161,3)</f>
        <v>56.41</v>
      </c>
      <c r="BH29" s="25">
        <f>VLOOKUP(BH$7,'Sat Curve Sum'!$A$7:$AG$161,3)</f>
        <v>48.24</v>
      </c>
      <c r="BI29" s="25">
        <f>VLOOKUP(BI$7,'Sat Curve Sum'!$A$7:$AG$161,3)</f>
        <v>39.42</v>
      </c>
      <c r="BJ29" s="25">
        <f>VLOOKUP(BJ$7,'Sat Curve Sum'!$A$7:$AG$161,3)</f>
        <v>35.979999999999997</v>
      </c>
      <c r="BK29" s="25">
        <f>VLOOKUP(BK$7,'Sat Curve Sum'!$A$7:$AG$161,3)</f>
        <v>38.130000000000003</v>
      </c>
      <c r="BL29" s="25">
        <f>VLOOKUP(BL$7,'Sat Curve Sum'!$A$7:$AG$161,3)</f>
        <v>40.76</v>
      </c>
      <c r="BM29" s="25">
        <f>VLOOKUP(BM$7,'Sat Curve Sum'!$A$7:$AG$161,3)</f>
        <v>39.659999999999997</v>
      </c>
      <c r="BN29" s="25">
        <f>VLOOKUP(BN$7,'Sat Curve Sum'!$A$7:$AG$161,3)</f>
        <v>36.520000000000003</v>
      </c>
      <c r="BO29" s="25">
        <f>VLOOKUP(BO$7,'Sat Curve Sum'!$A$7:$AG$161,3)</f>
        <v>36.71</v>
      </c>
      <c r="BP29" s="25">
        <f>VLOOKUP(BP$7,'Sat Curve Sum'!$A$7:$AG$161,3)</f>
        <v>34.119999999999997</v>
      </c>
      <c r="BQ29" s="25">
        <f>VLOOKUP(BQ$7,'Sat Curve Sum'!$A$7:$AG$161,3)</f>
        <v>35.049999999999997</v>
      </c>
      <c r="BR29" s="25">
        <f>VLOOKUP(BR$7,'Sat Curve Sum'!$A$7:$AG$161,3)</f>
        <v>49.5</v>
      </c>
      <c r="BS29" s="25">
        <f>VLOOKUP(BS$7,'Sat Curve Sum'!$A$7:$AG$161,3)</f>
        <v>54.69</v>
      </c>
      <c r="BT29" s="25">
        <f>VLOOKUP(BT$7,'Sat Curve Sum'!$A$7:$AG$161,3)</f>
        <v>47.66</v>
      </c>
      <c r="BU29" s="25">
        <f>VLOOKUP(BU$7,'Sat Curve Sum'!$A$7:$AG$161,3)</f>
        <v>40.07</v>
      </c>
      <c r="BV29" s="25">
        <f>VLOOKUP(BV$7,'Sat Curve Sum'!$A$7:$AG$161,3)</f>
        <v>37.11</v>
      </c>
      <c r="BW29" s="25">
        <f>VLOOKUP(BW$7,'Sat Curve Sum'!$A$7:$AG$161,3)</f>
        <v>38.97</v>
      </c>
      <c r="BX29" s="25">
        <f>VLOOKUP(BX$7,'Sat Curve Sum'!$A$7:$AG$161,3)</f>
        <v>41.52</v>
      </c>
      <c r="BY29" s="25">
        <f>VLOOKUP(BY$7,'Sat Curve Sum'!$A$7:$AG$161,3)</f>
        <v>40.51</v>
      </c>
      <c r="BZ29" s="25">
        <f>VLOOKUP(BZ$7,'Sat Curve Sum'!$A$7:$AG$161,3)</f>
        <v>37.630000000000003</v>
      </c>
      <c r="CA29" s="25">
        <f>VLOOKUP(CA$7,'Sat Curve Sum'!$A$7:$AG$161,3)</f>
        <v>37.81</v>
      </c>
      <c r="CB29" s="25">
        <f>VLOOKUP(CB$7,'Sat Curve Sum'!$A$7:$AG$161,3)</f>
        <v>35.44</v>
      </c>
      <c r="CC29" s="25">
        <f>VLOOKUP(CC$7,'Sat Curve Sum'!$A$7:$AG$161,3)</f>
        <v>36.29</v>
      </c>
      <c r="CD29" s="25">
        <f>VLOOKUP(CD$7,'Sat Curve Sum'!$A$7:$AG$161,3)</f>
        <v>49.53</v>
      </c>
      <c r="CE29" s="25">
        <f>VLOOKUP(CE$7,'Sat Curve Sum'!$A$7:$AG$161,3)</f>
        <v>54.29</v>
      </c>
      <c r="CF29" s="25">
        <f>VLOOKUP(CF$7,'Sat Curve Sum'!$A$7:$AG$161,3)</f>
        <v>47.85</v>
      </c>
      <c r="CG29" s="25">
        <f>VLOOKUP(CG$7,'Sat Curve Sum'!$A$7:$AG$161,3)</f>
        <v>40.89</v>
      </c>
      <c r="CH29" s="25">
        <f>VLOOKUP(CH$7,'Sat Curve Sum'!$A$7:$AG$161,3)</f>
        <v>38.18</v>
      </c>
      <c r="CI29" s="25">
        <f>VLOOKUP(CI$7,'Sat Curve Sum'!$A$7:$AG$161,3)</f>
        <v>39.89</v>
      </c>
      <c r="CJ29" s="25">
        <f>VLOOKUP(CJ$7,'Sat Curve Sum'!$A$7:$AG$161,3)</f>
        <v>42.27</v>
      </c>
      <c r="CK29" s="25">
        <f>VLOOKUP(CK$7,'Sat Curve Sum'!$A$7:$AG$161,3)</f>
        <v>41.35</v>
      </c>
      <c r="CL29" s="25">
        <f>VLOOKUP(CL$7,'Sat Curve Sum'!$A$7:$AG$161,3)</f>
        <v>38.71</v>
      </c>
      <c r="CM29" s="25">
        <f>VLOOKUP(CM$7,'Sat Curve Sum'!$A$7:$AG$161,3)</f>
        <v>38.869999999999997</v>
      </c>
      <c r="CN29" s="25">
        <f>VLOOKUP(CN$7,'Sat Curve Sum'!$A$7:$AG$161,3)</f>
        <v>36.700000000000003</v>
      </c>
      <c r="CO29" s="25">
        <f>VLOOKUP(CO$7,'Sat Curve Sum'!$A$7:$AG$161,3)</f>
        <v>37.49</v>
      </c>
      <c r="CP29" s="25">
        <f>VLOOKUP(CP$7,'Sat Curve Sum'!$A$7:$AG$161,3)</f>
        <v>49.62</v>
      </c>
      <c r="CQ29" s="25">
        <f>VLOOKUP(CQ$7,'Sat Curve Sum'!$A$7:$AG$161,3)</f>
        <v>53.99</v>
      </c>
      <c r="CR29" s="25">
        <f>VLOOKUP(CR$7,'Sat Curve Sum'!$A$7:$AG$161,3)</f>
        <v>48.09</v>
      </c>
      <c r="CS29" s="25">
        <f>VLOOKUP(CS$7,'Sat Curve Sum'!$A$7:$AG$161,3)</f>
        <v>41.72</v>
      </c>
      <c r="CT29" s="25">
        <f>VLOOKUP(CT$7,'Sat Curve Sum'!$A$7:$AG$161,3)</f>
        <v>39.229999999999997</v>
      </c>
      <c r="CU29" s="25">
        <f>VLOOKUP(CU$7,'Sat Curve Sum'!$A$7:$AG$161,3)</f>
        <v>40.799999999999997</v>
      </c>
      <c r="CV29" s="25">
        <f>VLOOKUP(CV$7,'Sat Curve Sum'!$A$7:$AG$161,3)</f>
        <v>43.12</v>
      </c>
      <c r="CW29" s="25">
        <f>VLOOKUP(CW$7,'Sat Curve Sum'!$A$7:$AG$161,3)</f>
        <v>42.25</v>
      </c>
      <c r="CX29" s="25">
        <f>VLOOKUP(CX$7,'Sat Curve Sum'!$A$7:$AG$161,3)</f>
        <v>39.78</v>
      </c>
      <c r="CY29" s="25">
        <f>VLOOKUP(CY$7,'Sat Curve Sum'!$A$7:$AG$161,3)</f>
        <v>39.94</v>
      </c>
      <c r="CZ29" s="25">
        <f>VLOOKUP(CZ$7,'Sat Curve Sum'!$A$7:$AG$161,3)</f>
        <v>37.9</v>
      </c>
      <c r="DA29" s="25">
        <f>VLOOKUP(DA$7,'Sat Curve Sum'!$A$7:$AG$161,3)</f>
        <v>38.64</v>
      </c>
      <c r="DB29" s="25">
        <f>VLOOKUP(DB$7,'Sat Curve Sum'!$A$7:$AG$161,3)</f>
        <v>50.03</v>
      </c>
      <c r="DC29" s="25">
        <f>VLOOKUP(DC$7,'Sat Curve Sum'!$A$7:$AG$161,3)</f>
        <v>54.13</v>
      </c>
      <c r="DD29" s="25">
        <f>VLOOKUP(DD$7,'Sat Curve Sum'!$A$7:$AG$161,3)</f>
        <v>48.59</v>
      </c>
      <c r="DE29" s="25">
        <f>VLOOKUP(DE$7,'Sat Curve Sum'!$A$7:$AG$161,3)</f>
        <v>42.62</v>
      </c>
      <c r="DF29" s="25">
        <f>VLOOKUP(DF$7,'Sat Curve Sum'!$A$7:$AG$161,3)</f>
        <v>40.29</v>
      </c>
      <c r="DG29" s="25">
        <f>VLOOKUP(DG$7,'Sat Curve Sum'!$A$7:$AG$161,3)</f>
        <v>41.76</v>
      </c>
      <c r="DH29" s="25">
        <f>VLOOKUP(DH$7,'Sat Curve Sum'!$A$7:$AG$161,3)</f>
        <v>44.07</v>
      </c>
      <c r="DI29" s="25">
        <f>VLOOKUP(DI$7,'Sat Curve Sum'!$A$7:$AG$161,3)</f>
        <v>43.26</v>
      </c>
      <c r="DJ29" s="25">
        <f>VLOOKUP(DJ$7,'Sat Curve Sum'!$A$7:$AG$161,3)</f>
        <v>40.93</v>
      </c>
      <c r="DK29" s="25">
        <f>VLOOKUP(DK$7,'Sat Curve Sum'!$A$7:$AG$161,3)</f>
        <v>41.08</v>
      </c>
      <c r="DL29" s="25">
        <f>VLOOKUP(DL$7,'Sat Curve Sum'!$A$7:$AG$161,3)</f>
        <v>39.17</v>
      </c>
      <c r="DM29" s="25">
        <f>VLOOKUP(DM$7,'Sat Curve Sum'!$A$7:$AG$161,3)</f>
        <v>39.869999999999997</v>
      </c>
      <c r="DN29" s="25">
        <f>VLOOKUP(DN$7,'Sat Curve Sum'!$A$7:$AG$161,3)</f>
        <v>50.58</v>
      </c>
      <c r="DO29" s="25">
        <f>VLOOKUP(DO$7,'Sat Curve Sum'!$A$7:$AG$161,3)</f>
        <v>54.43</v>
      </c>
      <c r="DP29" s="25">
        <f>VLOOKUP(DP$7,'Sat Curve Sum'!$A$7:$AG$161,3)</f>
        <v>49.23</v>
      </c>
      <c r="DQ29" s="25">
        <f>VLOOKUP(DQ$7,'Sat Curve Sum'!$A$7:$AG$161,3)</f>
        <v>43.61</v>
      </c>
      <c r="DR29" s="25">
        <f>VLOOKUP(DR$7,'Sat Curve Sum'!$A$7:$AG$161,3)</f>
        <v>41.42</v>
      </c>
      <c r="DS29" s="25">
        <f>VLOOKUP(DS$7,'Sat Curve Sum'!$A$7:$AG$161,3)</f>
        <v>42.81</v>
      </c>
      <c r="DT29" s="25">
        <f>VLOOKUP(DT$7,'Sat Curve Sum'!$A$7:$AG$161,3)</f>
        <v>45.07</v>
      </c>
      <c r="DU29" s="25">
        <f>VLOOKUP(DU$7,'Sat Curve Sum'!$A$7:$AG$161,3)</f>
        <v>44.31</v>
      </c>
      <c r="DV29" s="25">
        <f>VLOOKUP(DV$7,'Sat Curve Sum'!$A$7:$AG$161,3)</f>
        <v>42.12</v>
      </c>
      <c r="DW29" s="25">
        <f>VLOOKUP(DW$7,'Sat Curve Sum'!$A$7:$AG$161,3)</f>
        <v>42.26</v>
      </c>
      <c r="DX29" s="25">
        <f>VLOOKUP(DX$7,'Sat Curve Sum'!$A$7:$AG$161,3)</f>
        <v>40.47</v>
      </c>
      <c r="DY29" s="25">
        <f>VLOOKUP(DY$7,'Sat Curve Sum'!$A$7:$AG$161,3)</f>
        <v>41.12</v>
      </c>
      <c r="DZ29" s="25">
        <f>VLOOKUP(DZ$7,'Sat Curve Sum'!$A$7:$AG$161,3)</f>
        <v>51.2</v>
      </c>
      <c r="EA29" s="25">
        <f>VLOOKUP(EA$7,'Sat Curve Sum'!$A$7:$AG$161,3)</f>
        <v>54.83</v>
      </c>
      <c r="EB29" s="25">
        <f>VLOOKUP(EB$7,'Sat Curve Sum'!$A$7:$AG$161,3)</f>
        <v>49.93</v>
      </c>
      <c r="EC29" s="25">
        <f>VLOOKUP(EC$7,'Sat Curve Sum'!$A$7:$AG$161,3)</f>
        <v>44.65</v>
      </c>
      <c r="ED29" s="25">
        <f>VLOOKUP(ED$7,'Sat Curve Sum'!$A$7:$AG$161,3)</f>
        <v>42.59</v>
      </c>
      <c r="EE29" s="25">
        <f>VLOOKUP(EE$7,'Sat Curve Sum'!$A$7:$AG$161,3)</f>
        <v>43.89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31.145833333333332</v>
      </c>
      <c r="D30" s="25">
        <f ca="1">IF(ISERROR(AVERAGE(OFFSET('Sat Curve Sum'!$E$6,1,0,2,1))),0,AVERAGE(OFFSET('Sat Curve Sum'!$E$6,1,0,2,1)))</f>
        <v>28.5</v>
      </c>
      <c r="E30" s="25">
        <f ca="1">IF(ISERROR((SUM(OFFSET('Sat Curve Sum'!$E$6,3,0,3,1))+ 1* 'Sat Curve Sum Backup'!$E$9)/4), 'Sat Curve Sum Backup'!$E$9,(SUM(OFFSET('Sat Curve Sum'!$E$6,3,0,3,1))+ 1* 'Sat Curve Sum Backup'!$E$9)/4)</f>
        <v>28.9375</v>
      </c>
      <c r="F30" s="25">
        <f>VLOOKUP(F$7,'Sat Curve Sum'!$A$7:$AG$161,5)</f>
        <v>36</v>
      </c>
      <c r="G30" s="23">
        <f t="shared" ca="1" si="14"/>
        <v>31.145833333333332</v>
      </c>
      <c r="H30" s="131">
        <f t="shared" si="15"/>
        <v>35.75</v>
      </c>
      <c r="I30" s="131">
        <f t="shared" si="21"/>
        <v>35.5</v>
      </c>
      <c r="J30" s="131">
        <f t="shared" si="21"/>
        <v>33</v>
      </c>
      <c r="K30" s="131">
        <f t="shared" si="21"/>
        <v>30.5</v>
      </c>
      <c r="L30" s="131">
        <f t="shared" si="21"/>
        <v>30.5</v>
      </c>
      <c r="M30" s="131">
        <f t="shared" si="21"/>
        <v>37</v>
      </c>
      <c r="N30" s="131">
        <f t="shared" si="21"/>
        <v>46</v>
      </c>
      <c r="O30" s="131">
        <f t="shared" si="21"/>
        <v>53</v>
      </c>
      <c r="P30" s="131">
        <f t="shared" si="21"/>
        <v>44.5</v>
      </c>
      <c r="Q30" s="131">
        <f t="shared" si="21"/>
        <v>38</v>
      </c>
      <c r="R30" s="131">
        <f t="shared" si="21"/>
        <v>35.75</v>
      </c>
      <c r="S30" s="131">
        <f t="shared" si="21"/>
        <v>38.25</v>
      </c>
      <c r="T30" s="23">
        <f t="shared" si="17"/>
        <v>38.145833333333336</v>
      </c>
      <c r="U30" s="23">
        <f t="shared" si="18"/>
        <v>42.3125</v>
      </c>
      <c r="V30" s="75">
        <f t="shared" si="19"/>
        <v>44.051547619047611</v>
      </c>
      <c r="W30" s="71"/>
      <c r="X30" s="74">
        <f t="shared" ca="1" si="20"/>
        <v>42.876283783783784</v>
      </c>
      <c r="Y30" s="16"/>
      <c r="Z30" s="39"/>
      <c r="AB30" s="25">
        <f>VLOOKUP(AB$7,'Sat Curve Sum'!$A$7:$AG$161,5)</f>
        <v>35.75</v>
      </c>
      <c r="AC30" s="25">
        <f>VLOOKUP(AC$7,'Sat Curve Sum'!$A$7:$AG$161,5)</f>
        <v>35.5</v>
      </c>
      <c r="AD30" s="25">
        <f>VLOOKUP(AD$7,'Sat Curve Sum'!$A$7:$AG$161,5)</f>
        <v>33</v>
      </c>
      <c r="AE30" s="25">
        <f>VLOOKUP(AE$7,'Sat Curve Sum'!$A$7:$AG$161,5)</f>
        <v>30.5</v>
      </c>
      <c r="AF30" s="25">
        <f>VLOOKUP(AF$7,'Sat Curve Sum'!$A$7:$AG$161,5)</f>
        <v>30.5</v>
      </c>
      <c r="AG30" s="25">
        <f>VLOOKUP(AG$7,'Sat Curve Sum'!$A$7:$AG$161,5)</f>
        <v>37</v>
      </c>
      <c r="AH30" s="25">
        <f>VLOOKUP(AH$7,'Sat Curve Sum'!$A$7:$AG$161,5)</f>
        <v>46</v>
      </c>
      <c r="AI30" s="25">
        <f>VLOOKUP(AI$7,'Sat Curve Sum'!$A$7:$AG$161,5)</f>
        <v>53</v>
      </c>
      <c r="AJ30" s="25">
        <f>VLOOKUP(AJ$7,'Sat Curve Sum'!$A$7:$AG$161,5)</f>
        <v>44.5</v>
      </c>
      <c r="AK30" s="25">
        <f>VLOOKUP(AK$7,'Sat Curve Sum'!$A$7:$AG$161,5)</f>
        <v>38</v>
      </c>
      <c r="AL30" s="25">
        <f>VLOOKUP(AL$7,'Sat Curve Sum'!$A$7:$AG$161,5)</f>
        <v>35.75</v>
      </c>
      <c r="AM30" s="25">
        <f>VLOOKUP(AM$7,'Sat Curve Sum'!$A$7:$AG$161,5)</f>
        <v>38.25</v>
      </c>
      <c r="AN30" s="25">
        <f>VLOOKUP(AN$7,'Sat Curve Sum'!$A$7:$AG$161,5)</f>
        <v>40.25</v>
      </c>
      <c r="AO30" s="25">
        <f>VLOOKUP(AO$7,'Sat Curve Sum'!$A$7:$AG$161,5)</f>
        <v>39.25</v>
      </c>
      <c r="AP30" s="25">
        <f>VLOOKUP(AP$7,'Sat Curve Sum'!$A$7:$AG$161,5)</f>
        <v>37.5</v>
      </c>
      <c r="AQ30" s="25">
        <f>VLOOKUP(AQ$7,'Sat Curve Sum'!$A$7:$AG$161,5)</f>
        <v>35</v>
      </c>
      <c r="AR30" s="25">
        <f>VLOOKUP(AR$7,'Sat Curve Sum'!$A$7:$AG$161,5)</f>
        <v>35</v>
      </c>
      <c r="AS30" s="25">
        <f>VLOOKUP(AS$7,'Sat Curve Sum'!$A$7:$AG$161,5)</f>
        <v>39.5</v>
      </c>
      <c r="AT30" s="25">
        <f>VLOOKUP(AT$7,'Sat Curve Sum'!$A$7:$AG$161,5)</f>
        <v>49.75</v>
      </c>
      <c r="AU30" s="25">
        <f>VLOOKUP(AU$7,'Sat Curve Sum'!$A$7:$AG$161,5)</f>
        <v>59</v>
      </c>
      <c r="AV30" s="25">
        <f>VLOOKUP(AV$7,'Sat Curve Sum'!$A$7:$AG$161,5)</f>
        <v>54</v>
      </c>
      <c r="AW30" s="25">
        <f>VLOOKUP(AW$7,'Sat Curve Sum'!$A$7:$AG$161,5)</f>
        <v>40</v>
      </c>
      <c r="AX30" s="25">
        <f>VLOOKUP(AX$7,'Sat Curve Sum'!$A$7:$AG$161,5)</f>
        <v>38.25</v>
      </c>
      <c r="AY30" s="25">
        <f>VLOOKUP(AY$7,'Sat Curve Sum'!$A$7:$AG$161,5)</f>
        <v>40.25</v>
      </c>
      <c r="AZ30" s="25">
        <f>VLOOKUP(AZ$7,'Sat Curve Sum'!$A$7:$AG$161,5)</f>
        <v>40.99</v>
      </c>
      <c r="BA30" s="25">
        <f>VLOOKUP(BA$7,'Sat Curve Sum'!$A$7:$AG$161,5)</f>
        <v>40.130000000000003</v>
      </c>
      <c r="BB30" s="25">
        <f>VLOOKUP(BB$7,'Sat Curve Sum'!$A$7:$AG$161,5)</f>
        <v>38.630000000000003</v>
      </c>
      <c r="BC30" s="25">
        <f>VLOOKUP(BC$7,'Sat Curve Sum'!$A$7:$AG$161,5)</f>
        <v>36.479999999999997</v>
      </c>
      <c r="BD30" s="25">
        <f>VLOOKUP(BD$7,'Sat Curve Sum'!$A$7:$AG$161,5)</f>
        <v>36.479999999999997</v>
      </c>
      <c r="BE30" s="25">
        <f>VLOOKUP(BE$7,'Sat Curve Sum'!$A$7:$AG$161,5)</f>
        <v>40.35</v>
      </c>
      <c r="BF30" s="25">
        <f>VLOOKUP(BF$7,'Sat Curve Sum'!$A$7:$AG$161,5)</f>
        <v>49.16</v>
      </c>
      <c r="BG30" s="25">
        <f>VLOOKUP(BG$7,'Sat Curve Sum'!$A$7:$AG$161,5)</f>
        <v>57.1</v>
      </c>
      <c r="BH30" s="25">
        <f>VLOOKUP(BH$7,'Sat Curve Sum'!$A$7:$AG$161,5)</f>
        <v>52.81</v>
      </c>
      <c r="BI30" s="25">
        <f>VLOOKUP(BI$7,'Sat Curve Sum'!$A$7:$AG$161,5)</f>
        <v>40.78</v>
      </c>
      <c r="BJ30" s="25">
        <f>VLOOKUP(BJ$7,'Sat Curve Sum'!$A$7:$AG$161,5)</f>
        <v>39.28</v>
      </c>
      <c r="BK30" s="25">
        <f>VLOOKUP(BK$7,'Sat Curve Sum'!$A$7:$AG$161,5)</f>
        <v>41</v>
      </c>
      <c r="BL30" s="25">
        <f>VLOOKUP(BL$7,'Sat Curve Sum'!$A$7:$AG$161,5)</f>
        <v>41.69</v>
      </c>
      <c r="BM30" s="25">
        <f>VLOOKUP(BM$7,'Sat Curve Sum'!$A$7:$AG$161,5)</f>
        <v>40.950000000000003</v>
      </c>
      <c r="BN30" s="25">
        <f>VLOOKUP(BN$7,'Sat Curve Sum'!$A$7:$AG$161,5)</f>
        <v>39.659999999999997</v>
      </c>
      <c r="BO30" s="25">
        <f>VLOOKUP(BO$7,'Sat Curve Sum'!$A$7:$AG$161,5)</f>
        <v>37.82</v>
      </c>
      <c r="BP30" s="25">
        <f>VLOOKUP(BP$7,'Sat Curve Sum'!$A$7:$AG$161,5)</f>
        <v>37.82</v>
      </c>
      <c r="BQ30" s="25">
        <f>VLOOKUP(BQ$7,'Sat Curve Sum'!$A$7:$AG$161,5)</f>
        <v>41.14</v>
      </c>
      <c r="BR30" s="25">
        <f>VLOOKUP(BR$7,'Sat Curve Sum'!$A$7:$AG$161,5)</f>
        <v>48.71</v>
      </c>
      <c r="BS30" s="25">
        <f>VLOOKUP(BS$7,'Sat Curve Sum'!$A$7:$AG$161,5)</f>
        <v>55.53</v>
      </c>
      <c r="BT30" s="25">
        <f>VLOOKUP(BT$7,'Sat Curve Sum'!$A$7:$AG$161,5)</f>
        <v>51.85</v>
      </c>
      <c r="BU30" s="25">
        <f>VLOOKUP(BU$7,'Sat Curve Sum'!$A$7:$AG$161,5)</f>
        <v>41.52</v>
      </c>
      <c r="BV30" s="25">
        <f>VLOOKUP(BV$7,'Sat Curve Sum'!$A$7:$AG$161,5)</f>
        <v>40.229999999999997</v>
      </c>
      <c r="BW30" s="25">
        <f>VLOOKUP(BW$7,'Sat Curve Sum'!$A$7:$AG$161,5)</f>
        <v>41.7</v>
      </c>
      <c r="BX30" s="25">
        <f>VLOOKUP(BX$7,'Sat Curve Sum'!$A$7:$AG$161,5)</f>
        <v>42.27</v>
      </c>
      <c r="BY30" s="25">
        <f>VLOOKUP(BY$7,'Sat Curve Sum'!$A$7:$AG$161,5)</f>
        <v>41.6</v>
      </c>
      <c r="BZ30" s="25">
        <f>VLOOKUP(BZ$7,'Sat Curve Sum'!$A$7:$AG$161,5)</f>
        <v>40.43</v>
      </c>
      <c r="CA30" s="25">
        <f>VLOOKUP(CA$7,'Sat Curve Sum'!$A$7:$AG$161,5)</f>
        <v>38.75</v>
      </c>
      <c r="CB30" s="25">
        <f>VLOOKUP(CB$7,'Sat Curve Sum'!$A$7:$AG$161,5)</f>
        <v>38.76</v>
      </c>
      <c r="CC30" s="25">
        <f>VLOOKUP(CC$7,'Sat Curve Sum'!$A$7:$AG$161,5)</f>
        <v>41.78</v>
      </c>
      <c r="CD30" s="25">
        <f>VLOOKUP(CD$7,'Sat Curve Sum'!$A$7:$AG$161,5)</f>
        <v>48.66</v>
      </c>
      <c r="CE30" s="25">
        <f>VLOOKUP(CE$7,'Sat Curve Sum'!$A$7:$AG$161,5)</f>
        <v>54.87</v>
      </c>
      <c r="CF30" s="25">
        <f>VLOOKUP(CF$7,'Sat Curve Sum'!$A$7:$AG$161,5)</f>
        <v>51.51</v>
      </c>
      <c r="CG30" s="25">
        <f>VLOOKUP(CG$7,'Sat Curve Sum'!$A$7:$AG$161,5)</f>
        <v>42.12</v>
      </c>
      <c r="CH30" s="25">
        <f>VLOOKUP(CH$7,'Sat Curve Sum'!$A$7:$AG$161,5)</f>
        <v>40.950000000000003</v>
      </c>
      <c r="CI30" s="25">
        <f>VLOOKUP(CI$7,'Sat Curve Sum'!$A$7:$AG$161,5)</f>
        <v>42.29</v>
      </c>
      <c r="CJ30" s="25">
        <f>VLOOKUP(CJ$7,'Sat Curve Sum'!$A$7:$AG$161,5)</f>
        <v>42.85</v>
      </c>
      <c r="CK30" s="25">
        <f>VLOOKUP(CK$7,'Sat Curve Sum'!$A$7:$AG$161,5)</f>
        <v>42.24</v>
      </c>
      <c r="CL30" s="25">
        <f>VLOOKUP(CL$7,'Sat Curve Sum'!$A$7:$AG$161,5)</f>
        <v>41.17</v>
      </c>
      <c r="CM30" s="25">
        <f>VLOOKUP(CM$7,'Sat Curve Sum'!$A$7:$AG$161,5)</f>
        <v>39.65</v>
      </c>
      <c r="CN30" s="25">
        <f>VLOOKUP(CN$7,'Sat Curve Sum'!$A$7:$AG$161,5)</f>
        <v>39.65</v>
      </c>
      <c r="CO30" s="25">
        <f>VLOOKUP(CO$7,'Sat Curve Sum'!$A$7:$AG$161,5)</f>
        <v>42.4</v>
      </c>
      <c r="CP30" s="25">
        <f>VLOOKUP(CP$7,'Sat Curve Sum'!$A$7:$AG$161,5)</f>
        <v>48.65</v>
      </c>
      <c r="CQ30" s="25">
        <f>VLOOKUP(CQ$7,'Sat Curve Sum'!$A$7:$AG$161,5)</f>
        <v>54.3</v>
      </c>
      <c r="CR30" s="25">
        <f>VLOOKUP(CR$7,'Sat Curve Sum'!$A$7:$AG$161,5)</f>
        <v>51.25</v>
      </c>
      <c r="CS30" s="25">
        <f>VLOOKUP(CS$7,'Sat Curve Sum'!$A$7:$AG$161,5)</f>
        <v>42.71</v>
      </c>
      <c r="CT30" s="25">
        <f>VLOOKUP(CT$7,'Sat Curve Sum'!$A$7:$AG$161,5)</f>
        <v>41.65</v>
      </c>
      <c r="CU30" s="25">
        <f>VLOOKUP(CU$7,'Sat Curve Sum'!$A$7:$AG$161,5)</f>
        <v>42.87</v>
      </c>
      <c r="CV30" s="25">
        <f>VLOOKUP(CV$7,'Sat Curve Sum'!$A$7:$AG$161,5)</f>
        <v>43.34</v>
      </c>
      <c r="CW30" s="25">
        <f>VLOOKUP(CW$7,'Sat Curve Sum'!$A$7:$AG$161,5)</f>
        <v>42.77</v>
      </c>
      <c r="CX30" s="25">
        <f>VLOOKUP(CX$7,'Sat Curve Sum'!$A$7:$AG$161,5)</f>
        <v>41.78</v>
      </c>
      <c r="CY30" s="25">
        <f>VLOOKUP(CY$7,'Sat Curve Sum'!$A$7:$AG$161,5)</f>
        <v>40.369999999999997</v>
      </c>
      <c r="CZ30" s="25">
        <f>VLOOKUP(CZ$7,'Sat Curve Sum'!$A$7:$AG$161,5)</f>
        <v>40.369999999999997</v>
      </c>
      <c r="DA30" s="25">
        <f>VLOOKUP(DA$7,'Sat Curve Sum'!$A$7:$AG$161,5)</f>
        <v>42.92</v>
      </c>
      <c r="DB30" s="25">
        <f>VLOOKUP(DB$7,'Sat Curve Sum'!$A$7:$AG$161,5)</f>
        <v>48.73</v>
      </c>
      <c r="DC30" s="25">
        <f>VLOOKUP(DC$7,'Sat Curve Sum'!$A$7:$AG$161,5)</f>
        <v>53.97</v>
      </c>
      <c r="DD30" s="25">
        <f>VLOOKUP(DD$7,'Sat Curve Sum'!$A$7:$AG$161,5)</f>
        <v>51.14</v>
      </c>
      <c r="DE30" s="25">
        <f>VLOOKUP(DE$7,'Sat Curve Sum'!$A$7:$AG$161,5)</f>
        <v>43.21</v>
      </c>
      <c r="DF30" s="25">
        <f>VLOOKUP(DF$7,'Sat Curve Sum'!$A$7:$AG$161,5)</f>
        <v>42.22</v>
      </c>
      <c r="DG30" s="25">
        <f>VLOOKUP(DG$7,'Sat Curve Sum'!$A$7:$AG$161,5)</f>
        <v>43.35</v>
      </c>
      <c r="DH30" s="25">
        <f>VLOOKUP(DH$7,'Sat Curve Sum'!$A$7:$AG$161,5)</f>
        <v>43.77</v>
      </c>
      <c r="DI30" s="25">
        <f>VLOOKUP(DI$7,'Sat Curve Sum'!$A$7:$AG$161,5)</f>
        <v>43.25</v>
      </c>
      <c r="DJ30" s="25">
        <f>VLOOKUP(DJ$7,'Sat Curve Sum'!$A$7:$AG$161,5)</f>
        <v>42.33</v>
      </c>
      <c r="DK30" s="25">
        <f>VLOOKUP(DK$7,'Sat Curve Sum'!$A$7:$AG$161,5)</f>
        <v>41.02</v>
      </c>
      <c r="DL30" s="25">
        <f>VLOOKUP(DL$7,'Sat Curve Sum'!$A$7:$AG$161,5)</f>
        <v>41.02</v>
      </c>
      <c r="DM30" s="25">
        <f>VLOOKUP(DM$7,'Sat Curve Sum'!$A$7:$AG$161,5)</f>
        <v>43.39</v>
      </c>
      <c r="DN30" s="25">
        <f>VLOOKUP(DN$7,'Sat Curve Sum'!$A$7:$AG$161,5)</f>
        <v>48.77</v>
      </c>
      <c r="DO30" s="25">
        <f>VLOOKUP(DO$7,'Sat Curve Sum'!$A$7:$AG$161,5)</f>
        <v>53.63</v>
      </c>
      <c r="DP30" s="25">
        <f>VLOOKUP(DP$7,'Sat Curve Sum'!$A$7:$AG$161,5)</f>
        <v>51.01</v>
      </c>
      <c r="DQ30" s="25">
        <f>VLOOKUP(DQ$7,'Sat Curve Sum'!$A$7:$AG$161,5)</f>
        <v>43.66</v>
      </c>
      <c r="DR30" s="25">
        <f>VLOOKUP(DR$7,'Sat Curve Sum'!$A$7:$AG$161,5)</f>
        <v>42.74</v>
      </c>
      <c r="DS30" s="25">
        <f>VLOOKUP(DS$7,'Sat Curve Sum'!$A$7:$AG$161,5)</f>
        <v>43.79</v>
      </c>
      <c r="DT30" s="25">
        <f>VLOOKUP(DT$7,'Sat Curve Sum'!$A$7:$AG$161,5)</f>
        <v>44.2</v>
      </c>
      <c r="DU30" s="25">
        <f>VLOOKUP(DU$7,'Sat Curve Sum'!$A$7:$AG$161,5)</f>
        <v>43.72</v>
      </c>
      <c r="DV30" s="25">
        <f>VLOOKUP(DV$7,'Sat Curve Sum'!$A$7:$AG$161,5)</f>
        <v>42.87</v>
      </c>
      <c r="DW30" s="25">
        <f>VLOOKUP(DW$7,'Sat Curve Sum'!$A$7:$AG$161,5)</f>
        <v>41.65</v>
      </c>
      <c r="DX30" s="25">
        <f>VLOOKUP(DX$7,'Sat Curve Sum'!$A$7:$AG$161,5)</f>
        <v>41.65</v>
      </c>
      <c r="DY30" s="25">
        <f>VLOOKUP(DY$7,'Sat Curve Sum'!$A$7:$AG$161,5)</f>
        <v>43.84</v>
      </c>
      <c r="DZ30" s="25">
        <f>VLOOKUP(DZ$7,'Sat Curve Sum'!$A$7:$AG$161,5)</f>
        <v>48.84</v>
      </c>
      <c r="EA30" s="25">
        <f>VLOOKUP(EA$7,'Sat Curve Sum'!$A$7:$AG$161,5)</f>
        <v>53.34</v>
      </c>
      <c r="EB30" s="25">
        <f>VLOOKUP(EB$7,'Sat Curve Sum'!$A$7:$AG$161,5)</f>
        <v>50.91</v>
      </c>
      <c r="EC30" s="25">
        <f>VLOOKUP(EC$7,'Sat Curve Sum'!$A$7:$AG$161,5)</f>
        <v>44.1</v>
      </c>
      <c r="ED30" s="25">
        <f>VLOOKUP(ED$7,'Sat Curve Sum'!$A$7:$AG$161,5)</f>
        <v>43.25</v>
      </c>
      <c r="EE30" s="25">
        <f>VLOOKUP(EE$7,'Sat Curve Sum'!$A$7:$AG$161,5)</f>
        <v>44.22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28.699999968210857</v>
      </c>
      <c r="D31" s="25">
        <f ca="1">IF(ISERROR(AVERAGE(OFFSET('Sat Curve Sum'!$I$6,1,0,2,1))),0,AVERAGE(OFFSET('Sat Curve Sum'!$I$6,1,0,2,1)))</f>
        <v>27.875</v>
      </c>
      <c r="E31" s="25">
        <f ca="1">IF(ISERROR((SUM(OFFSET('Sat Curve Sum'!$I$6,3,0,3,1))+ 1* 'Sat Curve Sum Backup'!$I$9)/4), 'Sat Curve Sum Backup'!$I$9,(SUM(OFFSET('Sat Curve Sum'!$I$6,3,0,3,1))+ 1* 'Sat Curve Sum Backup'!$I$9)/4)</f>
        <v>25.724999904632575</v>
      </c>
      <c r="F31" s="25">
        <f>VLOOKUP(F$7,'Sat Curve Sum'!$A$7:$AG$161,9)</f>
        <v>32.5</v>
      </c>
      <c r="G31" s="23">
        <f t="shared" ca="1" si="14"/>
        <v>28.699999968210857</v>
      </c>
      <c r="H31" s="131">
        <f t="shared" si="15"/>
        <v>33.25</v>
      </c>
      <c r="I31" s="131">
        <f t="shared" si="21"/>
        <v>33.25</v>
      </c>
      <c r="J31" s="131">
        <f t="shared" si="21"/>
        <v>31</v>
      </c>
      <c r="K31" s="131">
        <f t="shared" si="21"/>
        <v>29.75</v>
      </c>
      <c r="L31" s="131">
        <f t="shared" si="21"/>
        <v>29.75</v>
      </c>
      <c r="M31" s="131">
        <f t="shared" si="21"/>
        <v>36.5</v>
      </c>
      <c r="N31" s="131">
        <f t="shared" si="21"/>
        <v>45.25</v>
      </c>
      <c r="O31" s="131">
        <f t="shared" si="21"/>
        <v>52.25</v>
      </c>
      <c r="P31" s="131">
        <f t="shared" si="21"/>
        <v>40.25</v>
      </c>
      <c r="Q31" s="131">
        <f t="shared" si="21"/>
        <v>36.25</v>
      </c>
      <c r="R31" s="131">
        <f t="shared" si="21"/>
        <v>35.5</v>
      </c>
      <c r="S31" s="131">
        <f t="shared" si="21"/>
        <v>37.75</v>
      </c>
      <c r="T31" s="23">
        <f t="shared" si="17"/>
        <v>36.729166666666664</v>
      </c>
      <c r="U31" s="23">
        <f t="shared" si="18"/>
        <v>30.3125</v>
      </c>
      <c r="V31" s="75">
        <f t="shared" si="19"/>
        <v>33.638095238095218</v>
      </c>
      <c r="W31" s="71"/>
      <c r="X31" s="74">
        <f t="shared" ca="1" si="20"/>
        <v>33.479279278420066</v>
      </c>
      <c r="Y31" s="16"/>
      <c r="Z31" s="39"/>
      <c r="AB31" s="25">
        <f>VLOOKUP(AB$7,'Sat Curve Sum'!$A$7:$AG$161,9)</f>
        <v>33.25</v>
      </c>
      <c r="AC31" s="25">
        <f>VLOOKUP(AC$7,'Sat Curve Sum'!$A$7:$AG$161,9)</f>
        <v>33.25</v>
      </c>
      <c r="AD31" s="25">
        <f>VLOOKUP(AD$7,'Sat Curve Sum'!$A$7:$AG$161,9)</f>
        <v>31</v>
      </c>
      <c r="AE31" s="25">
        <f>VLOOKUP(AE$7,'Sat Curve Sum'!$A$7:$AG$161,9)</f>
        <v>29.75</v>
      </c>
      <c r="AF31" s="25">
        <f>VLOOKUP(AF$7,'Sat Curve Sum'!$A$7:$AG$161,9)</f>
        <v>29.75</v>
      </c>
      <c r="AG31" s="25">
        <f>VLOOKUP(AG$7,'Sat Curve Sum'!$A$7:$AG$161,9)</f>
        <v>36.5</v>
      </c>
      <c r="AH31" s="25">
        <f>VLOOKUP(AH$7,'Sat Curve Sum'!$A$7:$AG$161,9)</f>
        <v>45.25</v>
      </c>
      <c r="AI31" s="25">
        <f>VLOOKUP(AI$7,'Sat Curve Sum'!$A$7:$AG$161,9)</f>
        <v>52.25</v>
      </c>
      <c r="AJ31" s="25">
        <f>VLOOKUP(AJ$7,'Sat Curve Sum'!$A$7:$AG$161,9)</f>
        <v>40.25</v>
      </c>
      <c r="AK31" s="25">
        <f>VLOOKUP(AK$7,'Sat Curve Sum'!$A$7:$AG$161,9)</f>
        <v>36.25</v>
      </c>
      <c r="AL31" s="25">
        <f>VLOOKUP(AL$7,'Sat Curve Sum'!$A$7:$AG$161,9)</f>
        <v>35.5</v>
      </c>
      <c r="AM31" s="25">
        <f>VLOOKUP(AM$7,'Sat Curve Sum'!$A$7:$AG$161,9)</f>
        <v>37.75</v>
      </c>
      <c r="AN31" s="25">
        <f>VLOOKUP(AN$7,'Sat Curve Sum'!$A$7:$AG$161,9)</f>
        <v>28.5</v>
      </c>
      <c r="AO31" s="25">
        <f>VLOOKUP(AO$7,'Sat Curve Sum'!$A$7:$AG$161,9)</f>
        <v>27.5</v>
      </c>
      <c r="AP31" s="25">
        <f>VLOOKUP(AP$7,'Sat Curve Sum'!$A$7:$AG$161,9)</f>
        <v>25</v>
      </c>
      <c r="AQ31" s="25">
        <f>VLOOKUP(AQ$7,'Sat Curve Sum'!$A$7:$AG$161,9)</f>
        <v>23.5</v>
      </c>
      <c r="AR31" s="25">
        <f>VLOOKUP(AR$7,'Sat Curve Sum'!$A$7:$AG$161,9)</f>
        <v>24.5</v>
      </c>
      <c r="AS31" s="25">
        <f>VLOOKUP(AS$7,'Sat Curve Sum'!$A$7:$AG$161,9)</f>
        <v>28.5</v>
      </c>
      <c r="AT31" s="25">
        <f>VLOOKUP(AT$7,'Sat Curve Sum'!$A$7:$AG$161,9)</f>
        <v>38.75</v>
      </c>
      <c r="AU31" s="25">
        <f>VLOOKUP(AU$7,'Sat Curve Sum'!$A$7:$AG$161,9)</f>
        <v>47.5</v>
      </c>
      <c r="AV31" s="25">
        <f>VLOOKUP(AV$7,'Sat Curve Sum'!$A$7:$AG$161,9)</f>
        <v>37.5</v>
      </c>
      <c r="AW31" s="25">
        <f>VLOOKUP(AW$7,'Sat Curve Sum'!$A$7:$AG$161,9)</f>
        <v>28</v>
      </c>
      <c r="AX31" s="25">
        <f>VLOOKUP(AX$7,'Sat Curve Sum'!$A$7:$AG$161,9)</f>
        <v>25.5</v>
      </c>
      <c r="AY31" s="25">
        <f>VLOOKUP(AY$7,'Sat Curve Sum'!$A$7:$AG$161,9)</f>
        <v>29</v>
      </c>
      <c r="AZ31" s="25">
        <f>VLOOKUP(AZ$7,'Sat Curve Sum'!$A$7:$AG$161,9)</f>
        <v>19.25</v>
      </c>
      <c r="BA31" s="25">
        <f>VLOOKUP(BA$7,'Sat Curve Sum'!$A$7:$AG$161,9)</f>
        <v>21.5</v>
      </c>
      <c r="BB31" s="25">
        <f>VLOOKUP(BB$7,'Sat Curve Sum'!$A$7:$AG$161,9)</f>
        <v>18.5</v>
      </c>
      <c r="BC31" s="25">
        <f>VLOOKUP(BC$7,'Sat Curve Sum'!$A$7:$AG$161,9)</f>
        <v>26.5</v>
      </c>
      <c r="BD31" s="25">
        <f>VLOOKUP(BD$7,'Sat Curve Sum'!$A$7:$AG$161,9)</f>
        <v>26.5</v>
      </c>
      <c r="BE31" s="25">
        <f>VLOOKUP(BE$7,'Sat Curve Sum'!$A$7:$AG$161,9)</f>
        <v>32.5</v>
      </c>
      <c r="BF31" s="25">
        <f>VLOOKUP(BF$7,'Sat Curve Sum'!$A$7:$AG$161,9)</f>
        <v>36.5</v>
      </c>
      <c r="BG31" s="25">
        <f>VLOOKUP(BG$7,'Sat Curve Sum'!$A$7:$AG$161,9)</f>
        <v>45.5</v>
      </c>
      <c r="BH31" s="25">
        <f>VLOOKUP(BH$7,'Sat Curve Sum'!$A$7:$AG$161,9)</f>
        <v>29.25</v>
      </c>
      <c r="BI31" s="25">
        <f>VLOOKUP(BI$7,'Sat Curve Sum'!$A$7:$AG$161,9)</f>
        <v>30.5</v>
      </c>
      <c r="BJ31" s="25">
        <f>VLOOKUP(BJ$7,'Sat Curve Sum'!$A$7:$AG$161,9)</f>
        <v>26</v>
      </c>
      <c r="BK31" s="25">
        <f>VLOOKUP(BK$7,'Sat Curve Sum'!$A$7:$AG$161,9)</f>
        <v>28.75</v>
      </c>
      <c r="BL31" s="25">
        <f>VLOOKUP(BL$7,'Sat Curve Sum'!$A$7:$AG$161,9)</f>
        <v>19.25</v>
      </c>
      <c r="BM31" s="25">
        <f>VLOOKUP(BM$7,'Sat Curve Sum'!$A$7:$AG$161,9)</f>
        <v>21.5</v>
      </c>
      <c r="BN31" s="25">
        <f>VLOOKUP(BN$7,'Sat Curve Sum'!$A$7:$AG$161,9)</f>
        <v>18.5</v>
      </c>
      <c r="BO31" s="25">
        <f>VLOOKUP(BO$7,'Sat Curve Sum'!$A$7:$AG$161,9)</f>
        <v>25.5</v>
      </c>
      <c r="BP31" s="25">
        <f>VLOOKUP(BP$7,'Sat Curve Sum'!$A$7:$AG$161,9)</f>
        <v>25.5</v>
      </c>
      <c r="BQ31" s="25">
        <f>VLOOKUP(BQ$7,'Sat Curve Sum'!$A$7:$AG$161,9)</f>
        <v>30.5</v>
      </c>
      <c r="BR31" s="25">
        <f>VLOOKUP(BR$7,'Sat Curve Sum'!$A$7:$AG$161,9)</f>
        <v>27.5</v>
      </c>
      <c r="BS31" s="25">
        <f>VLOOKUP(BS$7,'Sat Curve Sum'!$A$7:$AG$161,9)</f>
        <v>36.5</v>
      </c>
      <c r="BT31" s="25">
        <f>VLOOKUP(BT$7,'Sat Curve Sum'!$A$7:$AG$161,9)</f>
        <v>23.25</v>
      </c>
      <c r="BU31" s="25">
        <f>VLOOKUP(BU$7,'Sat Curve Sum'!$A$7:$AG$161,9)</f>
        <v>27.5</v>
      </c>
      <c r="BV31" s="25">
        <f>VLOOKUP(BV$7,'Sat Curve Sum'!$A$7:$AG$161,9)</f>
        <v>23.5</v>
      </c>
      <c r="BW31" s="25">
        <f>VLOOKUP(BW$7,'Sat Curve Sum'!$A$7:$AG$161,9)</f>
        <v>26.25</v>
      </c>
      <c r="BX31" s="25">
        <f>VLOOKUP(BX$7,'Sat Curve Sum'!$A$7:$AG$161,9)</f>
        <v>19.5</v>
      </c>
      <c r="BY31" s="25">
        <f>VLOOKUP(BY$7,'Sat Curve Sum'!$A$7:$AG$161,9)</f>
        <v>21.75</v>
      </c>
      <c r="BZ31" s="25">
        <f>VLOOKUP(BZ$7,'Sat Curve Sum'!$A$7:$AG$161,9)</f>
        <v>18.75</v>
      </c>
      <c r="CA31" s="25">
        <f>VLOOKUP(CA$7,'Sat Curve Sum'!$A$7:$AG$161,9)</f>
        <v>25.75</v>
      </c>
      <c r="CB31" s="25">
        <f>VLOOKUP(CB$7,'Sat Curve Sum'!$A$7:$AG$161,9)</f>
        <v>25.75</v>
      </c>
      <c r="CC31" s="25">
        <f>VLOOKUP(CC$7,'Sat Curve Sum'!$A$7:$AG$161,9)</f>
        <v>30.75</v>
      </c>
      <c r="CD31" s="25">
        <f>VLOOKUP(CD$7,'Sat Curve Sum'!$A$7:$AG$161,9)</f>
        <v>27.75</v>
      </c>
      <c r="CE31" s="25">
        <f>VLOOKUP(CE$7,'Sat Curve Sum'!$A$7:$AG$161,9)</f>
        <v>36.75</v>
      </c>
      <c r="CF31" s="25">
        <f>VLOOKUP(CF$7,'Sat Curve Sum'!$A$7:$AG$161,9)</f>
        <v>23.5</v>
      </c>
      <c r="CG31" s="25">
        <f>VLOOKUP(CG$7,'Sat Curve Sum'!$A$7:$AG$161,9)</f>
        <v>27.75</v>
      </c>
      <c r="CH31" s="25">
        <f>VLOOKUP(CH$7,'Sat Curve Sum'!$A$7:$AG$161,9)</f>
        <v>23.75</v>
      </c>
      <c r="CI31" s="25">
        <f>VLOOKUP(CI$7,'Sat Curve Sum'!$A$7:$AG$161,9)</f>
        <v>26.5</v>
      </c>
      <c r="CJ31" s="25">
        <f>VLOOKUP(CJ$7,'Sat Curve Sum'!$A$7:$AG$161,9)</f>
        <v>28.85</v>
      </c>
      <c r="CK31" s="25">
        <f>VLOOKUP(CK$7,'Sat Curve Sum'!$A$7:$AG$161,9)</f>
        <v>31.1</v>
      </c>
      <c r="CL31" s="25">
        <f>VLOOKUP(CL$7,'Sat Curve Sum'!$A$7:$AG$161,9)</f>
        <v>28.1</v>
      </c>
      <c r="CM31" s="25">
        <f>VLOOKUP(CM$7,'Sat Curve Sum'!$A$7:$AG$161,9)</f>
        <v>35.1</v>
      </c>
      <c r="CN31" s="25">
        <f>VLOOKUP(CN$7,'Sat Curve Sum'!$A$7:$AG$161,9)</f>
        <v>35.1</v>
      </c>
      <c r="CO31" s="25">
        <f>VLOOKUP(CO$7,'Sat Curve Sum'!$A$7:$AG$161,9)</f>
        <v>41.1</v>
      </c>
      <c r="CP31" s="25">
        <f>VLOOKUP(CP$7,'Sat Curve Sum'!$A$7:$AG$161,9)</f>
        <v>48.1</v>
      </c>
      <c r="CQ31" s="25">
        <f>VLOOKUP(CQ$7,'Sat Curve Sum'!$A$7:$AG$161,9)</f>
        <v>57.1</v>
      </c>
      <c r="CR31" s="25">
        <f>VLOOKUP(CR$7,'Sat Curve Sum'!$A$7:$AG$161,9)</f>
        <v>39.85</v>
      </c>
      <c r="CS31" s="25">
        <f>VLOOKUP(CS$7,'Sat Curve Sum'!$A$7:$AG$161,9)</f>
        <v>40.1</v>
      </c>
      <c r="CT31" s="25">
        <f>VLOOKUP(CT$7,'Sat Curve Sum'!$A$7:$AG$161,9)</f>
        <v>36.1</v>
      </c>
      <c r="CU31" s="25">
        <f>VLOOKUP(CU$7,'Sat Curve Sum'!$A$7:$AG$161,9)</f>
        <v>38.85</v>
      </c>
      <c r="CV31" s="25">
        <f>VLOOKUP(CV$7,'Sat Curve Sum'!$A$7:$AG$161,9)</f>
        <v>29.2</v>
      </c>
      <c r="CW31" s="25">
        <f>VLOOKUP(CW$7,'Sat Curve Sum'!$A$7:$AG$161,9)</f>
        <v>31.45</v>
      </c>
      <c r="CX31" s="25">
        <f>VLOOKUP(CX$7,'Sat Curve Sum'!$A$7:$AG$161,9)</f>
        <v>28.45</v>
      </c>
      <c r="CY31" s="25">
        <f>VLOOKUP(CY$7,'Sat Curve Sum'!$A$7:$AG$161,9)</f>
        <v>35.450000000000003</v>
      </c>
      <c r="CZ31" s="25">
        <f>VLOOKUP(CZ$7,'Sat Curve Sum'!$A$7:$AG$161,9)</f>
        <v>35.450000000000003</v>
      </c>
      <c r="DA31" s="25">
        <f>VLOOKUP(DA$7,'Sat Curve Sum'!$A$7:$AG$161,9)</f>
        <v>41.45</v>
      </c>
      <c r="DB31" s="25">
        <f>VLOOKUP(DB$7,'Sat Curve Sum'!$A$7:$AG$161,9)</f>
        <v>48.45</v>
      </c>
      <c r="DC31" s="25">
        <f>VLOOKUP(DC$7,'Sat Curve Sum'!$A$7:$AG$161,9)</f>
        <v>57.45</v>
      </c>
      <c r="DD31" s="25">
        <f>VLOOKUP(DD$7,'Sat Curve Sum'!$A$7:$AG$161,9)</f>
        <v>40.200000000000003</v>
      </c>
      <c r="DE31" s="25">
        <f>VLOOKUP(DE$7,'Sat Curve Sum'!$A$7:$AG$161,9)</f>
        <v>40.450000000000003</v>
      </c>
      <c r="DF31" s="25">
        <f>VLOOKUP(DF$7,'Sat Curve Sum'!$A$7:$AG$161,9)</f>
        <v>36.450000000000003</v>
      </c>
      <c r="DG31" s="25">
        <f>VLOOKUP(DG$7,'Sat Curve Sum'!$A$7:$AG$161,9)</f>
        <v>39.200000000000003</v>
      </c>
      <c r="DH31" s="25">
        <f>VLOOKUP(DH$7,'Sat Curve Sum'!$A$7:$AG$161,9)</f>
        <v>29.7</v>
      </c>
      <c r="DI31" s="25">
        <f>VLOOKUP(DI$7,'Sat Curve Sum'!$A$7:$AG$161,9)</f>
        <v>31.95</v>
      </c>
      <c r="DJ31" s="25">
        <f>VLOOKUP(DJ$7,'Sat Curve Sum'!$A$7:$AG$161,9)</f>
        <v>28.95</v>
      </c>
      <c r="DK31" s="25">
        <f>VLOOKUP(DK$7,'Sat Curve Sum'!$A$7:$AG$161,9)</f>
        <v>36</v>
      </c>
      <c r="DL31" s="25">
        <f>VLOOKUP(DL$7,'Sat Curve Sum'!$A$7:$AG$161,9)</f>
        <v>36</v>
      </c>
      <c r="DM31" s="25">
        <f>VLOOKUP(DM$7,'Sat Curve Sum'!$A$7:$AG$161,9)</f>
        <v>42</v>
      </c>
      <c r="DN31" s="25">
        <f>VLOOKUP(DN$7,'Sat Curve Sum'!$A$7:$AG$161,9)</f>
        <v>49</v>
      </c>
      <c r="DO31" s="25">
        <f>VLOOKUP(DO$7,'Sat Curve Sum'!$A$7:$AG$161,9)</f>
        <v>58</v>
      </c>
      <c r="DP31" s="25">
        <f>VLOOKUP(DP$7,'Sat Curve Sum'!$A$7:$AG$161,9)</f>
        <v>40.700000000000003</v>
      </c>
      <c r="DQ31" s="25">
        <f>VLOOKUP(DQ$7,'Sat Curve Sum'!$A$7:$AG$161,9)</f>
        <v>41</v>
      </c>
      <c r="DR31" s="25">
        <f>VLOOKUP(DR$7,'Sat Curve Sum'!$A$7:$AG$161,9)</f>
        <v>37</v>
      </c>
      <c r="DS31" s="25">
        <f>VLOOKUP(DS$7,'Sat Curve Sum'!$A$7:$AG$161,9)</f>
        <v>39.700000000000003</v>
      </c>
      <c r="DT31" s="25">
        <f>VLOOKUP(DT$7,'Sat Curve Sum'!$A$7:$AG$161,9)</f>
        <v>30.2</v>
      </c>
      <c r="DU31" s="25">
        <f>VLOOKUP(DU$7,'Sat Curve Sum'!$A$7:$AG$161,9)</f>
        <v>32.450000000000003</v>
      </c>
      <c r="DV31" s="25">
        <f>VLOOKUP(DV$7,'Sat Curve Sum'!$A$7:$AG$161,9)</f>
        <v>29.45</v>
      </c>
      <c r="DW31" s="25">
        <f>VLOOKUP(DW$7,'Sat Curve Sum'!$A$7:$AG$161,9)</f>
        <v>36.75</v>
      </c>
      <c r="DX31" s="25">
        <f>VLOOKUP(DX$7,'Sat Curve Sum'!$A$7:$AG$161,9)</f>
        <v>36.75</v>
      </c>
      <c r="DY31" s="25">
        <f>VLOOKUP(DY$7,'Sat Curve Sum'!$A$7:$AG$161,9)</f>
        <v>42.75</v>
      </c>
      <c r="DZ31" s="25">
        <f>VLOOKUP(DZ$7,'Sat Curve Sum'!$A$7:$AG$161,9)</f>
        <v>49.75</v>
      </c>
      <c r="EA31" s="25">
        <f>VLOOKUP(EA$7,'Sat Curve Sum'!$A$7:$AG$161,9)</f>
        <v>58.75</v>
      </c>
      <c r="EB31" s="25">
        <f>VLOOKUP(EB$7,'Sat Curve Sum'!$A$7:$AG$161,9)</f>
        <v>41.2</v>
      </c>
      <c r="EC31" s="25">
        <f>VLOOKUP(EC$7,'Sat Curve Sum'!$A$7:$AG$161,9)</f>
        <v>41.75</v>
      </c>
      <c r="ED31" s="25">
        <f>VLOOKUP(ED$7,'Sat Curve Sum'!$A$7:$AG$161,9)</f>
        <v>37.75</v>
      </c>
      <c r="EE31" s="25">
        <f>VLOOKUP(EE$7,'Sat Curve Sum'!$A$7:$AG$161,9)</f>
        <v>40.200000000000003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30.866666666666664</v>
      </c>
      <c r="D32" s="25">
        <f ca="1">IF(ISERROR(AVERAGE(OFFSET('Sat Curve Sum'!$F$6,1,0,2,1))),0,AVERAGE(OFFSET('Sat Curve Sum'!$F$6,1,0,2,1)))</f>
        <v>29.5</v>
      </c>
      <c r="E32" s="25">
        <f ca="1">IF(ISERROR((SUM(OFFSET('Sat Curve Sum'!$F$6,3,0,3,1))+ 1* 'Sat Curve Sum Backup'!$F$9)/4), 'Sat Curve Sum Backup'!$F$9,(SUM(OFFSET('Sat Curve Sum'!$F$6,3,0,3,1))+ 1* 'Sat Curve Sum Backup'!$F$9)/4)</f>
        <v>28.6</v>
      </c>
      <c r="F32" s="25">
        <f>VLOOKUP(F$7,'Sat Curve Sum'!$A$7:$AG$161,6)</f>
        <v>34.5</v>
      </c>
      <c r="G32" s="23">
        <f t="shared" ca="1" si="14"/>
        <v>30.866666666666664</v>
      </c>
      <c r="H32" s="131">
        <f t="shared" si="15"/>
        <v>35</v>
      </c>
      <c r="I32" s="131">
        <f t="shared" si="21"/>
        <v>34</v>
      </c>
      <c r="J32" s="131">
        <f t="shared" si="21"/>
        <v>33.25</v>
      </c>
      <c r="K32" s="131">
        <f t="shared" si="21"/>
        <v>31.5</v>
      </c>
      <c r="L32" s="131">
        <f t="shared" si="21"/>
        <v>33.5</v>
      </c>
      <c r="M32" s="131">
        <f t="shared" si="21"/>
        <v>39.5</v>
      </c>
      <c r="N32" s="131">
        <f t="shared" si="21"/>
        <v>45.75</v>
      </c>
      <c r="O32" s="131">
        <f t="shared" si="21"/>
        <v>53</v>
      </c>
      <c r="P32" s="131">
        <f t="shared" si="21"/>
        <v>44.75</v>
      </c>
      <c r="Q32" s="131">
        <f t="shared" si="21"/>
        <v>37.75</v>
      </c>
      <c r="R32" s="131">
        <f t="shared" si="21"/>
        <v>36.75</v>
      </c>
      <c r="S32" s="131">
        <f t="shared" si="21"/>
        <v>39.25</v>
      </c>
      <c r="T32" s="23">
        <f t="shared" si="17"/>
        <v>38.666666666666664</v>
      </c>
      <c r="U32" s="23">
        <f t="shared" si="18"/>
        <v>42.479166666666664</v>
      </c>
      <c r="V32" s="75">
        <f t="shared" si="19"/>
        <v>43.681785714285716</v>
      </c>
      <c r="W32" s="71"/>
      <c r="X32" s="74">
        <f t="shared" ca="1" si="20"/>
        <v>42.663243243243237</v>
      </c>
      <c r="Y32" s="12"/>
      <c r="Z32" s="39"/>
      <c r="AA32" s="39"/>
      <c r="AB32" s="25">
        <f>VLOOKUP(AB$7,'Sat Curve Sum'!$A$7:$AG$161,6)</f>
        <v>35</v>
      </c>
      <c r="AC32" s="25">
        <f>VLOOKUP(AC$7,'Sat Curve Sum'!$A$7:$AG$161,6)</f>
        <v>34</v>
      </c>
      <c r="AD32" s="25">
        <f>VLOOKUP(AD$7,'Sat Curve Sum'!$A$7:$AG$161,6)</f>
        <v>33.25</v>
      </c>
      <c r="AE32" s="25">
        <f>VLOOKUP(AE$7,'Sat Curve Sum'!$A$7:$AG$161,6)</f>
        <v>31.5</v>
      </c>
      <c r="AF32" s="25">
        <f>VLOOKUP(AF$7,'Sat Curve Sum'!$A$7:$AG$161,6)</f>
        <v>33.5</v>
      </c>
      <c r="AG32" s="25">
        <f>VLOOKUP(AG$7,'Sat Curve Sum'!$A$7:$AG$161,6)</f>
        <v>39.5</v>
      </c>
      <c r="AH32" s="25">
        <f>VLOOKUP(AH$7,'Sat Curve Sum'!$A$7:$AG$161,6)</f>
        <v>45.75</v>
      </c>
      <c r="AI32" s="25">
        <f>VLOOKUP(AI$7,'Sat Curve Sum'!$A$7:$AG$161,6)</f>
        <v>53</v>
      </c>
      <c r="AJ32" s="25">
        <f>VLOOKUP(AJ$7,'Sat Curve Sum'!$A$7:$AG$161,6)</f>
        <v>44.75</v>
      </c>
      <c r="AK32" s="25">
        <f>VLOOKUP(AK$7,'Sat Curve Sum'!$A$7:$AG$161,6)</f>
        <v>37.75</v>
      </c>
      <c r="AL32" s="25">
        <f>VLOOKUP(AL$7,'Sat Curve Sum'!$A$7:$AG$161,6)</f>
        <v>36.75</v>
      </c>
      <c r="AM32" s="25">
        <f>VLOOKUP(AM$7,'Sat Curve Sum'!$A$7:$AG$161,6)</f>
        <v>39.25</v>
      </c>
      <c r="AN32" s="25">
        <f>VLOOKUP(AN$7,'Sat Curve Sum'!$A$7:$AG$161,6)</f>
        <v>39.75</v>
      </c>
      <c r="AO32" s="25">
        <f>VLOOKUP(AO$7,'Sat Curve Sum'!$A$7:$AG$161,6)</f>
        <v>38.25</v>
      </c>
      <c r="AP32" s="25">
        <f>VLOOKUP(AP$7,'Sat Curve Sum'!$A$7:$AG$161,6)</f>
        <v>36.75</v>
      </c>
      <c r="AQ32" s="25">
        <f>VLOOKUP(AQ$7,'Sat Curve Sum'!$A$7:$AG$161,6)</f>
        <v>36.25</v>
      </c>
      <c r="AR32" s="25">
        <f>VLOOKUP(AR$7,'Sat Curve Sum'!$A$7:$AG$161,6)</f>
        <v>36.75</v>
      </c>
      <c r="AS32" s="25">
        <f>VLOOKUP(AS$7,'Sat Curve Sum'!$A$7:$AG$161,6)</f>
        <v>41.25</v>
      </c>
      <c r="AT32" s="25">
        <f>VLOOKUP(AT$7,'Sat Curve Sum'!$A$7:$AG$161,6)</f>
        <v>55.25</v>
      </c>
      <c r="AU32" s="25">
        <f>VLOOKUP(AU$7,'Sat Curve Sum'!$A$7:$AG$161,6)</f>
        <v>61.5</v>
      </c>
      <c r="AV32" s="25">
        <f>VLOOKUP(AV$7,'Sat Curve Sum'!$A$7:$AG$161,6)</f>
        <v>48.5</v>
      </c>
      <c r="AW32" s="25">
        <f>VLOOKUP(AW$7,'Sat Curve Sum'!$A$7:$AG$161,6)</f>
        <v>38.25</v>
      </c>
      <c r="AX32" s="25">
        <f>VLOOKUP(AX$7,'Sat Curve Sum'!$A$7:$AG$161,6)</f>
        <v>38</v>
      </c>
      <c r="AY32" s="25">
        <f>VLOOKUP(AY$7,'Sat Curve Sum'!$A$7:$AG$161,6)</f>
        <v>39.25</v>
      </c>
      <c r="AZ32" s="25">
        <f>VLOOKUP(AZ$7,'Sat Curve Sum'!$A$7:$AG$161,6)</f>
        <v>40.25</v>
      </c>
      <c r="BA32" s="25">
        <f>VLOOKUP(BA$7,'Sat Curve Sum'!$A$7:$AG$161,6)</f>
        <v>38.86</v>
      </c>
      <c r="BB32" s="25">
        <f>VLOOKUP(BB$7,'Sat Curve Sum'!$A$7:$AG$161,6)</f>
        <v>37.479999999999997</v>
      </c>
      <c r="BC32" s="25">
        <f>VLOOKUP(BC$7,'Sat Curve Sum'!$A$7:$AG$161,6)</f>
        <v>37.01</v>
      </c>
      <c r="BD32" s="25">
        <f>VLOOKUP(BD$7,'Sat Curve Sum'!$A$7:$AG$161,6)</f>
        <v>37.479999999999997</v>
      </c>
      <c r="BE32" s="25">
        <f>VLOOKUP(BE$7,'Sat Curve Sum'!$A$7:$AG$161,6)</f>
        <v>41.65</v>
      </c>
      <c r="BF32" s="25">
        <f>VLOOKUP(BF$7,'Sat Curve Sum'!$A$7:$AG$161,6)</f>
        <v>54.62</v>
      </c>
      <c r="BG32" s="25">
        <f>VLOOKUP(BG$7,'Sat Curve Sum'!$A$7:$AG$161,6)</f>
        <v>60.41</v>
      </c>
      <c r="BH32" s="25">
        <f>VLOOKUP(BH$7,'Sat Curve Sum'!$A$7:$AG$161,6)</f>
        <v>48.36</v>
      </c>
      <c r="BI32" s="25">
        <f>VLOOKUP(BI$7,'Sat Curve Sum'!$A$7:$AG$161,6)</f>
        <v>38.869999999999997</v>
      </c>
      <c r="BJ32" s="25">
        <f>VLOOKUP(BJ$7,'Sat Curve Sum'!$A$7:$AG$161,6)</f>
        <v>38.6</v>
      </c>
      <c r="BK32" s="25">
        <f>VLOOKUP(BK$7,'Sat Curve Sum'!$A$7:$AG$161,6)</f>
        <v>39.79</v>
      </c>
      <c r="BL32" s="25">
        <f>VLOOKUP(BL$7,'Sat Curve Sum'!$A$7:$AG$161,6)</f>
        <v>40.54</v>
      </c>
      <c r="BM32" s="25">
        <f>VLOOKUP(BM$7,'Sat Curve Sum'!$A$7:$AG$161,6)</f>
        <v>39.14</v>
      </c>
      <c r="BN32" s="25">
        <f>VLOOKUP(BN$7,'Sat Curve Sum'!$A$7:$AG$161,6)</f>
        <v>37.74</v>
      </c>
      <c r="BO32" s="25">
        <f>VLOOKUP(BO$7,'Sat Curve Sum'!$A$7:$AG$161,6)</f>
        <v>37.270000000000003</v>
      </c>
      <c r="BP32" s="25">
        <f>VLOOKUP(BP$7,'Sat Curve Sum'!$A$7:$AG$161,6)</f>
        <v>37.74</v>
      </c>
      <c r="BQ32" s="25">
        <f>VLOOKUP(BQ$7,'Sat Curve Sum'!$A$7:$AG$161,6)</f>
        <v>41.94</v>
      </c>
      <c r="BR32" s="25">
        <f>VLOOKUP(BR$7,'Sat Curve Sum'!$A$7:$AG$161,6)</f>
        <v>55</v>
      </c>
      <c r="BS32" s="25">
        <f>VLOOKUP(BS$7,'Sat Curve Sum'!$A$7:$AG$161,6)</f>
        <v>60.83</v>
      </c>
      <c r="BT32" s="25">
        <f>VLOOKUP(BT$7,'Sat Curve Sum'!$A$7:$AG$161,6)</f>
        <v>48.7</v>
      </c>
      <c r="BU32" s="25">
        <f>VLOOKUP(BU$7,'Sat Curve Sum'!$A$7:$AG$161,6)</f>
        <v>39.14</v>
      </c>
      <c r="BV32" s="25">
        <f>VLOOKUP(BV$7,'Sat Curve Sum'!$A$7:$AG$161,6)</f>
        <v>38.869999999999997</v>
      </c>
      <c r="BW32" s="25">
        <f>VLOOKUP(BW$7,'Sat Curve Sum'!$A$7:$AG$161,6)</f>
        <v>40.07</v>
      </c>
      <c r="BX32" s="25">
        <f>VLOOKUP(BX$7,'Sat Curve Sum'!$A$7:$AG$161,6)</f>
        <v>40.82</v>
      </c>
      <c r="BY32" s="25">
        <f>VLOOKUP(BY$7,'Sat Curve Sum'!$A$7:$AG$161,6)</f>
        <v>39.409999999999997</v>
      </c>
      <c r="BZ32" s="25">
        <f>VLOOKUP(BZ$7,'Sat Curve Sum'!$A$7:$AG$161,6)</f>
        <v>38</v>
      </c>
      <c r="CA32" s="25">
        <f>VLOOKUP(CA$7,'Sat Curve Sum'!$A$7:$AG$161,6)</f>
        <v>37.53</v>
      </c>
      <c r="CB32" s="25">
        <f>VLOOKUP(CB$7,'Sat Curve Sum'!$A$7:$AG$161,6)</f>
        <v>38</v>
      </c>
      <c r="CC32" s="25">
        <f>VLOOKUP(CC$7,'Sat Curve Sum'!$A$7:$AG$161,6)</f>
        <v>42.23</v>
      </c>
      <c r="CD32" s="25">
        <f>VLOOKUP(CD$7,'Sat Curve Sum'!$A$7:$AG$161,6)</f>
        <v>55.38</v>
      </c>
      <c r="CE32" s="25">
        <f>VLOOKUP(CE$7,'Sat Curve Sum'!$A$7:$AG$161,6)</f>
        <v>61.26</v>
      </c>
      <c r="CF32" s="25">
        <f>VLOOKUP(CF$7,'Sat Curve Sum'!$A$7:$AG$161,6)</f>
        <v>49.04</v>
      </c>
      <c r="CG32" s="25">
        <f>VLOOKUP(CG$7,'Sat Curve Sum'!$A$7:$AG$161,6)</f>
        <v>39.409999999999997</v>
      </c>
      <c r="CH32" s="25">
        <f>VLOOKUP(CH$7,'Sat Curve Sum'!$A$7:$AG$161,6)</f>
        <v>39.15</v>
      </c>
      <c r="CI32" s="25">
        <f>VLOOKUP(CI$7,'Sat Curve Sum'!$A$7:$AG$161,6)</f>
        <v>40.35</v>
      </c>
      <c r="CJ32" s="25">
        <f>VLOOKUP(CJ$7,'Sat Curve Sum'!$A$7:$AG$161,6)</f>
        <v>41.1</v>
      </c>
      <c r="CK32" s="25">
        <f>VLOOKUP(CK$7,'Sat Curve Sum'!$A$7:$AG$161,6)</f>
        <v>39.68</v>
      </c>
      <c r="CL32" s="25">
        <f>VLOOKUP(CL$7,'Sat Curve Sum'!$A$7:$AG$161,6)</f>
        <v>38.26</v>
      </c>
      <c r="CM32" s="25">
        <f>VLOOKUP(CM$7,'Sat Curve Sum'!$A$7:$AG$161,6)</f>
        <v>37.79</v>
      </c>
      <c r="CN32" s="25">
        <f>VLOOKUP(CN$7,'Sat Curve Sum'!$A$7:$AG$161,6)</f>
        <v>38.26</v>
      </c>
      <c r="CO32" s="25">
        <f>VLOOKUP(CO$7,'Sat Curve Sum'!$A$7:$AG$161,6)</f>
        <v>42.52</v>
      </c>
      <c r="CP32" s="25">
        <f>VLOOKUP(CP$7,'Sat Curve Sum'!$A$7:$AG$161,6)</f>
        <v>55.77</v>
      </c>
      <c r="CQ32" s="25">
        <f>VLOOKUP(CQ$7,'Sat Curve Sum'!$A$7:$AG$161,6)</f>
        <v>61.68</v>
      </c>
      <c r="CR32" s="25">
        <f>VLOOKUP(CR$7,'Sat Curve Sum'!$A$7:$AG$161,6)</f>
        <v>49.38</v>
      </c>
      <c r="CS32" s="25">
        <f>VLOOKUP(CS$7,'Sat Curve Sum'!$A$7:$AG$161,6)</f>
        <v>39.68</v>
      </c>
      <c r="CT32" s="25">
        <f>VLOOKUP(CT$7,'Sat Curve Sum'!$A$7:$AG$161,6)</f>
        <v>39.42</v>
      </c>
      <c r="CU32" s="25">
        <f>VLOOKUP(CU$7,'Sat Curve Sum'!$A$7:$AG$161,6)</f>
        <v>40.630000000000003</v>
      </c>
      <c r="CV32" s="25">
        <f>VLOOKUP(CV$7,'Sat Curve Sum'!$A$7:$AG$161,6)</f>
        <v>41.38</v>
      </c>
      <c r="CW32" s="25">
        <f>VLOOKUP(CW$7,'Sat Curve Sum'!$A$7:$AG$161,6)</f>
        <v>39.950000000000003</v>
      </c>
      <c r="CX32" s="25">
        <f>VLOOKUP(CX$7,'Sat Curve Sum'!$A$7:$AG$161,6)</f>
        <v>38.53</v>
      </c>
      <c r="CY32" s="25">
        <f>VLOOKUP(CY$7,'Sat Curve Sum'!$A$7:$AG$161,6)</f>
        <v>38.049999999999997</v>
      </c>
      <c r="CZ32" s="25">
        <f>VLOOKUP(CZ$7,'Sat Curve Sum'!$A$7:$AG$161,6)</f>
        <v>38.53</v>
      </c>
      <c r="DA32" s="25">
        <f>VLOOKUP(DA$7,'Sat Curve Sum'!$A$7:$AG$161,6)</f>
        <v>42.81</v>
      </c>
      <c r="DB32" s="25">
        <f>VLOOKUP(DB$7,'Sat Curve Sum'!$A$7:$AG$161,6)</f>
        <v>56.15</v>
      </c>
      <c r="DC32" s="25">
        <f>VLOOKUP(DC$7,'Sat Curve Sum'!$A$7:$AG$161,6)</f>
        <v>62.1</v>
      </c>
      <c r="DD32" s="25">
        <f>VLOOKUP(DD$7,'Sat Curve Sum'!$A$7:$AG$161,6)</f>
        <v>49.72</v>
      </c>
      <c r="DE32" s="25">
        <f>VLOOKUP(DE$7,'Sat Curve Sum'!$A$7:$AG$161,6)</f>
        <v>39.96</v>
      </c>
      <c r="DF32" s="25">
        <f>VLOOKUP(DF$7,'Sat Curve Sum'!$A$7:$AG$161,6)</f>
        <v>39.69</v>
      </c>
      <c r="DG32" s="25">
        <f>VLOOKUP(DG$7,'Sat Curve Sum'!$A$7:$AG$161,6)</f>
        <v>40.909999999999997</v>
      </c>
      <c r="DH32" s="25">
        <f>VLOOKUP(DH$7,'Sat Curve Sum'!$A$7:$AG$161,6)</f>
        <v>41.67</v>
      </c>
      <c r="DI32" s="25">
        <f>VLOOKUP(DI$7,'Sat Curve Sum'!$A$7:$AG$161,6)</f>
        <v>40.229999999999997</v>
      </c>
      <c r="DJ32" s="25">
        <f>VLOOKUP(DJ$7,'Sat Curve Sum'!$A$7:$AG$161,6)</f>
        <v>38.79</v>
      </c>
      <c r="DK32" s="25">
        <f>VLOOKUP(DK$7,'Sat Curve Sum'!$A$7:$AG$161,6)</f>
        <v>38.31</v>
      </c>
      <c r="DL32" s="25">
        <f>VLOOKUP(DL$7,'Sat Curve Sum'!$A$7:$AG$161,6)</f>
        <v>38.79</v>
      </c>
      <c r="DM32" s="25">
        <f>VLOOKUP(DM$7,'Sat Curve Sum'!$A$7:$AG$161,6)</f>
        <v>43.1</v>
      </c>
      <c r="DN32" s="25">
        <f>VLOOKUP(DN$7,'Sat Curve Sum'!$A$7:$AG$161,6)</f>
        <v>56.53</v>
      </c>
      <c r="DO32" s="25">
        <f>VLOOKUP(DO$7,'Sat Curve Sum'!$A$7:$AG$161,6)</f>
        <v>62.52</v>
      </c>
      <c r="DP32" s="25">
        <f>VLOOKUP(DP$7,'Sat Curve Sum'!$A$7:$AG$161,6)</f>
        <v>50.06</v>
      </c>
      <c r="DQ32" s="25">
        <f>VLOOKUP(DQ$7,'Sat Curve Sum'!$A$7:$AG$161,6)</f>
        <v>40.229999999999997</v>
      </c>
      <c r="DR32" s="25">
        <f>VLOOKUP(DR$7,'Sat Curve Sum'!$A$7:$AG$161,6)</f>
        <v>39.97</v>
      </c>
      <c r="DS32" s="25">
        <f>VLOOKUP(DS$7,'Sat Curve Sum'!$A$7:$AG$161,6)</f>
        <v>41.19</v>
      </c>
      <c r="DT32" s="25">
        <f>VLOOKUP(DT$7,'Sat Curve Sum'!$A$7:$AG$161,6)</f>
        <v>41.95</v>
      </c>
      <c r="DU32" s="25">
        <f>VLOOKUP(DU$7,'Sat Curve Sum'!$A$7:$AG$161,6)</f>
        <v>40.5</v>
      </c>
      <c r="DV32" s="25">
        <f>VLOOKUP(DV$7,'Sat Curve Sum'!$A$7:$AG$161,6)</f>
        <v>39.049999999999997</v>
      </c>
      <c r="DW32" s="25">
        <f>VLOOKUP(DW$7,'Sat Curve Sum'!$A$7:$AG$161,6)</f>
        <v>38.57</v>
      </c>
      <c r="DX32" s="25">
        <f>VLOOKUP(DX$7,'Sat Curve Sum'!$A$7:$AG$161,6)</f>
        <v>39.049999999999997</v>
      </c>
      <c r="DY32" s="25">
        <f>VLOOKUP(DY$7,'Sat Curve Sum'!$A$7:$AG$161,6)</f>
        <v>43.4</v>
      </c>
      <c r="DZ32" s="25">
        <f>VLOOKUP(DZ$7,'Sat Curve Sum'!$A$7:$AG$161,6)</f>
        <v>56.91</v>
      </c>
      <c r="EA32" s="25">
        <f>VLOOKUP(EA$7,'Sat Curve Sum'!$A$7:$AG$161,6)</f>
        <v>62.95</v>
      </c>
      <c r="EB32" s="25">
        <f>VLOOKUP(EB$7,'Sat Curve Sum'!$A$7:$AG$161,6)</f>
        <v>50.4</v>
      </c>
      <c r="EC32" s="25">
        <f>VLOOKUP(EC$7,'Sat Curve Sum'!$A$7:$AG$161,6)</f>
        <v>40.5</v>
      </c>
      <c r="ED32" s="25">
        <f>VLOOKUP(ED$7,'Sat Curve Sum'!$A$7:$AG$161,6)</f>
        <v>40.24</v>
      </c>
      <c r="EE32" s="25">
        <f>VLOOKUP(EE$7,'Sat Curve Sum'!$A$7:$AG$161,6)</f>
        <v>41.47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29.25</v>
      </c>
      <c r="D33" s="25">
        <f ca="1">IF(ISERROR(AVERAGE(OFFSET('Sat Curve Sum'!$B$6,1,0,2,1))),0,AVERAGE(OFFSET('Sat Curve Sum'!$B$6,1,0,2,1)))</f>
        <v>27.5</v>
      </c>
      <c r="E33" s="25">
        <f ca="1">IF(ISERROR((SUM(OFFSET('Sat Curve Sum'!$B$6,3,0,3,1))+ 1* 'Sat Curve Sum Backup'!$B$9)/4), 'Sat Curve Sum Backup'!$B$9,(SUM(OFFSET('Sat Curve Sum'!$B$6,3,0,3,1))+ 1* 'Sat Curve Sum Backup'!$B$9)/4)</f>
        <v>27.75</v>
      </c>
      <c r="F33" s="25">
        <f>VLOOKUP(F$7,'Sat Curve Sum'!$A$7:$AG$161,2)</f>
        <v>32.5</v>
      </c>
      <c r="G33" s="23">
        <f t="shared" ca="1" si="14"/>
        <v>29.25</v>
      </c>
      <c r="H33" s="131">
        <f t="shared" si="15"/>
        <v>32.75</v>
      </c>
      <c r="I33" s="131">
        <f t="shared" si="21"/>
        <v>32</v>
      </c>
      <c r="J33" s="131">
        <f t="shared" si="21"/>
        <v>31.5</v>
      </c>
      <c r="K33" s="131">
        <f t="shared" si="21"/>
        <v>31</v>
      </c>
      <c r="L33" s="131">
        <f t="shared" si="21"/>
        <v>35.5</v>
      </c>
      <c r="M33" s="131">
        <f t="shared" si="21"/>
        <v>43.5</v>
      </c>
      <c r="N33" s="131">
        <f t="shared" si="21"/>
        <v>50</v>
      </c>
      <c r="O33" s="131">
        <f t="shared" si="21"/>
        <v>58.5</v>
      </c>
      <c r="P33" s="131">
        <f t="shared" si="21"/>
        <v>48</v>
      </c>
      <c r="Q33" s="131">
        <f t="shared" si="21"/>
        <v>35.75</v>
      </c>
      <c r="R33" s="131">
        <f t="shared" si="21"/>
        <v>34.25</v>
      </c>
      <c r="S33" s="131">
        <f t="shared" si="21"/>
        <v>35</v>
      </c>
      <c r="T33" s="23">
        <f t="shared" si="17"/>
        <v>38.979166666666664</v>
      </c>
      <c r="U33" s="23">
        <f t="shared" si="18"/>
        <v>40.208333333333336</v>
      </c>
      <c r="V33" s="75">
        <f t="shared" si="19"/>
        <v>41.410952380952367</v>
      </c>
      <c r="W33" s="71"/>
      <c r="X33" s="74">
        <f t="shared" ca="1" si="20"/>
        <v>40.689369369369359</v>
      </c>
      <c r="Y33" s="12"/>
      <c r="Z33" s="39"/>
      <c r="AA33" s="39"/>
      <c r="AB33" s="25">
        <f>VLOOKUP(AB$7,'Sat Curve Sum'!$A$7:$AG$161,2)</f>
        <v>32.75</v>
      </c>
      <c r="AC33" s="25">
        <f>VLOOKUP(AC$7,'Sat Curve Sum'!$A$7:$AG$161,2)</f>
        <v>32</v>
      </c>
      <c r="AD33" s="25">
        <f>VLOOKUP(AD$7,'Sat Curve Sum'!$A$7:$AG$161,2)</f>
        <v>31.5</v>
      </c>
      <c r="AE33" s="25">
        <f>VLOOKUP(AE$7,'Sat Curve Sum'!$A$7:$AG$161,2)</f>
        <v>31</v>
      </c>
      <c r="AF33" s="25">
        <f>VLOOKUP(AF$7,'Sat Curve Sum'!$A$7:$AG$161,2)</f>
        <v>35.5</v>
      </c>
      <c r="AG33" s="25">
        <f>VLOOKUP(AG$7,'Sat Curve Sum'!$A$7:$AG$161,2)</f>
        <v>43.5</v>
      </c>
      <c r="AH33" s="25">
        <f>VLOOKUP(AH$7,'Sat Curve Sum'!$A$7:$AG$161,2)</f>
        <v>50</v>
      </c>
      <c r="AI33" s="25">
        <f>VLOOKUP(AI$7,'Sat Curve Sum'!$A$7:$AG$161,2)</f>
        <v>58.5</v>
      </c>
      <c r="AJ33" s="25">
        <f>VLOOKUP(AJ$7,'Sat Curve Sum'!$A$7:$AG$161,2)</f>
        <v>48</v>
      </c>
      <c r="AK33" s="25">
        <f>VLOOKUP(AK$7,'Sat Curve Sum'!$A$7:$AG$161,2)</f>
        <v>35.75</v>
      </c>
      <c r="AL33" s="25">
        <f>VLOOKUP(AL$7,'Sat Curve Sum'!$A$7:$AG$161,2)</f>
        <v>34.25</v>
      </c>
      <c r="AM33" s="25">
        <f>VLOOKUP(AM$7,'Sat Curve Sum'!$A$7:$AG$161,2)</f>
        <v>35</v>
      </c>
      <c r="AN33" s="25">
        <f>VLOOKUP(AN$7,'Sat Curve Sum'!$A$7:$AG$161,2)</f>
        <v>35.5</v>
      </c>
      <c r="AO33" s="25">
        <f>VLOOKUP(AO$7,'Sat Curve Sum'!$A$7:$AG$161,2)</f>
        <v>35</v>
      </c>
      <c r="AP33" s="25">
        <f>VLOOKUP(AP$7,'Sat Curve Sum'!$A$7:$AG$161,2)</f>
        <v>35</v>
      </c>
      <c r="AQ33" s="25">
        <f>VLOOKUP(AQ$7,'Sat Curve Sum'!$A$7:$AG$161,2)</f>
        <v>34.5</v>
      </c>
      <c r="AR33" s="25">
        <f>VLOOKUP(AR$7,'Sat Curve Sum'!$A$7:$AG$161,2)</f>
        <v>34.5</v>
      </c>
      <c r="AS33" s="25">
        <f>VLOOKUP(AS$7,'Sat Curve Sum'!$A$7:$AG$161,2)</f>
        <v>39</v>
      </c>
      <c r="AT33" s="25">
        <f>VLOOKUP(AT$7,'Sat Curve Sum'!$A$7:$AG$161,2)</f>
        <v>53.5</v>
      </c>
      <c r="AU33" s="25">
        <f>VLOOKUP(AU$7,'Sat Curve Sum'!$A$7:$AG$161,2)</f>
        <v>60</v>
      </c>
      <c r="AV33" s="25">
        <f>VLOOKUP(AV$7,'Sat Curve Sum'!$A$7:$AG$161,2)</f>
        <v>47.5</v>
      </c>
      <c r="AW33" s="25">
        <f>VLOOKUP(AW$7,'Sat Curve Sum'!$A$7:$AG$161,2)</f>
        <v>37</v>
      </c>
      <c r="AX33" s="25">
        <f>VLOOKUP(AX$7,'Sat Curve Sum'!$A$7:$AG$161,2)</f>
        <v>35.5</v>
      </c>
      <c r="AY33" s="25">
        <f>VLOOKUP(AY$7,'Sat Curve Sum'!$A$7:$AG$161,2)</f>
        <v>35.5</v>
      </c>
      <c r="AZ33" s="25">
        <f>VLOOKUP(AZ$7,'Sat Curve Sum'!$A$7:$AG$161,2)</f>
        <v>36.15</v>
      </c>
      <c r="BA33" s="25">
        <f>VLOOKUP(BA$7,'Sat Curve Sum'!$A$7:$AG$161,2)</f>
        <v>35.68</v>
      </c>
      <c r="BB33" s="25">
        <f>VLOOKUP(BB$7,'Sat Curve Sum'!$A$7:$AG$161,2)</f>
        <v>35.68</v>
      </c>
      <c r="BC33" s="25">
        <f>VLOOKUP(BC$7,'Sat Curve Sum'!$A$7:$AG$161,2)</f>
        <v>35.22</v>
      </c>
      <c r="BD33" s="25">
        <f>VLOOKUP(BD$7,'Sat Curve Sum'!$A$7:$AG$161,2)</f>
        <v>35.22</v>
      </c>
      <c r="BE33" s="25">
        <f>VLOOKUP(BE$7,'Sat Curve Sum'!$A$7:$AG$161,2)</f>
        <v>39.39</v>
      </c>
      <c r="BF33" s="25">
        <f>VLOOKUP(BF$7,'Sat Curve Sum'!$A$7:$AG$161,2)</f>
        <v>52.83</v>
      </c>
      <c r="BG33" s="25">
        <f>VLOOKUP(BG$7,'Sat Curve Sum'!$A$7:$AG$161,2)</f>
        <v>58.86</v>
      </c>
      <c r="BH33" s="25">
        <f>VLOOKUP(BH$7,'Sat Curve Sum'!$A$7:$AG$161,2)</f>
        <v>47.27</v>
      </c>
      <c r="BI33" s="25">
        <f>VLOOKUP(BI$7,'Sat Curve Sum'!$A$7:$AG$161,2)</f>
        <v>37.54</v>
      </c>
      <c r="BJ33" s="25">
        <f>VLOOKUP(BJ$7,'Sat Curve Sum'!$A$7:$AG$161,2)</f>
        <v>36.15</v>
      </c>
      <c r="BK33" s="25">
        <f>VLOOKUP(BK$7,'Sat Curve Sum'!$A$7:$AG$161,2)</f>
        <v>36.15</v>
      </c>
      <c r="BL33" s="25">
        <f>VLOOKUP(BL$7,'Sat Curve Sum'!$A$7:$AG$161,2)</f>
        <v>36.409999999999997</v>
      </c>
      <c r="BM33" s="25">
        <f>VLOOKUP(BM$7,'Sat Curve Sum'!$A$7:$AG$161,2)</f>
        <v>35.950000000000003</v>
      </c>
      <c r="BN33" s="25">
        <f>VLOOKUP(BN$7,'Sat Curve Sum'!$A$7:$AG$161,2)</f>
        <v>35.950000000000003</v>
      </c>
      <c r="BO33" s="25">
        <f>VLOOKUP(BO$7,'Sat Curve Sum'!$A$7:$AG$161,2)</f>
        <v>35.479999999999997</v>
      </c>
      <c r="BP33" s="25">
        <f>VLOOKUP(BP$7,'Sat Curve Sum'!$A$7:$AG$161,2)</f>
        <v>35.479999999999997</v>
      </c>
      <c r="BQ33" s="25">
        <f>VLOOKUP(BQ$7,'Sat Curve Sum'!$A$7:$AG$161,2)</f>
        <v>39.68</v>
      </c>
      <c r="BR33" s="25">
        <f>VLOOKUP(BR$7,'Sat Curve Sum'!$A$7:$AG$161,2)</f>
        <v>53.22</v>
      </c>
      <c r="BS33" s="25">
        <f>VLOOKUP(BS$7,'Sat Curve Sum'!$A$7:$AG$161,2)</f>
        <v>59.29</v>
      </c>
      <c r="BT33" s="25">
        <f>VLOOKUP(BT$7,'Sat Curve Sum'!$A$7:$AG$161,2)</f>
        <v>47.62</v>
      </c>
      <c r="BU33" s="25">
        <f>VLOOKUP(BU$7,'Sat Curve Sum'!$A$7:$AG$161,2)</f>
        <v>37.82</v>
      </c>
      <c r="BV33" s="25">
        <f>VLOOKUP(BV$7,'Sat Curve Sum'!$A$7:$AG$161,2)</f>
        <v>36.42</v>
      </c>
      <c r="BW33" s="25">
        <f>VLOOKUP(BW$7,'Sat Curve Sum'!$A$7:$AG$161,2)</f>
        <v>36.42</v>
      </c>
      <c r="BX33" s="25">
        <f>VLOOKUP(BX$7,'Sat Curve Sum'!$A$7:$AG$161,2)</f>
        <v>36.68</v>
      </c>
      <c r="BY33" s="25">
        <f>VLOOKUP(BY$7,'Sat Curve Sum'!$A$7:$AG$161,2)</f>
        <v>36.21</v>
      </c>
      <c r="BZ33" s="25">
        <f>VLOOKUP(BZ$7,'Sat Curve Sum'!$A$7:$AG$161,2)</f>
        <v>36.21</v>
      </c>
      <c r="CA33" s="25">
        <f>VLOOKUP(CA$7,'Sat Curve Sum'!$A$7:$AG$161,2)</f>
        <v>35.74</v>
      </c>
      <c r="CB33" s="25">
        <f>VLOOKUP(CB$7,'Sat Curve Sum'!$A$7:$AG$161,2)</f>
        <v>35.74</v>
      </c>
      <c r="CC33" s="25">
        <f>VLOOKUP(CC$7,'Sat Curve Sum'!$A$7:$AG$161,2)</f>
        <v>39.97</v>
      </c>
      <c r="CD33" s="25">
        <f>VLOOKUP(CD$7,'Sat Curve Sum'!$A$7:$AG$161,2)</f>
        <v>53.61</v>
      </c>
      <c r="CE33" s="25">
        <f>VLOOKUP(CE$7,'Sat Curve Sum'!$A$7:$AG$161,2)</f>
        <v>59.73</v>
      </c>
      <c r="CF33" s="25">
        <f>VLOOKUP(CF$7,'Sat Curve Sum'!$A$7:$AG$161,2)</f>
        <v>47.97</v>
      </c>
      <c r="CG33" s="25">
        <f>VLOOKUP(CG$7,'Sat Curve Sum'!$A$7:$AG$161,2)</f>
        <v>38.090000000000003</v>
      </c>
      <c r="CH33" s="25">
        <f>VLOOKUP(CH$7,'Sat Curve Sum'!$A$7:$AG$161,2)</f>
        <v>36.68</v>
      </c>
      <c r="CI33" s="25">
        <f>VLOOKUP(CI$7,'Sat Curve Sum'!$A$7:$AG$161,2)</f>
        <v>36.68</v>
      </c>
      <c r="CJ33" s="25">
        <f>VLOOKUP(CJ$7,'Sat Curve Sum'!$A$7:$AG$161,2)</f>
        <v>36.950000000000003</v>
      </c>
      <c r="CK33" s="25">
        <f>VLOOKUP(CK$7,'Sat Curve Sum'!$A$7:$AG$161,2)</f>
        <v>36.479999999999997</v>
      </c>
      <c r="CL33" s="25">
        <f>VLOOKUP(CL$7,'Sat Curve Sum'!$A$7:$AG$161,2)</f>
        <v>36.479999999999997</v>
      </c>
      <c r="CM33" s="25">
        <f>VLOOKUP(CM$7,'Sat Curve Sum'!$A$7:$AG$161,2)</f>
        <v>36</v>
      </c>
      <c r="CN33" s="25">
        <f>VLOOKUP(CN$7,'Sat Curve Sum'!$A$7:$AG$161,2)</f>
        <v>36</v>
      </c>
      <c r="CO33" s="25">
        <f>VLOOKUP(CO$7,'Sat Curve Sum'!$A$7:$AG$161,2)</f>
        <v>40.270000000000003</v>
      </c>
      <c r="CP33" s="25">
        <f>VLOOKUP(CP$7,'Sat Curve Sum'!$A$7:$AG$161,2)</f>
        <v>54.01</v>
      </c>
      <c r="CQ33" s="25">
        <f>VLOOKUP(CQ$7,'Sat Curve Sum'!$A$7:$AG$161,2)</f>
        <v>60.16</v>
      </c>
      <c r="CR33" s="25">
        <f>VLOOKUP(CR$7,'Sat Curve Sum'!$A$7:$AG$161,2)</f>
        <v>48.32</v>
      </c>
      <c r="CS33" s="25">
        <f>VLOOKUP(CS$7,'Sat Curve Sum'!$A$7:$AG$161,2)</f>
        <v>38.369999999999997</v>
      </c>
      <c r="CT33" s="25">
        <f>VLOOKUP(CT$7,'Sat Curve Sum'!$A$7:$AG$161,2)</f>
        <v>36.950000000000003</v>
      </c>
      <c r="CU33" s="25">
        <f>VLOOKUP(CU$7,'Sat Curve Sum'!$A$7:$AG$161,2)</f>
        <v>36.950000000000003</v>
      </c>
      <c r="CV33" s="25">
        <f>VLOOKUP(CV$7,'Sat Curve Sum'!$A$7:$AG$161,2)</f>
        <v>37.22</v>
      </c>
      <c r="CW33" s="25">
        <f>VLOOKUP(CW$7,'Sat Curve Sum'!$A$7:$AG$161,2)</f>
        <v>36.74</v>
      </c>
      <c r="CX33" s="25">
        <f>VLOOKUP(CX$7,'Sat Curve Sum'!$A$7:$AG$161,2)</f>
        <v>36.74</v>
      </c>
      <c r="CY33" s="25">
        <f>VLOOKUP(CY$7,'Sat Curve Sum'!$A$7:$AG$161,2)</f>
        <v>36.26</v>
      </c>
      <c r="CZ33" s="25">
        <f>VLOOKUP(CZ$7,'Sat Curve Sum'!$A$7:$AG$161,2)</f>
        <v>36.26</v>
      </c>
      <c r="DA33" s="25">
        <f>VLOOKUP(DA$7,'Sat Curve Sum'!$A$7:$AG$161,2)</f>
        <v>40.56</v>
      </c>
      <c r="DB33" s="25">
        <f>VLOOKUP(DB$7,'Sat Curve Sum'!$A$7:$AG$161,2)</f>
        <v>54.4</v>
      </c>
      <c r="DC33" s="25">
        <f>VLOOKUP(DC$7,'Sat Curve Sum'!$A$7:$AG$161,2)</f>
        <v>60.6</v>
      </c>
      <c r="DD33" s="25">
        <f>VLOOKUP(DD$7,'Sat Curve Sum'!$A$7:$AG$161,2)</f>
        <v>48.67</v>
      </c>
      <c r="DE33" s="25">
        <f>VLOOKUP(DE$7,'Sat Curve Sum'!$A$7:$AG$161,2)</f>
        <v>38.65</v>
      </c>
      <c r="DF33" s="25">
        <f>VLOOKUP(DF$7,'Sat Curve Sum'!$A$7:$AG$161,2)</f>
        <v>37.22</v>
      </c>
      <c r="DG33" s="25">
        <f>VLOOKUP(DG$7,'Sat Curve Sum'!$A$7:$AG$161,2)</f>
        <v>37.22</v>
      </c>
      <c r="DH33" s="25">
        <f>VLOOKUP(DH$7,'Sat Curve Sum'!$A$7:$AG$161,2)</f>
        <v>37.479999999999997</v>
      </c>
      <c r="DI33" s="25">
        <f>VLOOKUP(DI$7,'Sat Curve Sum'!$A$7:$AG$161,2)</f>
        <v>37</v>
      </c>
      <c r="DJ33" s="25">
        <f>VLOOKUP(DJ$7,'Sat Curve Sum'!$A$7:$AG$161,2)</f>
        <v>37</v>
      </c>
      <c r="DK33" s="25">
        <f>VLOOKUP(DK$7,'Sat Curve Sum'!$A$7:$AG$161,2)</f>
        <v>36.520000000000003</v>
      </c>
      <c r="DL33" s="25">
        <f>VLOOKUP(DL$7,'Sat Curve Sum'!$A$7:$AG$161,2)</f>
        <v>36.520000000000003</v>
      </c>
      <c r="DM33" s="25">
        <f>VLOOKUP(DM$7,'Sat Curve Sum'!$A$7:$AG$161,2)</f>
        <v>40.85</v>
      </c>
      <c r="DN33" s="25">
        <f>VLOOKUP(DN$7,'Sat Curve Sum'!$A$7:$AG$161,2)</f>
        <v>54.79</v>
      </c>
      <c r="DO33" s="25">
        <f>VLOOKUP(DO$7,'Sat Curve Sum'!$A$7:$AG$161,2)</f>
        <v>61.04</v>
      </c>
      <c r="DP33" s="25">
        <f>VLOOKUP(DP$7,'Sat Curve Sum'!$A$7:$AG$161,2)</f>
        <v>49.02</v>
      </c>
      <c r="DQ33" s="25">
        <f>VLOOKUP(DQ$7,'Sat Curve Sum'!$A$7:$AG$161,2)</f>
        <v>38.93</v>
      </c>
      <c r="DR33" s="25">
        <f>VLOOKUP(DR$7,'Sat Curve Sum'!$A$7:$AG$161,2)</f>
        <v>37.49</v>
      </c>
      <c r="DS33" s="25">
        <f>VLOOKUP(DS$7,'Sat Curve Sum'!$A$7:$AG$161,2)</f>
        <v>37.49</v>
      </c>
      <c r="DT33" s="25">
        <f>VLOOKUP(DT$7,'Sat Curve Sum'!$A$7:$AG$161,2)</f>
        <v>37.75</v>
      </c>
      <c r="DU33" s="25">
        <f>VLOOKUP(DU$7,'Sat Curve Sum'!$A$7:$AG$161,2)</f>
        <v>37.270000000000003</v>
      </c>
      <c r="DV33" s="25">
        <f>VLOOKUP(DV$7,'Sat Curve Sum'!$A$7:$AG$161,2)</f>
        <v>37.270000000000003</v>
      </c>
      <c r="DW33" s="25">
        <f>VLOOKUP(DW$7,'Sat Curve Sum'!$A$7:$AG$161,2)</f>
        <v>36.78</v>
      </c>
      <c r="DX33" s="25">
        <f>VLOOKUP(DX$7,'Sat Curve Sum'!$A$7:$AG$161,2)</f>
        <v>36.78</v>
      </c>
      <c r="DY33" s="25">
        <f>VLOOKUP(DY$7,'Sat Curve Sum'!$A$7:$AG$161,2)</f>
        <v>41.14</v>
      </c>
      <c r="DZ33" s="25">
        <f>VLOOKUP(DZ$7,'Sat Curve Sum'!$A$7:$AG$161,2)</f>
        <v>55.18</v>
      </c>
      <c r="EA33" s="25">
        <f>VLOOKUP(EA$7,'Sat Curve Sum'!$A$7:$AG$161,2)</f>
        <v>61.47</v>
      </c>
      <c r="EB33" s="25">
        <f>VLOOKUP(EB$7,'Sat Curve Sum'!$A$7:$AG$161,2)</f>
        <v>49.37</v>
      </c>
      <c r="EC33" s="25">
        <f>VLOOKUP(EC$7,'Sat Curve Sum'!$A$7:$AG$161,2)</f>
        <v>39.21</v>
      </c>
      <c r="ED33" s="25">
        <f>VLOOKUP(ED$7,'Sat Curve Sum'!$A$7:$AG$161,2)</f>
        <v>37.75</v>
      </c>
      <c r="EE33" s="25">
        <f>VLOOKUP(EE$7,'Sat Curve Sum'!$A$7:$AG$161,2)</f>
        <v>37.75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29.833333333333332</v>
      </c>
      <c r="D34" s="22">
        <f ca="1">IF(ISERROR(AVERAGE(OFFSET('Sat Curve Sum'!$G$6,1,0,2,1))),0,AVERAGE(OFFSET('Sat Curve Sum'!$G$6,1,0,2,1)))</f>
        <v>28.5</v>
      </c>
      <c r="E34" s="22">
        <f ca="1">IF(ISERROR((SUM(OFFSET('Sat Curve Sum'!$G$6,3,0,3,1))+ 1* 'Sat Curve Sum Backup'!$G$9)/4), 'Sat Curve Sum Backup'!$G$9,(SUM(OFFSET('Sat Curve Sum'!$G$6,3,0,3,1))+ 1* 'Sat Curve Sum Backup'!$G$9)/4)</f>
        <v>28.5</v>
      </c>
      <c r="F34" s="22">
        <f>VLOOKUP(F$7,'Sat Curve Sum'!$A$7:$AG$161,7)</f>
        <v>32.5</v>
      </c>
      <c r="G34" s="23">
        <f t="shared" ca="1" si="14"/>
        <v>29.833333333333332</v>
      </c>
      <c r="H34" s="131">
        <f t="shared" si="15"/>
        <v>32.75</v>
      </c>
      <c r="I34" s="131">
        <f t="shared" si="21"/>
        <v>32</v>
      </c>
      <c r="J34" s="131">
        <f t="shared" si="21"/>
        <v>31.5</v>
      </c>
      <c r="K34" s="131">
        <f t="shared" si="21"/>
        <v>31</v>
      </c>
      <c r="L34" s="131">
        <f t="shared" si="21"/>
        <v>35.5</v>
      </c>
      <c r="M34" s="131">
        <f t="shared" si="21"/>
        <v>43.5</v>
      </c>
      <c r="N34" s="131">
        <f t="shared" si="21"/>
        <v>50</v>
      </c>
      <c r="O34" s="131">
        <f t="shared" si="21"/>
        <v>58.5</v>
      </c>
      <c r="P34" s="131">
        <f t="shared" si="21"/>
        <v>48</v>
      </c>
      <c r="Q34" s="131">
        <f t="shared" si="21"/>
        <v>35.75</v>
      </c>
      <c r="R34" s="131">
        <f t="shared" si="21"/>
        <v>34.25</v>
      </c>
      <c r="S34" s="131">
        <f t="shared" si="21"/>
        <v>35</v>
      </c>
      <c r="T34" s="23">
        <f t="shared" si="17"/>
        <v>38.979166666666664</v>
      </c>
      <c r="U34" s="23">
        <f t="shared" si="18"/>
        <v>40.208333333333336</v>
      </c>
      <c r="V34" s="75">
        <f t="shared" si="19"/>
        <v>41.410952380952367</v>
      </c>
      <c r="W34" s="71"/>
      <c r="X34" s="65">
        <f t="shared" ca="1" si="20"/>
        <v>40.705135135135123</v>
      </c>
      <c r="Y34" s="12"/>
      <c r="Z34" s="39"/>
      <c r="AB34" s="22">
        <f>VLOOKUP(AB$7,'Sat Curve Sum'!$A$7:$AG$161,7)</f>
        <v>32.75</v>
      </c>
      <c r="AC34" s="22">
        <f>VLOOKUP(AC$7,'Sat Curve Sum'!$A$7:$AG$161,7)</f>
        <v>32</v>
      </c>
      <c r="AD34" s="22">
        <f>VLOOKUP(AD$7,'Sat Curve Sum'!$A$7:$AG$161,7)</f>
        <v>31.5</v>
      </c>
      <c r="AE34" s="22">
        <f>VLOOKUP(AE$7,'Sat Curve Sum'!$A$7:$AG$161,7)</f>
        <v>31</v>
      </c>
      <c r="AF34" s="22">
        <f>VLOOKUP(AF$7,'Sat Curve Sum'!$A$7:$AG$161,7)</f>
        <v>35.5</v>
      </c>
      <c r="AG34" s="22">
        <f>VLOOKUP(AG$7,'Sat Curve Sum'!$A$7:$AG$161,7)</f>
        <v>43.5</v>
      </c>
      <c r="AH34" s="22">
        <f>VLOOKUP(AH$7,'Sat Curve Sum'!$A$7:$AG$161,7)</f>
        <v>50</v>
      </c>
      <c r="AI34" s="22">
        <f>VLOOKUP(AI$7,'Sat Curve Sum'!$A$7:$AG$161,7)</f>
        <v>58.5</v>
      </c>
      <c r="AJ34" s="22">
        <f>VLOOKUP(AJ$7,'Sat Curve Sum'!$A$7:$AG$161,7)</f>
        <v>48</v>
      </c>
      <c r="AK34" s="22">
        <f>VLOOKUP(AK$7,'Sat Curve Sum'!$A$7:$AG$161,7)</f>
        <v>35.75</v>
      </c>
      <c r="AL34" s="22">
        <f>VLOOKUP(AL$7,'Sat Curve Sum'!$A$7:$AG$161,7)</f>
        <v>34.25</v>
      </c>
      <c r="AM34" s="22">
        <f>VLOOKUP(AM$7,'Sat Curve Sum'!$A$7:$AG$161,7)</f>
        <v>35</v>
      </c>
      <c r="AN34" s="22">
        <f>VLOOKUP(AN$7,'Sat Curve Sum'!$A$7:$AG$161,7)</f>
        <v>35.5</v>
      </c>
      <c r="AO34" s="22">
        <f>VLOOKUP(AO$7,'Sat Curve Sum'!$A$7:$AG$161,7)</f>
        <v>35</v>
      </c>
      <c r="AP34" s="22">
        <f>VLOOKUP(AP$7,'Sat Curve Sum'!$A$7:$AG$161,7)</f>
        <v>35</v>
      </c>
      <c r="AQ34" s="22">
        <f>VLOOKUP(AQ$7,'Sat Curve Sum'!$A$7:$AG$161,7)</f>
        <v>34.5</v>
      </c>
      <c r="AR34" s="22">
        <f>VLOOKUP(AR$7,'Sat Curve Sum'!$A$7:$AG$161,7)</f>
        <v>34.5</v>
      </c>
      <c r="AS34" s="22">
        <f>VLOOKUP(AS$7,'Sat Curve Sum'!$A$7:$AG$161,7)</f>
        <v>39</v>
      </c>
      <c r="AT34" s="22">
        <f>VLOOKUP(AT$7,'Sat Curve Sum'!$A$7:$AG$161,7)</f>
        <v>53.5</v>
      </c>
      <c r="AU34" s="22">
        <f>VLOOKUP(AU$7,'Sat Curve Sum'!$A$7:$AG$161,7)</f>
        <v>60</v>
      </c>
      <c r="AV34" s="22">
        <f>VLOOKUP(AV$7,'Sat Curve Sum'!$A$7:$AG$161,7)</f>
        <v>47.5</v>
      </c>
      <c r="AW34" s="22">
        <f>VLOOKUP(AW$7,'Sat Curve Sum'!$A$7:$AG$161,7)</f>
        <v>37</v>
      </c>
      <c r="AX34" s="22">
        <f>VLOOKUP(AX$7,'Sat Curve Sum'!$A$7:$AG$161,7)</f>
        <v>35.5</v>
      </c>
      <c r="AY34" s="22">
        <f>VLOOKUP(AY$7,'Sat Curve Sum'!$A$7:$AG$161,7)</f>
        <v>35.5</v>
      </c>
      <c r="AZ34" s="22">
        <f>VLOOKUP(AZ$7,'Sat Curve Sum'!$A$7:$AG$161,7)</f>
        <v>36.15</v>
      </c>
      <c r="BA34" s="22">
        <f>VLOOKUP(BA$7,'Sat Curve Sum'!$A$7:$AG$161,7)</f>
        <v>35.68</v>
      </c>
      <c r="BB34" s="22">
        <f>VLOOKUP(BB$7,'Sat Curve Sum'!$A$7:$AG$161,7)</f>
        <v>35.68</v>
      </c>
      <c r="BC34" s="22">
        <f>VLOOKUP(BC$7,'Sat Curve Sum'!$A$7:$AG$161,7)</f>
        <v>35.22</v>
      </c>
      <c r="BD34" s="22">
        <f>VLOOKUP(BD$7,'Sat Curve Sum'!$A$7:$AG$161,7)</f>
        <v>35.22</v>
      </c>
      <c r="BE34" s="22">
        <f>VLOOKUP(BE$7,'Sat Curve Sum'!$A$7:$AG$161,7)</f>
        <v>39.39</v>
      </c>
      <c r="BF34" s="22">
        <f>VLOOKUP(BF$7,'Sat Curve Sum'!$A$7:$AG$161,7)</f>
        <v>52.83</v>
      </c>
      <c r="BG34" s="22">
        <f>VLOOKUP(BG$7,'Sat Curve Sum'!$A$7:$AG$161,7)</f>
        <v>58.86</v>
      </c>
      <c r="BH34" s="22">
        <f>VLOOKUP(BH$7,'Sat Curve Sum'!$A$7:$AG$161,7)</f>
        <v>47.27</v>
      </c>
      <c r="BI34" s="22">
        <f>VLOOKUP(BI$7,'Sat Curve Sum'!$A$7:$AG$161,7)</f>
        <v>37.54</v>
      </c>
      <c r="BJ34" s="22">
        <f>VLOOKUP(BJ$7,'Sat Curve Sum'!$A$7:$AG$161,7)</f>
        <v>36.15</v>
      </c>
      <c r="BK34" s="22">
        <f>VLOOKUP(BK$7,'Sat Curve Sum'!$A$7:$AG$161,7)</f>
        <v>36.15</v>
      </c>
      <c r="BL34" s="22">
        <f>VLOOKUP(BL$7,'Sat Curve Sum'!$A$7:$AG$161,7)</f>
        <v>36.409999999999997</v>
      </c>
      <c r="BM34" s="22">
        <f>VLOOKUP(BM$7,'Sat Curve Sum'!$A$7:$AG$161,7)</f>
        <v>35.950000000000003</v>
      </c>
      <c r="BN34" s="22">
        <f>VLOOKUP(BN$7,'Sat Curve Sum'!$A$7:$AG$161,7)</f>
        <v>35.950000000000003</v>
      </c>
      <c r="BO34" s="22">
        <f>VLOOKUP(BO$7,'Sat Curve Sum'!$A$7:$AG$161,7)</f>
        <v>35.479999999999997</v>
      </c>
      <c r="BP34" s="22">
        <f>VLOOKUP(BP$7,'Sat Curve Sum'!$A$7:$AG$161,7)</f>
        <v>35.479999999999997</v>
      </c>
      <c r="BQ34" s="22">
        <f>VLOOKUP(BQ$7,'Sat Curve Sum'!$A$7:$AG$161,7)</f>
        <v>39.68</v>
      </c>
      <c r="BR34" s="22">
        <f>VLOOKUP(BR$7,'Sat Curve Sum'!$A$7:$AG$161,7)</f>
        <v>53.22</v>
      </c>
      <c r="BS34" s="22">
        <f>VLOOKUP(BS$7,'Sat Curve Sum'!$A$7:$AG$161,7)</f>
        <v>59.29</v>
      </c>
      <c r="BT34" s="22">
        <f>VLOOKUP(BT$7,'Sat Curve Sum'!$A$7:$AG$161,7)</f>
        <v>47.62</v>
      </c>
      <c r="BU34" s="22">
        <f>VLOOKUP(BU$7,'Sat Curve Sum'!$A$7:$AG$161,7)</f>
        <v>37.82</v>
      </c>
      <c r="BV34" s="22">
        <f>VLOOKUP(BV$7,'Sat Curve Sum'!$A$7:$AG$161,7)</f>
        <v>36.42</v>
      </c>
      <c r="BW34" s="22">
        <f>VLOOKUP(BW$7,'Sat Curve Sum'!$A$7:$AG$161,7)</f>
        <v>36.42</v>
      </c>
      <c r="BX34" s="22">
        <f>VLOOKUP(BX$7,'Sat Curve Sum'!$A$7:$AG$161,7)</f>
        <v>36.68</v>
      </c>
      <c r="BY34" s="22">
        <f>VLOOKUP(BY$7,'Sat Curve Sum'!$A$7:$AG$161,7)</f>
        <v>36.21</v>
      </c>
      <c r="BZ34" s="22">
        <f>VLOOKUP(BZ$7,'Sat Curve Sum'!$A$7:$AG$161,7)</f>
        <v>36.21</v>
      </c>
      <c r="CA34" s="22">
        <f>VLOOKUP(CA$7,'Sat Curve Sum'!$A$7:$AG$161,7)</f>
        <v>35.74</v>
      </c>
      <c r="CB34" s="22">
        <f>VLOOKUP(CB$7,'Sat Curve Sum'!$A$7:$AG$161,7)</f>
        <v>35.74</v>
      </c>
      <c r="CC34" s="22">
        <f>VLOOKUP(CC$7,'Sat Curve Sum'!$A$7:$AG$161,7)</f>
        <v>39.97</v>
      </c>
      <c r="CD34" s="22">
        <f>VLOOKUP(CD$7,'Sat Curve Sum'!$A$7:$AG$161,7)</f>
        <v>53.61</v>
      </c>
      <c r="CE34" s="22">
        <f>VLOOKUP(CE$7,'Sat Curve Sum'!$A$7:$AG$161,7)</f>
        <v>59.73</v>
      </c>
      <c r="CF34" s="22">
        <f>VLOOKUP(CF$7,'Sat Curve Sum'!$A$7:$AG$161,7)</f>
        <v>47.97</v>
      </c>
      <c r="CG34" s="22">
        <f>VLOOKUP(CG$7,'Sat Curve Sum'!$A$7:$AG$161,7)</f>
        <v>38.090000000000003</v>
      </c>
      <c r="CH34" s="22">
        <f>VLOOKUP(CH$7,'Sat Curve Sum'!$A$7:$AG$161,7)</f>
        <v>36.68</v>
      </c>
      <c r="CI34" s="22">
        <f>VLOOKUP(CI$7,'Sat Curve Sum'!$A$7:$AG$161,7)</f>
        <v>36.68</v>
      </c>
      <c r="CJ34" s="22">
        <f>VLOOKUP(CJ$7,'Sat Curve Sum'!$A$7:$AG$161,7)</f>
        <v>36.950000000000003</v>
      </c>
      <c r="CK34" s="22">
        <f>VLOOKUP(CK$7,'Sat Curve Sum'!$A$7:$AG$161,7)</f>
        <v>36.479999999999997</v>
      </c>
      <c r="CL34" s="22">
        <f>VLOOKUP(CL$7,'Sat Curve Sum'!$A$7:$AG$161,7)</f>
        <v>36.479999999999997</v>
      </c>
      <c r="CM34" s="22">
        <f>VLOOKUP(CM$7,'Sat Curve Sum'!$A$7:$AG$161,7)</f>
        <v>36</v>
      </c>
      <c r="CN34" s="22">
        <f>VLOOKUP(CN$7,'Sat Curve Sum'!$A$7:$AG$161,7)</f>
        <v>36</v>
      </c>
      <c r="CO34" s="22">
        <f>VLOOKUP(CO$7,'Sat Curve Sum'!$A$7:$AG$161,7)</f>
        <v>40.270000000000003</v>
      </c>
      <c r="CP34" s="22">
        <f>VLOOKUP(CP$7,'Sat Curve Sum'!$A$7:$AG$161,7)</f>
        <v>54.01</v>
      </c>
      <c r="CQ34" s="22">
        <f>VLOOKUP(CQ$7,'Sat Curve Sum'!$A$7:$AG$161,7)</f>
        <v>60.16</v>
      </c>
      <c r="CR34" s="22">
        <f>VLOOKUP(CR$7,'Sat Curve Sum'!$A$7:$AG$161,7)</f>
        <v>48.32</v>
      </c>
      <c r="CS34" s="22">
        <f>VLOOKUP(CS$7,'Sat Curve Sum'!$A$7:$AG$161,7)</f>
        <v>38.369999999999997</v>
      </c>
      <c r="CT34" s="22">
        <f>VLOOKUP(CT$7,'Sat Curve Sum'!$A$7:$AG$161,7)</f>
        <v>36.950000000000003</v>
      </c>
      <c r="CU34" s="22">
        <f>VLOOKUP(CU$7,'Sat Curve Sum'!$A$7:$AG$161,7)</f>
        <v>36.950000000000003</v>
      </c>
      <c r="CV34" s="22">
        <f>VLOOKUP(CV$7,'Sat Curve Sum'!$A$7:$AG$161,7)</f>
        <v>37.22</v>
      </c>
      <c r="CW34" s="22">
        <f>VLOOKUP(CW$7,'Sat Curve Sum'!$A$7:$AG$161,7)</f>
        <v>36.74</v>
      </c>
      <c r="CX34" s="22">
        <f>VLOOKUP(CX$7,'Sat Curve Sum'!$A$7:$AG$161,7)</f>
        <v>36.74</v>
      </c>
      <c r="CY34" s="22">
        <f>VLOOKUP(CY$7,'Sat Curve Sum'!$A$7:$AG$161,7)</f>
        <v>36.26</v>
      </c>
      <c r="CZ34" s="22">
        <f>VLOOKUP(CZ$7,'Sat Curve Sum'!$A$7:$AG$161,7)</f>
        <v>36.26</v>
      </c>
      <c r="DA34" s="22">
        <f>VLOOKUP(DA$7,'Sat Curve Sum'!$A$7:$AG$161,7)</f>
        <v>40.56</v>
      </c>
      <c r="DB34" s="22">
        <f>VLOOKUP(DB$7,'Sat Curve Sum'!$A$7:$AG$161,7)</f>
        <v>54.4</v>
      </c>
      <c r="DC34" s="22">
        <f>VLOOKUP(DC$7,'Sat Curve Sum'!$A$7:$AG$161,7)</f>
        <v>60.6</v>
      </c>
      <c r="DD34" s="22">
        <f>VLOOKUP(DD$7,'Sat Curve Sum'!$A$7:$AG$161,7)</f>
        <v>48.67</v>
      </c>
      <c r="DE34" s="22">
        <f>VLOOKUP(DE$7,'Sat Curve Sum'!$A$7:$AG$161,7)</f>
        <v>38.65</v>
      </c>
      <c r="DF34" s="22">
        <f>VLOOKUP(DF$7,'Sat Curve Sum'!$A$7:$AG$161,7)</f>
        <v>37.22</v>
      </c>
      <c r="DG34" s="22">
        <f>VLOOKUP(DG$7,'Sat Curve Sum'!$A$7:$AG$161,7)</f>
        <v>37.22</v>
      </c>
      <c r="DH34" s="22">
        <f>VLOOKUP(DH$7,'Sat Curve Sum'!$A$7:$AG$161,7)</f>
        <v>37.479999999999997</v>
      </c>
      <c r="DI34" s="22">
        <f>VLOOKUP(DI$7,'Sat Curve Sum'!$A$7:$AG$161,7)</f>
        <v>37</v>
      </c>
      <c r="DJ34" s="22">
        <f>VLOOKUP(DJ$7,'Sat Curve Sum'!$A$7:$AG$161,7)</f>
        <v>37</v>
      </c>
      <c r="DK34" s="22">
        <f>VLOOKUP(DK$7,'Sat Curve Sum'!$A$7:$AG$161,7)</f>
        <v>36.520000000000003</v>
      </c>
      <c r="DL34" s="22">
        <f>VLOOKUP(DL$7,'Sat Curve Sum'!$A$7:$AG$161,7)</f>
        <v>36.520000000000003</v>
      </c>
      <c r="DM34" s="22">
        <f>VLOOKUP(DM$7,'Sat Curve Sum'!$A$7:$AG$161,7)</f>
        <v>40.85</v>
      </c>
      <c r="DN34" s="22">
        <f>VLOOKUP(DN$7,'Sat Curve Sum'!$A$7:$AG$161,7)</f>
        <v>54.79</v>
      </c>
      <c r="DO34" s="22">
        <f>VLOOKUP(DO$7,'Sat Curve Sum'!$A$7:$AG$161,7)</f>
        <v>61.04</v>
      </c>
      <c r="DP34" s="22">
        <f>VLOOKUP(DP$7,'Sat Curve Sum'!$A$7:$AG$161,7)</f>
        <v>49.02</v>
      </c>
      <c r="DQ34" s="22">
        <f>VLOOKUP(DQ$7,'Sat Curve Sum'!$A$7:$AG$161,7)</f>
        <v>38.93</v>
      </c>
      <c r="DR34" s="22">
        <f>VLOOKUP(DR$7,'Sat Curve Sum'!$A$7:$AG$161,7)</f>
        <v>37.49</v>
      </c>
      <c r="DS34" s="22">
        <f>VLOOKUP(DS$7,'Sat Curve Sum'!$A$7:$AG$161,7)</f>
        <v>37.49</v>
      </c>
      <c r="DT34" s="22">
        <f>VLOOKUP(DT$7,'Sat Curve Sum'!$A$7:$AG$161,7)</f>
        <v>37.75</v>
      </c>
      <c r="DU34" s="22">
        <f>VLOOKUP(DU$7,'Sat Curve Sum'!$A$7:$AG$161,7)</f>
        <v>37.270000000000003</v>
      </c>
      <c r="DV34" s="22">
        <f>VLOOKUP(DV$7,'Sat Curve Sum'!$A$7:$AG$161,7)</f>
        <v>37.270000000000003</v>
      </c>
      <c r="DW34" s="22">
        <f>VLOOKUP(DW$7,'Sat Curve Sum'!$A$7:$AG$161,7)</f>
        <v>36.78</v>
      </c>
      <c r="DX34" s="22">
        <f>VLOOKUP(DX$7,'Sat Curve Sum'!$A$7:$AG$161,7)</f>
        <v>36.78</v>
      </c>
      <c r="DY34" s="22">
        <f>VLOOKUP(DY$7,'Sat Curve Sum'!$A$7:$AG$161,7)</f>
        <v>41.14</v>
      </c>
      <c r="DZ34" s="22">
        <f>VLOOKUP(DZ$7,'Sat Curve Sum'!$A$7:$AG$161,7)</f>
        <v>55.18</v>
      </c>
      <c r="EA34" s="22">
        <f>VLOOKUP(EA$7,'Sat Curve Sum'!$A$7:$AG$161,7)</f>
        <v>61.47</v>
      </c>
      <c r="EB34" s="22">
        <f>VLOOKUP(EB$7,'Sat Curve Sum'!$A$7:$AG$161,7)</f>
        <v>49.37</v>
      </c>
      <c r="EC34" s="22">
        <f>VLOOKUP(EC$7,'Sat Curve Sum'!$A$7:$AG$161,7)</f>
        <v>39.21</v>
      </c>
      <c r="ED34" s="22">
        <f>VLOOKUP(ED$7,'Sat Curve Sum'!$A$7:$AG$161,7)</f>
        <v>37.75</v>
      </c>
      <c r="EE34" s="22">
        <f>VLOOKUP(EE$7,'Sat Curve Sum'!$A$7:$AG$161,7)</f>
        <v>37.75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32.058697095553818</v>
      </c>
      <c r="D37" s="22">
        <f ca="1">IF(ISERROR(AVERAGE(OFFSET('Sat Curve Sum'!$C$6,1,0,2,1))),0,AVERAGE(OFFSET('Sat Curve Sum'!$C$6,1,0,2,1)))</f>
        <v>28</v>
      </c>
      <c r="E37" s="22">
        <f ca="1">IF(ISERROR((SUM(OFFSET('Sat Curve Sum'!$C$6,3,0,3,1))+ 1* 'Sat Curve Sum Backup'!$C$9)/4), 'Sat Curve Sum Backup'!$C$9,(SUM(OFFSET('Sat Curve Sum'!$C$6,3,0,3,1))+ 1* 'Sat Curve Sum Backup'!$C$9)/4)</f>
        <v>28.75</v>
      </c>
      <c r="F37" s="22">
        <f>VLOOKUP(F$7,'Sat Curve Sum'!$A$7:$AG$161,18)</f>
        <v>39.426091286661467</v>
      </c>
      <c r="G37" s="23">
        <f ca="1">AVERAGE(D37,E37,F37)</f>
        <v>32.058697095553818</v>
      </c>
      <c r="H37" s="131">
        <f t="shared" ref="H37:S37" si="22">AB37</f>
        <v>47.053050089194947</v>
      </c>
      <c r="I37" s="131">
        <f t="shared" si="22"/>
        <v>46.745428392645145</v>
      </c>
      <c r="J37" s="131">
        <f t="shared" si="22"/>
        <v>45.716808204319726</v>
      </c>
      <c r="K37" s="131">
        <f t="shared" si="22"/>
        <v>39.278478078767911</v>
      </c>
      <c r="L37" s="131">
        <f t="shared" si="22"/>
        <v>39.806410018367345</v>
      </c>
      <c r="M37" s="131">
        <f t="shared" si="22"/>
        <v>40.677155060765259</v>
      </c>
      <c r="N37" s="131">
        <f t="shared" si="22"/>
        <v>43.317533355664281</v>
      </c>
      <c r="O37" s="131">
        <f t="shared" si="22"/>
        <v>44.169664753021593</v>
      </c>
      <c r="P37" s="131">
        <f t="shared" si="22"/>
        <v>44.178607627503553</v>
      </c>
      <c r="Q37" s="131">
        <f t="shared" si="22"/>
        <v>40.914183509860372</v>
      </c>
      <c r="R37" s="131">
        <f t="shared" si="22"/>
        <v>45.271532655372297</v>
      </c>
      <c r="S37" s="131">
        <f t="shared" si="22"/>
        <v>48.822810341011852</v>
      </c>
      <c r="T37" s="23">
        <f>AVERAGE(AB37:AM37)</f>
        <v>43.829305173874523</v>
      </c>
      <c r="U37" s="23">
        <f>AVERAGE(AN37:AY37)</f>
        <v>44.68113331151492</v>
      </c>
      <c r="V37" s="75">
        <f>AVERAGE(AZ37:EE37)</f>
        <v>40.795337891902186</v>
      </c>
      <c r="W37" s="71"/>
      <c r="X37" s="65">
        <f ca="1">AVERAGE(D37:F37,AB37:EE37)</f>
        <v>41.307294919199279</v>
      </c>
      <c r="Y37" s="12"/>
      <c r="Z37" s="39"/>
      <c r="AB37" s="22">
        <f>VLOOKUP(AB$7,'Sat Curve Sum'!$A$7:$AG$161,18)</f>
        <v>47.053050089194947</v>
      </c>
      <c r="AC37" s="22">
        <f>VLOOKUP(AC$7,'Sat Curve Sum'!$A$7:$AG$161,18)</f>
        <v>46.745428392645145</v>
      </c>
      <c r="AD37" s="22">
        <f>VLOOKUP(AD$7,'Sat Curve Sum'!$A$7:$AG$161,18)</f>
        <v>45.716808204319726</v>
      </c>
      <c r="AE37" s="22">
        <f>VLOOKUP(AE$7,'Sat Curve Sum'!$A$7:$AG$161,18)</f>
        <v>39.278478078767911</v>
      </c>
      <c r="AF37" s="22">
        <f>VLOOKUP(AF$7,'Sat Curve Sum'!$A$7:$AG$161,18)</f>
        <v>39.806410018367345</v>
      </c>
      <c r="AG37" s="22">
        <f>VLOOKUP(AG$7,'Sat Curve Sum'!$A$7:$AG$161,18)</f>
        <v>40.677155060765259</v>
      </c>
      <c r="AH37" s="22">
        <f>VLOOKUP(AH$7,'Sat Curve Sum'!$A$7:$AG$161,18)</f>
        <v>43.317533355664281</v>
      </c>
      <c r="AI37" s="22">
        <f>VLOOKUP(AI$7,'Sat Curve Sum'!$A$7:$AG$161,18)</f>
        <v>44.169664753021593</v>
      </c>
      <c r="AJ37" s="22">
        <f>VLOOKUP(AJ$7,'Sat Curve Sum'!$A$7:$AG$161,18)</f>
        <v>44.178607627503553</v>
      </c>
      <c r="AK37" s="22">
        <f>VLOOKUP(AK$7,'Sat Curve Sum'!$A$7:$AG$161,18)</f>
        <v>40.914183509860372</v>
      </c>
      <c r="AL37" s="22">
        <f>VLOOKUP(AL$7,'Sat Curve Sum'!$A$7:$AG$161,18)</f>
        <v>45.271532655372297</v>
      </c>
      <c r="AM37" s="22">
        <f>VLOOKUP(AM$7,'Sat Curve Sum'!$A$7:$AG$161,18)</f>
        <v>48.822810341011852</v>
      </c>
      <c r="AN37" s="22">
        <f>VLOOKUP(AN$7,'Sat Curve Sum'!$A$7:$AG$161,18)</f>
        <v>47.411227311130361</v>
      </c>
      <c r="AO37" s="22">
        <f>VLOOKUP(AO$7,'Sat Curve Sum'!$A$7:$AG$161,18)</f>
        <v>45.960711627128958</v>
      </c>
      <c r="AP37" s="22">
        <f>VLOOKUP(AP$7,'Sat Curve Sum'!$A$7:$AG$161,18)</f>
        <v>44.431990008164156</v>
      </c>
      <c r="AQ37" s="22">
        <f>VLOOKUP(AQ$7,'Sat Curve Sum'!$A$7:$AG$161,18)</f>
        <v>42.152404976184236</v>
      </c>
      <c r="AR37" s="22">
        <f>VLOOKUP(AR$7,'Sat Curve Sum'!$A$7:$AG$161,18)</f>
        <v>42.307217736345308</v>
      </c>
      <c r="AS37" s="22">
        <f>VLOOKUP(AS$7,'Sat Curve Sum'!$A$7:$AG$161,18)</f>
        <v>42.767370381421458</v>
      </c>
      <c r="AT37" s="22">
        <f>VLOOKUP(AT$7,'Sat Curve Sum'!$A$7:$AG$161,18)</f>
        <v>43.165292112880337</v>
      </c>
      <c r="AU37" s="22">
        <f>VLOOKUP(AU$7,'Sat Curve Sum'!$A$7:$AG$161,18)</f>
        <v>43.608118671221639</v>
      </c>
      <c r="AV37" s="22">
        <f>VLOOKUP(AV$7,'Sat Curve Sum'!$A$7:$AG$161,18)</f>
        <v>43.667114092313014</v>
      </c>
      <c r="AW37" s="22">
        <f>VLOOKUP(AW$7,'Sat Curve Sum'!$A$7:$AG$161,18)</f>
        <v>43.848700647064788</v>
      </c>
      <c r="AX37" s="22">
        <f>VLOOKUP(AX$7,'Sat Curve Sum'!$A$7:$AG$161,18)</f>
        <v>47.228470019356124</v>
      </c>
      <c r="AY37" s="22">
        <f>VLOOKUP(AY$7,'Sat Curve Sum'!$A$7:$AG$161,18)</f>
        <v>49.62498215496877</v>
      </c>
      <c r="AZ37" s="22">
        <f>VLOOKUP(AZ$7,'Sat Curve Sum'!$A$7:$AG$161,18)</f>
        <v>45.536319589246247</v>
      </c>
      <c r="BA37" s="22">
        <f>VLOOKUP(BA$7,'Sat Curve Sum'!$A$7:$AG$161,18)</f>
        <v>43.941146122924678</v>
      </c>
      <c r="BB37" s="22">
        <f>VLOOKUP(BB$7,'Sat Curve Sum'!$A$7:$AG$161,18)</f>
        <v>41.904208849304993</v>
      </c>
      <c r="BC37" s="22">
        <f>VLOOKUP(BC$7,'Sat Curve Sum'!$A$7:$AG$161,18)</f>
        <v>39.069199966881499</v>
      </c>
      <c r="BD37" s="22">
        <f>VLOOKUP(BD$7,'Sat Curve Sum'!$A$7:$AG$161,18)</f>
        <v>38.99855897833843</v>
      </c>
      <c r="BE37" s="22">
        <f>VLOOKUP(BE$7,'Sat Curve Sum'!$A$7:$AG$161,18)</f>
        <v>39.52103168969365</v>
      </c>
      <c r="BF37" s="22">
        <f>VLOOKUP(BF$7,'Sat Curve Sum'!$A$7:$AG$161,18)</f>
        <v>40.14182989262833</v>
      </c>
      <c r="BG37" s="22">
        <f>VLOOKUP(BG$7,'Sat Curve Sum'!$A$7:$AG$161,18)</f>
        <v>40.668088580062907</v>
      </c>
      <c r="BH37" s="22">
        <f>VLOOKUP(BH$7,'Sat Curve Sum'!$A$7:$AG$161,18)</f>
        <v>40.586812231668269</v>
      </c>
      <c r="BI37" s="22">
        <f>VLOOKUP(BI$7,'Sat Curve Sum'!$A$7:$AG$161,18)</f>
        <v>40.590371911255637</v>
      </c>
      <c r="BJ37" s="22">
        <f>VLOOKUP(BJ$7,'Sat Curve Sum'!$A$7:$AG$161,18)</f>
        <v>43.488498938442476</v>
      </c>
      <c r="BK37" s="22">
        <f>VLOOKUP(BK$7,'Sat Curve Sum'!$A$7:$AG$161,18)</f>
        <v>45.576074536860013</v>
      </c>
      <c r="BL37" s="22">
        <f>VLOOKUP(BL$7,'Sat Curve Sum'!$A$7:$AG$161,18)</f>
        <v>44.342706206980729</v>
      </c>
      <c r="BM37" s="22">
        <f>VLOOKUP(BM$7,'Sat Curve Sum'!$A$7:$AG$161,18)</f>
        <v>42.832350743352798</v>
      </c>
      <c r="BN37" s="22">
        <f>VLOOKUP(BN$7,'Sat Curve Sum'!$A$7:$AG$161,18)</f>
        <v>40.905429696665863</v>
      </c>
      <c r="BO37" s="22">
        <f>VLOOKUP(BO$7,'Sat Curve Sum'!$A$7:$AG$161,18)</f>
        <v>38.094491811443369</v>
      </c>
      <c r="BP37" s="22">
        <f>VLOOKUP(BP$7,'Sat Curve Sum'!$A$7:$AG$161,18)</f>
        <v>38.026698689507171</v>
      </c>
      <c r="BQ37" s="22">
        <f>VLOOKUP(BQ$7,'Sat Curve Sum'!$A$7:$AG$161,18)</f>
        <v>38.51949799328596</v>
      </c>
      <c r="BR37" s="22">
        <f>VLOOKUP(BR$7,'Sat Curve Sum'!$A$7:$AG$161,18)</f>
        <v>39.105362309428244</v>
      </c>
      <c r="BS37" s="22">
        <f>VLOOKUP(BS$7,'Sat Curve Sum'!$A$7:$AG$161,18)</f>
        <v>39.601667941938061</v>
      </c>
      <c r="BT37" s="22">
        <f>VLOOKUP(BT$7,'Sat Curve Sum'!$A$7:$AG$161,18)</f>
        <v>39.523979379484764</v>
      </c>
      <c r="BU37" s="22">
        <f>VLOOKUP(BU$7,'Sat Curve Sum'!$A$7:$AG$161,18)</f>
        <v>39.525689760899972</v>
      </c>
      <c r="BV37" s="22">
        <f>VLOOKUP(BV$7,'Sat Curve Sum'!$A$7:$AG$161,18)</f>
        <v>42.335176388120018</v>
      </c>
      <c r="BW37" s="22">
        <f>VLOOKUP(BW$7,'Sat Curve Sum'!$A$7:$AG$161,18)</f>
        <v>44.323246175158971</v>
      </c>
      <c r="BX37" s="22">
        <f>VLOOKUP(BX$7,'Sat Curve Sum'!$A$7:$AG$161,18)</f>
        <v>41.695647285033054</v>
      </c>
      <c r="BY37" s="22">
        <f>VLOOKUP(BY$7,'Sat Curve Sum'!$A$7:$AG$161,18)</f>
        <v>40.338009836929913</v>
      </c>
      <c r="BZ37" s="22">
        <f>VLOOKUP(BZ$7,'Sat Curve Sum'!$A$7:$AG$161,18)</f>
        <v>38.59634793948284</v>
      </c>
      <c r="CA37" s="22">
        <f>VLOOKUP(CA$7,'Sat Curve Sum'!$A$7:$AG$161,18)</f>
        <v>35.98329506134354</v>
      </c>
      <c r="CB37" s="22">
        <f>VLOOKUP(CB$7,'Sat Curve Sum'!$A$7:$AG$161,18)</f>
        <v>35.93728561374239</v>
      </c>
      <c r="CC37" s="22">
        <f>VLOOKUP(CC$7,'Sat Curve Sum'!$A$7:$AG$161,18)</f>
        <v>36.40613826239079</v>
      </c>
      <c r="CD37" s="22">
        <f>VLOOKUP(CD$7,'Sat Curve Sum'!$A$7:$AG$161,18)</f>
        <v>36.959013153589595</v>
      </c>
      <c r="CE37" s="22">
        <f>VLOOKUP(CE$7,'Sat Curve Sum'!$A$7:$AG$161,18)</f>
        <v>37.429525782762362</v>
      </c>
      <c r="CF37" s="22">
        <f>VLOOKUP(CF$7,'Sat Curve Sum'!$A$7:$AG$161,18)</f>
        <v>37.374236169478557</v>
      </c>
      <c r="CG37" s="22">
        <f>VLOOKUP(CG$7,'Sat Curve Sum'!$A$7:$AG$161,18)</f>
        <v>37.390629016821528</v>
      </c>
      <c r="CH37" s="22">
        <f>VLOOKUP(CH$7,'Sat Curve Sum'!$A$7:$AG$161,18)</f>
        <v>40.035840016611509</v>
      </c>
      <c r="CI37" s="22">
        <f>VLOOKUP(CI$7,'Sat Curve Sum'!$A$7:$AG$161,18)</f>
        <v>41.860614556518385</v>
      </c>
      <c r="CJ37" s="22">
        <f>VLOOKUP(CJ$7,'Sat Curve Sum'!$A$7:$AG$161,18)</f>
        <v>43.062909561354601</v>
      </c>
      <c r="CK37" s="22">
        <f>VLOOKUP(CK$7,'Sat Curve Sum'!$A$7:$AG$161,18)</f>
        <v>41.689425818620535</v>
      </c>
      <c r="CL37" s="22">
        <f>VLOOKUP(CL$7,'Sat Curve Sum'!$A$7:$AG$161,18)</f>
        <v>39.931813028067701</v>
      </c>
      <c r="CM37" s="22">
        <f>VLOOKUP(CM$7,'Sat Curve Sum'!$A$7:$AG$161,18)</f>
        <v>37.299427336597319</v>
      </c>
      <c r="CN37" s="22">
        <f>VLOOKUP(CN$7,'Sat Curve Sum'!$A$7:$AG$161,18)</f>
        <v>37.243143310037127</v>
      </c>
      <c r="CO37" s="22">
        <f>VLOOKUP(CO$7,'Sat Curve Sum'!$A$7:$AG$161,18)</f>
        <v>37.702360950085897</v>
      </c>
      <c r="CP37" s="22">
        <f>VLOOKUP(CP$7,'Sat Curve Sum'!$A$7:$AG$161,18)</f>
        <v>38.245446484079494</v>
      </c>
      <c r="CQ37" s="22">
        <f>VLOOKUP(CQ$7,'Sat Curve Sum'!$A$7:$AG$161,18)</f>
        <v>38.704831148977583</v>
      </c>
      <c r="CR37" s="22">
        <f>VLOOKUP(CR$7,'Sat Curve Sum'!$A$7:$AG$161,18)</f>
        <v>38.636749053513839</v>
      </c>
      <c r="CS37" s="22">
        <f>VLOOKUP(CS$7,'Sat Curve Sum'!$A$7:$AG$161,18)</f>
        <v>38.640462627681906</v>
      </c>
      <c r="CT37" s="22">
        <f>VLOOKUP(CT$7,'Sat Curve Sum'!$A$7:$AG$161,18)</f>
        <v>41.222573090603412</v>
      </c>
      <c r="CU37" s="22">
        <f>VLOOKUP(CU$7,'Sat Curve Sum'!$A$7:$AG$161,18)</f>
        <v>43.049472098035963</v>
      </c>
      <c r="CV37" s="22">
        <f>VLOOKUP(CV$7,'Sat Curve Sum'!$A$7:$AG$161,18)</f>
        <v>44.283128713407557</v>
      </c>
      <c r="CW37" s="22">
        <f>VLOOKUP(CW$7,'Sat Curve Sum'!$A$7:$AG$161,18)</f>
        <v>42.907987188907484</v>
      </c>
      <c r="CX37" s="22">
        <f>VLOOKUP(CX$7,'Sat Curve Sum'!$A$7:$AG$161,18)</f>
        <v>41.148409087430366</v>
      </c>
      <c r="CY37" s="22">
        <f>VLOOKUP(CY$7,'Sat Curve Sum'!$A$7:$AG$161,18)</f>
        <v>38.51290664087054</v>
      </c>
      <c r="CZ37" s="22">
        <f>VLOOKUP(CZ$7,'Sat Curve Sum'!$A$7:$AG$161,18)</f>
        <v>38.4565340032241</v>
      </c>
      <c r="DA37" s="22">
        <f>VLOOKUP(DA$7,'Sat Curve Sum'!$A$7:$AG$161,18)</f>
        <v>38.916262528251885</v>
      </c>
      <c r="DB37" s="22">
        <f>VLOOKUP(DB$7,'Sat Curve Sum'!$A$7:$AG$161,18)</f>
        <v>39.459953483441851</v>
      </c>
      <c r="DC37" s="22">
        <f>VLOOKUP(DC$7,'Sat Curve Sum'!$A$7:$AG$161,18)</f>
        <v>39.919841593004669</v>
      </c>
      <c r="DD37" s="22">
        <f>VLOOKUP(DD$7,'Sat Curve Sum'!$A$7:$AG$161,18)</f>
        <v>39.851650921495242</v>
      </c>
      <c r="DE37" s="22">
        <f>VLOOKUP(DE$7,'Sat Curve Sum'!$A$7:$AG$161,18)</f>
        <v>39.855339620465401</v>
      </c>
      <c r="DF37" s="22">
        <f>VLOOKUP(DF$7,'Sat Curve Sum'!$A$7:$AG$161,18)</f>
        <v>42.209487390156255</v>
      </c>
      <c r="DG37" s="22">
        <f>VLOOKUP(DG$7,'Sat Curve Sum'!$A$7:$AG$161,18)</f>
        <v>44.063271276559909</v>
      </c>
      <c r="DH37" s="22">
        <f>VLOOKUP(DH$7,'Sat Curve Sum'!$A$7:$AG$161,18)</f>
        <v>45.355880837619701</v>
      </c>
      <c r="DI37" s="22">
        <f>VLOOKUP(DI$7,'Sat Curve Sum'!$A$7:$AG$161,18)</f>
        <v>44.003651545659615</v>
      </c>
      <c r="DJ37" s="22">
        <f>VLOOKUP(DJ$7,'Sat Curve Sum'!$A$7:$AG$161,18)</f>
        <v>42.261842851259068</v>
      </c>
      <c r="DK37" s="22">
        <f>VLOOKUP(DK$7,'Sat Curve Sum'!$A$7:$AG$161,18)</f>
        <v>39.219771867501407</v>
      </c>
      <c r="DL37" s="22">
        <f>VLOOKUP(DL$7,'Sat Curve Sum'!$A$7:$AG$161,18)</f>
        <v>39.187319705441034</v>
      </c>
      <c r="DM37" s="22">
        <f>VLOOKUP(DM$7,'Sat Curve Sum'!$A$7:$AG$161,18)</f>
        <v>39.675101866486848</v>
      </c>
      <c r="DN37" s="22">
        <f>VLOOKUP(DN$7,'Sat Curve Sum'!$A$7:$AG$161,18)</f>
        <v>40.247657118877946</v>
      </c>
      <c r="DO37" s="22">
        <f>VLOOKUP(DO$7,'Sat Curve Sum'!$A$7:$AG$161,18)</f>
        <v>40.737968491752653</v>
      </c>
      <c r="DP37" s="22">
        <f>VLOOKUP(DP$7,'Sat Curve Sum'!$A$7:$AG$161,18)</f>
        <v>40.697407092387017</v>
      </c>
      <c r="DQ37" s="22">
        <f>VLOOKUP(DQ$7,'Sat Curve Sum'!$A$7:$AG$161,18)</f>
        <v>40.728859714447104</v>
      </c>
      <c r="DR37" s="22">
        <f>VLOOKUP(DR$7,'Sat Curve Sum'!$A$7:$AG$161,18)</f>
        <v>43.548019544675427</v>
      </c>
      <c r="DS37" s="22">
        <f>VLOOKUP(DS$7,'Sat Curve Sum'!$A$7:$AG$161,18)</f>
        <v>45.425490746051466</v>
      </c>
      <c r="DT37" s="22">
        <f>VLOOKUP(DT$7,'Sat Curve Sum'!$A$7:$AG$161,18)</f>
        <v>46.767869609172699</v>
      </c>
      <c r="DU37" s="22">
        <f>VLOOKUP(DU$7,'Sat Curve Sum'!$A$7:$AG$161,18)</f>
        <v>45.411139859425276</v>
      </c>
      <c r="DV37" s="22">
        <f>VLOOKUP(DV$7,'Sat Curve Sum'!$A$7:$AG$161,18)</f>
        <v>43.660042099276943</v>
      </c>
      <c r="DW37" s="22">
        <f>VLOOKUP(DW$7,'Sat Curve Sum'!$A$7:$AG$161,18)</f>
        <v>40.1707946381404</v>
      </c>
      <c r="DX37" s="22">
        <f>VLOOKUP(DX$7,'Sat Curve Sum'!$A$7:$AG$161,18)</f>
        <v>40.144477284046779</v>
      </c>
      <c r="DY37" s="22">
        <f>VLOOKUP(DY$7,'Sat Curve Sum'!$A$7:$AG$161,18)</f>
        <v>40.643718142290389</v>
      </c>
      <c r="DZ37" s="22">
        <f>VLOOKUP(DZ$7,'Sat Curve Sum'!$A$7:$AG$161,18)</f>
        <v>41.228518297851842</v>
      </c>
      <c r="EA37" s="22">
        <f>VLOOKUP(EA$7,'Sat Curve Sum'!$A$7:$AG$161,18)</f>
        <v>41.730646110171477</v>
      </c>
      <c r="EB37" s="22">
        <f>VLOOKUP(EB$7,'Sat Curve Sum'!$A$7:$AG$161,18)</f>
        <v>41.696599730439772</v>
      </c>
      <c r="EC37" s="22">
        <f>VLOOKUP(EC$7,'Sat Curve Sum'!$A$7:$AG$161,18)</f>
        <v>41.735090906468848</v>
      </c>
      <c r="ED37" s="22">
        <f>VLOOKUP(ED$7,'Sat Curve Sum'!$A$7:$AG$161,18)</f>
        <v>44.223821021883495</v>
      </c>
      <c r="EE37" s="22">
        <f>VLOOKUP(EE$7,'Sat Curve Sum'!$A$7:$AG$161,18)</f>
        <v>46.12828580530865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0.8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23.850166666666667</v>
      </c>
      <c r="D47" s="22">
        <f ca="1">IF(ISERROR(AVERAGE(OFFSET('Sun Curve Sum'!$D$6,1,0,2,1))),0,AVERAGE(OFFSET('Sun Curve Sum'!$D$6,1,0,2,1)))</f>
        <v>22.5</v>
      </c>
      <c r="E47" s="22">
        <f ca="1">IF(ISERROR((SUM(OFFSET('Sun Curve Sum'!$D$6,3,0,2,1))+ 3* 'Sun Curve Sum Backup'!$D$9)/5), 'Sun Curve Sum Backup'!$D$9,(SUM(OFFSET('Sun Curve Sum'!$D$6,3,0,2,1))+ 3* 'Sun Curve Sum Backup'!$D$9)/5)</f>
        <v>21.862500000000001</v>
      </c>
      <c r="F47" s="22">
        <f>VLOOKUP(F$7,'Sun Curve Sum'!$A$7:$AG$161,4)</f>
        <v>27.188000000000002</v>
      </c>
      <c r="G47" s="23">
        <f t="shared" ref="G47:G53" ca="1" si="24">AVERAGE(D47,E47,F47)</f>
        <v>23.850166666666667</v>
      </c>
      <c r="H47" s="130">
        <f t="shared" ref="H47:H53" si="25">AB47</f>
        <v>27.188000000000002</v>
      </c>
      <c r="I47" s="130">
        <f t="shared" ref="I47:S47" si="26">AC47</f>
        <v>25.5</v>
      </c>
      <c r="J47" s="130">
        <f t="shared" si="26"/>
        <v>22.875</v>
      </c>
      <c r="K47" s="130">
        <f t="shared" si="26"/>
        <v>21</v>
      </c>
      <c r="L47" s="130">
        <f t="shared" si="26"/>
        <v>19.875</v>
      </c>
      <c r="M47" s="130">
        <f t="shared" si="26"/>
        <v>21</v>
      </c>
      <c r="N47" s="130">
        <f t="shared" si="26"/>
        <v>30.75</v>
      </c>
      <c r="O47" s="130">
        <f t="shared" si="26"/>
        <v>36.375</v>
      </c>
      <c r="P47" s="130">
        <f t="shared" si="26"/>
        <v>31.125</v>
      </c>
      <c r="Q47" s="130">
        <f t="shared" si="26"/>
        <v>27</v>
      </c>
      <c r="R47" s="130">
        <f t="shared" si="26"/>
        <v>25.5</v>
      </c>
      <c r="S47" s="130">
        <f t="shared" si="26"/>
        <v>27.1875</v>
      </c>
      <c r="T47" s="23">
        <f t="shared" ref="T47:T53" si="27">AVERAGE(AB47:AM47)</f>
        <v>26.281291666666664</v>
      </c>
      <c r="U47" s="23">
        <f t="shared" ref="U47:U53" si="28">AVERAGE(AN47:AY47)</f>
        <v>28.671875</v>
      </c>
      <c r="V47" s="23">
        <f t="shared" ref="V47:V53" si="29">AVERAGE(AZ47:EE47)</f>
        <v>30.019964285714281</v>
      </c>
      <c r="W47" s="14"/>
      <c r="X47" s="64">
        <f t="shared" ref="X47:X53" ca="1" si="30">AVERAGE(D47:F47,AB47:EE47)</f>
        <v>29.303292792792796</v>
      </c>
      <c r="Y47" s="16"/>
      <c r="Z47" s="39"/>
      <c r="AB47" s="22">
        <f>VLOOKUP(AB$7,'Sun Curve Sum'!$A$7:$AG$161,4)</f>
        <v>27.188000000000002</v>
      </c>
      <c r="AC47" s="22">
        <f>VLOOKUP(AC$7,'Sun Curve Sum'!$A$7:$AG$161,4)</f>
        <v>25.5</v>
      </c>
      <c r="AD47" s="22">
        <f>VLOOKUP(AD$7,'Sun Curve Sum'!$A$7:$AG$161,4)</f>
        <v>22.875</v>
      </c>
      <c r="AE47" s="22">
        <f>VLOOKUP(AE$7,'Sun Curve Sum'!$A$7:$AG$161,4)</f>
        <v>21</v>
      </c>
      <c r="AF47" s="22">
        <f>VLOOKUP(AF$7,'Sun Curve Sum'!$A$7:$AG$161,4)</f>
        <v>19.875</v>
      </c>
      <c r="AG47" s="22">
        <f>VLOOKUP(AG$7,'Sun Curve Sum'!$A$7:$AG$161,4)</f>
        <v>21</v>
      </c>
      <c r="AH47" s="22">
        <f>VLOOKUP(AH$7,'Sun Curve Sum'!$A$7:$AG$161,4)</f>
        <v>30.75</v>
      </c>
      <c r="AI47" s="22">
        <f>VLOOKUP(AI$7,'Sun Curve Sum'!$A$7:$AG$161,4)</f>
        <v>36.375</v>
      </c>
      <c r="AJ47" s="22">
        <f>VLOOKUP(AJ$7,'Sun Curve Sum'!$A$7:$AG$161,4)</f>
        <v>31.125</v>
      </c>
      <c r="AK47" s="22">
        <f>VLOOKUP(AK$7,'Sun Curve Sum'!$A$7:$AG$161,4)</f>
        <v>27</v>
      </c>
      <c r="AL47" s="22">
        <f>VLOOKUP(AL$7,'Sun Curve Sum'!$A$7:$AG$161,4)</f>
        <v>25.5</v>
      </c>
      <c r="AM47" s="22">
        <f>VLOOKUP(AM$7,'Sun Curve Sum'!$A$7:$AG$161,4)</f>
        <v>27.1875</v>
      </c>
      <c r="AN47" s="22">
        <f>VLOOKUP(AN$7,'Sun Curve Sum'!$A$7:$AG$161,4)</f>
        <v>30</v>
      </c>
      <c r="AO47" s="22">
        <f>VLOOKUP(AO$7,'Sun Curve Sum'!$A$7:$AG$161,4)</f>
        <v>28.875</v>
      </c>
      <c r="AP47" s="22">
        <f>VLOOKUP(AP$7,'Sun Curve Sum'!$A$7:$AG$161,4)</f>
        <v>25.5</v>
      </c>
      <c r="AQ47" s="22">
        <f>VLOOKUP(AQ$7,'Sun Curve Sum'!$A$7:$AG$161,4)</f>
        <v>23.25</v>
      </c>
      <c r="AR47" s="22">
        <f>VLOOKUP(AR$7,'Sun Curve Sum'!$A$7:$AG$161,4)</f>
        <v>20.625</v>
      </c>
      <c r="AS47" s="22">
        <f>VLOOKUP(AS$7,'Sun Curve Sum'!$A$7:$AG$161,4)</f>
        <v>21.5625</v>
      </c>
      <c r="AT47" s="22">
        <f>VLOOKUP(AT$7,'Sun Curve Sum'!$A$7:$AG$161,4)</f>
        <v>35.25</v>
      </c>
      <c r="AU47" s="22">
        <f>VLOOKUP(AU$7,'Sun Curve Sum'!$A$7:$AG$161,4)</f>
        <v>41.25</v>
      </c>
      <c r="AV47" s="22">
        <f>VLOOKUP(AV$7,'Sun Curve Sum'!$A$7:$AG$161,4)</f>
        <v>34.125</v>
      </c>
      <c r="AW47" s="22">
        <f>VLOOKUP(AW$7,'Sun Curve Sum'!$A$7:$AG$161,4)</f>
        <v>29.25</v>
      </c>
      <c r="AX47" s="22">
        <f>VLOOKUP(AX$7,'Sun Curve Sum'!$A$7:$AG$161,4)</f>
        <v>26.25</v>
      </c>
      <c r="AY47" s="22">
        <f>VLOOKUP(AY$7,'Sun Curve Sum'!$A$7:$AG$161,4)</f>
        <v>28.125</v>
      </c>
      <c r="AZ47" s="22">
        <f>VLOOKUP(AZ$7,'Sun Curve Sum'!$A$7:$AG$161,4)</f>
        <v>30.113000000000003</v>
      </c>
      <c r="BA47" s="22">
        <f>VLOOKUP(BA$7,'Sun Curve Sum'!$A$7:$AG$161,4)</f>
        <v>29.145</v>
      </c>
      <c r="BB47" s="22">
        <f>VLOOKUP(BB$7,'Sun Curve Sum'!$A$7:$AG$161,4)</f>
        <v>26.25</v>
      </c>
      <c r="BC47" s="22">
        <f>VLOOKUP(BC$7,'Sun Curve Sum'!$A$7:$AG$161,4)</f>
        <v>24.315000000000001</v>
      </c>
      <c r="BD47" s="22">
        <f>VLOOKUP(BD$7,'Sun Curve Sum'!$A$7:$AG$161,4)</f>
        <v>22.065000000000001</v>
      </c>
      <c r="BE47" s="22">
        <f>VLOOKUP(BE$7,'Sun Curve Sum'!$A$7:$AG$161,4)</f>
        <v>22.868000000000002</v>
      </c>
      <c r="BF47" s="22">
        <f>VLOOKUP(BF$7,'Sun Curve Sum'!$A$7:$AG$161,4)</f>
        <v>34.628</v>
      </c>
      <c r="BG47" s="22">
        <f>VLOOKUP(BG$7,'Sun Curve Sum'!$A$7:$AG$161,4)</f>
        <v>39.78</v>
      </c>
      <c r="BH47" s="22">
        <f>VLOOKUP(BH$7,'Sun Curve Sum'!$A$7:$AG$161,4)</f>
        <v>33.659999999999997</v>
      </c>
      <c r="BI47" s="22">
        <f>VLOOKUP(BI$7,'Sun Curve Sum'!$A$7:$AG$161,4)</f>
        <v>29.475000000000001</v>
      </c>
      <c r="BJ47" s="22">
        <f>VLOOKUP(BJ$7,'Sun Curve Sum'!$A$7:$AG$161,4)</f>
        <v>26.903000000000002</v>
      </c>
      <c r="BK47" s="22">
        <f>VLOOKUP(BK$7,'Sun Curve Sum'!$A$7:$AG$161,4)</f>
        <v>28.508000000000003</v>
      </c>
      <c r="BL47" s="22">
        <f>VLOOKUP(BL$7,'Sun Curve Sum'!$A$7:$AG$161,4)</f>
        <v>30.285</v>
      </c>
      <c r="BM47" s="22">
        <f>VLOOKUP(BM$7,'Sun Curve Sum'!$A$7:$AG$161,4)</f>
        <v>29.453000000000003</v>
      </c>
      <c r="BN47" s="22">
        <f>VLOOKUP(BN$7,'Sun Curve Sum'!$A$7:$AG$161,4)</f>
        <v>26.963000000000001</v>
      </c>
      <c r="BO47" s="22">
        <f>VLOOKUP(BO$7,'Sun Curve Sum'!$A$7:$AG$161,4)</f>
        <v>25.305</v>
      </c>
      <c r="BP47" s="22">
        <f>VLOOKUP(BP$7,'Sun Curve Sum'!$A$7:$AG$161,4)</f>
        <v>23.37</v>
      </c>
      <c r="BQ47" s="22">
        <f>VLOOKUP(BQ$7,'Sun Curve Sum'!$A$7:$AG$161,4)</f>
        <v>24.06</v>
      </c>
      <c r="BR47" s="22">
        <f>VLOOKUP(BR$7,'Sun Curve Sum'!$A$7:$AG$161,4)</f>
        <v>34.17</v>
      </c>
      <c r="BS47" s="22">
        <f>VLOOKUP(BS$7,'Sun Curve Sum'!$A$7:$AG$161,4)</f>
        <v>38.603000000000002</v>
      </c>
      <c r="BT47" s="22">
        <f>VLOOKUP(BT$7,'Sun Curve Sum'!$A$7:$AG$161,4)</f>
        <v>33.344999999999999</v>
      </c>
      <c r="BU47" s="22">
        <f>VLOOKUP(BU$7,'Sun Curve Sum'!$A$7:$AG$161,4)</f>
        <v>29.745000000000001</v>
      </c>
      <c r="BV47" s="22">
        <f>VLOOKUP(BV$7,'Sun Curve Sum'!$A$7:$AG$161,4)</f>
        <v>27.533000000000001</v>
      </c>
      <c r="BW47" s="22">
        <f>VLOOKUP(BW$7,'Sun Curve Sum'!$A$7:$AG$161,4)</f>
        <v>28.92</v>
      </c>
      <c r="BX47" s="22">
        <f>VLOOKUP(BX$7,'Sun Curve Sum'!$A$7:$AG$161,4)</f>
        <v>30.533000000000001</v>
      </c>
      <c r="BY47" s="22">
        <f>VLOOKUP(BY$7,'Sun Curve Sum'!$A$7:$AG$161,4)</f>
        <v>29.774999999999999</v>
      </c>
      <c r="BZ47" s="22">
        <f>VLOOKUP(BZ$7,'Sun Curve Sum'!$A$7:$AG$161,4)</f>
        <v>27.51</v>
      </c>
      <c r="CA47" s="22">
        <f>VLOOKUP(CA$7,'Sun Curve Sum'!$A$7:$AG$161,4)</f>
        <v>26.003</v>
      </c>
      <c r="CB47" s="22">
        <f>VLOOKUP(CB$7,'Sun Curve Sum'!$A$7:$AG$161,4)</f>
        <v>24.233000000000001</v>
      </c>
      <c r="CC47" s="22">
        <f>VLOOKUP(CC$7,'Sun Curve Sum'!$A$7:$AG$161,4)</f>
        <v>24.87</v>
      </c>
      <c r="CD47" s="22">
        <f>VLOOKUP(CD$7,'Sun Curve Sum'!$A$7:$AG$161,4)</f>
        <v>34.073</v>
      </c>
      <c r="CE47" s="22">
        <f>VLOOKUP(CE$7,'Sun Curve Sum'!$A$7:$AG$161,4)</f>
        <v>38.108000000000004</v>
      </c>
      <c r="CF47" s="22">
        <f>VLOOKUP(CF$7,'Sun Curve Sum'!$A$7:$AG$161,4)</f>
        <v>33.323</v>
      </c>
      <c r="CG47" s="22">
        <f>VLOOKUP(CG$7,'Sun Curve Sum'!$A$7:$AG$161,4)</f>
        <v>30.045000000000002</v>
      </c>
      <c r="CH47" s="22">
        <f>VLOOKUP(CH$7,'Sun Curve Sum'!$A$7:$AG$161,4)</f>
        <v>28.028000000000002</v>
      </c>
      <c r="CI47" s="22">
        <f>VLOOKUP(CI$7,'Sun Curve Sum'!$A$7:$AG$161,4)</f>
        <v>29.295000000000002</v>
      </c>
      <c r="CJ47" s="22">
        <f>VLOOKUP(CJ$7,'Sun Curve Sum'!$A$7:$AG$161,4)</f>
        <v>30.788</v>
      </c>
      <c r="CK47" s="22">
        <f>VLOOKUP(CK$7,'Sun Curve Sum'!$A$7:$AG$161,4)</f>
        <v>30.098000000000003</v>
      </c>
      <c r="CL47" s="22">
        <f>VLOOKUP(CL$7,'Sun Curve Sum'!$A$7:$AG$161,4)</f>
        <v>28.035</v>
      </c>
      <c r="CM47" s="22">
        <f>VLOOKUP(CM$7,'Sun Curve Sum'!$A$7:$AG$161,4)</f>
        <v>26.663</v>
      </c>
      <c r="CN47" s="22">
        <f>VLOOKUP(CN$7,'Sun Curve Sum'!$A$7:$AG$161,4)</f>
        <v>25.058</v>
      </c>
      <c r="CO47" s="22">
        <f>VLOOKUP(CO$7,'Sun Curve Sum'!$A$7:$AG$161,4)</f>
        <v>25.635000000000002</v>
      </c>
      <c r="CP47" s="22">
        <f>VLOOKUP(CP$7,'Sun Curve Sum'!$A$7:$AG$161,4)</f>
        <v>34.012999999999998</v>
      </c>
      <c r="CQ47" s="22">
        <f>VLOOKUP(CQ$7,'Sun Curve Sum'!$A$7:$AG$161,4)</f>
        <v>37.688000000000002</v>
      </c>
      <c r="CR47" s="22">
        <f>VLOOKUP(CR$7,'Sun Curve Sum'!$A$7:$AG$161,4)</f>
        <v>33.33</v>
      </c>
      <c r="CS47" s="22">
        <f>VLOOKUP(CS$7,'Sun Curve Sum'!$A$7:$AG$161,4)</f>
        <v>30.353000000000002</v>
      </c>
      <c r="CT47" s="22">
        <f>VLOOKUP(CT$7,'Sun Curve Sum'!$A$7:$AG$161,4)</f>
        <v>28.515000000000001</v>
      </c>
      <c r="CU47" s="22">
        <f>VLOOKUP(CU$7,'Sun Curve Sum'!$A$7:$AG$161,4)</f>
        <v>29.67</v>
      </c>
      <c r="CV47" s="22">
        <f>VLOOKUP(CV$7,'Sun Curve Sum'!$A$7:$AG$161,4)</f>
        <v>31.103000000000002</v>
      </c>
      <c r="CW47" s="22">
        <f>VLOOKUP(CW$7,'Sun Curve Sum'!$A$7:$AG$161,4)</f>
        <v>30.465</v>
      </c>
      <c r="CX47" s="22">
        <f>VLOOKUP(CX$7,'Sun Curve Sum'!$A$7:$AG$161,4)</f>
        <v>28.545000000000002</v>
      </c>
      <c r="CY47" s="22">
        <f>VLOOKUP(CY$7,'Sun Curve Sum'!$A$7:$AG$161,4)</f>
        <v>27.263000000000002</v>
      </c>
      <c r="CZ47" s="22">
        <f>VLOOKUP(CZ$7,'Sun Curve Sum'!$A$7:$AG$161,4)</f>
        <v>25.77</v>
      </c>
      <c r="DA47" s="22">
        <f>VLOOKUP(DA$7,'Sun Curve Sum'!$A$7:$AG$161,4)</f>
        <v>26.31</v>
      </c>
      <c r="DB47" s="22">
        <f>VLOOKUP(DB$7,'Sun Curve Sum'!$A$7:$AG$161,4)</f>
        <v>34.118000000000002</v>
      </c>
      <c r="DC47" s="22">
        <f>VLOOKUP(DC$7,'Sun Curve Sum'!$A$7:$AG$161,4)</f>
        <v>37.538000000000004</v>
      </c>
      <c r="DD47" s="22">
        <f>VLOOKUP(DD$7,'Sun Curve Sum'!$A$7:$AG$161,4)</f>
        <v>33.479999999999997</v>
      </c>
      <c r="DE47" s="22">
        <f>VLOOKUP(DE$7,'Sun Curve Sum'!$A$7:$AG$161,4)</f>
        <v>30.704999999999998</v>
      </c>
      <c r="DF47" s="22">
        <f>VLOOKUP(DF$7,'Sun Curve Sum'!$A$7:$AG$161,4)</f>
        <v>28.995000000000001</v>
      </c>
      <c r="DG47" s="22">
        <f>VLOOKUP(DG$7,'Sun Curve Sum'!$A$7:$AG$161,4)</f>
        <v>30.068000000000001</v>
      </c>
      <c r="DH47" s="22">
        <f>VLOOKUP(DH$7,'Sun Curve Sum'!$A$7:$AG$161,4)</f>
        <v>31.425000000000001</v>
      </c>
      <c r="DI47" s="22">
        <f>VLOOKUP(DI$7,'Sun Curve Sum'!$A$7:$AG$161,4)</f>
        <v>30.833000000000002</v>
      </c>
      <c r="DJ47" s="22">
        <f>VLOOKUP(DJ$7,'Sun Curve Sum'!$A$7:$AG$161,4)</f>
        <v>29.04</v>
      </c>
      <c r="DK47" s="22">
        <f>VLOOKUP(DK$7,'Sun Curve Sum'!$A$7:$AG$161,4)</f>
        <v>27.848000000000003</v>
      </c>
      <c r="DL47" s="22">
        <f>VLOOKUP(DL$7,'Sun Curve Sum'!$A$7:$AG$161,4)</f>
        <v>26.46</v>
      </c>
      <c r="DM47" s="22">
        <f>VLOOKUP(DM$7,'Sun Curve Sum'!$A$7:$AG$161,4)</f>
        <v>26.963000000000001</v>
      </c>
      <c r="DN47" s="22">
        <f>VLOOKUP(DN$7,'Sun Curve Sum'!$A$7:$AG$161,4)</f>
        <v>34.229999999999997</v>
      </c>
      <c r="DO47" s="22">
        <f>VLOOKUP(DO$7,'Sun Curve Sum'!$A$7:$AG$161,4)</f>
        <v>37.424999999999997</v>
      </c>
      <c r="DP47" s="22">
        <f>VLOOKUP(DP$7,'Sun Curve Sum'!$A$7:$AG$161,4)</f>
        <v>33.637999999999998</v>
      </c>
      <c r="DQ47" s="22">
        <f>VLOOKUP(DQ$7,'Sun Curve Sum'!$A$7:$AG$161,4)</f>
        <v>31.058</v>
      </c>
      <c r="DR47" s="22">
        <f>VLOOKUP(DR$7,'Sun Curve Sum'!$A$7:$AG$161,4)</f>
        <v>29.468</v>
      </c>
      <c r="DS47" s="22">
        <f>VLOOKUP(DS$7,'Sun Curve Sum'!$A$7:$AG$161,4)</f>
        <v>30.465</v>
      </c>
      <c r="DT47" s="22">
        <f>VLOOKUP(DT$7,'Sun Curve Sum'!$A$7:$AG$161,4)</f>
        <v>31.754999999999999</v>
      </c>
      <c r="DU47" s="22">
        <f>VLOOKUP(DU$7,'Sun Curve Sum'!$A$7:$AG$161,4)</f>
        <v>31.2</v>
      </c>
      <c r="DV47" s="22">
        <f>VLOOKUP(DV$7,'Sun Curve Sum'!$A$7:$AG$161,4)</f>
        <v>29.535</v>
      </c>
      <c r="DW47" s="22">
        <f>VLOOKUP(DW$7,'Sun Curve Sum'!$A$7:$AG$161,4)</f>
        <v>28.425000000000001</v>
      </c>
      <c r="DX47" s="22">
        <f>VLOOKUP(DX$7,'Sun Curve Sum'!$A$7:$AG$161,4)</f>
        <v>27.128</v>
      </c>
      <c r="DY47" s="22">
        <f>VLOOKUP(DY$7,'Sun Curve Sum'!$A$7:$AG$161,4)</f>
        <v>27.593</v>
      </c>
      <c r="DZ47" s="22">
        <f>VLOOKUP(DZ$7,'Sun Curve Sum'!$A$7:$AG$161,4)</f>
        <v>34.365000000000002</v>
      </c>
      <c r="EA47" s="22">
        <f>VLOOKUP(EA$7,'Sun Curve Sum'!$A$7:$AG$161,4)</f>
        <v>37.335000000000001</v>
      </c>
      <c r="EB47" s="22">
        <f>VLOOKUP(EB$7,'Sun Curve Sum'!$A$7:$AG$161,4)</f>
        <v>33.818000000000005</v>
      </c>
      <c r="EC47" s="22">
        <f>VLOOKUP(EC$7,'Sun Curve Sum'!$A$7:$AG$161,4)</f>
        <v>31.41</v>
      </c>
      <c r="ED47" s="22">
        <f>VLOOKUP(ED$7,'Sun Curve Sum'!$A$7:$AG$161,4)</f>
        <v>29.933</v>
      </c>
      <c r="EE47" s="22">
        <f>VLOOKUP(EE$7,'Sun Curve Sum'!$A$7:$AG$161,4)</f>
        <v>30.863000000000003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24.191666666666666</v>
      </c>
      <c r="D48" s="25">
        <f ca="1">IF(ISERROR(AVERAGE(OFFSET('Sun Curve Sum'!$C$6,1,0,2,1))),0,AVERAGE(OFFSET('Sun Curve Sum'!$C$6,1,0,2,1)))</f>
        <v>23</v>
      </c>
      <c r="E48" s="25">
        <f ca="1">IF(ISERROR((SUM(OFFSET('Sun Curve Sum'!$C$6,3,0,2,1))+ 3* 'Sun Curve Sum Backup'!$C$9)/5), 'Sun Curve Sum Backup'!$C$9,(SUM(OFFSET('Sun Curve Sum'!$C$6,3,0,2,1))+ 3* 'Sun Curve Sum Backup'!$C$9)/5)</f>
        <v>22.2</v>
      </c>
      <c r="F48" s="25">
        <f>VLOOKUP(F$7,'Sun Curve Sum'!$A$7:$AG$161,3)</f>
        <v>27.375</v>
      </c>
      <c r="G48" s="23">
        <f t="shared" ca="1" si="24"/>
        <v>24.191666666666666</v>
      </c>
      <c r="H48" s="131">
        <f t="shared" si="25"/>
        <v>27.188000000000002</v>
      </c>
      <c r="I48" s="131">
        <f t="shared" ref="I48:S53" si="31">AC48</f>
        <v>25.425000000000001</v>
      </c>
      <c r="J48" s="131">
        <f t="shared" si="31"/>
        <v>22.875</v>
      </c>
      <c r="K48" s="131">
        <f t="shared" si="31"/>
        <v>22.5</v>
      </c>
      <c r="L48" s="131">
        <f t="shared" si="31"/>
        <v>21.75</v>
      </c>
      <c r="M48" s="131">
        <f t="shared" si="31"/>
        <v>22.875</v>
      </c>
      <c r="N48" s="131">
        <f t="shared" si="31"/>
        <v>33</v>
      </c>
      <c r="O48" s="131">
        <f t="shared" si="31"/>
        <v>38.25</v>
      </c>
      <c r="P48" s="131">
        <f t="shared" si="31"/>
        <v>33.75</v>
      </c>
      <c r="Q48" s="131">
        <f t="shared" si="31"/>
        <v>26.625</v>
      </c>
      <c r="R48" s="131">
        <f t="shared" si="31"/>
        <v>25.125</v>
      </c>
      <c r="S48" s="131">
        <f t="shared" si="31"/>
        <v>26.8125</v>
      </c>
      <c r="T48" s="23">
        <f t="shared" si="27"/>
        <v>27.181291666666667</v>
      </c>
      <c r="U48" s="23">
        <f t="shared" si="28"/>
        <v>29.921875</v>
      </c>
      <c r="V48" s="23">
        <f t="shared" si="29"/>
        <v>31.931011904761903</v>
      </c>
      <c r="W48" s="71"/>
      <c r="X48" s="74">
        <f t="shared" ca="1" si="30"/>
        <v>30.99115315315316</v>
      </c>
      <c r="Y48" s="16"/>
      <c r="Z48" s="39"/>
      <c r="AB48" s="25">
        <f>VLOOKUP(AB$7,'Sun Curve Sum'!$A$7:$AG$161,3)</f>
        <v>27.188000000000002</v>
      </c>
      <c r="AC48" s="25">
        <f>VLOOKUP(AC$7,'Sun Curve Sum'!$A$7:$AG$161,3)</f>
        <v>25.425000000000001</v>
      </c>
      <c r="AD48" s="25">
        <f>VLOOKUP(AD$7,'Sun Curve Sum'!$A$7:$AG$161,3)</f>
        <v>22.875</v>
      </c>
      <c r="AE48" s="25">
        <f>VLOOKUP(AE$7,'Sun Curve Sum'!$A$7:$AG$161,3)</f>
        <v>22.5</v>
      </c>
      <c r="AF48" s="25">
        <f>VLOOKUP(AF$7,'Sun Curve Sum'!$A$7:$AG$161,3)</f>
        <v>21.75</v>
      </c>
      <c r="AG48" s="25">
        <f>VLOOKUP(AG$7,'Sun Curve Sum'!$A$7:$AG$161,3)</f>
        <v>22.875</v>
      </c>
      <c r="AH48" s="25">
        <f>VLOOKUP(AH$7,'Sun Curve Sum'!$A$7:$AG$161,3)</f>
        <v>33</v>
      </c>
      <c r="AI48" s="25">
        <f>VLOOKUP(AI$7,'Sun Curve Sum'!$A$7:$AG$161,3)</f>
        <v>38.25</v>
      </c>
      <c r="AJ48" s="25">
        <f>VLOOKUP(AJ$7,'Sun Curve Sum'!$A$7:$AG$161,3)</f>
        <v>33.75</v>
      </c>
      <c r="AK48" s="25">
        <f>VLOOKUP(AK$7,'Sun Curve Sum'!$A$7:$AG$161,3)</f>
        <v>26.625</v>
      </c>
      <c r="AL48" s="25">
        <f>VLOOKUP(AL$7,'Sun Curve Sum'!$A$7:$AG$161,3)</f>
        <v>25.125</v>
      </c>
      <c r="AM48" s="25">
        <f>VLOOKUP(AM$7,'Sun Curve Sum'!$A$7:$AG$161,3)</f>
        <v>26.8125</v>
      </c>
      <c r="AN48" s="25">
        <f>VLOOKUP(AN$7,'Sun Curve Sum'!$A$7:$AG$161,3)</f>
        <v>29.8125</v>
      </c>
      <c r="AO48" s="25">
        <f>VLOOKUP(AO$7,'Sun Curve Sum'!$A$7:$AG$161,3)</f>
        <v>28.6875</v>
      </c>
      <c r="AP48" s="25">
        <f>VLOOKUP(AP$7,'Sun Curve Sum'!$A$7:$AG$161,3)</f>
        <v>25.5</v>
      </c>
      <c r="AQ48" s="25">
        <f>VLOOKUP(AQ$7,'Sun Curve Sum'!$A$7:$AG$161,3)</f>
        <v>25.6875</v>
      </c>
      <c r="AR48" s="25">
        <f>VLOOKUP(AR$7,'Sun Curve Sum'!$A$7:$AG$161,3)</f>
        <v>23.0625</v>
      </c>
      <c r="AS48" s="25">
        <f>VLOOKUP(AS$7,'Sun Curve Sum'!$A$7:$AG$161,3)</f>
        <v>24</v>
      </c>
      <c r="AT48" s="25">
        <f>VLOOKUP(AT$7,'Sun Curve Sum'!$A$7:$AG$161,3)</f>
        <v>38.625</v>
      </c>
      <c r="AU48" s="25">
        <f>VLOOKUP(AU$7,'Sun Curve Sum'!$A$7:$AG$161,3)</f>
        <v>43.875</v>
      </c>
      <c r="AV48" s="25">
        <f>VLOOKUP(AV$7,'Sun Curve Sum'!$A$7:$AG$161,3)</f>
        <v>36.75</v>
      </c>
      <c r="AW48" s="25">
        <f>VLOOKUP(AW$7,'Sun Curve Sum'!$A$7:$AG$161,3)</f>
        <v>29.0625</v>
      </c>
      <c r="AX48" s="25">
        <f>VLOOKUP(AX$7,'Sun Curve Sum'!$A$7:$AG$161,3)</f>
        <v>26.0625</v>
      </c>
      <c r="AY48" s="25">
        <f>VLOOKUP(AY$7,'Sun Curve Sum'!$A$7:$AG$161,3)</f>
        <v>27.9375</v>
      </c>
      <c r="AZ48" s="25">
        <f>VLOOKUP(AZ$7,'Sun Curve Sum'!$A$7:$AG$161,3)</f>
        <v>30.202500000000001</v>
      </c>
      <c r="BA48" s="25">
        <f>VLOOKUP(BA$7,'Sun Curve Sum'!$A$7:$AG$161,3)</f>
        <v>29.234999999999999</v>
      </c>
      <c r="BB48" s="25">
        <f>VLOOKUP(BB$7,'Sun Curve Sum'!$A$7:$AG$161,3)</f>
        <v>26.49</v>
      </c>
      <c r="BC48" s="25">
        <f>VLOOKUP(BC$7,'Sun Curve Sum'!$A$7:$AG$161,3)</f>
        <v>26.655000000000001</v>
      </c>
      <c r="BD48" s="25">
        <f>VLOOKUP(BD$7,'Sun Curve Sum'!$A$7:$AG$161,3)</f>
        <v>24.397500000000001</v>
      </c>
      <c r="BE48" s="25">
        <f>VLOOKUP(BE$7,'Sun Curve Sum'!$A$7:$AG$161,3)</f>
        <v>25.2</v>
      </c>
      <c r="BF48" s="25">
        <f>VLOOKUP(BF$7,'Sun Curve Sum'!$A$7:$AG$161,3)</f>
        <v>37.792499999999997</v>
      </c>
      <c r="BG48" s="25">
        <f>VLOOKUP(BG$7,'Sun Curve Sum'!$A$7:$AG$161,3)</f>
        <v>42.307499999999997</v>
      </c>
      <c r="BH48" s="25">
        <f>VLOOKUP(BH$7,'Sun Curve Sum'!$A$7:$AG$161,3)</f>
        <v>36.18</v>
      </c>
      <c r="BI48" s="25">
        <f>VLOOKUP(BI$7,'Sun Curve Sum'!$A$7:$AG$161,3)</f>
        <v>29.565000000000001</v>
      </c>
      <c r="BJ48" s="25">
        <f>VLOOKUP(BJ$7,'Sun Curve Sum'!$A$7:$AG$161,3)</f>
        <v>26.984999999999999</v>
      </c>
      <c r="BK48" s="25">
        <f>VLOOKUP(BK$7,'Sun Curve Sum'!$A$7:$AG$161,3)</f>
        <v>28.5975</v>
      </c>
      <c r="BL48" s="25">
        <f>VLOOKUP(BL$7,'Sun Curve Sum'!$A$7:$AG$161,3)</f>
        <v>30.57</v>
      </c>
      <c r="BM48" s="25">
        <f>VLOOKUP(BM$7,'Sun Curve Sum'!$A$7:$AG$161,3)</f>
        <v>29.745000000000001</v>
      </c>
      <c r="BN48" s="25">
        <f>VLOOKUP(BN$7,'Sun Curve Sum'!$A$7:$AG$161,3)</f>
        <v>27.39</v>
      </c>
      <c r="BO48" s="25">
        <f>VLOOKUP(BO$7,'Sun Curve Sum'!$A$7:$AG$161,3)</f>
        <v>27.532499999999999</v>
      </c>
      <c r="BP48" s="25">
        <f>VLOOKUP(BP$7,'Sun Curve Sum'!$A$7:$AG$161,3)</f>
        <v>25.59</v>
      </c>
      <c r="BQ48" s="25">
        <f>VLOOKUP(BQ$7,'Sun Curve Sum'!$A$7:$AG$161,3)</f>
        <v>26.287500000000001</v>
      </c>
      <c r="BR48" s="25">
        <f>VLOOKUP(BR$7,'Sun Curve Sum'!$A$7:$AG$161,3)</f>
        <v>37.125</v>
      </c>
      <c r="BS48" s="25">
        <f>VLOOKUP(BS$7,'Sun Curve Sum'!$A$7:$AG$161,3)</f>
        <v>41.017499999999998</v>
      </c>
      <c r="BT48" s="25">
        <f>VLOOKUP(BT$7,'Sun Curve Sum'!$A$7:$AG$161,3)</f>
        <v>35.744999999999997</v>
      </c>
      <c r="BU48" s="25">
        <f>VLOOKUP(BU$7,'Sun Curve Sum'!$A$7:$AG$161,3)</f>
        <v>30.052499999999998</v>
      </c>
      <c r="BV48" s="25">
        <f>VLOOKUP(BV$7,'Sun Curve Sum'!$A$7:$AG$161,3)</f>
        <v>27.8325</v>
      </c>
      <c r="BW48" s="25">
        <f>VLOOKUP(BW$7,'Sun Curve Sum'!$A$7:$AG$161,3)</f>
        <v>29.227499999999999</v>
      </c>
      <c r="BX48" s="25">
        <f>VLOOKUP(BX$7,'Sun Curve Sum'!$A$7:$AG$161,3)</f>
        <v>31.14</v>
      </c>
      <c r="BY48" s="25">
        <f>VLOOKUP(BY$7,'Sun Curve Sum'!$A$7:$AG$161,3)</f>
        <v>30.383000000000003</v>
      </c>
      <c r="BZ48" s="25">
        <f>VLOOKUP(BZ$7,'Sun Curve Sum'!$A$7:$AG$161,3)</f>
        <v>28.223000000000003</v>
      </c>
      <c r="CA48" s="25">
        <f>VLOOKUP(CA$7,'Sun Curve Sum'!$A$7:$AG$161,3)</f>
        <v>28.358000000000001</v>
      </c>
      <c r="CB48" s="25">
        <f>VLOOKUP(CB$7,'Sun Curve Sum'!$A$7:$AG$161,3)</f>
        <v>26.58</v>
      </c>
      <c r="CC48" s="25">
        <f>VLOOKUP(CC$7,'Sun Curve Sum'!$A$7:$AG$161,3)</f>
        <v>27.217500000000001</v>
      </c>
      <c r="CD48" s="25">
        <f>VLOOKUP(CD$7,'Sun Curve Sum'!$A$7:$AG$161,3)</f>
        <v>37.148000000000003</v>
      </c>
      <c r="CE48" s="25">
        <f>VLOOKUP(CE$7,'Sun Curve Sum'!$A$7:$AG$161,3)</f>
        <v>40.718000000000004</v>
      </c>
      <c r="CF48" s="25">
        <f>VLOOKUP(CF$7,'Sun Curve Sum'!$A$7:$AG$161,3)</f>
        <v>35.888000000000005</v>
      </c>
      <c r="CG48" s="25">
        <f>VLOOKUP(CG$7,'Sun Curve Sum'!$A$7:$AG$161,3)</f>
        <v>30.668000000000003</v>
      </c>
      <c r="CH48" s="25">
        <f>VLOOKUP(CH$7,'Sun Curve Sum'!$A$7:$AG$161,3)</f>
        <v>28.635000000000002</v>
      </c>
      <c r="CI48" s="25">
        <f>VLOOKUP(CI$7,'Sun Curve Sum'!$A$7:$AG$161,3)</f>
        <v>29.918000000000003</v>
      </c>
      <c r="CJ48" s="25">
        <f>VLOOKUP(CJ$7,'Sun Curve Sum'!$A$7:$AG$161,3)</f>
        <v>31.703000000000003</v>
      </c>
      <c r="CK48" s="25">
        <f>VLOOKUP(CK$7,'Sun Curve Sum'!$A$7:$AG$161,3)</f>
        <v>31.013000000000002</v>
      </c>
      <c r="CL48" s="25">
        <f>VLOOKUP(CL$7,'Sun Curve Sum'!$A$7:$AG$161,3)</f>
        <v>29.033000000000001</v>
      </c>
      <c r="CM48" s="25">
        <f>VLOOKUP(CM$7,'Sun Curve Sum'!$A$7:$AG$161,3)</f>
        <v>29.153000000000002</v>
      </c>
      <c r="CN48" s="25">
        <f>VLOOKUP(CN$7,'Sun Curve Sum'!$A$7:$AG$161,3)</f>
        <v>27.524999999999999</v>
      </c>
      <c r="CO48" s="25">
        <f>VLOOKUP(CO$7,'Sun Curve Sum'!$A$7:$AG$161,3)</f>
        <v>28.118000000000002</v>
      </c>
      <c r="CP48" s="25">
        <f>VLOOKUP(CP$7,'Sun Curve Sum'!$A$7:$AG$161,3)</f>
        <v>37.215000000000003</v>
      </c>
      <c r="CQ48" s="25">
        <f>VLOOKUP(CQ$7,'Sun Curve Sum'!$A$7:$AG$161,3)</f>
        <v>40.493000000000002</v>
      </c>
      <c r="CR48" s="25">
        <f>VLOOKUP(CR$7,'Sun Curve Sum'!$A$7:$AG$161,3)</f>
        <v>36.068000000000005</v>
      </c>
      <c r="CS48" s="25">
        <f>VLOOKUP(CS$7,'Sun Curve Sum'!$A$7:$AG$161,3)</f>
        <v>31.29</v>
      </c>
      <c r="CT48" s="25">
        <f>VLOOKUP(CT$7,'Sun Curve Sum'!$A$7:$AG$161,3)</f>
        <v>29.423000000000002</v>
      </c>
      <c r="CU48" s="25">
        <f>VLOOKUP(CU$7,'Sun Curve Sum'!$A$7:$AG$161,3)</f>
        <v>30.6</v>
      </c>
      <c r="CV48" s="25">
        <f>VLOOKUP(CV$7,'Sun Curve Sum'!$A$7:$AG$161,3)</f>
        <v>32.340000000000003</v>
      </c>
      <c r="CW48" s="25">
        <f>VLOOKUP(CW$7,'Sun Curve Sum'!$A$7:$AG$161,3)</f>
        <v>31.688000000000002</v>
      </c>
      <c r="CX48" s="25">
        <f>VLOOKUP(CX$7,'Sun Curve Sum'!$A$7:$AG$161,3)</f>
        <v>29.835000000000001</v>
      </c>
      <c r="CY48" s="25">
        <f>VLOOKUP(CY$7,'Sun Curve Sum'!$A$7:$AG$161,3)</f>
        <v>29.954999999999998</v>
      </c>
      <c r="CZ48" s="25">
        <f>VLOOKUP(CZ$7,'Sun Curve Sum'!$A$7:$AG$161,3)</f>
        <v>28.425000000000001</v>
      </c>
      <c r="DA48" s="25">
        <f>VLOOKUP(DA$7,'Sun Curve Sum'!$A$7:$AG$161,3)</f>
        <v>28.98</v>
      </c>
      <c r="DB48" s="25">
        <f>VLOOKUP(DB$7,'Sun Curve Sum'!$A$7:$AG$161,3)</f>
        <v>37.523000000000003</v>
      </c>
      <c r="DC48" s="25">
        <f>VLOOKUP(DC$7,'Sun Curve Sum'!$A$7:$AG$161,3)</f>
        <v>40.597000000000001</v>
      </c>
      <c r="DD48" s="25">
        <f>VLOOKUP(DD$7,'Sun Curve Sum'!$A$7:$AG$161,3)</f>
        <v>36.443000000000005</v>
      </c>
      <c r="DE48" s="25">
        <f>VLOOKUP(DE$7,'Sun Curve Sum'!$A$7:$AG$161,3)</f>
        <v>31.965</v>
      </c>
      <c r="DF48" s="25">
        <f>VLOOKUP(DF$7,'Sun Curve Sum'!$A$7:$AG$161,3)</f>
        <v>30.218</v>
      </c>
      <c r="DG48" s="25">
        <f>VLOOKUP(DG$7,'Sun Curve Sum'!$A$7:$AG$161,3)</f>
        <v>31.32</v>
      </c>
      <c r="DH48" s="25">
        <f>VLOOKUP(DH$7,'Sun Curve Sum'!$A$7:$AG$161,3)</f>
        <v>33.053000000000004</v>
      </c>
      <c r="DI48" s="25">
        <f>VLOOKUP(DI$7,'Sun Curve Sum'!$A$7:$AG$161,3)</f>
        <v>32.445</v>
      </c>
      <c r="DJ48" s="25">
        <f>VLOOKUP(DJ$7,'Sun Curve Sum'!$A$7:$AG$161,3)</f>
        <v>30.698</v>
      </c>
      <c r="DK48" s="25">
        <f>VLOOKUP(DK$7,'Sun Curve Sum'!$A$7:$AG$161,3)</f>
        <v>30.81</v>
      </c>
      <c r="DL48" s="25">
        <f>VLOOKUP(DL$7,'Sun Curve Sum'!$A$7:$AG$161,3)</f>
        <v>29.378</v>
      </c>
      <c r="DM48" s="25">
        <f>VLOOKUP(DM$7,'Sun Curve Sum'!$A$7:$AG$161,3)</f>
        <v>29.903000000000002</v>
      </c>
      <c r="DN48" s="25">
        <f>VLOOKUP(DN$7,'Sun Curve Sum'!$A$7:$AG$161,3)</f>
        <v>37.935000000000002</v>
      </c>
      <c r="DO48" s="25">
        <f>VLOOKUP(DO$7,'Sun Curve Sum'!$A$7:$AG$161,3)</f>
        <v>40.823</v>
      </c>
      <c r="DP48" s="25">
        <f>VLOOKUP(DP$7,'Sun Curve Sum'!$A$7:$AG$161,3)</f>
        <v>36.923000000000002</v>
      </c>
      <c r="DQ48" s="25">
        <f>VLOOKUP(DQ$7,'Sun Curve Sum'!$A$7:$AG$161,3)</f>
        <v>32.707999999999998</v>
      </c>
      <c r="DR48" s="25">
        <f>VLOOKUP(DR$7,'Sun Curve Sum'!$A$7:$AG$161,3)</f>
        <v>31.065000000000001</v>
      </c>
      <c r="DS48" s="25">
        <f>VLOOKUP(DS$7,'Sun Curve Sum'!$A$7:$AG$161,3)</f>
        <v>32.108000000000004</v>
      </c>
      <c r="DT48" s="25">
        <f>VLOOKUP(DT$7,'Sun Curve Sum'!$A$7:$AG$161,3)</f>
        <v>33.803000000000004</v>
      </c>
      <c r="DU48" s="25">
        <f>VLOOKUP(DU$7,'Sun Curve Sum'!$A$7:$AG$161,3)</f>
        <v>33.233000000000004</v>
      </c>
      <c r="DV48" s="25">
        <f>VLOOKUP(DV$7,'Sun Curve Sum'!$A$7:$AG$161,3)</f>
        <v>31.59</v>
      </c>
      <c r="DW48" s="25">
        <f>VLOOKUP(DW$7,'Sun Curve Sum'!$A$7:$AG$161,3)</f>
        <v>31.695</v>
      </c>
      <c r="DX48" s="25">
        <f>VLOOKUP(DX$7,'Sun Curve Sum'!$A$7:$AG$161,3)</f>
        <v>30.353000000000002</v>
      </c>
      <c r="DY48" s="25">
        <f>VLOOKUP(DY$7,'Sun Curve Sum'!$A$7:$AG$161,3)</f>
        <v>30.84</v>
      </c>
      <c r="DZ48" s="25">
        <f>VLOOKUP(DZ$7,'Sun Curve Sum'!$A$7:$AG$161,3)</f>
        <v>38.4</v>
      </c>
      <c r="EA48" s="25">
        <f>VLOOKUP(EA$7,'Sun Curve Sum'!$A$7:$AG$161,3)</f>
        <v>41.123000000000005</v>
      </c>
      <c r="EB48" s="25">
        <f>VLOOKUP(EB$7,'Sun Curve Sum'!$A$7:$AG$161,3)</f>
        <v>37.448</v>
      </c>
      <c r="EC48" s="25">
        <f>VLOOKUP(EC$7,'Sun Curve Sum'!$A$7:$AG$161,3)</f>
        <v>33.488</v>
      </c>
      <c r="ED48" s="25">
        <f>VLOOKUP(ED$7,'Sun Curve Sum'!$A$7:$AG$161,3)</f>
        <v>31.943000000000001</v>
      </c>
      <c r="EE48" s="25">
        <f>VLOOKUP(EE$7,'Sun Curve Sum'!$A$7:$AG$161,3)</f>
        <v>32.917999999999999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24.521333333333331</v>
      </c>
      <c r="D49" s="25">
        <f ca="1">IF(ISERROR(AVERAGE(OFFSET('Sun Curve Sum'!$E$6,1,0,2,1))),0,AVERAGE(OFFSET('Sun Curve Sum'!$E$6,1,0,2,1)))</f>
        <v>24</v>
      </c>
      <c r="E49" s="25">
        <f ca="1">IF(ISERROR((SUM(OFFSET('Sun Curve Sum'!$E$6,3,0,2,1))+ 3* 'Sun Curve Sum Backup'!$E$9)/5), 'Sun Curve Sum Backup'!$E$9,(SUM(OFFSET('Sun Curve Sum'!$E$6,3,0,2,1))+ 3* 'Sun Curve Sum Backup'!$E$9)/5)</f>
        <v>22.564</v>
      </c>
      <c r="F49" s="25">
        <f>VLOOKUP(F$7,'Sun Curve Sum'!$A$7:$AG$161,5)</f>
        <v>27</v>
      </c>
      <c r="G49" s="23">
        <f t="shared" ca="1" si="24"/>
        <v>24.521333333333331</v>
      </c>
      <c r="H49" s="131">
        <f t="shared" si="25"/>
        <v>26.8125</v>
      </c>
      <c r="I49" s="131">
        <f t="shared" si="31"/>
        <v>26.625</v>
      </c>
      <c r="J49" s="131">
        <f t="shared" si="31"/>
        <v>24.75</v>
      </c>
      <c r="K49" s="131">
        <f t="shared" si="31"/>
        <v>22.875</v>
      </c>
      <c r="L49" s="131">
        <f t="shared" si="31"/>
        <v>22.875</v>
      </c>
      <c r="M49" s="131">
        <f t="shared" si="31"/>
        <v>27.75</v>
      </c>
      <c r="N49" s="131">
        <f t="shared" si="31"/>
        <v>34.5</v>
      </c>
      <c r="O49" s="131">
        <f t="shared" si="31"/>
        <v>39.75</v>
      </c>
      <c r="P49" s="131">
        <f t="shared" si="31"/>
        <v>33.375</v>
      </c>
      <c r="Q49" s="131">
        <f t="shared" si="31"/>
        <v>28.5</v>
      </c>
      <c r="R49" s="131">
        <f t="shared" si="31"/>
        <v>26.813000000000002</v>
      </c>
      <c r="S49" s="131">
        <f t="shared" si="31"/>
        <v>28.6875</v>
      </c>
      <c r="T49" s="23">
        <f t="shared" si="27"/>
        <v>28.609416666666664</v>
      </c>
      <c r="U49" s="23">
        <f t="shared" si="28"/>
        <v>31.734541666666669</v>
      </c>
      <c r="V49" s="23">
        <f t="shared" si="29"/>
        <v>33.038928571428563</v>
      </c>
      <c r="W49" s="71"/>
      <c r="X49" s="74">
        <f t="shared" ca="1" si="30"/>
        <v>32.188842342342319</v>
      </c>
      <c r="Y49" s="16"/>
      <c r="Z49" s="39"/>
      <c r="AB49" s="25">
        <f>VLOOKUP(AB$7,'Sun Curve Sum'!$A$7:$AG$161,5)</f>
        <v>26.8125</v>
      </c>
      <c r="AC49" s="25">
        <f>VLOOKUP(AC$7,'Sun Curve Sum'!$A$7:$AG$161,5)</f>
        <v>26.625</v>
      </c>
      <c r="AD49" s="25">
        <f>VLOOKUP(AD$7,'Sun Curve Sum'!$A$7:$AG$161,5)</f>
        <v>24.75</v>
      </c>
      <c r="AE49" s="25">
        <f>VLOOKUP(AE$7,'Sun Curve Sum'!$A$7:$AG$161,5)</f>
        <v>22.875</v>
      </c>
      <c r="AF49" s="25">
        <f>VLOOKUP(AF$7,'Sun Curve Sum'!$A$7:$AG$161,5)</f>
        <v>22.875</v>
      </c>
      <c r="AG49" s="25">
        <f>VLOOKUP(AG$7,'Sun Curve Sum'!$A$7:$AG$161,5)</f>
        <v>27.75</v>
      </c>
      <c r="AH49" s="25">
        <f>VLOOKUP(AH$7,'Sun Curve Sum'!$A$7:$AG$161,5)</f>
        <v>34.5</v>
      </c>
      <c r="AI49" s="25">
        <f>VLOOKUP(AI$7,'Sun Curve Sum'!$A$7:$AG$161,5)</f>
        <v>39.75</v>
      </c>
      <c r="AJ49" s="25">
        <f>VLOOKUP(AJ$7,'Sun Curve Sum'!$A$7:$AG$161,5)</f>
        <v>33.375</v>
      </c>
      <c r="AK49" s="25">
        <f>VLOOKUP(AK$7,'Sun Curve Sum'!$A$7:$AG$161,5)</f>
        <v>28.5</v>
      </c>
      <c r="AL49" s="25">
        <f>VLOOKUP(AL$7,'Sun Curve Sum'!$A$7:$AG$161,5)</f>
        <v>26.813000000000002</v>
      </c>
      <c r="AM49" s="25">
        <f>VLOOKUP(AM$7,'Sun Curve Sum'!$A$7:$AG$161,5)</f>
        <v>28.6875</v>
      </c>
      <c r="AN49" s="25">
        <f>VLOOKUP(AN$7,'Sun Curve Sum'!$A$7:$AG$161,5)</f>
        <v>30.188000000000002</v>
      </c>
      <c r="AO49" s="25">
        <f>VLOOKUP(AO$7,'Sun Curve Sum'!$A$7:$AG$161,5)</f>
        <v>29.438000000000002</v>
      </c>
      <c r="AP49" s="25">
        <f>VLOOKUP(AP$7,'Sun Curve Sum'!$A$7:$AG$161,5)</f>
        <v>28.125</v>
      </c>
      <c r="AQ49" s="25">
        <f>VLOOKUP(AQ$7,'Sun Curve Sum'!$A$7:$AG$161,5)</f>
        <v>26.25</v>
      </c>
      <c r="AR49" s="25">
        <f>VLOOKUP(AR$7,'Sun Curve Sum'!$A$7:$AG$161,5)</f>
        <v>26.25</v>
      </c>
      <c r="AS49" s="25">
        <f>VLOOKUP(AS$7,'Sun Curve Sum'!$A$7:$AG$161,5)</f>
        <v>29.625</v>
      </c>
      <c r="AT49" s="25">
        <f>VLOOKUP(AT$7,'Sun Curve Sum'!$A$7:$AG$161,5)</f>
        <v>37.313000000000002</v>
      </c>
      <c r="AU49" s="25">
        <f>VLOOKUP(AU$7,'Sun Curve Sum'!$A$7:$AG$161,5)</f>
        <v>44.25</v>
      </c>
      <c r="AV49" s="25">
        <f>VLOOKUP(AV$7,'Sun Curve Sum'!$A$7:$AG$161,5)</f>
        <v>40.5</v>
      </c>
      <c r="AW49" s="25">
        <f>VLOOKUP(AW$7,'Sun Curve Sum'!$A$7:$AG$161,5)</f>
        <v>30</v>
      </c>
      <c r="AX49" s="25">
        <f>VLOOKUP(AX$7,'Sun Curve Sum'!$A$7:$AG$161,5)</f>
        <v>28.688000000000002</v>
      </c>
      <c r="AY49" s="25">
        <f>VLOOKUP(AY$7,'Sun Curve Sum'!$A$7:$AG$161,5)</f>
        <v>30.1875</v>
      </c>
      <c r="AZ49" s="25">
        <f>VLOOKUP(AZ$7,'Sun Curve Sum'!$A$7:$AG$161,5)</f>
        <v>30.743000000000002</v>
      </c>
      <c r="BA49" s="25">
        <f>VLOOKUP(BA$7,'Sun Curve Sum'!$A$7:$AG$161,5)</f>
        <v>30.098000000000003</v>
      </c>
      <c r="BB49" s="25">
        <f>VLOOKUP(BB$7,'Sun Curve Sum'!$A$7:$AG$161,5)</f>
        <v>28.973000000000003</v>
      </c>
      <c r="BC49" s="25">
        <f>VLOOKUP(BC$7,'Sun Curve Sum'!$A$7:$AG$161,5)</f>
        <v>27.36</v>
      </c>
      <c r="BD49" s="25">
        <f>VLOOKUP(BD$7,'Sun Curve Sum'!$A$7:$AG$161,5)</f>
        <v>27.36</v>
      </c>
      <c r="BE49" s="25">
        <f>VLOOKUP(BE$7,'Sun Curve Sum'!$A$7:$AG$161,5)</f>
        <v>30.263000000000002</v>
      </c>
      <c r="BF49" s="25">
        <f>VLOOKUP(BF$7,'Sun Curve Sum'!$A$7:$AG$161,5)</f>
        <v>36.869999999999997</v>
      </c>
      <c r="BG49" s="25">
        <f>VLOOKUP(BG$7,'Sun Curve Sum'!$A$7:$AG$161,5)</f>
        <v>42.825000000000003</v>
      </c>
      <c r="BH49" s="25">
        <f>VLOOKUP(BH$7,'Sun Curve Sum'!$A$7:$AG$161,5)</f>
        <v>39.608000000000004</v>
      </c>
      <c r="BI49" s="25">
        <f>VLOOKUP(BI$7,'Sun Curve Sum'!$A$7:$AG$161,5)</f>
        <v>30.585000000000001</v>
      </c>
      <c r="BJ49" s="25">
        <f>VLOOKUP(BJ$7,'Sun Curve Sum'!$A$7:$AG$161,5)</f>
        <v>29.46</v>
      </c>
      <c r="BK49" s="25">
        <f>VLOOKUP(BK$7,'Sun Curve Sum'!$A$7:$AG$161,5)</f>
        <v>30.75</v>
      </c>
      <c r="BL49" s="25">
        <f>VLOOKUP(BL$7,'Sun Curve Sum'!$A$7:$AG$161,5)</f>
        <v>31.268000000000001</v>
      </c>
      <c r="BM49" s="25">
        <f>VLOOKUP(BM$7,'Sun Curve Sum'!$A$7:$AG$161,5)</f>
        <v>30.713000000000001</v>
      </c>
      <c r="BN49" s="25">
        <f>VLOOKUP(BN$7,'Sun Curve Sum'!$A$7:$AG$161,5)</f>
        <v>29.745000000000001</v>
      </c>
      <c r="BO49" s="25">
        <f>VLOOKUP(BO$7,'Sun Curve Sum'!$A$7:$AG$161,5)</f>
        <v>28.364999999999998</v>
      </c>
      <c r="BP49" s="25">
        <f>VLOOKUP(BP$7,'Sun Curve Sum'!$A$7:$AG$161,5)</f>
        <v>28.364999999999998</v>
      </c>
      <c r="BQ49" s="25">
        <f>VLOOKUP(BQ$7,'Sun Curve Sum'!$A$7:$AG$161,5)</f>
        <v>30.855</v>
      </c>
      <c r="BR49" s="25">
        <f>VLOOKUP(BR$7,'Sun Curve Sum'!$A$7:$AG$161,5)</f>
        <v>36.533000000000001</v>
      </c>
      <c r="BS49" s="25">
        <f>VLOOKUP(BS$7,'Sun Curve Sum'!$A$7:$AG$161,5)</f>
        <v>41.648000000000003</v>
      </c>
      <c r="BT49" s="25">
        <f>VLOOKUP(BT$7,'Sun Curve Sum'!$A$7:$AG$161,5)</f>
        <v>38.888000000000005</v>
      </c>
      <c r="BU49" s="25">
        <f>VLOOKUP(BU$7,'Sun Curve Sum'!$A$7:$AG$161,5)</f>
        <v>31.14</v>
      </c>
      <c r="BV49" s="25">
        <f>VLOOKUP(BV$7,'Sun Curve Sum'!$A$7:$AG$161,5)</f>
        <v>30.173000000000002</v>
      </c>
      <c r="BW49" s="25">
        <f>VLOOKUP(BW$7,'Sun Curve Sum'!$A$7:$AG$161,5)</f>
        <v>31.274999999999999</v>
      </c>
      <c r="BX49" s="25">
        <f>VLOOKUP(BX$7,'Sun Curve Sum'!$A$7:$AG$161,5)</f>
        <v>31.703000000000003</v>
      </c>
      <c r="BY49" s="25">
        <f>VLOOKUP(BY$7,'Sun Curve Sum'!$A$7:$AG$161,5)</f>
        <v>31.2</v>
      </c>
      <c r="BZ49" s="25">
        <f>VLOOKUP(BZ$7,'Sun Curve Sum'!$A$7:$AG$161,5)</f>
        <v>30.323</v>
      </c>
      <c r="CA49" s="25">
        <f>VLOOKUP(CA$7,'Sun Curve Sum'!$A$7:$AG$161,5)</f>
        <v>29.063000000000002</v>
      </c>
      <c r="CB49" s="25">
        <f>VLOOKUP(CB$7,'Sun Curve Sum'!$A$7:$AG$161,5)</f>
        <v>29.07</v>
      </c>
      <c r="CC49" s="25">
        <f>VLOOKUP(CC$7,'Sun Curve Sum'!$A$7:$AG$161,5)</f>
        <v>31.335000000000001</v>
      </c>
      <c r="CD49" s="25">
        <f>VLOOKUP(CD$7,'Sun Curve Sum'!$A$7:$AG$161,5)</f>
        <v>36.494999999999997</v>
      </c>
      <c r="CE49" s="25">
        <f>VLOOKUP(CE$7,'Sun Curve Sum'!$A$7:$AG$161,5)</f>
        <v>41.152999999999999</v>
      </c>
      <c r="CF49" s="25">
        <f>VLOOKUP(CF$7,'Sun Curve Sum'!$A$7:$AG$161,5)</f>
        <v>38.633000000000003</v>
      </c>
      <c r="CG49" s="25">
        <f>VLOOKUP(CG$7,'Sun Curve Sum'!$A$7:$AG$161,5)</f>
        <v>31.59</v>
      </c>
      <c r="CH49" s="25">
        <f>VLOOKUP(CH$7,'Sun Curve Sum'!$A$7:$AG$161,5)</f>
        <v>30.713000000000001</v>
      </c>
      <c r="CI49" s="25">
        <f>VLOOKUP(CI$7,'Sun Curve Sum'!$A$7:$AG$161,5)</f>
        <v>31.718</v>
      </c>
      <c r="CJ49" s="25">
        <f>VLOOKUP(CJ$7,'Sun Curve Sum'!$A$7:$AG$161,5)</f>
        <v>32.137999999999998</v>
      </c>
      <c r="CK49" s="25">
        <f>VLOOKUP(CK$7,'Sun Curve Sum'!$A$7:$AG$161,5)</f>
        <v>31.68</v>
      </c>
      <c r="CL49" s="25">
        <f>VLOOKUP(CL$7,'Sun Curve Sum'!$A$7:$AG$161,5)</f>
        <v>30.878</v>
      </c>
      <c r="CM49" s="25">
        <f>VLOOKUP(CM$7,'Sun Curve Sum'!$A$7:$AG$161,5)</f>
        <v>29.738000000000003</v>
      </c>
      <c r="CN49" s="25">
        <f>VLOOKUP(CN$7,'Sun Curve Sum'!$A$7:$AG$161,5)</f>
        <v>29.738000000000003</v>
      </c>
      <c r="CO49" s="25">
        <f>VLOOKUP(CO$7,'Sun Curve Sum'!$A$7:$AG$161,5)</f>
        <v>31.8</v>
      </c>
      <c r="CP49" s="25">
        <f>VLOOKUP(CP$7,'Sun Curve Sum'!$A$7:$AG$161,5)</f>
        <v>36.488</v>
      </c>
      <c r="CQ49" s="25">
        <f>VLOOKUP(CQ$7,'Sun Curve Sum'!$A$7:$AG$161,5)</f>
        <v>40.725000000000001</v>
      </c>
      <c r="CR49" s="25">
        <f>VLOOKUP(CR$7,'Sun Curve Sum'!$A$7:$AG$161,5)</f>
        <v>38.438000000000002</v>
      </c>
      <c r="CS49" s="25">
        <f>VLOOKUP(CS$7,'Sun Curve Sum'!$A$7:$AG$161,5)</f>
        <v>32.033000000000001</v>
      </c>
      <c r="CT49" s="25">
        <f>VLOOKUP(CT$7,'Sun Curve Sum'!$A$7:$AG$161,5)</f>
        <v>31.238000000000003</v>
      </c>
      <c r="CU49" s="25">
        <f>VLOOKUP(CU$7,'Sun Curve Sum'!$A$7:$AG$161,5)</f>
        <v>32.152999999999999</v>
      </c>
      <c r="CV49" s="25">
        <f>VLOOKUP(CV$7,'Sun Curve Sum'!$A$7:$AG$161,5)</f>
        <v>32.505000000000003</v>
      </c>
      <c r="CW49" s="25">
        <f>VLOOKUP(CW$7,'Sun Curve Sum'!$A$7:$AG$161,5)</f>
        <v>32.078000000000003</v>
      </c>
      <c r="CX49" s="25">
        <f>VLOOKUP(CX$7,'Sun Curve Sum'!$A$7:$AG$161,5)</f>
        <v>31.335000000000001</v>
      </c>
      <c r="CY49" s="25">
        <f>VLOOKUP(CY$7,'Sun Curve Sum'!$A$7:$AG$161,5)</f>
        <v>30.278000000000002</v>
      </c>
      <c r="CZ49" s="25">
        <f>VLOOKUP(CZ$7,'Sun Curve Sum'!$A$7:$AG$161,5)</f>
        <v>30.278000000000002</v>
      </c>
      <c r="DA49" s="25">
        <f>VLOOKUP(DA$7,'Sun Curve Sum'!$A$7:$AG$161,5)</f>
        <v>32.19</v>
      </c>
      <c r="DB49" s="25">
        <f>VLOOKUP(DB$7,'Sun Curve Sum'!$A$7:$AG$161,5)</f>
        <v>36.548000000000002</v>
      </c>
      <c r="DC49" s="25">
        <f>VLOOKUP(DC$7,'Sun Curve Sum'!$A$7:$AG$161,5)</f>
        <v>40.478000000000002</v>
      </c>
      <c r="DD49" s="25">
        <f>VLOOKUP(DD$7,'Sun Curve Sum'!$A$7:$AG$161,5)</f>
        <v>38.354999999999997</v>
      </c>
      <c r="DE49" s="25">
        <f>VLOOKUP(DE$7,'Sun Curve Sum'!$A$7:$AG$161,5)</f>
        <v>32.408000000000001</v>
      </c>
      <c r="DF49" s="25">
        <f>VLOOKUP(DF$7,'Sun Curve Sum'!$A$7:$AG$161,5)</f>
        <v>31.664999999999999</v>
      </c>
      <c r="DG49" s="25">
        <f>VLOOKUP(DG$7,'Sun Curve Sum'!$A$7:$AG$161,5)</f>
        <v>32.512999999999998</v>
      </c>
      <c r="DH49" s="25">
        <f>VLOOKUP(DH$7,'Sun Curve Sum'!$A$7:$AG$161,5)</f>
        <v>32.828000000000003</v>
      </c>
      <c r="DI49" s="25">
        <f>VLOOKUP(DI$7,'Sun Curve Sum'!$A$7:$AG$161,5)</f>
        <v>32.438000000000002</v>
      </c>
      <c r="DJ49" s="25">
        <f>VLOOKUP(DJ$7,'Sun Curve Sum'!$A$7:$AG$161,5)</f>
        <v>31.748000000000001</v>
      </c>
      <c r="DK49" s="25">
        <f>VLOOKUP(DK$7,'Sun Curve Sum'!$A$7:$AG$161,5)</f>
        <v>30.765000000000001</v>
      </c>
      <c r="DL49" s="25">
        <f>VLOOKUP(DL$7,'Sun Curve Sum'!$A$7:$AG$161,5)</f>
        <v>30.765000000000001</v>
      </c>
      <c r="DM49" s="25">
        <f>VLOOKUP(DM$7,'Sun Curve Sum'!$A$7:$AG$161,5)</f>
        <v>32.542999999999999</v>
      </c>
      <c r="DN49" s="25">
        <f>VLOOKUP(DN$7,'Sun Curve Sum'!$A$7:$AG$161,5)</f>
        <v>36.578000000000003</v>
      </c>
      <c r="DO49" s="25">
        <f>VLOOKUP(DO$7,'Sun Curve Sum'!$A$7:$AG$161,5)</f>
        <v>40.222000000000001</v>
      </c>
      <c r="DP49" s="25">
        <f>VLOOKUP(DP$7,'Sun Curve Sum'!$A$7:$AG$161,5)</f>
        <v>38.258000000000003</v>
      </c>
      <c r="DQ49" s="25">
        <f>VLOOKUP(DQ$7,'Sun Curve Sum'!$A$7:$AG$161,5)</f>
        <v>32.744999999999997</v>
      </c>
      <c r="DR49" s="25">
        <f>VLOOKUP(DR$7,'Sun Curve Sum'!$A$7:$AG$161,5)</f>
        <v>32.055</v>
      </c>
      <c r="DS49" s="25">
        <f>VLOOKUP(DS$7,'Sun Curve Sum'!$A$7:$AG$161,5)</f>
        <v>32.843000000000004</v>
      </c>
      <c r="DT49" s="25">
        <f>VLOOKUP(DT$7,'Sun Curve Sum'!$A$7:$AG$161,5)</f>
        <v>33.15</v>
      </c>
      <c r="DU49" s="25">
        <f>VLOOKUP(DU$7,'Sun Curve Sum'!$A$7:$AG$161,5)</f>
        <v>32.79</v>
      </c>
      <c r="DV49" s="25">
        <f>VLOOKUP(DV$7,'Sun Curve Sum'!$A$7:$AG$161,5)</f>
        <v>32.152999999999999</v>
      </c>
      <c r="DW49" s="25">
        <f>VLOOKUP(DW$7,'Sun Curve Sum'!$A$7:$AG$161,5)</f>
        <v>31.238000000000003</v>
      </c>
      <c r="DX49" s="25">
        <f>VLOOKUP(DX$7,'Sun Curve Sum'!$A$7:$AG$161,5)</f>
        <v>31.238000000000003</v>
      </c>
      <c r="DY49" s="25">
        <f>VLOOKUP(DY$7,'Sun Curve Sum'!$A$7:$AG$161,5)</f>
        <v>32.880000000000003</v>
      </c>
      <c r="DZ49" s="25">
        <f>VLOOKUP(DZ$7,'Sun Curve Sum'!$A$7:$AG$161,5)</f>
        <v>36.630000000000003</v>
      </c>
      <c r="EA49" s="25">
        <f>VLOOKUP(EA$7,'Sun Curve Sum'!$A$7:$AG$161,5)</f>
        <v>40.005000000000003</v>
      </c>
      <c r="EB49" s="25">
        <f>VLOOKUP(EB$7,'Sun Curve Sum'!$A$7:$AG$161,5)</f>
        <v>38.183</v>
      </c>
      <c r="EC49" s="25">
        <f>VLOOKUP(EC$7,'Sun Curve Sum'!$A$7:$AG$161,5)</f>
        <v>33.075000000000003</v>
      </c>
      <c r="ED49" s="25">
        <f>VLOOKUP(ED$7,'Sun Curve Sum'!$A$7:$AG$161,5)</f>
        <v>32.438000000000002</v>
      </c>
      <c r="EE49" s="25">
        <f>VLOOKUP(EE$7,'Sun Curve Sum'!$A$7:$AG$161,5)</f>
        <v>33.164999999999999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23.912499898274735</v>
      </c>
      <c r="D50" s="25">
        <f ca="1">IF(ISERROR(AVERAGE(OFFSET('Sun Curve Sum'!$I$6,1,0,2,1))),0,AVERAGE(OFFSET('Sun Curve Sum'!$I$6,1,0,2,1)))</f>
        <v>27.1875</v>
      </c>
      <c r="E50" s="25">
        <f ca="1">IF(ISERROR((SUM(OFFSET('Sun Curve Sum'!$I$6,3,0,2,1))+ 3* 'Sun Curve Sum Backup'!$I$9)/5), 'Sun Curve Sum Backup'!$I$9,(SUM(OFFSET('Sun Curve Sum'!$I$6,3,0,2,1))+ 3* 'Sun Curve Sum Backup'!$I$9)/5)</f>
        <v>20.174999694824201</v>
      </c>
      <c r="F50" s="25">
        <f>VLOOKUP(F$7,'Sun Curve Sum'!$A$7:$AG$161,9)</f>
        <v>24.375</v>
      </c>
      <c r="G50" s="23">
        <f t="shared" ca="1" si="24"/>
        <v>23.912499898274735</v>
      </c>
      <c r="H50" s="131">
        <f t="shared" si="25"/>
        <v>24.9375</v>
      </c>
      <c r="I50" s="131">
        <f t="shared" si="31"/>
        <v>24.9375</v>
      </c>
      <c r="J50" s="131">
        <f t="shared" si="31"/>
        <v>23.25</v>
      </c>
      <c r="K50" s="131">
        <f t="shared" si="31"/>
        <v>22.3125</v>
      </c>
      <c r="L50" s="131">
        <f t="shared" si="31"/>
        <v>22.3125</v>
      </c>
      <c r="M50" s="131">
        <f t="shared" si="31"/>
        <v>27.375</v>
      </c>
      <c r="N50" s="131">
        <f t="shared" si="31"/>
        <v>33.9375</v>
      </c>
      <c r="O50" s="131">
        <f t="shared" si="31"/>
        <v>39.1875</v>
      </c>
      <c r="P50" s="131">
        <f t="shared" si="31"/>
        <v>30.1875</v>
      </c>
      <c r="Q50" s="131">
        <f t="shared" si="31"/>
        <v>27.1875</v>
      </c>
      <c r="R50" s="131">
        <f t="shared" si="31"/>
        <v>26.625</v>
      </c>
      <c r="S50" s="131">
        <f t="shared" si="31"/>
        <v>28.3125</v>
      </c>
      <c r="T50" s="23">
        <f t="shared" si="27"/>
        <v>27.546875</v>
      </c>
      <c r="U50" s="23">
        <f t="shared" si="28"/>
        <v>22.734375</v>
      </c>
      <c r="V50" s="23">
        <f t="shared" si="29"/>
        <v>25.22857142857146</v>
      </c>
      <c r="W50" s="71"/>
      <c r="X50" s="74">
        <f t="shared" ca="1" si="30"/>
        <v>25.173986483737178</v>
      </c>
      <c r="Y50" s="16"/>
      <c r="Z50" s="39"/>
      <c r="AB50" s="25">
        <f>VLOOKUP(AB$7,'Sun Curve Sum'!$A$7:$AG$161,9)</f>
        <v>24.9375</v>
      </c>
      <c r="AC50" s="25">
        <f>VLOOKUP(AC$7,'Sun Curve Sum'!$A$7:$AG$161,9)</f>
        <v>24.9375</v>
      </c>
      <c r="AD50" s="25">
        <f>VLOOKUP(AD$7,'Sun Curve Sum'!$A$7:$AG$161,9)</f>
        <v>23.25</v>
      </c>
      <c r="AE50" s="25">
        <f>VLOOKUP(AE$7,'Sun Curve Sum'!$A$7:$AG$161,9)</f>
        <v>22.3125</v>
      </c>
      <c r="AF50" s="25">
        <f>VLOOKUP(AF$7,'Sun Curve Sum'!$A$7:$AG$161,9)</f>
        <v>22.3125</v>
      </c>
      <c r="AG50" s="25">
        <f>VLOOKUP(AG$7,'Sun Curve Sum'!$A$7:$AG$161,9)</f>
        <v>27.375</v>
      </c>
      <c r="AH50" s="25">
        <f>VLOOKUP(AH$7,'Sun Curve Sum'!$A$7:$AG$161,9)</f>
        <v>33.9375</v>
      </c>
      <c r="AI50" s="25">
        <f>VLOOKUP(AI$7,'Sun Curve Sum'!$A$7:$AG$161,9)</f>
        <v>39.1875</v>
      </c>
      <c r="AJ50" s="25">
        <f>VLOOKUP(AJ$7,'Sun Curve Sum'!$A$7:$AG$161,9)</f>
        <v>30.1875</v>
      </c>
      <c r="AK50" s="25">
        <f>VLOOKUP(AK$7,'Sun Curve Sum'!$A$7:$AG$161,9)</f>
        <v>27.1875</v>
      </c>
      <c r="AL50" s="25">
        <f>VLOOKUP(AL$7,'Sun Curve Sum'!$A$7:$AG$161,9)</f>
        <v>26.625</v>
      </c>
      <c r="AM50" s="25">
        <f>VLOOKUP(AM$7,'Sun Curve Sum'!$A$7:$AG$161,9)</f>
        <v>28.3125</v>
      </c>
      <c r="AN50" s="25">
        <f>VLOOKUP(AN$7,'Sun Curve Sum'!$A$7:$AG$161,9)</f>
        <v>21.375</v>
      </c>
      <c r="AO50" s="25">
        <f>VLOOKUP(AO$7,'Sun Curve Sum'!$A$7:$AG$161,9)</f>
        <v>20.625</v>
      </c>
      <c r="AP50" s="25">
        <f>VLOOKUP(AP$7,'Sun Curve Sum'!$A$7:$AG$161,9)</f>
        <v>18.75</v>
      </c>
      <c r="AQ50" s="25">
        <f>VLOOKUP(AQ$7,'Sun Curve Sum'!$A$7:$AG$161,9)</f>
        <v>17.625</v>
      </c>
      <c r="AR50" s="25">
        <f>VLOOKUP(AR$7,'Sun Curve Sum'!$A$7:$AG$161,9)</f>
        <v>18.375</v>
      </c>
      <c r="AS50" s="25">
        <f>VLOOKUP(AS$7,'Sun Curve Sum'!$A$7:$AG$161,9)</f>
        <v>21.375</v>
      </c>
      <c r="AT50" s="25">
        <f>VLOOKUP(AT$7,'Sun Curve Sum'!$A$7:$AG$161,9)</f>
        <v>29.0625</v>
      </c>
      <c r="AU50" s="25">
        <f>VLOOKUP(AU$7,'Sun Curve Sum'!$A$7:$AG$161,9)</f>
        <v>35.625</v>
      </c>
      <c r="AV50" s="25">
        <f>VLOOKUP(AV$7,'Sun Curve Sum'!$A$7:$AG$161,9)</f>
        <v>28.125</v>
      </c>
      <c r="AW50" s="25">
        <f>VLOOKUP(AW$7,'Sun Curve Sum'!$A$7:$AG$161,9)</f>
        <v>21</v>
      </c>
      <c r="AX50" s="25">
        <f>VLOOKUP(AX$7,'Sun Curve Sum'!$A$7:$AG$161,9)</f>
        <v>19.125</v>
      </c>
      <c r="AY50" s="25">
        <f>VLOOKUP(AY$7,'Sun Curve Sum'!$A$7:$AG$161,9)</f>
        <v>21.75</v>
      </c>
      <c r="AZ50" s="25">
        <f>VLOOKUP(AZ$7,'Sun Curve Sum'!$A$7:$AG$161,9)</f>
        <v>14.4375</v>
      </c>
      <c r="BA50" s="25">
        <f>VLOOKUP(BA$7,'Sun Curve Sum'!$A$7:$AG$161,9)</f>
        <v>16.125</v>
      </c>
      <c r="BB50" s="25">
        <f>VLOOKUP(BB$7,'Sun Curve Sum'!$A$7:$AG$161,9)</f>
        <v>13.875</v>
      </c>
      <c r="BC50" s="25">
        <f>VLOOKUP(BC$7,'Sun Curve Sum'!$A$7:$AG$161,9)</f>
        <v>19.875</v>
      </c>
      <c r="BD50" s="25">
        <f>VLOOKUP(BD$7,'Sun Curve Sum'!$A$7:$AG$161,9)</f>
        <v>19.875</v>
      </c>
      <c r="BE50" s="25">
        <f>VLOOKUP(BE$7,'Sun Curve Sum'!$A$7:$AG$161,9)</f>
        <v>24.375</v>
      </c>
      <c r="BF50" s="25">
        <f>VLOOKUP(BF$7,'Sun Curve Sum'!$A$7:$AG$161,9)</f>
        <v>27.375</v>
      </c>
      <c r="BG50" s="25">
        <f>VLOOKUP(BG$7,'Sun Curve Sum'!$A$7:$AG$161,9)</f>
        <v>34.125</v>
      </c>
      <c r="BH50" s="25">
        <f>VLOOKUP(BH$7,'Sun Curve Sum'!$A$7:$AG$161,9)</f>
        <v>21.9375</v>
      </c>
      <c r="BI50" s="25">
        <f>VLOOKUP(BI$7,'Sun Curve Sum'!$A$7:$AG$161,9)</f>
        <v>22.875</v>
      </c>
      <c r="BJ50" s="25">
        <f>VLOOKUP(BJ$7,'Sun Curve Sum'!$A$7:$AG$161,9)</f>
        <v>19.5</v>
      </c>
      <c r="BK50" s="25">
        <f>VLOOKUP(BK$7,'Sun Curve Sum'!$A$7:$AG$161,9)</f>
        <v>21.5625</v>
      </c>
      <c r="BL50" s="25">
        <f>VLOOKUP(BL$7,'Sun Curve Sum'!$A$7:$AG$161,9)</f>
        <v>14.4375</v>
      </c>
      <c r="BM50" s="25">
        <f>VLOOKUP(BM$7,'Sun Curve Sum'!$A$7:$AG$161,9)</f>
        <v>16.125</v>
      </c>
      <c r="BN50" s="25">
        <f>VLOOKUP(BN$7,'Sun Curve Sum'!$A$7:$AG$161,9)</f>
        <v>13.875</v>
      </c>
      <c r="BO50" s="25">
        <f>VLOOKUP(BO$7,'Sun Curve Sum'!$A$7:$AG$161,9)</f>
        <v>19.125</v>
      </c>
      <c r="BP50" s="25">
        <f>VLOOKUP(BP$7,'Sun Curve Sum'!$A$7:$AG$161,9)</f>
        <v>19.125</v>
      </c>
      <c r="BQ50" s="25">
        <f>VLOOKUP(BQ$7,'Sun Curve Sum'!$A$7:$AG$161,9)</f>
        <v>22.875</v>
      </c>
      <c r="BR50" s="25">
        <f>VLOOKUP(BR$7,'Sun Curve Sum'!$A$7:$AG$161,9)</f>
        <v>20.625</v>
      </c>
      <c r="BS50" s="25">
        <f>VLOOKUP(BS$7,'Sun Curve Sum'!$A$7:$AG$161,9)</f>
        <v>27.375</v>
      </c>
      <c r="BT50" s="25">
        <f>VLOOKUP(BT$7,'Sun Curve Sum'!$A$7:$AG$161,9)</f>
        <v>17.4375</v>
      </c>
      <c r="BU50" s="25">
        <f>VLOOKUP(BU$7,'Sun Curve Sum'!$A$7:$AG$161,9)</f>
        <v>20.625</v>
      </c>
      <c r="BV50" s="25">
        <f>VLOOKUP(BV$7,'Sun Curve Sum'!$A$7:$AG$161,9)</f>
        <v>17.625</v>
      </c>
      <c r="BW50" s="25">
        <f>VLOOKUP(BW$7,'Sun Curve Sum'!$A$7:$AG$161,9)</f>
        <v>19.6875</v>
      </c>
      <c r="BX50" s="25">
        <f>VLOOKUP(BX$7,'Sun Curve Sum'!$A$7:$AG$161,9)</f>
        <v>14.625</v>
      </c>
      <c r="BY50" s="25">
        <f>VLOOKUP(BY$7,'Sun Curve Sum'!$A$7:$AG$161,9)</f>
        <v>16.3125</v>
      </c>
      <c r="BZ50" s="25">
        <f>VLOOKUP(BZ$7,'Sun Curve Sum'!$A$7:$AG$161,9)</f>
        <v>14.0625</v>
      </c>
      <c r="CA50" s="25">
        <f>VLOOKUP(CA$7,'Sun Curve Sum'!$A$7:$AG$161,9)</f>
        <v>19.3125</v>
      </c>
      <c r="CB50" s="25">
        <f>VLOOKUP(CB$7,'Sun Curve Sum'!$A$7:$AG$161,9)</f>
        <v>19.3125</v>
      </c>
      <c r="CC50" s="25">
        <f>VLOOKUP(CC$7,'Sun Curve Sum'!$A$7:$AG$161,9)</f>
        <v>23.0625</v>
      </c>
      <c r="CD50" s="25">
        <f>VLOOKUP(CD$7,'Sun Curve Sum'!$A$7:$AG$161,9)</f>
        <v>20.8125</v>
      </c>
      <c r="CE50" s="25">
        <f>VLOOKUP(CE$7,'Sun Curve Sum'!$A$7:$AG$161,9)</f>
        <v>27.5625</v>
      </c>
      <c r="CF50" s="25">
        <f>VLOOKUP(CF$7,'Sun Curve Sum'!$A$7:$AG$161,9)</f>
        <v>17.625</v>
      </c>
      <c r="CG50" s="25">
        <f>VLOOKUP(CG$7,'Sun Curve Sum'!$A$7:$AG$161,9)</f>
        <v>20.8125</v>
      </c>
      <c r="CH50" s="25">
        <f>VLOOKUP(CH$7,'Sun Curve Sum'!$A$7:$AG$161,9)</f>
        <v>17.8125</v>
      </c>
      <c r="CI50" s="25">
        <f>VLOOKUP(CI$7,'Sun Curve Sum'!$A$7:$AG$161,9)</f>
        <v>19.875</v>
      </c>
      <c r="CJ50" s="25">
        <f>VLOOKUP(CJ$7,'Sun Curve Sum'!$A$7:$AG$161,9)</f>
        <v>21.637499999999999</v>
      </c>
      <c r="CK50" s="25">
        <f>VLOOKUP(CK$7,'Sun Curve Sum'!$A$7:$AG$161,9)</f>
        <v>23.324999999999999</v>
      </c>
      <c r="CL50" s="25">
        <f>VLOOKUP(CL$7,'Sun Curve Sum'!$A$7:$AG$161,9)</f>
        <v>21.074999999999999</v>
      </c>
      <c r="CM50" s="25">
        <f>VLOOKUP(CM$7,'Sun Curve Sum'!$A$7:$AG$161,9)</f>
        <v>26.324999999999999</v>
      </c>
      <c r="CN50" s="25">
        <f>VLOOKUP(CN$7,'Sun Curve Sum'!$A$7:$AG$161,9)</f>
        <v>26.324999999999999</v>
      </c>
      <c r="CO50" s="25">
        <f>VLOOKUP(CO$7,'Sun Curve Sum'!$A$7:$AG$161,9)</f>
        <v>30.824999999999999</v>
      </c>
      <c r="CP50" s="25">
        <f>VLOOKUP(CP$7,'Sun Curve Sum'!$A$7:$AG$161,9)</f>
        <v>36.075000000000003</v>
      </c>
      <c r="CQ50" s="25">
        <f>VLOOKUP(CQ$7,'Sun Curve Sum'!$A$7:$AG$161,9)</f>
        <v>42.825000000000003</v>
      </c>
      <c r="CR50" s="25">
        <f>VLOOKUP(CR$7,'Sun Curve Sum'!$A$7:$AG$161,9)</f>
        <v>29.887499999999999</v>
      </c>
      <c r="CS50" s="25">
        <f>VLOOKUP(CS$7,'Sun Curve Sum'!$A$7:$AG$161,9)</f>
        <v>30.074999999999999</v>
      </c>
      <c r="CT50" s="25">
        <f>VLOOKUP(CT$7,'Sun Curve Sum'!$A$7:$AG$161,9)</f>
        <v>27.074999999999999</v>
      </c>
      <c r="CU50" s="25">
        <f>VLOOKUP(CU$7,'Sun Curve Sum'!$A$7:$AG$161,9)</f>
        <v>29.137499999999999</v>
      </c>
      <c r="CV50" s="25">
        <f>VLOOKUP(CV$7,'Sun Curve Sum'!$A$7:$AG$161,9)</f>
        <v>21.9</v>
      </c>
      <c r="CW50" s="25">
        <f>VLOOKUP(CW$7,'Sun Curve Sum'!$A$7:$AG$161,9)</f>
        <v>23.587499999999999</v>
      </c>
      <c r="CX50" s="25">
        <f>VLOOKUP(CX$7,'Sun Curve Sum'!$A$7:$AG$161,9)</f>
        <v>21.337499999999999</v>
      </c>
      <c r="CY50" s="25">
        <f>VLOOKUP(CY$7,'Sun Curve Sum'!$A$7:$AG$161,9)</f>
        <v>26.587499999999999</v>
      </c>
      <c r="CZ50" s="25">
        <f>VLOOKUP(CZ$7,'Sun Curve Sum'!$A$7:$AG$161,9)</f>
        <v>26.587499999999999</v>
      </c>
      <c r="DA50" s="25">
        <f>VLOOKUP(DA$7,'Sun Curve Sum'!$A$7:$AG$161,9)</f>
        <v>31.087499999999999</v>
      </c>
      <c r="DB50" s="25">
        <f>VLOOKUP(DB$7,'Sun Curve Sum'!$A$7:$AG$161,9)</f>
        <v>36.337499999999999</v>
      </c>
      <c r="DC50" s="25">
        <f>VLOOKUP(DC$7,'Sun Curve Sum'!$A$7:$AG$161,9)</f>
        <v>43.087499999999999</v>
      </c>
      <c r="DD50" s="25">
        <f>VLOOKUP(DD$7,'Sun Curve Sum'!$A$7:$AG$161,9)</f>
        <v>30.15</v>
      </c>
      <c r="DE50" s="25">
        <f>VLOOKUP(DE$7,'Sun Curve Sum'!$A$7:$AG$161,9)</f>
        <v>30.337499999999999</v>
      </c>
      <c r="DF50" s="25">
        <f>VLOOKUP(DF$7,'Sun Curve Sum'!$A$7:$AG$161,9)</f>
        <v>27.337499999999999</v>
      </c>
      <c r="DG50" s="25">
        <f>VLOOKUP(DG$7,'Sun Curve Sum'!$A$7:$AG$161,9)</f>
        <v>29.4</v>
      </c>
      <c r="DH50" s="25">
        <f>VLOOKUP(DH$7,'Sun Curve Sum'!$A$7:$AG$161,9)</f>
        <v>22.274999999999999</v>
      </c>
      <c r="DI50" s="25">
        <f>VLOOKUP(DI$7,'Sun Curve Sum'!$A$7:$AG$161,9)</f>
        <v>23.962499999999999</v>
      </c>
      <c r="DJ50" s="25">
        <f>VLOOKUP(DJ$7,'Sun Curve Sum'!$A$7:$AG$161,9)</f>
        <v>21.712499999999999</v>
      </c>
      <c r="DK50" s="25">
        <f>VLOOKUP(DK$7,'Sun Curve Sum'!$A$7:$AG$161,9)</f>
        <v>27</v>
      </c>
      <c r="DL50" s="25">
        <f>VLOOKUP(DL$7,'Sun Curve Sum'!$A$7:$AG$161,9)</f>
        <v>27</v>
      </c>
      <c r="DM50" s="25">
        <f>VLOOKUP(DM$7,'Sun Curve Sum'!$A$7:$AG$161,9)</f>
        <v>31.5</v>
      </c>
      <c r="DN50" s="25">
        <f>VLOOKUP(DN$7,'Sun Curve Sum'!$A$7:$AG$161,9)</f>
        <v>36.75</v>
      </c>
      <c r="DO50" s="25">
        <f>VLOOKUP(DO$7,'Sun Curve Sum'!$A$7:$AG$161,9)</f>
        <v>43.5</v>
      </c>
      <c r="DP50" s="25">
        <f>VLOOKUP(DP$7,'Sun Curve Sum'!$A$7:$AG$161,9)</f>
        <v>30.524999999999999</v>
      </c>
      <c r="DQ50" s="25">
        <f>VLOOKUP(DQ$7,'Sun Curve Sum'!$A$7:$AG$161,9)</f>
        <v>30.75</v>
      </c>
      <c r="DR50" s="25">
        <f>VLOOKUP(DR$7,'Sun Curve Sum'!$A$7:$AG$161,9)</f>
        <v>27.75</v>
      </c>
      <c r="DS50" s="25">
        <f>VLOOKUP(DS$7,'Sun Curve Sum'!$A$7:$AG$161,9)</f>
        <v>29.774999999999999</v>
      </c>
      <c r="DT50" s="25">
        <f>VLOOKUP(DT$7,'Sun Curve Sum'!$A$7:$AG$161,9)</f>
        <v>22.65</v>
      </c>
      <c r="DU50" s="25">
        <f>VLOOKUP(DU$7,'Sun Curve Sum'!$A$7:$AG$161,9)</f>
        <v>24.337499999999999</v>
      </c>
      <c r="DV50" s="25">
        <f>VLOOKUP(DV$7,'Sun Curve Sum'!$A$7:$AG$161,9)</f>
        <v>22.087499999999999</v>
      </c>
      <c r="DW50" s="25">
        <f>VLOOKUP(DW$7,'Sun Curve Sum'!$A$7:$AG$161,9)</f>
        <v>27.5625</v>
      </c>
      <c r="DX50" s="25">
        <f>VLOOKUP(DX$7,'Sun Curve Sum'!$A$7:$AG$161,9)</f>
        <v>27.5625</v>
      </c>
      <c r="DY50" s="25">
        <f>VLOOKUP(DY$7,'Sun Curve Sum'!$A$7:$AG$161,9)</f>
        <v>32.0625</v>
      </c>
      <c r="DZ50" s="25">
        <f>VLOOKUP(DZ$7,'Sun Curve Sum'!$A$7:$AG$161,9)</f>
        <v>37.3125</v>
      </c>
      <c r="EA50" s="25">
        <f>VLOOKUP(EA$7,'Sun Curve Sum'!$A$7:$AG$161,9)</f>
        <v>44.0625</v>
      </c>
      <c r="EB50" s="25">
        <f>VLOOKUP(EB$7,'Sun Curve Sum'!$A$7:$AG$161,9)</f>
        <v>30.9</v>
      </c>
      <c r="EC50" s="25">
        <f>VLOOKUP(EC$7,'Sun Curve Sum'!$A$7:$AG$161,9)</f>
        <v>31.3125</v>
      </c>
      <c r="ED50" s="25">
        <f>VLOOKUP(ED$7,'Sun Curve Sum'!$A$7:$AG$161,9)</f>
        <v>28.3125</v>
      </c>
      <c r="EE50" s="25">
        <f>VLOOKUP(EE$7,'Sun Curve Sum'!$A$7:$AG$161,9)</f>
        <v>30.15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23.348333333333333</v>
      </c>
      <c r="D51" s="25">
        <f ca="1">IF(ISERROR(AVERAGE(OFFSET('Sun Curve Sum'!$F$6,1,0,2,1))),0,AVERAGE(OFFSET('Sun Curve Sum'!$F$6,1,0,2,1)))</f>
        <v>23.5</v>
      </c>
      <c r="E51" s="25">
        <f ca="1">IF(ISERROR((SUM(OFFSET('Sun Curve Sum'!$F$6,3,0,2,1))+ 3* 'Sun Curve Sum Backup'!$F$9)/5), 'Sun Curve Sum Backup'!$F$9,(SUM(OFFSET('Sun Curve Sum'!$F$6,3,0,2,1))+ 3* 'Sun Curve Sum Backup'!$F$9)/5)</f>
        <v>20.669999999999998</v>
      </c>
      <c r="F51" s="25">
        <f>VLOOKUP(F$7,'Sun Curve Sum'!$A$7:$AG$161,6)</f>
        <v>25.875</v>
      </c>
      <c r="G51" s="23">
        <f t="shared" ca="1" si="24"/>
        <v>23.348333333333333</v>
      </c>
      <c r="H51" s="131">
        <f t="shared" si="25"/>
        <v>26.25</v>
      </c>
      <c r="I51" s="131">
        <f t="shared" si="31"/>
        <v>25.5</v>
      </c>
      <c r="J51" s="131">
        <f t="shared" si="31"/>
        <v>24.938000000000002</v>
      </c>
      <c r="K51" s="131">
        <f t="shared" si="31"/>
        <v>23.625</v>
      </c>
      <c r="L51" s="131">
        <f t="shared" si="31"/>
        <v>25.125</v>
      </c>
      <c r="M51" s="131">
        <f t="shared" si="31"/>
        <v>29.625</v>
      </c>
      <c r="N51" s="131">
        <f t="shared" si="31"/>
        <v>34.3125</v>
      </c>
      <c r="O51" s="131">
        <f t="shared" si="31"/>
        <v>39.75</v>
      </c>
      <c r="P51" s="131">
        <f t="shared" si="31"/>
        <v>33.5625</v>
      </c>
      <c r="Q51" s="131">
        <f t="shared" si="31"/>
        <v>28.313000000000002</v>
      </c>
      <c r="R51" s="131">
        <f t="shared" si="31"/>
        <v>27.563000000000002</v>
      </c>
      <c r="S51" s="131">
        <f t="shared" si="31"/>
        <v>29.438000000000002</v>
      </c>
      <c r="T51" s="23">
        <f t="shared" si="27"/>
        <v>29.000166666666662</v>
      </c>
      <c r="U51" s="23">
        <f t="shared" si="28"/>
        <v>31.859749999999995</v>
      </c>
      <c r="V51" s="23">
        <f t="shared" si="29"/>
        <v>32.761595238095246</v>
      </c>
      <c r="W51" s="71"/>
      <c r="X51" s="74">
        <f t="shared" ca="1" si="30"/>
        <v>32.003045045045056</v>
      </c>
      <c r="Y51" s="12"/>
      <c r="Z51" s="39"/>
      <c r="AA51" s="39"/>
      <c r="AB51" s="25">
        <f>VLOOKUP(AB$7,'Sun Curve Sum'!$A$7:$AG$161,6)</f>
        <v>26.25</v>
      </c>
      <c r="AC51" s="25">
        <f>VLOOKUP(AC$7,'Sun Curve Sum'!$A$7:$AG$161,6)</f>
        <v>25.5</v>
      </c>
      <c r="AD51" s="25">
        <f>VLOOKUP(AD$7,'Sun Curve Sum'!$A$7:$AG$161,6)</f>
        <v>24.938000000000002</v>
      </c>
      <c r="AE51" s="25">
        <f>VLOOKUP(AE$7,'Sun Curve Sum'!$A$7:$AG$161,6)</f>
        <v>23.625</v>
      </c>
      <c r="AF51" s="25">
        <f>VLOOKUP(AF$7,'Sun Curve Sum'!$A$7:$AG$161,6)</f>
        <v>25.125</v>
      </c>
      <c r="AG51" s="25">
        <f>VLOOKUP(AG$7,'Sun Curve Sum'!$A$7:$AG$161,6)</f>
        <v>29.625</v>
      </c>
      <c r="AH51" s="25">
        <f>VLOOKUP(AH$7,'Sun Curve Sum'!$A$7:$AG$161,6)</f>
        <v>34.3125</v>
      </c>
      <c r="AI51" s="25">
        <f>VLOOKUP(AI$7,'Sun Curve Sum'!$A$7:$AG$161,6)</f>
        <v>39.75</v>
      </c>
      <c r="AJ51" s="25">
        <f>VLOOKUP(AJ$7,'Sun Curve Sum'!$A$7:$AG$161,6)</f>
        <v>33.5625</v>
      </c>
      <c r="AK51" s="25">
        <f>VLOOKUP(AK$7,'Sun Curve Sum'!$A$7:$AG$161,6)</f>
        <v>28.313000000000002</v>
      </c>
      <c r="AL51" s="25">
        <f>VLOOKUP(AL$7,'Sun Curve Sum'!$A$7:$AG$161,6)</f>
        <v>27.563000000000002</v>
      </c>
      <c r="AM51" s="25">
        <f>VLOOKUP(AM$7,'Sun Curve Sum'!$A$7:$AG$161,6)</f>
        <v>29.438000000000002</v>
      </c>
      <c r="AN51" s="25">
        <f>VLOOKUP(AN$7,'Sun Curve Sum'!$A$7:$AG$161,6)</f>
        <v>29.813000000000002</v>
      </c>
      <c r="AO51" s="25">
        <f>VLOOKUP(AO$7,'Sun Curve Sum'!$A$7:$AG$161,6)</f>
        <v>28.688000000000002</v>
      </c>
      <c r="AP51" s="25">
        <f>VLOOKUP(AP$7,'Sun Curve Sum'!$A$7:$AG$161,6)</f>
        <v>27.563000000000002</v>
      </c>
      <c r="AQ51" s="25">
        <f>VLOOKUP(AQ$7,'Sun Curve Sum'!$A$7:$AG$161,6)</f>
        <v>27.188000000000002</v>
      </c>
      <c r="AR51" s="25">
        <f>VLOOKUP(AR$7,'Sun Curve Sum'!$A$7:$AG$161,6)</f>
        <v>27.563000000000002</v>
      </c>
      <c r="AS51" s="25">
        <f>VLOOKUP(AS$7,'Sun Curve Sum'!$A$7:$AG$161,6)</f>
        <v>30.938000000000002</v>
      </c>
      <c r="AT51" s="25">
        <f>VLOOKUP(AT$7,'Sun Curve Sum'!$A$7:$AG$161,6)</f>
        <v>41.438000000000002</v>
      </c>
      <c r="AU51" s="25">
        <f>VLOOKUP(AU$7,'Sun Curve Sum'!$A$7:$AG$161,6)</f>
        <v>46.125</v>
      </c>
      <c r="AV51" s="25">
        <f>VLOOKUP(AV$7,'Sun Curve Sum'!$A$7:$AG$161,6)</f>
        <v>36.375</v>
      </c>
      <c r="AW51" s="25">
        <f>VLOOKUP(AW$7,'Sun Curve Sum'!$A$7:$AG$161,6)</f>
        <v>28.688000000000002</v>
      </c>
      <c r="AX51" s="25">
        <f>VLOOKUP(AX$7,'Sun Curve Sum'!$A$7:$AG$161,6)</f>
        <v>28.5</v>
      </c>
      <c r="AY51" s="25">
        <f>VLOOKUP(AY$7,'Sun Curve Sum'!$A$7:$AG$161,6)</f>
        <v>29.438000000000002</v>
      </c>
      <c r="AZ51" s="25">
        <f>VLOOKUP(AZ$7,'Sun Curve Sum'!$A$7:$AG$161,6)</f>
        <v>30.188000000000002</v>
      </c>
      <c r="BA51" s="25">
        <f>VLOOKUP(BA$7,'Sun Curve Sum'!$A$7:$AG$161,6)</f>
        <v>29.145</v>
      </c>
      <c r="BB51" s="25">
        <f>VLOOKUP(BB$7,'Sun Curve Sum'!$A$7:$AG$161,6)</f>
        <v>28.11</v>
      </c>
      <c r="BC51" s="25">
        <f>VLOOKUP(BC$7,'Sun Curve Sum'!$A$7:$AG$161,6)</f>
        <v>27.758000000000003</v>
      </c>
      <c r="BD51" s="25">
        <f>VLOOKUP(BD$7,'Sun Curve Sum'!$A$7:$AG$161,6)</f>
        <v>28.11</v>
      </c>
      <c r="BE51" s="25">
        <f>VLOOKUP(BE$7,'Sun Curve Sum'!$A$7:$AG$161,6)</f>
        <v>31.238000000000003</v>
      </c>
      <c r="BF51" s="25">
        <f>VLOOKUP(BF$7,'Sun Curve Sum'!$A$7:$AG$161,6)</f>
        <v>40.965000000000003</v>
      </c>
      <c r="BG51" s="25">
        <f>VLOOKUP(BG$7,'Sun Curve Sum'!$A$7:$AG$161,6)</f>
        <v>45.308</v>
      </c>
      <c r="BH51" s="25">
        <f>VLOOKUP(BH$7,'Sun Curve Sum'!$A$7:$AG$161,6)</f>
        <v>36.270000000000003</v>
      </c>
      <c r="BI51" s="25">
        <f>VLOOKUP(BI$7,'Sun Curve Sum'!$A$7:$AG$161,6)</f>
        <v>29.153000000000002</v>
      </c>
      <c r="BJ51" s="25">
        <f>VLOOKUP(BJ$7,'Sun Curve Sum'!$A$7:$AG$161,6)</f>
        <v>28.95</v>
      </c>
      <c r="BK51" s="25">
        <f>VLOOKUP(BK$7,'Sun Curve Sum'!$A$7:$AG$161,6)</f>
        <v>29.843</v>
      </c>
      <c r="BL51" s="25">
        <f>VLOOKUP(BL$7,'Sun Curve Sum'!$A$7:$AG$161,6)</f>
        <v>30.405000000000001</v>
      </c>
      <c r="BM51" s="25">
        <f>VLOOKUP(BM$7,'Sun Curve Sum'!$A$7:$AG$161,6)</f>
        <v>29.355</v>
      </c>
      <c r="BN51" s="25">
        <f>VLOOKUP(BN$7,'Sun Curve Sum'!$A$7:$AG$161,6)</f>
        <v>28.305</v>
      </c>
      <c r="BO51" s="25">
        <f>VLOOKUP(BO$7,'Sun Curve Sum'!$A$7:$AG$161,6)</f>
        <v>27.953000000000003</v>
      </c>
      <c r="BP51" s="25">
        <f>VLOOKUP(BP$7,'Sun Curve Sum'!$A$7:$AG$161,6)</f>
        <v>28.305</v>
      </c>
      <c r="BQ51" s="25">
        <f>VLOOKUP(BQ$7,'Sun Curve Sum'!$A$7:$AG$161,6)</f>
        <v>31.454999999999998</v>
      </c>
      <c r="BR51" s="25">
        <f>VLOOKUP(BR$7,'Sun Curve Sum'!$A$7:$AG$161,6)</f>
        <v>41.25</v>
      </c>
      <c r="BS51" s="25">
        <f>VLOOKUP(BS$7,'Sun Curve Sum'!$A$7:$AG$161,6)</f>
        <v>45.623000000000005</v>
      </c>
      <c r="BT51" s="25">
        <f>VLOOKUP(BT$7,'Sun Curve Sum'!$A$7:$AG$161,6)</f>
        <v>36.524999999999999</v>
      </c>
      <c r="BU51" s="25">
        <f>VLOOKUP(BU$7,'Sun Curve Sum'!$A$7:$AG$161,6)</f>
        <v>29.355</v>
      </c>
      <c r="BV51" s="25">
        <f>VLOOKUP(BV$7,'Sun Curve Sum'!$A$7:$AG$161,6)</f>
        <v>29.153000000000002</v>
      </c>
      <c r="BW51" s="25">
        <f>VLOOKUP(BW$7,'Sun Curve Sum'!$A$7:$AG$161,6)</f>
        <v>30.053000000000001</v>
      </c>
      <c r="BX51" s="25">
        <f>VLOOKUP(BX$7,'Sun Curve Sum'!$A$7:$AG$161,6)</f>
        <v>30.614999999999998</v>
      </c>
      <c r="BY51" s="25">
        <f>VLOOKUP(BY$7,'Sun Curve Sum'!$A$7:$AG$161,6)</f>
        <v>29.558</v>
      </c>
      <c r="BZ51" s="25">
        <f>VLOOKUP(BZ$7,'Sun Curve Sum'!$A$7:$AG$161,6)</f>
        <v>28.5</v>
      </c>
      <c r="CA51" s="25">
        <f>VLOOKUP(CA$7,'Sun Curve Sum'!$A$7:$AG$161,6)</f>
        <v>28.148</v>
      </c>
      <c r="CB51" s="25">
        <f>VLOOKUP(CB$7,'Sun Curve Sum'!$A$7:$AG$161,6)</f>
        <v>28.5</v>
      </c>
      <c r="CC51" s="25">
        <f>VLOOKUP(CC$7,'Sun Curve Sum'!$A$7:$AG$161,6)</f>
        <v>31.673000000000002</v>
      </c>
      <c r="CD51" s="25">
        <f>VLOOKUP(CD$7,'Sun Curve Sum'!$A$7:$AG$161,6)</f>
        <v>41.534999999999997</v>
      </c>
      <c r="CE51" s="25">
        <f>VLOOKUP(CE$7,'Sun Curve Sum'!$A$7:$AG$161,6)</f>
        <v>45.945</v>
      </c>
      <c r="CF51" s="25">
        <f>VLOOKUP(CF$7,'Sun Curve Sum'!$A$7:$AG$161,6)</f>
        <v>36.78</v>
      </c>
      <c r="CG51" s="25">
        <f>VLOOKUP(CG$7,'Sun Curve Sum'!$A$7:$AG$161,6)</f>
        <v>29.558</v>
      </c>
      <c r="CH51" s="25">
        <f>VLOOKUP(CH$7,'Sun Curve Sum'!$A$7:$AG$161,6)</f>
        <v>29.363000000000003</v>
      </c>
      <c r="CI51" s="25">
        <f>VLOOKUP(CI$7,'Sun Curve Sum'!$A$7:$AG$161,6)</f>
        <v>30.263000000000002</v>
      </c>
      <c r="CJ51" s="25">
        <f>VLOOKUP(CJ$7,'Sun Curve Sum'!$A$7:$AG$161,6)</f>
        <v>30.824999999999999</v>
      </c>
      <c r="CK51" s="25">
        <f>VLOOKUP(CK$7,'Sun Curve Sum'!$A$7:$AG$161,6)</f>
        <v>29.76</v>
      </c>
      <c r="CL51" s="25">
        <f>VLOOKUP(CL$7,'Sun Curve Sum'!$A$7:$AG$161,6)</f>
        <v>28.695</v>
      </c>
      <c r="CM51" s="25">
        <f>VLOOKUP(CM$7,'Sun Curve Sum'!$A$7:$AG$161,6)</f>
        <v>28.343</v>
      </c>
      <c r="CN51" s="25">
        <f>VLOOKUP(CN$7,'Sun Curve Sum'!$A$7:$AG$161,6)</f>
        <v>28.695</v>
      </c>
      <c r="CO51" s="25">
        <f>VLOOKUP(CO$7,'Sun Curve Sum'!$A$7:$AG$161,6)</f>
        <v>31.89</v>
      </c>
      <c r="CP51" s="25">
        <f>VLOOKUP(CP$7,'Sun Curve Sum'!$A$7:$AG$161,6)</f>
        <v>41.828000000000003</v>
      </c>
      <c r="CQ51" s="25">
        <f>VLOOKUP(CQ$7,'Sun Curve Sum'!$A$7:$AG$161,6)</f>
        <v>46.26</v>
      </c>
      <c r="CR51" s="25">
        <f>VLOOKUP(CR$7,'Sun Curve Sum'!$A$7:$AG$161,6)</f>
        <v>37.034999999999997</v>
      </c>
      <c r="CS51" s="25">
        <f>VLOOKUP(CS$7,'Sun Curve Sum'!$A$7:$AG$161,6)</f>
        <v>29.76</v>
      </c>
      <c r="CT51" s="25">
        <f>VLOOKUP(CT$7,'Sun Curve Sum'!$A$7:$AG$161,6)</f>
        <v>29.565000000000001</v>
      </c>
      <c r="CU51" s="25">
        <f>VLOOKUP(CU$7,'Sun Curve Sum'!$A$7:$AG$161,6)</f>
        <v>30.473000000000003</v>
      </c>
      <c r="CV51" s="25">
        <f>VLOOKUP(CV$7,'Sun Curve Sum'!$A$7:$AG$161,6)</f>
        <v>31.035</v>
      </c>
      <c r="CW51" s="25">
        <f>VLOOKUP(CW$7,'Sun Curve Sum'!$A$7:$AG$161,6)</f>
        <v>29.963000000000001</v>
      </c>
      <c r="CX51" s="25">
        <f>VLOOKUP(CX$7,'Sun Curve Sum'!$A$7:$AG$161,6)</f>
        <v>28.898</v>
      </c>
      <c r="CY51" s="25">
        <f>VLOOKUP(CY$7,'Sun Curve Sum'!$A$7:$AG$161,6)</f>
        <v>28.538</v>
      </c>
      <c r="CZ51" s="25">
        <f>VLOOKUP(CZ$7,'Sun Curve Sum'!$A$7:$AG$161,6)</f>
        <v>28.898</v>
      </c>
      <c r="DA51" s="25">
        <f>VLOOKUP(DA$7,'Sun Curve Sum'!$A$7:$AG$161,6)</f>
        <v>32.108000000000004</v>
      </c>
      <c r="DB51" s="25">
        <f>VLOOKUP(DB$7,'Sun Curve Sum'!$A$7:$AG$161,6)</f>
        <v>42.113</v>
      </c>
      <c r="DC51" s="25">
        <f>VLOOKUP(DC$7,'Sun Curve Sum'!$A$7:$AG$161,6)</f>
        <v>46.575000000000003</v>
      </c>
      <c r="DD51" s="25">
        <f>VLOOKUP(DD$7,'Sun Curve Sum'!$A$7:$AG$161,6)</f>
        <v>37.29</v>
      </c>
      <c r="DE51" s="25">
        <f>VLOOKUP(DE$7,'Sun Curve Sum'!$A$7:$AG$161,6)</f>
        <v>29.97</v>
      </c>
      <c r="DF51" s="25">
        <f>VLOOKUP(DF$7,'Sun Curve Sum'!$A$7:$AG$161,6)</f>
        <v>29.768000000000001</v>
      </c>
      <c r="DG51" s="25">
        <f>VLOOKUP(DG$7,'Sun Curve Sum'!$A$7:$AG$161,6)</f>
        <v>30.683</v>
      </c>
      <c r="DH51" s="25">
        <f>VLOOKUP(DH$7,'Sun Curve Sum'!$A$7:$AG$161,6)</f>
        <v>31.253</v>
      </c>
      <c r="DI51" s="25">
        <f>VLOOKUP(DI$7,'Sun Curve Sum'!$A$7:$AG$161,6)</f>
        <v>30.173000000000002</v>
      </c>
      <c r="DJ51" s="25">
        <f>VLOOKUP(DJ$7,'Sun Curve Sum'!$A$7:$AG$161,6)</f>
        <v>29.093</v>
      </c>
      <c r="DK51" s="25">
        <f>VLOOKUP(DK$7,'Sun Curve Sum'!$A$7:$AG$161,6)</f>
        <v>28.733000000000001</v>
      </c>
      <c r="DL51" s="25">
        <f>VLOOKUP(DL$7,'Sun Curve Sum'!$A$7:$AG$161,6)</f>
        <v>29.093</v>
      </c>
      <c r="DM51" s="25">
        <f>VLOOKUP(DM$7,'Sun Curve Sum'!$A$7:$AG$161,6)</f>
        <v>32.325000000000003</v>
      </c>
      <c r="DN51" s="25">
        <f>VLOOKUP(DN$7,'Sun Curve Sum'!$A$7:$AG$161,6)</f>
        <v>42.398000000000003</v>
      </c>
      <c r="DO51" s="25">
        <f>VLOOKUP(DO$7,'Sun Curve Sum'!$A$7:$AG$161,6)</f>
        <v>46.89</v>
      </c>
      <c r="DP51" s="25">
        <f>VLOOKUP(DP$7,'Sun Curve Sum'!$A$7:$AG$161,6)</f>
        <v>37.545000000000002</v>
      </c>
      <c r="DQ51" s="25">
        <f>VLOOKUP(DQ$7,'Sun Curve Sum'!$A$7:$AG$161,6)</f>
        <v>30.173000000000002</v>
      </c>
      <c r="DR51" s="25">
        <f>VLOOKUP(DR$7,'Sun Curve Sum'!$A$7:$AG$161,6)</f>
        <v>29.978000000000002</v>
      </c>
      <c r="DS51" s="25">
        <f>VLOOKUP(DS$7,'Sun Curve Sum'!$A$7:$AG$161,6)</f>
        <v>30.893000000000001</v>
      </c>
      <c r="DT51" s="25">
        <f>VLOOKUP(DT$7,'Sun Curve Sum'!$A$7:$AG$161,6)</f>
        <v>31.463000000000001</v>
      </c>
      <c r="DU51" s="25">
        <f>VLOOKUP(DU$7,'Sun Curve Sum'!$A$7:$AG$161,6)</f>
        <v>30.375</v>
      </c>
      <c r="DV51" s="25">
        <f>VLOOKUP(DV$7,'Sun Curve Sum'!$A$7:$AG$161,6)</f>
        <v>29.288</v>
      </c>
      <c r="DW51" s="25">
        <f>VLOOKUP(DW$7,'Sun Curve Sum'!$A$7:$AG$161,6)</f>
        <v>28.928000000000001</v>
      </c>
      <c r="DX51" s="25">
        <f>VLOOKUP(DX$7,'Sun Curve Sum'!$A$7:$AG$161,6)</f>
        <v>29.288</v>
      </c>
      <c r="DY51" s="25">
        <f>VLOOKUP(DY$7,'Sun Curve Sum'!$A$7:$AG$161,6)</f>
        <v>32.549999999999997</v>
      </c>
      <c r="DZ51" s="25">
        <f>VLOOKUP(DZ$7,'Sun Curve Sum'!$A$7:$AG$161,6)</f>
        <v>42.683</v>
      </c>
      <c r="EA51" s="25">
        <f>VLOOKUP(EA$7,'Sun Curve Sum'!$A$7:$AG$161,6)</f>
        <v>47.213000000000001</v>
      </c>
      <c r="EB51" s="25">
        <f>VLOOKUP(EB$7,'Sun Curve Sum'!$A$7:$AG$161,6)</f>
        <v>37.799999999999997</v>
      </c>
      <c r="EC51" s="25">
        <f>VLOOKUP(EC$7,'Sun Curve Sum'!$A$7:$AG$161,6)</f>
        <v>30.375</v>
      </c>
      <c r="ED51" s="25">
        <f>VLOOKUP(ED$7,'Sun Curve Sum'!$A$7:$AG$161,6)</f>
        <v>30.18</v>
      </c>
      <c r="EE51" s="25">
        <f>VLOOKUP(EE$7,'Sun Curve Sum'!$A$7:$AG$161,6)</f>
        <v>31.103000000000002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21.853666666666669</v>
      </c>
      <c r="D52" s="25">
        <f ca="1">IF(ISERROR(AVERAGE(OFFSET('Sun Curve Sum'!$B$6,1,0,2,1))),0,AVERAGE(OFFSET('Sun Curve Sum'!$B$6,1,0,2,1)))</f>
        <v>21.5</v>
      </c>
      <c r="E52" s="25">
        <f ca="1">IF(ISERROR((SUM(OFFSET('Sun Curve Sum'!$B$6,3,0,2,1))+ 3* 'Sun Curve Sum Backup'!$B$9)/5), 'Sun Curve Sum Backup'!$B$9,(SUM(OFFSET('Sun Curve Sum'!$B$6,3,0,2,1))+ 3* 'Sun Curve Sum Backup'!$B$9)/5)</f>
        <v>19.686</v>
      </c>
      <c r="F52" s="25">
        <f>VLOOKUP(F$7,'Sun Curve Sum'!$A$7:$AG$161,2)</f>
        <v>24.375</v>
      </c>
      <c r="G52" s="23">
        <f t="shared" ca="1" si="24"/>
        <v>21.853666666666669</v>
      </c>
      <c r="H52" s="131">
        <f t="shared" si="25"/>
        <v>24.563000000000002</v>
      </c>
      <c r="I52" s="131">
        <f t="shared" si="31"/>
        <v>24</v>
      </c>
      <c r="J52" s="131">
        <f t="shared" si="31"/>
        <v>23.625</v>
      </c>
      <c r="K52" s="131">
        <f t="shared" si="31"/>
        <v>23.25</v>
      </c>
      <c r="L52" s="131">
        <f t="shared" si="31"/>
        <v>26.625</v>
      </c>
      <c r="M52" s="131">
        <f t="shared" si="31"/>
        <v>32.625</v>
      </c>
      <c r="N52" s="131">
        <f t="shared" si="31"/>
        <v>37.5</v>
      </c>
      <c r="O52" s="131">
        <f t="shared" si="31"/>
        <v>43.875</v>
      </c>
      <c r="P52" s="131">
        <f t="shared" si="31"/>
        <v>36</v>
      </c>
      <c r="Q52" s="131">
        <f t="shared" si="31"/>
        <v>26.813000000000002</v>
      </c>
      <c r="R52" s="131">
        <f t="shared" si="31"/>
        <v>25.688000000000002</v>
      </c>
      <c r="S52" s="131">
        <f t="shared" si="31"/>
        <v>26.25</v>
      </c>
      <c r="T52" s="23">
        <f t="shared" si="27"/>
        <v>29.234499999999997</v>
      </c>
      <c r="U52" s="23">
        <f t="shared" si="28"/>
        <v>30.15625</v>
      </c>
      <c r="V52" s="23">
        <f t="shared" si="29"/>
        <v>31.058440476190473</v>
      </c>
      <c r="W52" s="71"/>
      <c r="X52" s="74">
        <f t="shared" ca="1" si="30"/>
        <v>30.514945945945939</v>
      </c>
      <c r="Y52" s="12"/>
      <c r="Z52" s="39"/>
      <c r="AA52" s="39"/>
      <c r="AB52" s="25">
        <f>VLOOKUP(AB$7,'Sun Curve Sum'!$A$7:$AG$161,2)</f>
        <v>24.563000000000002</v>
      </c>
      <c r="AC52" s="25">
        <f>VLOOKUP(AC$7,'Sun Curve Sum'!$A$7:$AG$161,2)</f>
        <v>24</v>
      </c>
      <c r="AD52" s="25">
        <f>VLOOKUP(AD$7,'Sun Curve Sum'!$A$7:$AG$161,2)</f>
        <v>23.625</v>
      </c>
      <c r="AE52" s="25">
        <f>VLOOKUP(AE$7,'Sun Curve Sum'!$A$7:$AG$161,2)</f>
        <v>23.25</v>
      </c>
      <c r="AF52" s="25">
        <f>VLOOKUP(AF$7,'Sun Curve Sum'!$A$7:$AG$161,2)</f>
        <v>26.625</v>
      </c>
      <c r="AG52" s="25">
        <f>VLOOKUP(AG$7,'Sun Curve Sum'!$A$7:$AG$161,2)</f>
        <v>32.625</v>
      </c>
      <c r="AH52" s="25">
        <f>VLOOKUP(AH$7,'Sun Curve Sum'!$A$7:$AG$161,2)</f>
        <v>37.5</v>
      </c>
      <c r="AI52" s="25">
        <f>VLOOKUP(AI$7,'Sun Curve Sum'!$A$7:$AG$161,2)</f>
        <v>43.875</v>
      </c>
      <c r="AJ52" s="25">
        <f>VLOOKUP(AJ$7,'Sun Curve Sum'!$A$7:$AG$161,2)</f>
        <v>36</v>
      </c>
      <c r="AK52" s="25">
        <f>VLOOKUP(AK$7,'Sun Curve Sum'!$A$7:$AG$161,2)</f>
        <v>26.813000000000002</v>
      </c>
      <c r="AL52" s="25">
        <f>VLOOKUP(AL$7,'Sun Curve Sum'!$A$7:$AG$161,2)</f>
        <v>25.688000000000002</v>
      </c>
      <c r="AM52" s="25">
        <f>VLOOKUP(AM$7,'Sun Curve Sum'!$A$7:$AG$161,2)</f>
        <v>26.25</v>
      </c>
      <c r="AN52" s="25">
        <f>VLOOKUP(AN$7,'Sun Curve Sum'!$A$7:$AG$161,2)</f>
        <v>26.625</v>
      </c>
      <c r="AO52" s="25">
        <f>VLOOKUP(AO$7,'Sun Curve Sum'!$A$7:$AG$161,2)</f>
        <v>26.25</v>
      </c>
      <c r="AP52" s="25">
        <f>VLOOKUP(AP$7,'Sun Curve Sum'!$A$7:$AG$161,2)</f>
        <v>26.25</v>
      </c>
      <c r="AQ52" s="25">
        <f>VLOOKUP(AQ$7,'Sun Curve Sum'!$A$7:$AG$161,2)</f>
        <v>25.875</v>
      </c>
      <c r="AR52" s="25">
        <f>VLOOKUP(AR$7,'Sun Curve Sum'!$A$7:$AG$161,2)</f>
        <v>25.875</v>
      </c>
      <c r="AS52" s="25">
        <f>VLOOKUP(AS$7,'Sun Curve Sum'!$A$7:$AG$161,2)</f>
        <v>29.25</v>
      </c>
      <c r="AT52" s="25">
        <f>VLOOKUP(AT$7,'Sun Curve Sum'!$A$7:$AG$161,2)</f>
        <v>40.125</v>
      </c>
      <c r="AU52" s="25">
        <f>VLOOKUP(AU$7,'Sun Curve Sum'!$A$7:$AG$161,2)</f>
        <v>45</v>
      </c>
      <c r="AV52" s="25">
        <f>VLOOKUP(AV$7,'Sun Curve Sum'!$A$7:$AG$161,2)</f>
        <v>35.625</v>
      </c>
      <c r="AW52" s="25">
        <f>VLOOKUP(AW$7,'Sun Curve Sum'!$A$7:$AG$161,2)</f>
        <v>27.75</v>
      </c>
      <c r="AX52" s="25">
        <f>VLOOKUP(AX$7,'Sun Curve Sum'!$A$7:$AG$161,2)</f>
        <v>26.625</v>
      </c>
      <c r="AY52" s="25">
        <f>VLOOKUP(AY$7,'Sun Curve Sum'!$A$7:$AG$161,2)</f>
        <v>26.625</v>
      </c>
      <c r="AZ52" s="25">
        <f>VLOOKUP(AZ$7,'Sun Curve Sum'!$A$7:$AG$161,2)</f>
        <v>27.113</v>
      </c>
      <c r="BA52" s="25">
        <f>VLOOKUP(BA$7,'Sun Curve Sum'!$A$7:$AG$161,2)</f>
        <v>26.76</v>
      </c>
      <c r="BB52" s="25">
        <f>VLOOKUP(BB$7,'Sun Curve Sum'!$A$7:$AG$161,2)</f>
        <v>26.76</v>
      </c>
      <c r="BC52" s="25">
        <f>VLOOKUP(BC$7,'Sun Curve Sum'!$A$7:$AG$161,2)</f>
        <v>26.414999999999999</v>
      </c>
      <c r="BD52" s="25">
        <f>VLOOKUP(BD$7,'Sun Curve Sum'!$A$7:$AG$161,2)</f>
        <v>26.414999999999999</v>
      </c>
      <c r="BE52" s="25">
        <f>VLOOKUP(BE$7,'Sun Curve Sum'!$A$7:$AG$161,2)</f>
        <v>29.543000000000003</v>
      </c>
      <c r="BF52" s="25">
        <f>VLOOKUP(BF$7,'Sun Curve Sum'!$A$7:$AG$161,2)</f>
        <v>39.623000000000005</v>
      </c>
      <c r="BG52" s="25">
        <f>VLOOKUP(BG$7,'Sun Curve Sum'!$A$7:$AG$161,2)</f>
        <v>44.145000000000003</v>
      </c>
      <c r="BH52" s="25">
        <f>VLOOKUP(BH$7,'Sun Curve Sum'!$A$7:$AG$161,2)</f>
        <v>35.453000000000003</v>
      </c>
      <c r="BI52" s="25">
        <f>VLOOKUP(BI$7,'Sun Curve Sum'!$A$7:$AG$161,2)</f>
        <v>28.155000000000001</v>
      </c>
      <c r="BJ52" s="25">
        <f>VLOOKUP(BJ$7,'Sun Curve Sum'!$A$7:$AG$161,2)</f>
        <v>27.113</v>
      </c>
      <c r="BK52" s="25">
        <f>VLOOKUP(BK$7,'Sun Curve Sum'!$A$7:$AG$161,2)</f>
        <v>27.113</v>
      </c>
      <c r="BL52" s="25">
        <f>VLOOKUP(BL$7,'Sun Curve Sum'!$A$7:$AG$161,2)</f>
        <v>27.308</v>
      </c>
      <c r="BM52" s="25">
        <f>VLOOKUP(BM$7,'Sun Curve Sum'!$A$7:$AG$161,2)</f>
        <v>26.963000000000001</v>
      </c>
      <c r="BN52" s="25">
        <f>VLOOKUP(BN$7,'Sun Curve Sum'!$A$7:$AG$161,2)</f>
        <v>26.963000000000001</v>
      </c>
      <c r="BO52" s="25">
        <f>VLOOKUP(BO$7,'Sun Curve Sum'!$A$7:$AG$161,2)</f>
        <v>26.61</v>
      </c>
      <c r="BP52" s="25">
        <f>VLOOKUP(BP$7,'Sun Curve Sum'!$A$7:$AG$161,2)</f>
        <v>26.61</v>
      </c>
      <c r="BQ52" s="25">
        <f>VLOOKUP(BQ$7,'Sun Curve Sum'!$A$7:$AG$161,2)</f>
        <v>29.76</v>
      </c>
      <c r="BR52" s="25">
        <f>VLOOKUP(BR$7,'Sun Curve Sum'!$A$7:$AG$161,2)</f>
        <v>39.914999999999999</v>
      </c>
      <c r="BS52" s="25">
        <f>VLOOKUP(BS$7,'Sun Curve Sum'!$A$7:$AG$161,2)</f>
        <v>44.468000000000004</v>
      </c>
      <c r="BT52" s="25">
        <f>VLOOKUP(BT$7,'Sun Curve Sum'!$A$7:$AG$161,2)</f>
        <v>35.715000000000003</v>
      </c>
      <c r="BU52" s="25">
        <f>VLOOKUP(BU$7,'Sun Curve Sum'!$A$7:$AG$161,2)</f>
        <v>28.364999999999998</v>
      </c>
      <c r="BV52" s="25">
        <f>VLOOKUP(BV$7,'Sun Curve Sum'!$A$7:$AG$161,2)</f>
        <v>27.315000000000001</v>
      </c>
      <c r="BW52" s="25">
        <f>VLOOKUP(BW$7,'Sun Curve Sum'!$A$7:$AG$161,2)</f>
        <v>27.315000000000001</v>
      </c>
      <c r="BX52" s="25">
        <f>VLOOKUP(BX$7,'Sun Curve Sum'!$A$7:$AG$161,2)</f>
        <v>27.51</v>
      </c>
      <c r="BY52" s="25">
        <f>VLOOKUP(BY$7,'Sun Curve Sum'!$A$7:$AG$161,2)</f>
        <v>27.158000000000001</v>
      </c>
      <c r="BZ52" s="25">
        <f>VLOOKUP(BZ$7,'Sun Curve Sum'!$A$7:$AG$161,2)</f>
        <v>27.158000000000001</v>
      </c>
      <c r="CA52" s="25">
        <f>VLOOKUP(CA$7,'Sun Curve Sum'!$A$7:$AG$161,2)</f>
        <v>26.805</v>
      </c>
      <c r="CB52" s="25">
        <f>VLOOKUP(CB$7,'Sun Curve Sum'!$A$7:$AG$161,2)</f>
        <v>26.805</v>
      </c>
      <c r="CC52" s="25">
        <f>VLOOKUP(CC$7,'Sun Curve Sum'!$A$7:$AG$161,2)</f>
        <v>29.978000000000002</v>
      </c>
      <c r="CD52" s="25">
        <f>VLOOKUP(CD$7,'Sun Curve Sum'!$A$7:$AG$161,2)</f>
        <v>40.207999999999998</v>
      </c>
      <c r="CE52" s="25">
        <f>VLOOKUP(CE$7,'Sun Curve Sum'!$A$7:$AG$161,2)</f>
        <v>44.798000000000002</v>
      </c>
      <c r="CF52" s="25">
        <f>VLOOKUP(CF$7,'Sun Curve Sum'!$A$7:$AG$161,2)</f>
        <v>35.978000000000002</v>
      </c>
      <c r="CG52" s="25">
        <f>VLOOKUP(CG$7,'Sun Curve Sum'!$A$7:$AG$161,2)</f>
        <v>28.568000000000001</v>
      </c>
      <c r="CH52" s="25">
        <f>VLOOKUP(CH$7,'Sun Curve Sum'!$A$7:$AG$161,2)</f>
        <v>27.51</v>
      </c>
      <c r="CI52" s="25">
        <f>VLOOKUP(CI$7,'Sun Curve Sum'!$A$7:$AG$161,2)</f>
        <v>27.51</v>
      </c>
      <c r="CJ52" s="25">
        <f>VLOOKUP(CJ$7,'Sun Curve Sum'!$A$7:$AG$161,2)</f>
        <v>27.713000000000001</v>
      </c>
      <c r="CK52" s="25">
        <f>VLOOKUP(CK$7,'Sun Curve Sum'!$A$7:$AG$161,2)</f>
        <v>27.36</v>
      </c>
      <c r="CL52" s="25">
        <f>VLOOKUP(CL$7,'Sun Curve Sum'!$A$7:$AG$161,2)</f>
        <v>27.36</v>
      </c>
      <c r="CM52" s="25">
        <f>VLOOKUP(CM$7,'Sun Curve Sum'!$A$7:$AG$161,2)</f>
        <v>27</v>
      </c>
      <c r="CN52" s="25">
        <f>VLOOKUP(CN$7,'Sun Curve Sum'!$A$7:$AG$161,2)</f>
        <v>27</v>
      </c>
      <c r="CO52" s="25">
        <f>VLOOKUP(CO$7,'Sun Curve Sum'!$A$7:$AG$161,2)</f>
        <v>30.203000000000003</v>
      </c>
      <c r="CP52" s="25">
        <f>VLOOKUP(CP$7,'Sun Curve Sum'!$A$7:$AG$161,2)</f>
        <v>40.508000000000003</v>
      </c>
      <c r="CQ52" s="25">
        <f>VLOOKUP(CQ$7,'Sun Curve Sum'!$A$7:$AG$161,2)</f>
        <v>45.12</v>
      </c>
      <c r="CR52" s="25">
        <f>VLOOKUP(CR$7,'Sun Curve Sum'!$A$7:$AG$161,2)</f>
        <v>36.24</v>
      </c>
      <c r="CS52" s="25">
        <f>VLOOKUP(CS$7,'Sun Curve Sum'!$A$7:$AG$161,2)</f>
        <v>28.778000000000002</v>
      </c>
      <c r="CT52" s="25">
        <f>VLOOKUP(CT$7,'Sun Curve Sum'!$A$7:$AG$161,2)</f>
        <v>27.713000000000001</v>
      </c>
      <c r="CU52" s="25">
        <f>VLOOKUP(CU$7,'Sun Curve Sum'!$A$7:$AG$161,2)</f>
        <v>27.713000000000001</v>
      </c>
      <c r="CV52" s="25">
        <f>VLOOKUP(CV$7,'Sun Curve Sum'!$A$7:$AG$161,2)</f>
        <v>27.914999999999999</v>
      </c>
      <c r="CW52" s="25">
        <f>VLOOKUP(CW$7,'Sun Curve Sum'!$A$7:$AG$161,2)</f>
        <v>27.555</v>
      </c>
      <c r="CX52" s="25">
        <f>VLOOKUP(CX$7,'Sun Curve Sum'!$A$7:$AG$161,2)</f>
        <v>27.555</v>
      </c>
      <c r="CY52" s="25">
        <f>VLOOKUP(CY$7,'Sun Curve Sum'!$A$7:$AG$161,2)</f>
        <v>27.195</v>
      </c>
      <c r="CZ52" s="25">
        <f>VLOOKUP(CZ$7,'Sun Curve Sum'!$A$7:$AG$161,2)</f>
        <v>27.195</v>
      </c>
      <c r="DA52" s="25">
        <f>VLOOKUP(DA$7,'Sun Curve Sum'!$A$7:$AG$161,2)</f>
        <v>30.42</v>
      </c>
      <c r="DB52" s="25">
        <f>VLOOKUP(DB$7,'Sun Curve Sum'!$A$7:$AG$161,2)</f>
        <v>40.799999999999997</v>
      </c>
      <c r="DC52" s="25">
        <f>VLOOKUP(DC$7,'Sun Curve Sum'!$A$7:$AG$161,2)</f>
        <v>45.45</v>
      </c>
      <c r="DD52" s="25">
        <f>VLOOKUP(DD$7,'Sun Curve Sum'!$A$7:$AG$161,2)</f>
        <v>36.503</v>
      </c>
      <c r="DE52" s="25">
        <f>VLOOKUP(DE$7,'Sun Curve Sum'!$A$7:$AG$161,2)</f>
        <v>28.988000000000003</v>
      </c>
      <c r="DF52" s="25">
        <f>VLOOKUP(DF$7,'Sun Curve Sum'!$A$7:$AG$161,2)</f>
        <v>27.914999999999999</v>
      </c>
      <c r="DG52" s="25">
        <f>VLOOKUP(DG$7,'Sun Curve Sum'!$A$7:$AG$161,2)</f>
        <v>27.914999999999999</v>
      </c>
      <c r="DH52" s="25">
        <f>VLOOKUP(DH$7,'Sun Curve Sum'!$A$7:$AG$161,2)</f>
        <v>28.11</v>
      </c>
      <c r="DI52" s="25">
        <f>VLOOKUP(DI$7,'Sun Curve Sum'!$A$7:$AG$161,2)</f>
        <v>27.75</v>
      </c>
      <c r="DJ52" s="25">
        <f>VLOOKUP(DJ$7,'Sun Curve Sum'!$A$7:$AG$161,2)</f>
        <v>27.75</v>
      </c>
      <c r="DK52" s="25">
        <f>VLOOKUP(DK$7,'Sun Curve Sum'!$A$7:$AG$161,2)</f>
        <v>27.39</v>
      </c>
      <c r="DL52" s="25">
        <f>VLOOKUP(DL$7,'Sun Curve Sum'!$A$7:$AG$161,2)</f>
        <v>27.39</v>
      </c>
      <c r="DM52" s="25">
        <f>VLOOKUP(DM$7,'Sun Curve Sum'!$A$7:$AG$161,2)</f>
        <v>30.638000000000002</v>
      </c>
      <c r="DN52" s="25">
        <f>VLOOKUP(DN$7,'Sun Curve Sum'!$A$7:$AG$161,2)</f>
        <v>41.093000000000004</v>
      </c>
      <c r="DO52" s="25">
        <f>VLOOKUP(DO$7,'Sun Curve Sum'!$A$7:$AG$161,2)</f>
        <v>45.78</v>
      </c>
      <c r="DP52" s="25">
        <f>VLOOKUP(DP$7,'Sun Curve Sum'!$A$7:$AG$161,2)</f>
        <v>36.765000000000001</v>
      </c>
      <c r="DQ52" s="25">
        <f>VLOOKUP(DQ$7,'Sun Curve Sum'!$A$7:$AG$161,2)</f>
        <v>29.198</v>
      </c>
      <c r="DR52" s="25">
        <f>VLOOKUP(DR$7,'Sun Curve Sum'!$A$7:$AG$161,2)</f>
        <v>28.118000000000002</v>
      </c>
      <c r="DS52" s="25">
        <f>VLOOKUP(DS$7,'Sun Curve Sum'!$A$7:$AG$161,2)</f>
        <v>28.118000000000002</v>
      </c>
      <c r="DT52" s="25">
        <f>VLOOKUP(DT$7,'Sun Curve Sum'!$A$7:$AG$161,2)</f>
        <v>28.313000000000002</v>
      </c>
      <c r="DU52" s="25">
        <f>VLOOKUP(DU$7,'Sun Curve Sum'!$A$7:$AG$161,2)</f>
        <v>27.953000000000003</v>
      </c>
      <c r="DV52" s="25">
        <f>VLOOKUP(DV$7,'Sun Curve Sum'!$A$7:$AG$161,2)</f>
        <v>27.953000000000003</v>
      </c>
      <c r="DW52" s="25">
        <f>VLOOKUP(DW$7,'Sun Curve Sum'!$A$7:$AG$161,2)</f>
        <v>27.585000000000001</v>
      </c>
      <c r="DX52" s="25">
        <f>VLOOKUP(DX$7,'Sun Curve Sum'!$A$7:$AG$161,2)</f>
        <v>27.585000000000001</v>
      </c>
      <c r="DY52" s="25">
        <f>VLOOKUP(DY$7,'Sun Curve Sum'!$A$7:$AG$161,2)</f>
        <v>30.855</v>
      </c>
      <c r="DZ52" s="25">
        <f>VLOOKUP(DZ$7,'Sun Curve Sum'!$A$7:$AG$161,2)</f>
        <v>41.384999999999998</v>
      </c>
      <c r="EA52" s="25">
        <f>VLOOKUP(EA$7,'Sun Curve Sum'!$A$7:$AG$161,2)</f>
        <v>46.103000000000002</v>
      </c>
      <c r="EB52" s="25">
        <f>VLOOKUP(EB$7,'Sun Curve Sum'!$A$7:$AG$161,2)</f>
        <v>37.027999999999999</v>
      </c>
      <c r="EC52" s="25">
        <f>VLOOKUP(EC$7,'Sun Curve Sum'!$A$7:$AG$161,2)</f>
        <v>29.408000000000001</v>
      </c>
      <c r="ED52" s="25">
        <f>VLOOKUP(ED$7,'Sun Curve Sum'!$A$7:$AG$161,2)</f>
        <v>28.313000000000002</v>
      </c>
      <c r="EE52" s="25">
        <f>VLOOKUP(EE$7,'Sun Curve Sum'!$A$7:$AG$161,2)</f>
        <v>28.313000000000002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22.320333333333334</v>
      </c>
      <c r="D53" s="22">
        <f ca="1">IF(ISERROR(AVERAGE(OFFSET('Sun Curve Sum'!$G$6,1,0,2,1))),0,AVERAGE(OFFSET('Sun Curve Sum'!$G$6,1,0,2,1)))</f>
        <v>22.5</v>
      </c>
      <c r="E53" s="22">
        <f ca="1">IF(ISERROR((SUM(OFFSET('Sun Curve Sum'!$G$6,3,0,2,1))+ 3* 'Sun Curve Sum Backup'!$G$9)/5), 'Sun Curve Sum Backup'!$G$9,(SUM(OFFSET('Sun Curve Sum'!$G$6,3,0,2,1))+ 3* 'Sun Curve Sum Backup'!$G$9)/5)</f>
        <v>20.085999999999999</v>
      </c>
      <c r="F53" s="22">
        <f>VLOOKUP(F$7,'Sun Curve Sum'!$A$7:$AG$161,7)</f>
        <v>24.375</v>
      </c>
      <c r="G53" s="23">
        <f t="shared" ca="1" si="24"/>
        <v>22.320333333333334</v>
      </c>
      <c r="H53" s="131">
        <f t="shared" si="25"/>
        <v>24.563000000000002</v>
      </c>
      <c r="I53" s="131">
        <f t="shared" si="31"/>
        <v>24</v>
      </c>
      <c r="J53" s="131">
        <f t="shared" si="31"/>
        <v>23.625</v>
      </c>
      <c r="K53" s="131">
        <f t="shared" si="31"/>
        <v>23.25</v>
      </c>
      <c r="L53" s="131">
        <f t="shared" si="31"/>
        <v>26.625</v>
      </c>
      <c r="M53" s="131">
        <f t="shared" si="31"/>
        <v>32.625</v>
      </c>
      <c r="N53" s="131">
        <f t="shared" si="31"/>
        <v>37.5</v>
      </c>
      <c r="O53" s="131">
        <f t="shared" si="31"/>
        <v>43.875</v>
      </c>
      <c r="P53" s="131">
        <f t="shared" si="31"/>
        <v>36</v>
      </c>
      <c r="Q53" s="131">
        <f t="shared" si="31"/>
        <v>26.813000000000002</v>
      </c>
      <c r="R53" s="131">
        <f t="shared" si="31"/>
        <v>25.688000000000002</v>
      </c>
      <c r="S53" s="131">
        <f t="shared" si="31"/>
        <v>26.25</v>
      </c>
      <c r="T53" s="23">
        <f t="shared" si="27"/>
        <v>29.234499999999997</v>
      </c>
      <c r="U53" s="23">
        <f t="shared" si="28"/>
        <v>30.15625</v>
      </c>
      <c r="V53" s="23">
        <f t="shared" si="29"/>
        <v>31.058440476190473</v>
      </c>
      <c r="W53" s="78"/>
      <c r="X53" s="65">
        <f t="shared" ca="1" si="30"/>
        <v>30.527558558558553</v>
      </c>
      <c r="Y53" s="12"/>
      <c r="Z53" s="39"/>
      <c r="AB53" s="22">
        <f>VLOOKUP(AB$7,'Sun Curve Sum'!$A$7:$AG$161,7)</f>
        <v>24.563000000000002</v>
      </c>
      <c r="AC53" s="22">
        <f>VLOOKUP(AC$7,'Sun Curve Sum'!$A$7:$AG$161,7)</f>
        <v>24</v>
      </c>
      <c r="AD53" s="22">
        <f>VLOOKUP(AD$7,'Sun Curve Sum'!$A$7:$AG$161,7)</f>
        <v>23.625</v>
      </c>
      <c r="AE53" s="22">
        <f>VLOOKUP(AE$7,'Sun Curve Sum'!$A$7:$AG$161,7)</f>
        <v>23.25</v>
      </c>
      <c r="AF53" s="22">
        <f>VLOOKUP(AF$7,'Sun Curve Sum'!$A$7:$AG$161,7)</f>
        <v>26.625</v>
      </c>
      <c r="AG53" s="22">
        <f>VLOOKUP(AG$7,'Sun Curve Sum'!$A$7:$AG$161,7)</f>
        <v>32.625</v>
      </c>
      <c r="AH53" s="22">
        <f>VLOOKUP(AH$7,'Sun Curve Sum'!$A$7:$AG$161,7)</f>
        <v>37.5</v>
      </c>
      <c r="AI53" s="22">
        <f>VLOOKUP(AI$7,'Sun Curve Sum'!$A$7:$AG$161,7)</f>
        <v>43.875</v>
      </c>
      <c r="AJ53" s="22">
        <f>VLOOKUP(AJ$7,'Sun Curve Sum'!$A$7:$AG$161,7)</f>
        <v>36</v>
      </c>
      <c r="AK53" s="22">
        <f>VLOOKUP(AK$7,'Sun Curve Sum'!$A$7:$AG$161,7)</f>
        <v>26.813000000000002</v>
      </c>
      <c r="AL53" s="22">
        <f>VLOOKUP(AL$7,'Sun Curve Sum'!$A$7:$AG$161,7)</f>
        <v>25.688000000000002</v>
      </c>
      <c r="AM53" s="22">
        <f>VLOOKUP(AM$7,'Sun Curve Sum'!$A$7:$AG$161,7)</f>
        <v>26.25</v>
      </c>
      <c r="AN53" s="22">
        <f>VLOOKUP(AN$7,'Sun Curve Sum'!$A$7:$AG$161,7)</f>
        <v>26.625</v>
      </c>
      <c r="AO53" s="22">
        <f>VLOOKUP(AO$7,'Sun Curve Sum'!$A$7:$AG$161,7)</f>
        <v>26.25</v>
      </c>
      <c r="AP53" s="22">
        <f>VLOOKUP(AP$7,'Sun Curve Sum'!$A$7:$AG$161,7)</f>
        <v>26.25</v>
      </c>
      <c r="AQ53" s="22">
        <f>VLOOKUP(AQ$7,'Sun Curve Sum'!$A$7:$AG$161,7)</f>
        <v>25.875</v>
      </c>
      <c r="AR53" s="22">
        <f>VLOOKUP(AR$7,'Sun Curve Sum'!$A$7:$AG$161,7)</f>
        <v>25.875</v>
      </c>
      <c r="AS53" s="22">
        <f>VLOOKUP(AS$7,'Sun Curve Sum'!$A$7:$AG$161,7)</f>
        <v>29.25</v>
      </c>
      <c r="AT53" s="22">
        <f>VLOOKUP(AT$7,'Sun Curve Sum'!$A$7:$AG$161,7)</f>
        <v>40.125</v>
      </c>
      <c r="AU53" s="22">
        <f>VLOOKUP(AU$7,'Sun Curve Sum'!$A$7:$AG$161,7)</f>
        <v>45</v>
      </c>
      <c r="AV53" s="22">
        <f>VLOOKUP(AV$7,'Sun Curve Sum'!$A$7:$AG$161,7)</f>
        <v>35.625</v>
      </c>
      <c r="AW53" s="22">
        <f>VLOOKUP(AW$7,'Sun Curve Sum'!$A$7:$AG$161,7)</f>
        <v>27.75</v>
      </c>
      <c r="AX53" s="22">
        <f>VLOOKUP(AX$7,'Sun Curve Sum'!$A$7:$AG$161,7)</f>
        <v>26.625</v>
      </c>
      <c r="AY53" s="22">
        <f>VLOOKUP(AY$7,'Sun Curve Sum'!$A$7:$AG$161,7)</f>
        <v>26.625</v>
      </c>
      <c r="AZ53" s="22">
        <f>VLOOKUP(AZ$7,'Sun Curve Sum'!$A$7:$AG$161,7)</f>
        <v>27.113</v>
      </c>
      <c r="BA53" s="22">
        <f>VLOOKUP(BA$7,'Sun Curve Sum'!$A$7:$AG$161,7)</f>
        <v>26.76</v>
      </c>
      <c r="BB53" s="22">
        <f>VLOOKUP(BB$7,'Sun Curve Sum'!$A$7:$AG$161,7)</f>
        <v>26.76</v>
      </c>
      <c r="BC53" s="22">
        <f>VLOOKUP(BC$7,'Sun Curve Sum'!$A$7:$AG$161,7)</f>
        <v>26.414999999999999</v>
      </c>
      <c r="BD53" s="22">
        <f>VLOOKUP(BD$7,'Sun Curve Sum'!$A$7:$AG$161,7)</f>
        <v>26.414999999999999</v>
      </c>
      <c r="BE53" s="22">
        <f>VLOOKUP(BE$7,'Sun Curve Sum'!$A$7:$AG$161,7)</f>
        <v>29.543000000000003</v>
      </c>
      <c r="BF53" s="22">
        <f>VLOOKUP(BF$7,'Sun Curve Sum'!$A$7:$AG$161,7)</f>
        <v>39.623000000000005</v>
      </c>
      <c r="BG53" s="22">
        <f>VLOOKUP(BG$7,'Sun Curve Sum'!$A$7:$AG$161,7)</f>
        <v>44.145000000000003</v>
      </c>
      <c r="BH53" s="22">
        <f>VLOOKUP(BH$7,'Sun Curve Sum'!$A$7:$AG$161,7)</f>
        <v>35.453000000000003</v>
      </c>
      <c r="BI53" s="22">
        <f>VLOOKUP(BI$7,'Sun Curve Sum'!$A$7:$AG$161,7)</f>
        <v>28.155000000000001</v>
      </c>
      <c r="BJ53" s="22">
        <f>VLOOKUP(BJ$7,'Sun Curve Sum'!$A$7:$AG$161,7)</f>
        <v>27.113</v>
      </c>
      <c r="BK53" s="22">
        <f>VLOOKUP(BK$7,'Sun Curve Sum'!$A$7:$AG$161,7)</f>
        <v>27.113</v>
      </c>
      <c r="BL53" s="22">
        <f>VLOOKUP(BL$7,'Sun Curve Sum'!$A$7:$AG$161,7)</f>
        <v>27.308</v>
      </c>
      <c r="BM53" s="22">
        <f>VLOOKUP(BM$7,'Sun Curve Sum'!$A$7:$AG$161,7)</f>
        <v>26.963000000000001</v>
      </c>
      <c r="BN53" s="22">
        <f>VLOOKUP(BN$7,'Sun Curve Sum'!$A$7:$AG$161,7)</f>
        <v>26.963000000000001</v>
      </c>
      <c r="BO53" s="22">
        <f>VLOOKUP(BO$7,'Sun Curve Sum'!$A$7:$AG$161,7)</f>
        <v>26.61</v>
      </c>
      <c r="BP53" s="22">
        <f>VLOOKUP(BP$7,'Sun Curve Sum'!$A$7:$AG$161,7)</f>
        <v>26.61</v>
      </c>
      <c r="BQ53" s="22">
        <f>VLOOKUP(BQ$7,'Sun Curve Sum'!$A$7:$AG$161,7)</f>
        <v>29.76</v>
      </c>
      <c r="BR53" s="22">
        <f>VLOOKUP(BR$7,'Sun Curve Sum'!$A$7:$AG$161,7)</f>
        <v>39.914999999999999</v>
      </c>
      <c r="BS53" s="22">
        <f>VLOOKUP(BS$7,'Sun Curve Sum'!$A$7:$AG$161,7)</f>
        <v>44.468000000000004</v>
      </c>
      <c r="BT53" s="22">
        <f>VLOOKUP(BT$7,'Sun Curve Sum'!$A$7:$AG$161,7)</f>
        <v>35.715000000000003</v>
      </c>
      <c r="BU53" s="22">
        <f>VLOOKUP(BU$7,'Sun Curve Sum'!$A$7:$AG$161,7)</f>
        <v>28.364999999999998</v>
      </c>
      <c r="BV53" s="22">
        <f>VLOOKUP(BV$7,'Sun Curve Sum'!$A$7:$AG$161,7)</f>
        <v>27.315000000000001</v>
      </c>
      <c r="BW53" s="22">
        <f>VLOOKUP(BW$7,'Sun Curve Sum'!$A$7:$AG$161,7)</f>
        <v>27.315000000000001</v>
      </c>
      <c r="BX53" s="22">
        <f>VLOOKUP(BX$7,'Sun Curve Sum'!$A$7:$AG$161,7)</f>
        <v>27.51</v>
      </c>
      <c r="BY53" s="22">
        <f>VLOOKUP(BY$7,'Sun Curve Sum'!$A$7:$AG$161,7)</f>
        <v>27.158000000000001</v>
      </c>
      <c r="BZ53" s="22">
        <f>VLOOKUP(BZ$7,'Sun Curve Sum'!$A$7:$AG$161,7)</f>
        <v>27.158000000000001</v>
      </c>
      <c r="CA53" s="22">
        <f>VLOOKUP(CA$7,'Sun Curve Sum'!$A$7:$AG$161,7)</f>
        <v>26.805</v>
      </c>
      <c r="CB53" s="22">
        <f>VLOOKUP(CB$7,'Sun Curve Sum'!$A$7:$AG$161,7)</f>
        <v>26.805</v>
      </c>
      <c r="CC53" s="22">
        <f>VLOOKUP(CC$7,'Sun Curve Sum'!$A$7:$AG$161,7)</f>
        <v>29.978000000000002</v>
      </c>
      <c r="CD53" s="22">
        <f>VLOOKUP(CD$7,'Sun Curve Sum'!$A$7:$AG$161,7)</f>
        <v>40.207999999999998</v>
      </c>
      <c r="CE53" s="22">
        <f>VLOOKUP(CE$7,'Sun Curve Sum'!$A$7:$AG$161,7)</f>
        <v>44.798000000000002</v>
      </c>
      <c r="CF53" s="22">
        <f>VLOOKUP(CF$7,'Sun Curve Sum'!$A$7:$AG$161,7)</f>
        <v>35.978000000000002</v>
      </c>
      <c r="CG53" s="22">
        <f>VLOOKUP(CG$7,'Sun Curve Sum'!$A$7:$AG$161,7)</f>
        <v>28.568000000000001</v>
      </c>
      <c r="CH53" s="22">
        <f>VLOOKUP(CH$7,'Sun Curve Sum'!$A$7:$AG$161,7)</f>
        <v>27.51</v>
      </c>
      <c r="CI53" s="22">
        <f>VLOOKUP(CI$7,'Sun Curve Sum'!$A$7:$AG$161,7)</f>
        <v>27.51</v>
      </c>
      <c r="CJ53" s="22">
        <f>VLOOKUP(CJ$7,'Sun Curve Sum'!$A$7:$AG$161,7)</f>
        <v>27.713000000000001</v>
      </c>
      <c r="CK53" s="22">
        <f>VLOOKUP(CK$7,'Sun Curve Sum'!$A$7:$AG$161,7)</f>
        <v>27.36</v>
      </c>
      <c r="CL53" s="22">
        <f>VLOOKUP(CL$7,'Sun Curve Sum'!$A$7:$AG$161,7)</f>
        <v>27.36</v>
      </c>
      <c r="CM53" s="22">
        <f>VLOOKUP(CM$7,'Sun Curve Sum'!$A$7:$AG$161,7)</f>
        <v>27</v>
      </c>
      <c r="CN53" s="22">
        <f>VLOOKUP(CN$7,'Sun Curve Sum'!$A$7:$AG$161,7)</f>
        <v>27</v>
      </c>
      <c r="CO53" s="22">
        <f>VLOOKUP(CO$7,'Sun Curve Sum'!$A$7:$AG$161,7)</f>
        <v>30.203000000000003</v>
      </c>
      <c r="CP53" s="22">
        <f>VLOOKUP(CP$7,'Sun Curve Sum'!$A$7:$AG$161,7)</f>
        <v>40.508000000000003</v>
      </c>
      <c r="CQ53" s="22">
        <f>VLOOKUP(CQ$7,'Sun Curve Sum'!$A$7:$AG$161,7)</f>
        <v>45.12</v>
      </c>
      <c r="CR53" s="22">
        <f>VLOOKUP(CR$7,'Sun Curve Sum'!$A$7:$AG$161,7)</f>
        <v>36.24</v>
      </c>
      <c r="CS53" s="22">
        <f>VLOOKUP(CS$7,'Sun Curve Sum'!$A$7:$AG$161,7)</f>
        <v>28.778000000000002</v>
      </c>
      <c r="CT53" s="22">
        <f>VLOOKUP(CT$7,'Sun Curve Sum'!$A$7:$AG$161,7)</f>
        <v>27.713000000000001</v>
      </c>
      <c r="CU53" s="22">
        <f>VLOOKUP(CU$7,'Sun Curve Sum'!$A$7:$AG$161,7)</f>
        <v>27.713000000000001</v>
      </c>
      <c r="CV53" s="22">
        <f>VLOOKUP(CV$7,'Sun Curve Sum'!$A$7:$AG$161,7)</f>
        <v>27.914999999999999</v>
      </c>
      <c r="CW53" s="22">
        <f>VLOOKUP(CW$7,'Sun Curve Sum'!$A$7:$AG$161,7)</f>
        <v>27.555</v>
      </c>
      <c r="CX53" s="22">
        <f>VLOOKUP(CX$7,'Sun Curve Sum'!$A$7:$AG$161,7)</f>
        <v>27.555</v>
      </c>
      <c r="CY53" s="22">
        <f>VLOOKUP(CY$7,'Sun Curve Sum'!$A$7:$AG$161,7)</f>
        <v>27.195</v>
      </c>
      <c r="CZ53" s="22">
        <f>VLOOKUP(CZ$7,'Sun Curve Sum'!$A$7:$AG$161,7)</f>
        <v>27.195</v>
      </c>
      <c r="DA53" s="22">
        <f>VLOOKUP(DA$7,'Sun Curve Sum'!$A$7:$AG$161,7)</f>
        <v>30.42</v>
      </c>
      <c r="DB53" s="22">
        <f>VLOOKUP(DB$7,'Sun Curve Sum'!$A$7:$AG$161,7)</f>
        <v>40.799999999999997</v>
      </c>
      <c r="DC53" s="22">
        <f>VLOOKUP(DC$7,'Sun Curve Sum'!$A$7:$AG$161,7)</f>
        <v>45.45</v>
      </c>
      <c r="DD53" s="22">
        <f>VLOOKUP(DD$7,'Sun Curve Sum'!$A$7:$AG$161,7)</f>
        <v>36.503</v>
      </c>
      <c r="DE53" s="22">
        <f>VLOOKUP(DE$7,'Sun Curve Sum'!$A$7:$AG$161,7)</f>
        <v>28.988000000000003</v>
      </c>
      <c r="DF53" s="22">
        <f>VLOOKUP(DF$7,'Sun Curve Sum'!$A$7:$AG$161,7)</f>
        <v>27.914999999999999</v>
      </c>
      <c r="DG53" s="22">
        <f>VLOOKUP(DG$7,'Sun Curve Sum'!$A$7:$AG$161,7)</f>
        <v>27.914999999999999</v>
      </c>
      <c r="DH53" s="22">
        <f>VLOOKUP(DH$7,'Sun Curve Sum'!$A$7:$AG$161,7)</f>
        <v>28.11</v>
      </c>
      <c r="DI53" s="22">
        <f>VLOOKUP(DI$7,'Sun Curve Sum'!$A$7:$AG$161,7)</f>
        <v>27.75</v>
      </c>
      <c r="DJ53" s="22">
        <f>VLOOKUP(DJ$7,'Sun Curve Sum'!$A$7:$AG$161,7)</f>
        <v>27.75</v>
      </c>
      <c r="DK53" s="22">
        <f>VLOOKUP(DK$7,'Sun Curve Sum'!$A$7:$AG$161,7)</f>
        <v>27.39</v>
      </c>
      <c r="DL53" s="22">
        <f>VLOOKUP(DL$7,'Sun Curve Sum'!$A$7:$AG$161,7)</f>
        <v>27.39</v>
      </c>
      <c r="DM53" s="22">
        <f>VLOOKUP(DM$7,'Sun Curve Sum'!$A$7:$AG$161,7)</f>
        <v>30.638000000000002</v>
      </c>
      <c r="DN53" s="22">
        <f>VLOOKUP(DN$7,'Sun Curve Sum'!$A$7:$AG$161,7)</f>
        <v>41.093000000000004</v>
      </c>
      <c r="DO53" s="22">
        <f>VLOOKUP(DO$7,'Sun Curve Sum'!$A$7:$AG$161,7)</f>
        <v>45.78</v>
      </c>
      <c r="DP53" s="22">
        <f>VLOOKUP(DP$7,'Sun Curve Sum'!$A$7:$AG$161,7)</f>
        <v>36.765000000000001</v>
      </c>
      <c r="DQ53" s="22">
        <f>VLOOKUP(DQ$7,'Sun Curve Sum'!$A$7:$AG$161,7)</f>
        <v>29.198</v>
      </c>
      <c r="DR53" s="22">
        <f>VLOOKUP(DR$7,'Sun Curve Sum'!$A$7:$AG$161,7)</f>
        <v>28.118000000000002</v>
      </c>
      <c r="DS53" s="22">
        <f>VLOOKUP(DS$7,'Sun Curve Sum'!$A$7:$AG$161,7)</f>
        <v>28.118000000000002</v>
      </c>
      <c r="DT53" s="22">
        <f>VLOOKUP(DT$7,'Sun Curve Sum'!$A$7:$AG$161,7)</f>
        <v>28.313000000000002</v>
      </c>
      <c r="DU53" s="22">
        <f>VLOOKUP(DU$7,'Sun Curve Sum'!$A$7:$AG$161,7)</f>
        <v>27.953000000000003</v>
      </c>
      <c r="DV53" s="22">
        <f>VLOOKUP(DV$7,'Sun Curve Sum'!$A$7:$AG$161,7)</f>
        <v>27.953000000000003</v>
      </c>
      <c r="DW53" s="22">
        <f>VLOOKUP(DW$7,'Sun Curve Sum'!$A$7:$AG$161,7)</f>
        <v>27.585000000000001</v>
      </c>
      <c r="DX53" s="22">
        <f>VLOOKUP(DX$7,'Sun Curve Sum'!$A$7:$AG$161,7)</f>
        <v>27.585000000000001</v>
      </c>
      <c r="DY53" s="22">
        <f>VLOOKUP(DY$7,'Sun Curve Sum'!$A$7:$AG$161,7)</f>
        <v>30.855</v>
      </c>
      <c r="DZ53" s="22">
        <f>VLOOKUP(DZ$7,'Sun Curve Sum'!$A$7:$AG$161,7)</f>
        <v>41.384999999999998</v>
      </c>
      <c r="EA53" s="22">
        <f>VLOOKUP(EA$7,'Sun Curve Sum'!$A$7:$AG$161,7)</f>
        <v>46.103000000000002</v>
      </c>
      <c r="EB53" s="22">
        <f>VLOOKUP(EB$7,'Sun Curve Sum'!$A$7:$AG$161,7)</f>
        <v>37.027999999999999</v>
      </c>
      <c r="EC53" s="22">
        <f>VLOOKUP(EC$7,'Sun Curve Sum'!$A$7:$AG$161,7)</f>
        <v>29.408000000000001</v>
      </c>
      <c r="ED53" s="22">
        <f>VLOOKUP(ED$7,'Sun Curve Sum'!$A$7:$AG$161,7)</f>
        <v>28.313000000000002</v>
      </c>
      <c r="EE53" s="22">
        <f>VLOOKUP(EE$7,'Sun Curve Sum'!$A$7:$AG$161,7)</f>
        <v>28.313000000000002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37.63844672934291</v>
      </c>
      <c r="D56" s="22">
        <f ca="1">IF(ISERROR(AVERAGE(OFFSET('Sun Curve Sum'!$R$6,1,0,2,1))),0,AVERAGE(OFFSET('Sun Curve Sum'!$R$6,1,0,2,1)))</f>
        <v>38.5</v>
      </c>
      <c r="E56" s="22">
        <f ca="1">IF(ISERROR((SUM(OFFSET('Sun Curve Sum'!$R$6,3,0,2,1))+ 3* 'Sun Curve Sum Backup'!$R$9)/5), 'Sun Curve Sum Backup'!$R$9,(SUM(OFFSET('Sun Curve Sum'!$R$6,3,0,2,1))+ 3* 'Sun Curve Sum Backup'!$R$9)/5)</f>
        <v>34.989248901367255</v>
      </c>
      <c r="F56" s="22">
        <f>VLOOKUP(F$7,'Sun Curve Sum'!$A$7:$AG$161,18)</f>
        <v>39.426091286661467</v>
      </c>
      <c r="G56" s="23">
        <f ca="1">AVERAGE(D56,E56,F56)</f>
        <v>37.63844672934291</v>
      </c>
      <c r="H56" s="131">
        <f t="shared" ref="H56:S56" si="32">AB56</f>
        <v>35.059135360576626</v>
      </c>
      <c r="I56" s="131">
        <f t="shared" si="32"/>
        <v>34.829927037657164</v>
      </c>
      <c r="J56" s="131">
        <f t="shared" si="32"/>
        <v>34.063504152238231</v>
      </c>
      <c r="K56" s="131">
        <f t="shared" si="32"/>
        <v>32.447438412895231</v>
      </c>
      <c r="L56" s="131">
        <f t="shared" si="32"/>
        <v>32.883556102129546</v>
      </c>
      <c r="M56" s="131">
        <f t="shared" si="32"/>
        <v>33.602867224110433</v>
      </c>
      <c r="N56" s="131">
        <f t="shared" si="32"/>
        <v>34.293047239900893</v>
      </c>
      <c r="O56" s="131">
        <f t="shared" si="32"/>
        <v>34.967651262808765</v>
      </c>
      <c r="P56" s="131">
        <f t="shared" si="32"/>
        <v>34.974731038440311</v>
      </c>
      <c r="Q56" s="131">
        <f t="shared" si="32"/>
        <v>35.334976667606682</v>
      </c>
      <c r="R56" s="131">
        <f t="shared" si="32"/>
        <v>39.098141838730619</v>
      </c>
      <c r="S56" s="131">
        <f t="shared" si="32"/>
        <v>42.165154385419328</v>
      </c>
      <c r="T56" s="23">
        <f>AVERAGE(AB56:AM56)</f>
        <v>35.310010893542817</v>
      </c>
      <c r="U56" s="23">
        <f>AVERAGE(AN56:AY56)</f>
        <v>40.32199835429396</v>
      </c>
      <c r="V56" s="23">
        <f>AVERAGE(AZ56:EE56)</f>
        <v>39.400272837888366</v>
      </c>
      <c r="W56" s="78"/>
      <c r="X56" s="65">
        <f ca="1">AVERAGE(D56:F56,AB56:EE56)</f>
        <v>39.010111437339575</v>
      </c>
      <c r="Y56" s="12"/>
      <c r="Z56" s="39"/>
      <c r="AB56" s="22">
        <f>VLOOKUP(AB$7,'Sun Curve Sum'!$A$7:$AG$161,18)</f>
        <v>35.059135360576626</v>
      </c>
      <c r="AC56" s="22">
        <f>VLOOKUP(AC$7,'Sun Curve Sum'!$A$7:$AG$161,18)</f>
        <v>34.829927037657164</v>
      </c>
      <c r="AD56" s="22">
        <f>VLOOKUP(AD$7,'Sun Curve Sum'!$A$7:$AG$161,18)</f>
        <v>34.063504152238231</v>
      </c>
      <c r="AE56" s="22">
        <f>VLOOKUP(AE$7,'Sun Curve Sum'!$A$7:$AG$161,18)</f>
        <v>32.447438412895231</v>
      </c>
      <c r="AF56" s="22">
        <f>VLOOKUP(AF$7,'Sun Curve Sum'!$A$7:$AG$161,18)</f>
        <v>32.883556102129546</v>
      </c>
      <c r="AG56" s="22">
        <f>VLOOKUP(AG$7,'Sun Curve Sum'!$A$7:$AG$161,18)</f>
        <v>33.602867224110433</v>
      </c>
      <c r="AH56" s="22">
        <f>VLOOKUP(AH$7,'Sun Curve Sum'!$A$7:$AG$161,18)</f>
        <v>34.293047239900893</v>
      </c>
      <c r="AI56" s="22">
        <f>VLOOKUP(AI$7,'Sun Curve Sum'!$A$7:$AG$161,18)</f>
        <v>34.967651262808765</v>
      </c>
      <c r="AJ56" s="22">
        <f>VLOOKUP(AJ$7,'Sun Curve Sum'!$A$7:$AG$161,18)</f>
        <v>34.974731038440311</v>
      </c>
      <c r="AK56" s="22">
        <f>VLOOKUP(AK$7,'Sun Curve Sum'!$A$7:$AG$161,18)</f>
        <v>35.334976667606682</v>
      </c>
      <c r="AL56" s="22">
        <f>VLOOKUP(AL$7,'Sun Curve Sum'!$A$7:$AG$161,18)</f>
        <v>39.098141838730619</v>
      </c>
      <c r="AM56" s="22">
        <f>VLOOKUP(AM$7,'Sun Curve Sum'!$A$7:$AG$161,18)</f>
        <v>42.165154385419328</v>
      </c>
      <c r="AN56" s="22">
        <f>VLOOKUP(AN$7,'Sun Curve Sum'!$A$7:$AG$161,18)</f>
        <v>42.785741719800569</v>
      </c>
      <c r="AO56" s="22">
        <f>VLOOKUP(AO$7,'Sun Curve Sum'!$A$7:$AG$161,18)</f>
        <v>41.476739761067599</v>
      </c>
      <c r="AP56" s="22">
        <f>VLOOKUP(AP$7,'Sun Curve Sum'!$A$7:$AG$161,18)</f>
        <v>40.097161714684731</v>
      </c>
      <c r="AQ56" s="22">
        <f>VLOOKUP(AQ$7,'Sun Curve Sum'!$A$7:$AG$161,18)</f>
        <v>38.03997522241017</v>
      </c>
      <c r="AR56" s="22">
        <f>VLOOKUP(AR$7,'Sun Curve Sum'!$A$7:$AG$161,18)</f>
        <v>38.179684298653086</v>
      </c>
      <c r="AS56" s="22">
        <f>VLOOKUP(AS$7,'Sun Curve Sum'!$A$7:$AG$161,18)</f>
        <v>38.594944002746196</v>
      </c>
      <c r="AT56" s="22">
        <f>VLOOKUP(AT$7,'Sun Curve Sum'!$A$7:$AG$161,18)</f>
        <v>38.954044101867616</v>
      </c>
      <c r="AU56" s="22">
        <f>VLOOKUP(AU$7,'Sun Curve Sum'!$A$7:$AG$161,18)</f>
        <v>39.353668069151233</v>
      </c>
      <c r="AV56" s="22">
        <f>VLOOKUP(AV$7,'Sun Curve Sum'!$A$7:$AG$161,18)</f>
        <v>39.406907839404425</v>
      </c>
      <c r="AW56" s="22">
        <f>VLOOKUP(AW$7,'Sun Curve Sum'!$A$7:$AG$161,18)</f>
        <v>39.570778632717008</v>
      </c>
      <c r="AX56" s="22">
        <f>VLOOKUP(AX$7,'Sun Curve Sum'!$A$7:$AG$161,18)</f>
        <v>42.62081440771162</v>
      </c>
      <c r="AY56" s="22">
        <f>VLOOKUP(AY$7,'Sun Curve Sum'!$A$7:$AG$161,18)</f>
        <v>44.783520481313275</v>
      </c>
      <c r="AZ56" s="22">
        <f>VLOOKUP(AZ$7,'Sun Curve Sum'!$A$7:$AG$161,18)</f>
        <v>43.074896908746453</v>
      </c>
      <c r="BA56" s="22">
        <f>VLOOKUP(BA$7,'Sun Curve Sum'!$A$7:$AG$161,18)</f>
        <v>41.565949035199019</v>
      </c>
      <c r="BB56" s="22">
        <f>VLOOKUP(BB$7,'Sun Curve Sum'!$A$7:$AG$161,18)</f>
        <v>39.639116479072293</v>
      </c>
      <c r="BC56" s="22">
        <f>VLOOKUP(BC$7,'Sun Curve Sum'!$A$7:$AG$161,18)</f>
        <v>36.957351320023037</v>
      </c>
      <c r="BD56" s="22">
        <f>VLOOKUP(BD$7,'Sun Curve Sum'!$A$7:$AG$161,18)</f>
        <v>36.890528763293112</v>
      </c>
      <c r="BE56" s="22">
        <f>VLOOKUP(BE$7,'Sun Curve Sum'!$A$7:$AG$161,18)</f>
        <v>37.384759706466966</v>
      </c>
      <c r="BF56" s="22">
        <f>VLOOKUP(BF$7,'Sun Curve Sum'!$A$7:$AG$161,18)</f>
        <v>37.972001249783553</v>
      </c>
      <c r="BG56" s="22">
        <f>VLOOKUP(BG$7,'Sun Curve Sum'!$A$7:$AG$161,18)</f>
        <v>38.469813521681125</v>
      </c>
      <c r="BH56" s="22">
        <f>VLOOKUP(BH$7,'Sun Curve Sum'!$A$7:$AG$161,18)</f>
        <v>38.392930489415932</v>
      </c>
      <c r="BI56" s="22">
        <f>VLOOKUP(BI$7,'Sun Curve Sum'!$A$7:$AG$161,18)</f>
        <v>38.396297753890465</v>
      </c>
      <c r="BJ56" s="22">
        <f>VLOOKUP(BJ$7,'Sun Curve Sum'!$A$7:$AG$161,18)</f>
        <v>41.137769266094232</v>
      </c>
      <c r="BK56" s="22">
        <f>VLOOKUP(BK$7,'Sun Curve Sum'!$A$7:$AG$161,18)</f>
        <v>43.112502940272982</v>
      </c>
      <c r="BL56" s="22">
        <f>VLOOKUP(BL$7,'Sun Curve Sum'!$A$7:$AG$161,18)</f>
        <v>43.075771743924136</v>
      </c>
      <c r="BM56" s="22">
        <f>VLOOKUP(BM$7,'Sun Curve Sum'!$A$7:$AG$161,18)</f>
        <v>41.608569293542715</v>
      </c>
      <c r="BN56" s="22">
        <f>VLOOKUP(BN$7,'Sun Curve Sum'!$A$7:$AG$161,18)</f>
        <v>39.73670313390398</v>
      </c>
      <c r="BO56" s="22">
        <f>VLOOKUP(BO$7,'Sun Curve Sum'!$A$7:$AG$161,18)</f>
        <v>37.006077759687841</v>
      </c>
      <c r="BP56" s="22">
        <f>VLOOKUP(BP$7,'Sun Curve Sum'!$A$7:$AG$161,18)</f>
        <v>36.940221584092683</v>
      </c>
      <c r="BQ56" s="22">
        <f>VLOOKUP(BQ$7,'Sun Curve Sum'!$A$7:$AG$161,18)</f>
        <v>37.418940907763506</v>
      </c>
      <c r="BR56" s="22">
        <f>VLOOKUP(BR$7,'Sun Curve Sum'!$A$7:$AG$161,18)</f>
        <v>37.988066243444578</v>
      </c>
      <c r="BS56" s="22">
        <f>VLOOKUP(BS$7,'Sun Curve Sum'!$A$7:$AG$161,18)</f>
        <v>38.470191715025543</v>
      </c>
      <c r="BT56" s="22">
        <f>VLOOKUP(BT$7,'Sun Curve Sum'!$A$7:$AG$161,18)</f>
        <v>38.394722825785202</v>
      </c>
      <c r="BU56" s="22">
        <f>VLOOKUP(BU$7,'Sun Curve Sum'!$A$7:$AG$161,18)</f>
        <v>38.396384339159972</v>
      </c>
      <c r="BV56" s="22">
        <f>VLOOKUP(BV$7,'Sun Curve Sum'!$A$7:$AG$161,18)</f>
        <v>41.125599919888018</v>
      </c>
      <c r="BW56" s="22">
        <f>VLOOKUP(BW$7,'Sun Curve Sum'!$A$7:$AG$161,18)</f>
        <v>43.056867713011577</v>
      </c>
      <c r="BX56" s="22">
        <f>VLOOKUP(BX$7,'Sun Curve Sum'!$A$7:$AG$161,18)</f>
        <v>40.392658307375768</v>
      </c>
      <c r="BY56" s="22">
        <f>VLOOKUP(BY$7,'Sun Curve Sum'!$A$7:$AG$161,18)</f>
        <v>39.077447029525857</v>
      </c>
      <c r="BZ56" s="22">
        <f>VLOOKUP(BZ$7,'Sun Curve Sum'!$A$7:$AG$161,18)</f>
        <v>37.390212066373998</v>
      </c>
      <c r="CA56" s="22">
        <f>VLOOKUP(CA$7,'Sun Curve Sum'!$A$7:$AG$161,18)</f>
        <v>34.858817090676553</v>
      </c>
      <c r="CB56" s="22">
        <f>VLOOKUP(CB$7,'Sun Curve Sum'!$A$7:$AG$161,18)</f>
        <v>34.814245438312938</v>
      </c>
      <c r="CC56" s="22">
        <f>VLOOKUP(CC$7,'Sun Curve Sum'!$A$7:$AG$161,18)</f>
        <v>35.268446441691076</v>
      </c>
      <c r="CD56" s="22">
        <f>VLOOKUP(CD$7,'Sun Curve Sum'!$A$7:$AG$161,18)</f>
        <v>35.804043992539917</v>
      </c>
      <c r="CE56" s="22">
        <f>VLOOKUP(CE$7,'Sun Curve Sum'!$A$7:$AG$161,18)</f>
        <v>36.259853102051039</v>
      </c>
      <c r="CF56" s="22">
        <f>VLOOKUP(CF$7,'Sun Curve Sum'!$A$7:$AG$161,18)</f>
        <v>36.206291289182353</v>
      </c>
      <c r="CG56" s="22">
        <f>VLOOKUP(CG$7,'Sun Curve Sum'!$A$7:$AG$161,18)</f>
        <v>36.222171860045854</v>
      </c>
      <c r="CH56" s="22">
        <f>VLOOKUP(CH$7,'Sun Curve Sum'!$A$7:$AG$161,18)</f>
        <v>38.7847200160924</v>
      </c>
      <c r="CI56" s="22">
        <f>VLOOKUP(CI$7,'Sun Curve Sum'!$A$7:$AG$161,18)</f>
        <v>40.552470351627186</v>
      </c>
      <c r="CJ56" s="22">
        <f>VLOOKUP(CJ$7,'Sun Curve Sum'!$A$7:$AG$161,18)</f>
        <v>41.717193637562268</v>
      </c>
      <c r="CK56" s="22">
        <f>VLOOKUP(CK$7,'Sun Curve Sum'!$A$7:$AG$161,18)</f>
        <v>40.386631261788644</v>
      </c>
      <c r="CL56" s="22">
        <f>VLOOKUP(CL$7,'Sun Curve Sum'!$A$7:$AG$161,18)</f>
        <v>38.683943870940588</v>
      </c>
      <c r="CM56" s="22">
        <f>VLOOKUP(CM$7,'Sun Curve Sum'!$A$7:$AG$161,18)</f>
        <v>36.133820232328652</v>
      </c>
      <c r="CN56" s="22">
        <f>VLOOKUP(CN$7,'Sun Curve Sum'!$A$7:$AG$161,18)</f>
        <v>36.079295081598467</v>
      </c>
      <c r="CO56" s="22">
        <f>VLOOKUP(CO$7,'Sun Curve Sum'!$A$7:$AG$161,18)</f>
        <v>36.524162170395712</v>
      </c>
      <c r="CP56" s="22">
        <f>VLOOKUP(CP$7,'Sun Curve Sum'!$A$7:$AG$161,18)</f>
        <v>37.050276281452007</v>
      </c>
      <c r="CQ56" s="22">
        <f>VLOOKUP(CQ$7,'Sun Curve Sum'!$A$7:$AG$161,18)</f>
        <v>37.495305175572035</v>
      </c>
      <c r="CR56" s="22">
        <f>VLOOKUP(CR$7,'Sun Curve Sum'!$A$7:$AG$161,18)</f>
        <v>37.429350645591533</v>
      </c>
      <c r="CS56" s="22">
        <f>VLOOKUP(CS$7,'Sun Curve Sum'!$A$7:$AG$161,18)</f>
        <v>37.432948170566846</v>
      </c>
      <c r="CT56" s="22">
        <f>VLOOKUP(CT$7,'Sun Curve Sum'!$A$7:$AG$161,18)</f>
        <v>39.934367681522055</v>
      </c>
      <c r="CU56" s="22">
        <f>VLOOKUP(CU$7,'Sun Curve Sum'!$A$7:$AG$161,18)</f>
        <v>41.70417609497234</v>
      </c>
      <c r="CV56" s="22">
        <f>VLOOKUP(CV$7,'Sun Curve Sum'!$A$7:$AG$161,18)</f>
        <v>42.899280941113574</v>
      </c>
      <c r="CW56" s="22">
        <f>VLOOKUP(CW$7,'Sun Curve Sum'!$A$7:$AG$161,18)</f>
        <v>41.567112589254123</v>
      </c>
      <c r="CX56" s="22">
        <f>VLOOKUP(CX$7,'Sun Curve Sum'!$A$7:$AG$161,18)</f>
        <v>39.862521303448169</v>
      </c>
      <c r="CY56" s="22">
        <f>VLOOKUP(CY$7,'Sun Curve Sum'!$A$7:$AG$161,18)</f>
        <v>37.309378308343334</v>
      </c>
      <c r="CZ56" s="22">
        <f>VLOOKUP(CZ$7,'Sun Curve Sum'!$A$7:$AG$161,18)</f>
        <v>37.254767315623347</v>
      </c>
      <c r="DA56" s="22">
        <f>VLOOKUP(DA$7,'Sun Curve Sum'!$A$7:$AG$161,18)</f>
        <v>37.70012932424401</v>
      </c>
      <c r="DB56" s="22">
        <f>VLOOKUP(DB$7,'Sun Curve Sum'!$A$7:$AG$161,18)</f>
        <v>38.22682993708429</v>
      </c>
      <c r="DC56" s="22">
        <f>VLOOKUP(DC$7,'Sun Curve Sum'!$A$7:$AG$161,18)</f>
        <v>38.67234654322327</v>
      </c>
      <c r="DD56" s="22">
        <f>VLOOKUP(DD$7,'Sun Curve Sum'!$A$7:$AG$161,18)</f>
        <v>38.606286830198513</v>
      </c>
      <c r="DE56" s="22">
        <f>VLOOKUP(DE$7,'Sun Curve Sum'!$A$7:$AG$161,18)</f>
        <v>38.609860257325856</v>
      </c>
      <c r="DF56" s="22">
        <f>VLOOKUP(DF$7,'Sun Curve Sum'!$A$7:$AG$161,18)</f>
        <v>40.890440909213872</v>
      </c>
      <c r="DG56" s="22">
        <f>VLOOKUP(DG$7,'Sun Curve Sum'!$A$7:$AG$161,18)</f>
        <v>42.686294049167415</v>
      </c>
      <c r="DH56" s="22">
        <f>VLOOKUP(DH$7,'Sun Curve Sum'!$A$7:$AG$161,18)</f>
        <v>43.938509561444086</v>
      </c>
      <c r="DI56" s="22">
        <f>VLOOKUP(DI$7,'Sun Curve Sum'!$A$7:$AG$161,18)</f>
        <v>42.628537434857755</v>
      </c>
      <c r="DJ56" s="22">
        <f>VLOOKUP(DJ$7,'Sun Curve Sum'!$A$7:$AG$161,18)</f>
        <v>40.941160262157226</v>
      </c>
      <c r="DK56" s="22">
        <f>VLOOKUP(DK$7,'Sun Curve Sum'!$A$7:$AG$161,18)</f>
        <v>37.994153996641991</v>
      </c>
      <c r="DL56" s="22">
        <f>VLOOKUP(DL$7,'Sun Curve Sum'!$A$7:$AG$161,18)</f>
        <v>37.962715964646002</v>
      </c>
      <c r="DM56" s="22">
        <f>VLOOKUP(DM$7,'Sun Curve Sum'!$A$7:$AG$161,18)</f>
        <v>38.435254933159136</v>
      </c>
      <c r="DN56" s="22">
        <f>VLOOKUP(DN$7,'Sun Curve Sum'!$A$7:$AG$161,18)</f>
        <v>38.989917833913012</v>
      </c>
      <c r="DO56" s="22">
        <f>VLOOKUP(DO$7,'Sun Curve Sum'!$A$7:$AG$161,18)</f>
        <v>39.464906976385386</v>
      </c>
      <c r="DP56" s="22">
        <f>VLOOKUP(DP$7,'Sun Curve Sum'!$A$7:$AG$161,18)</f>
        <v>39.425613120749922</v>
      </c>
      <c r="DQ56" s="22">
        <f>VLOOKUP(DQ$7,'Sun Curve Sum'!$A$7:$AG$161,18)</f>
        <v>39.456082848370635</v>
      </c>
      <c r="DR56" s="22">
        <f>VLOOKUP(DR$7,'Sun Curve Sum'!$A$7:$AG$161,18)</f>
        <v>42.187143933904316</v>
      </c>
      <c r="DS56" s="22">
        <f>VLOOKUP(DS$7,'Sun Curve Sum'!$A$7:$AG$161,18)</f>
        <v>44.005944160237355</v>
      </c>
      <c r="DT56" s="22">
        <f>VLOOKUP(DT$7,'Sun Curve Sum'!$A$7:$AG$161,18)</f>
        <v>45.306373683886051</v>
      </c>
      <c r="DU56" s="22">
        <f>VLOOKUP(DU$7,'Sun Curve Sum'!$A$7:$AG$161,18)</f>
        <v>43.992041738818237</v>
      </c>
      <c r="DV56" s="22">
        <f>VLOOKUP(DV$7,'Sun Curve Sum'!$A$7:$AG$161,18)</f>
        <v>42.295665783674536</v>
      </c>
      <c r="DW56" s="22">
        <f>VLOOKUP(DW$7,'Sun Curve Sum'!$A$7:$AG$161,18)</f>
        <v>38.91545730569851</v>
      </c>
      <c r="DX56" s="22">
        <f>VLOOKUP(DX$7,'Sun Curve Sum'!$A$7:$AG$161,18)</f>
        <v>38.889962368920315</v>
      </c>
      <c r="DY56" s="22">
        <f>VLOOKUP(DY$7,'Sun Curve Sum'!$A$7:$AG$161,18)</f>
        <v>39.373601950343811</v>
      </c>
      <c r="DZ56" s="22">
        <f>VLOOKUP(DZ$7,'Sun Curve Sum'!$A$7:$AG$161,18)</f>
        <v>39.94012710104397</v>
      </c>
      <c r="EA56" s="22">
        <f>VLOOKUP(EA$7,'Sun Curve Sum'!$A$7:$AG$161,18)</f>
        <v>40.426563419228621</v>
      </c>
      <c r="EB56" s="22">
        <f>VLOOKUP(EB$7,'Sun Curve Sum'!$A$7:$AG$161,18)</f>
        <v>40.393580988863526</v>
      </c>
      <c r="EC56" s="22">
        <f>VLOOKUP(EC$7,'Sun Curve Sum'!$A$7:$AG$161,18)</f>
        <v>40.430869315641694</v>
      </c>
      <c r="ED56" s="22">
        <f>VLOOKUP(ED$7,'Sun Curve Sum'!$A$7:$AG$161,18)</f>
        <v>42.841826614949639</v>
      </c>
      <c r="EE56" s="22">
        <f>VLOOKUP(EE$7,'Sun Curve Sum'!$A$7:$AG$161,18)</f>
        <v>44.686776873892754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6871.4478771353024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7387.7996237573225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6736.812776577759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4478.9373082383099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6790.3597512998194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6221.1529887205543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6631.4117679570054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Price'!A2</f>
        <v>37181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8" thickBot="1" x14ac:dyDescent="0.3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22.73076923076923</v>
      </c>
      <c r="L4" s="168">
        <f>P2Sun!U5</f>
        <v>24.000375000000002</v>
      </c>
      <c r="M4" s="168">
        <f>P2Sun!V5</f>
        <v>29.000418604651163</v>
      </c>
      <c r="N4" s="211">
        <f>AVERAGE(P2Sun!S5:V5)</f>
        <v>18.932890708855098</v>
      </c>
      <c r="O4" s="166">
        <f>P2Sun!W5</f>
        <v>27.500268292682929</v>
      </c>
      <c r="P4" s="168">
        <f>P2Sun!X5</f>
        <v>23.99966666666667</v>
      </c>
      <c r="Q4" s="168">
        <f>P2Sun!Y5</f>
        <v>20.999878048780488</v>
      </c>
      <c r="R4" s="208">
        <f>AVERAGE(P2Sun!Z5:AB5)</f>
        <v>20.000006418485238</v>
      </c>
      <c r="S4" s="208">
        <f>AVERAGE(P2Sun!AC5:AE5)</f>
        <v>31.00003126954347</v>
      </c>
      <c r="T4" s="208">
        <f>AVERAGE(P2Sun!AF5:AH5)</f>
        <v>26.666759689922483</v>
      </c>
      <c r="U4" s="209">
        <f>AVERAGE(P2Sun!W5:AH5)</f>
        <v>25.458350428498637</v>
      </c>
      <c r="V4" s="231">
        <f>AVERAGE(P2Sun!AI5:AT5)</f>
        <v>26.937481807091604</v>
      </c>
      <c r="W4" s="167">
        <f>AVERAGE(P2Sun!AU5:BF5)</f>
        <v>26.958337964711859</v>
      </c>
      <c r="X4" s="167">
        <f>AVERAGE(P2Sun!BG5:BI5,P2Sun!BS5:BU5,P2Sun!CE5:CG5,P2Sun!CQ5:CS5,P2Sun!DC5:DE5,P2Sun!DO5:DQ5,P2Sun!EA5:EC5,P2Sun!EM5:EO5,P2Sun!EY5:FA5,P2Sun!FK5:FM5)</f>
        <v>28.629635996151482</v>
      </c>
      <c r="Y4" s="208">
        <f>AVERAGE(P2Sun!BJ5:BL5,P2Sun!BV5:BX5,P2Sun!CH5:CJ5,P2Sun!CT5:CV5,P2Sun!DF5:DH5,P2Sun!DR5:DT5,P2Sun!ED5:EF5,P2Sun!EP5:ER5,P2Sun!FB5:FD5,P2Sun!FN5:FP5)</f>
        <v>23.26604214929695</v>
      </c>
      <c r="Z4" s="208">
        <f>AVERAGE(P2Sun!BM5:BO5,P2Sun!BY5:CA5,P2Sun!CK5:CM5,P2Sun!CW5:CY5,P2Sun!DI5:DK5,P2Sun!DU5:DW5,P2Sun!EG5:EI5,P2Sun!ES5:EU5,P2Sun!FE5:FG5,P2Sun!FQ5:FS5)</f>
        <v>33.118332497591581</v>
      </c>
      <c r="AA4" s="208">
        <f>AVERAGE(P2Sun!BP5:BR5,P2Sun!CB5:CD5,P2Sun!CN5:CP5,P2Sun!CZ5:DB5,P2Sun!DL5:DN5,P2Sun!DX5:DZ5,P2Sun!EJ5:EL5,P2Sun!EV5:EX5,P2Sun!FH5:FJ5,P2Sun!FT5:FV5)</f>
        <v>28.868712358672401</v>
      </c>
      <c r="AB4" s="209">
        <f>AVERAGE(P2Sun!BG5:FV5)</f>
        <v>28.470680750428109</v>
      </c>
    </row>
    <row r="5" spans="1:28" ht="13.2" x14ac:dyDescent="0.25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23.128205128205128</v>
      </c>
      <c r="L5" s="168">
        <f>P2Sun!U7</f>
        <v>24</v>
      </c>
      <c r="M5" s="168">
        <f>P2Sun!V7</f>
        <v>28.999976744186046</v>
      </c>
      <c r="N5" s="211">
        <f>AVERAGE(P2Sun!S7:V7)</f>
        <v>19.032045468097792</v>
      </c>
      <c r="O5" s="166">
        <f>P2Sun!W7</f>
        <v>27.000487804878052</v>
      </c>
      <c r="P5" s="168">
        <f>P2Sun!X7</f>
        <v>23.500000000000004</v>
      </c>
      <c r="Q5" s="168">
        <f>P2Sun!Y7</f>
        <v>21.499658536585368</v>
      </c>
      <c r="R5" s="168">
        <f>AVERAGE(P2Sun!Z7:AB7)</f>
        <v>21.33315618314078</v>
      </c>
      <c r="S5" s="168">
        <f>AVERAGE(P2Sun!AC7:AE7)</f>
        <v>32.499955180321031</v>
      </c>
      <c r="T5" s="168">
        <f>AVERAGE(P2Sun!AF7:AH7)</f>
        <v>26.500195040747368</v>
      </c>
      <c r="U5" s="211">
        <f>AVERAGE(P2Sun!W7:AH7)</f>
        <v>26.083338796174246</v>
      </c>
      <c r="V5" s="210">
        <f>AVERAGE(P2Sun!AI7:AT7)</f>
        <v>28.37496626157979</v>
      </c>
      <c r="W5" s="166">
        <f>AVERAGE(P2Sun!AU7:BF7)</f>
        <v>28.395873476215758</v>
      </c>
      <c r="X5" s="166">
        <f>AVERAGE(P2Sun!BG7:BI7,P2Sun!BS7:BU7,P2Sun!CE7:CG7,P2Sun!CQ7:CS7,P2Sun!DC7:DE7,P2Sun!DO7:DQ7,P2Sun!EA7:EC7,P2Sun!EM7:EO7,P2Sun!EY7:FA7,P2Sun!FK7:FM7)</f>
        <v>31.137984239704611</v>
      </c>
      <c r="Y5" s="168">
        <f>AVERAGE(P2Sun!BJ7:BL7,P2Sun!BV7:BX7,P2Sun!CH7:CJ7,P2Sun!CT7:CV7,P2Sun!DF7:DH7,P2Sun!DR7:DT7,P2Sun!ED7:EF7,P2Sun!EP7:ER7,P2Sun!FB7:FD7,P2Sun!FN7:FP7)</f>
        <v>27.45474616358679</v>
      </c>
      <c r="Z5" s="168">
        <f>AVERAGE(P2Sun!BM7:BO7,P2Sun!BY7:CA7,P2Sun!CK7:CM7,P2Sun!CW7:CY7,P2Sun!DI7:DK7,P2Sun!DU7:DW7,P2Sun!EG7:EI7,P2Sun!ES7:EU7,P2Sun!FE7:FG7,P2Sun!FQ7:FS7)</f>
        <v>37.525072356771297</v>
      </c>
      <c r="AA5" s="168">
        <f>AVERAGE(P2Sun!BP7:BR7,P2Sun!CB7:CD7,P2Sun!CN7:CP7,P2Sun!CZ7:DB7,P2Sun!DL7:DN7,P2Sun!DX7:DZ7,P2Sun!EJ7:EL7,P2Sun!EV7:EX7,P2Sun!FH7:FJ7,P2Sun!FT7:FV7)</f>
        <v>33.157458847731178</v>
      </c>
      <c r="AB5" s="211">
        <f>AVERAGE(P2Sun!BG7:FV7)</f>
        <v>32.31881540194847</v>
      </c>
    </row>
    <row r="6" spans="1:28" ht="13.2" x14ac:dyDescent="0.25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23.462564102564102</v>
      </c>
      <c r="L6" s="168">
        <f>P2Sun!U9</f>
        <v>22.999750000000002</v>
      </c>
      <c r="M6" s="168">
        <f>P2Sun!V9</f>
        <v>26.499674418604648</v>
      </c>
      <c r="N6" s="211">
        <f>AVERAGE(P2Sun!S9:V9)</f>
        <v>18.240497130292191</v>
      </c>
      <c r="O6" s="166">
        <f>P2Sun!W9</f>
        <v>26.99963414634146</v>
      </c>
      <c r="P6" s="168">
        <f>P2Sun!X9</f>
        <v>26.750222222222224</v>
      </c>
      <c r="Q6" s="168">
        <f>P2Sun!Y9</f>
        <v>25.750317073170734</v>
      </c>
      <c r="R6" s="168">
        <f>AVERAGE(P2Sun!Z9:AB9)</f>
        <v>24.00019544287548</v>
      </c>
      <c r="S6" s="168">
        <f>AVERAGE(P2Sun!AC9:AE9)</f>
        <v>30.666691890765065</v>
      </c>
      <c r="T6" s="168">
        <f>AVERAGE(P2Sun!AF9:AH9)</f>
        <v>27.000240409461341</v>
      </c>
      <c r="U6" s="211">
        <f>AVERAGE(P2Sun!W9:AH9)</f>
        <v>27.041796389253339</v>
      </c>
      <c r="V6" s="210">
        <f>AVERAGE(P2Sun!AI9:AT9)</f>
        <v>27.000020315080491</v>
      </c>
      <c r="W6" s="166">
        <f>AVERAGE(P2Sun!AU9:BF9)</f>
        <v>27.250958958692308</v>
      </c>
      <c r="X6" s="166">
        <f>AVERAGE(P2Sun!BG9:BI9,P2Sun!BS9:BU9,P2Sun!CE9:CG9,P2Sun!CQ9:CS9,P2Sun!DC9:DE9,P2Sun!DO9:DQ9,P2Sun!EA9:EC9,P2Sun!EM9:EO9,P2Sun!EY9:FA9,P2Sun!FK9:FM9)</f>
        <v>28.091454477274954</v>
      </c>
      <c r="Y6" s="168">
        <f>AVERAGE(P2Sun!BJ9:BL9,P2Sun!BV9:BX9,P2Sun!CH9:CJ9,P2Sun!CT9:CV9,P2Sun!DF9:DH9,P2Sun!DR9:DT9,P2Sun!ED9:EF9,P2Sun!EP9:ER9,P2Sun!FB9:FD9,P2Sun!FN9:FP9)</f>
        <v>27.580102529082204</v>
      </c>
      <c r="Z6" s="168">
        <f>AVERAGE(P2Sun!BM9:BO9,P2Sun!BY9:CA9,P2Sun!CK9:CM9,P2Sun!CW9:CY9,P2Sun!DI9:DK9,P2Sun!DU9:DW9,P2Sun!EG9:EI9,P2Sun!ES9:EU9,P2Sun!FE9:FG9,P2Sun!FQ9:FS9)</f>
        <v>30.130793602885124</v>
      </c>
      <c r="AA6" s="168">
        <f>AVERAGE(P2Sun!BP9:BR9,P2Sun!CB9:CD9,P2Sun!CN9:CP9,P2Sun!CZ9:DB9,P2Sun!DL9:DN9,P2Sun!DX9:DZ9,P2Sun!EJ9:EL9,P2Sun!EV9:EX9,P2Sun!FH9:FJ9,P2Sun!FT9:FV9)</f>
        <v>28.71777452683606</v>
      </c>
      <c r="AB6" s="211">
        <f>AVERAGE(P2Sun!BG9:FV9)</f>
        <v>28.630031284019584</v>
      </c>
    </row>
    <row r="7" spans="1:28" ht="13.2" x14ac:dyDescent="0.25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24.000116279069765</v>
      </c>
      <c r="N7" s="211">
        <f>AVERAGE(P2Sun!S11:V11)</f>
        <v>17.484404069767443</v>
      </c>
      <c r="O7" s="166">
        <f>P2Sun!W11</f>
        <v>24.500097560975615</v>
      </c>
      <c r="P7" s="168">
        <f>P2Sun!X11</f>
        <v>23.999888888888893</v>
      </c>
      <c r="Q7" s="168">
        <f>P2Sun!Y11</f>
        <v>23.500268292682929</v>
      </c>
      <c r="R7" s="168">
        <f>AVERAGE(P2Sun!Z11:AB11)</f>
        <v>23.666581621737276</v>
      </c>
      <c r="S7" s="168">
        <f>AVERAGE(P2Sun!AC11:AE11)</f>
        <v>29.833275171982489</v>
      </c>
      <c r="T7" s="168">
        <f>AVERAGE(P2Sun!AF11:AH11)</f>
        <v>25.999970632081098</v>
      </c>
      <c r="U7" s="211">
        <f>AVERAGE(P2Sun!W11:AH11)</f>
        <v>25.874978084995831</v>
      </c>
      <c r="V7" s="210">
        <f>AVERAGE(P2Sun!AI11:AT11)</f>
        <v>16.333322899180413</v>
      </c>
      <c r="W7" s="166">
        <f>AVERAGE(P2Sun!AU11:BF11)</f>
        <v>15.56837609279942</v>
      </c>
      <c r="X7" s="166">
        <f>AVERAGE(P2Sun!BG11:BI11,P2Sun!BS11:BU11,P2Sun!CE11:CG11,P2Sun!CQ11:CS11,P2Sun!DC11:DE11,P2Sun!DO11:DQ11,P2Sun!EA11:EC11,P2Sun!EM11:EO11,P2Sun!EY11:FA11,P2Sun!FK11:FM11)</f>
        <v>18.732039524502035</v>
      </c>
      <c r="Y7" s="168">
        <f>AVERAGE(P2Sun!BJ11:BL11,P2Sun!BV11:BX11,P2Sun!CH11:CJ11,P2Sun!CT11:CV11,P2Sun!DF11:DH11,P2Sun!DR11:DT11,P2Sun!ED11:EF11,P2Sun!EP11:ER11,P2Sun!FB11:FD11,P2Sun!FN11:FP11)</f>
        <v>18.546155940954915</v>
      </c>
      <c r="Z7" s="168">
        <f>AVERAGE(P2Sun!BM11:BO11,P2Sun!BY11:CA11,P2Sun!CK11:CM11,P2Sun!CW11:CY11,P2Sun!DI11:DK11,P2Sun!DU11:DW11,P2Sun!EG11:EI11,P2Sun!ES11:EU11,P2Sun!FE11:FG11,P2Sun!FQ11:FS11)</f>
        <v>23.692626571718765</v>
      </c>
      <c r="AA7" s="168">
        <f>AVERAGE(P2Sun!BP11:BR11,P2Sun!CB11:CD11,P2Sun!CN11:CP11,P2Sun!CZ11:DB11,P2Sun!DL11:DN11,P2Sun!DX11:DZ11,P2Sun!EJ11:EL11,P2Sun!EV11:EX11,P2Sun!FH11:FJ11,P2Sun!FT11:FV11)</f>
        <v>20.037918519707432</v>
      </c>
      <c r="AB7" s="211">
        <f>AVERAGE(P2Sun!BG11:FV11)</f>
        <v>20.252185139220785</v>
      </c>
    </row>
    <row r="8" spans="1:28" ht="13.2" x14ac:dyDescent="0.25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23.218974358974361</v>
      </c>
      <c r="L8" s="168">
        <f>P2Sun!U13</f>
        <v>19.565250000000002</v>
      </c>
      <c r="M8" s="168">
        <f>P2Sun!V13</f>
        <v>23.250093023255815</v>
      </c>
      <c r="N8" s="211">
        <f>AVERAGE(P2Sun!S13:V13)</f>
        <v>16.508579345557543</v>
      </c>
      <c r="O8" s="166">
        <f>P2Sun!W13</f>
        <v>24.250121951219512</v>
      </c>
      <c r="P8" s="168">
        <f>P2Sun!X13</f>
        <v>24.250111111111114</v>
      </c>
      <c r="Q8" s="168">
        <f>P2Sun!Y13</f>
        <v>24.249951219512198</v>
      </c>
      <c r="R8" s="168">
        <f>AVERAGE(P2Sun!Z13:AB13)</f>
        <v>24.500069426615322</v>
      </c>
      <c r="S8" s="168">
        <f>AVERAGE(P2Sun!AC13:AE13)</f>
        <v>30.666714613299977</v>
      </c>
      <c r="T8" s="168">
        <f>AVERAGE(P2Sun!AF13:AH13)</f>
        <v>25.666808835221627</v>
      </c>
      <c r="U8" s="211">
        <f>AVERAGE(P2Sun!W13:AH13)</f>
        <v>26.270913575604464</v>
      </c>
      <c r="V8" s="210">
        <f>AVERAGE(P2Sun!AI13:AT13)</f>
        <v>27.500029854870917</v>
      </c>
      <c r="W8" s="166">
        <f>AVERAGE(P2Sun!AU13:BF13)</f>
        <v>27.700897664247393</v>
      </c>
      <c r="X8" s="166">
        <f>AVERAGE(P2Sun!BG13:BI13,P2Sun!BS13:BU13,P2Sun!CE13:CG13,P2Sun!CQ13:CS13,P2Sun!DC13:DE13,P2Sun!DO13:DQ13,P2Sun!EA13:EC13,P2Sun!EM13:EO13,P2Sun!EY13:FA13,P2Sun!FK13:FM13)</f>
        <v>27.879314996631958</v>
      </c>
      <c r="Y8" s="168">
        <f>AVERAGE(P2Sun!BJ13:BL13,P2Sun!BV13:BX13,P2Sun!CH13:CJ13,P2Sun!CT13:CV13,P2Sun!DF13:DH13,P2Sun!DR13:DT13,P2Sun!ED13:EF13,P2Sun!EP13:ER13,P2Sun!FB13:FD13,P2Sun!FN13:FP13)</f>
        <v>27.722689682658153</v>
      </c>
      <c r="Z8" s="168">
        <f>AVERAGE(P2Sun!BM13:BO13,P2Sun!BY13:CA13,P2Sun!CK13:CM13,P2Sun!CW13:CY13,P2Sun!DI13:DK13,P2Sun!DU13:DW13,P2Sun!EG13:EI13,P2Sun!ES13:EU13,P2Sun!FE13:FG13,P2Sun!FQ13:FS13)</f>
        <v>31.48900422180391</v>
      </c>
      <c r="AA8" s="168">
        <f>AVERAGE(P2Sun!BP13:BR13,P2Sun!CB13:CD13,P2Sun!CN13:CP13,P2Sun!CZ13:DB13,P2Sun!DL13:DN13,P2Sun!DX13:DZ13,P2Sun!EJ13:EL13,P2Sun!EV13:EX13,P2Sun!FH13:FJ13,P2Sun!FT13:FV13)</f>
        <v>28.126672852028229</v>
      </c>
      <c r="AB8" s="211">
        <f>AVERAGE(P2Sun!BG13:FV13)</f>
        <v>28.804420438280555</v>
      </c>
    </row>
    <row r="9" spans="1:28" ht="13.2" x14ac:dyDescent="0.25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21.320512820512818</v>
      </c>
      <c r="L9" s="168">
        <f>P2Sun!U15</f>
        <v>18.14</v>
      </c>
      <c r="M9" s="168">
        <f>P2Sun!V15</f>
        <v>21.499930232558139</v>
      </c>
      <c r="N9" s="211">
        <f>AVERAGE(P2Sun!S15:V15)</f>
        <v>15.24011076326774</v>
      </c>
      <c r="O9" s="166">
        <f>P2Sun!W15</f>
        <v>22.250097560975615</v>
      </c>
      <c r="P9" s="168">
        <f>P2Sun!X15</f>
        <v>22.250000000000004</v>
      </c>
      <c r="Q9" s="168">
        <f>P2Sun!Y15</f>
        <v>22.249658536585368</v>
      </c>
      <c r="R9" s="168">
        <f>AVERAGE(P2Sun!Z15:AB15)</f>
        <v>22.500068784766796</v>
      </c>
      <c r="S9" s="168">
        <f>AVERAGE(P2Sun!AC15:AE15)</f>
        <v>30.666908276005838</v>
      </c>
      <c r="T9" s="168">
        <f>AVERAGE(P2Sun!AF15:AH15)</f>
        <v>23.666647982508447</v>
      </c>
      <c r="U9" s="211">
        <f>AVERAGE(P2Sun!W15:AH15)</f>
        <v>24.770885935617017</v>
      </c>
      <c r="V9" s="210">
        <f>AVERAGE(P2Sun!AI15:AT15)</f>
        <v>25.375043851191716</v>
      </c>
      <c r="W9" s="166">
        <f>AVERAGE(P2Sun!AU15:BF15)</f>
        <v>25.575890047718271</v>
      </c>
      <c r="X9" s="166">
        <f>AVERAGE(P2Sun!BG15:BI15,P2Sun!BS15:BU15,P2Sun!CE15:CG15,P2Sun!CQ15:CS15,P2Sun!DC15:DE15,P2Sun!DO15:DQ15,P2Sun!EA15:EC15,P2Sun!EM15:EO15,P2Sun!EY15:FA15,P2Sun!FK15:FM15)</f>
        <v>25.548068574460409</v>
      </c>
      <c r="Y9" s="168">
        <f>AVERAGE(P2Sun!BJ15:BL15,P2Sun!BV15:BX15,P2Sun!CH15:CJ15,P2Sun!CT15:CV15,P2Sun!DF15:DH15,P2Sun!DR15:DT15,P2Sun!ED15:EF15,P2Sun!EP15:ER15,P2Sun!FB15:FD15,P2Sun!FN15:FP15)</f>
        <v>25.39396944626883</v>
      </c>
      <c r="Z9" s="168">
        <f>AVERAGE(P2Sun!BM15:BO15,P2Sun!BY15:CA15,P2Sun!CK15:CM15,P2Sun!CW15:CY15,P2Sun!DI15:DK15,P2Sun!DU15:DW15,P2Sun!EG15:EI15,P2Sun!ES15:EU15,P2Sun!FE15:FG15,P2Sun!FQ15:FS15)</f>
        <v>29.97646218308855</v>
      </c>
      <c r="AA9" s="168">
        <f>AVERAGE(P2Sun!BP15:BR15,P2Sun!CB15:CD15,P2Sun!CN15:CP15,P2Sun!CZ15:DB15,P2Sun!DL15:DN15,P2Sun!DX15:DZ15,P2Sun!EJ15:EL15,P2Sun!EV15:EX15,P2Sun!FH15:FJ15,P2Sun!FT15:FV15)</f>
        <v>25.798057923764645</v>
      </c>
      <c r="AB9" s="211">
        <f>AVERAGE(P2Sun!BG15:FV15)</f>
        <v>26.679139531895601</v>
      </c>
    </row>
    <row r="10" spans="1:28" ht="13.8" thickBot="1" x14ac:dyDescent="0.3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21.717948717948715</v>
      </c>
      <c r="L10" s="178">
        <f>P2Sun!U17</f>
        <v>18.515000000000001</v>
      </c>
      <c r="M10" s="178">
        <f>P2Sun!V17</f>
        <v>22.220860465116278</v>
      </c>
      <c r="N10" s="212">
        <f>AVERAGE(P2Sun!S17:V17)</f>
        <v>15.613452295766248</v>
      </c>
      <c r="O10" s="177">
        <f>P2Sun!W17</f>
        <v>22.817170731707321</v>
      </c>
      <c r="P10" s="178">
        <f>P2Sun!X17</f>
        <v>22.740000000000002</v>
      </c>
      <c r="Q10" s="178">
        <f>P2Sun!Y17</f>
        <v>22.726000000000003</v>
      </c>
      <c r="R10" s="178">
        <f>AVERAGE(P2Sun!Z17:AB17)</f>
        <v>23.766275459991448</v>
      </c>
      <c r="S10" s="178">
        <f>AVERAGE(P2Sun!AC17:AE17)</f>
        <v>33.707141755263706</v>
      </c>
      <c r="T10" s="178">
        <f>AVERAGE(P2Sun!AF17:AH17)</f>
        <v>24.488154641224412</v>
      </c>
      <c r="U10" s="212">
        <f>AVERAGE(P2Sun!W17:AH17)</f>
        <v>26.180657191762169</v>
      </c>
      <c r="V10" s="213">
        <f>AVERAGE(P2Sun!AI17:AT17)</f>
        <v>26.638341917796101</v>
      </c>
      <c r="W10" s="177">
        <f>AVERAGE(P2Sun!AU17:BF17)</f>
        <v>26.841748018256009</v>
      </c>
      <c r="X10" s="177">
        <f>AVERAGE(P2Sun!BG17:BI17,P2Sun!BS17:BU17,P2Sun!CE17:CG17,P2Sun!CQ17:CS17,P2Sun!DC17:DE17,P2Sun!DO17:DQ17,P2Sun!EA17:EC17,P2Sun!EM17:EO17,P2Sun!EY17:FA17,P2Sun!FK17:FM17)</f>
        <v>26.451313176145728</v>
      </c>
      <c r="Y10" s="178">
        <f>AVERAGE(P2Sun!BJ17:BL17,P2Sun!BV17:BX17,P2Sun!CH17:CJ17,P2Sun!CT17:CV17,P2Sun!DF17:DH17,P2Sun!DR17:DT17,P2Sun!ED17:EF17,P2Sun!EP17:ER17,P2Sun!FB17:FD17,P2Sun!FN17:FP17)</f>
        <v>26.453677290752402</v>
      </c>
      <c r="Z10" s="178">
        <f>AVERAGE(P2Sun!BM17:BO17,P2Sun!BY17:CA17,P2Sun!CK17:CM17,P2Sun!CW17:CY17,P2Sun!DI17:DK17,P2Sun!DU17:DW17,P2Sun!EG17:EI17,P2Sun!ES17:EU17,P2Sun!FE17:FG17,P2Sun!FQ17:FS17)</f>
        <v>31.689406445387036</v>
      </c>
      <c r="AA10" s="178">
        <f>AVERAGE(P2Sun!BP17:BR17,P2Sun!CB17:CD17,P2Sun!CN17:CP17,P2Sun!CZ17:DB17,P2Sun!DL17:DN17,P2Sun!DX17:DZ17,P2Sun!EJ17:EL17,P2Sun!EV17:EX17,P2Sun!FH17:FJ17,P2Sun!FT17:FV17)</f>
        <v>26.65400568960251</v>
      </c>
      <c r="AB10" s="212">
        <f>AVERAGE(P2Sun!BG17:FV17)</f>
        <v>27.812100650471926</v>
      </c>
    </row>
    <row r="14" spans="1:28" ht="13.8" thickBot="1" x14ac:dyDescent="0.3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8" thickBot="1" x14ac:dyDescent="0.3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1.5897435897435876</v>
      </c>
      <c r="L16" s="189">
        <f t="shared" si="0"/>
        <v>0</v>
      </c>
      <c r="M16" s="189">
        <f t="shared" si="0"/>
        <v>5.5813953488481616E-4</v>
      </c>
      <c r="N16" s="200">
        <f t="shared" si="0"/>
        <v>0.39757543231961989</v>
      </c>
      <c r="O16" s="187">
        <f t="shared" ref="O16:Q22" si="1">O4-O27</f>
        <v>-1.7073170731407572E-4</v>
      </c>
      <c r="P16" s="189">
        <f t="shared" si="1"/>
        <v>0</v>
      </c>
      <c r="Q16" s="189">
        <f t="shared" si="1"/>
        <v>0</v>
      </c>
      <c r="R16" s="194">
        <f t="shared" si="0"/>
        <v>0</v>
      </c>
      <c r="S16" s="194">
        <f t="shared" si="0"/>
        <v>0</v>
      </c>
      <c r="T16" s="189">
        <f t="shared" si="0"/>
        <v>0</v>
      </c>
      <c r="U16" s="198">
        <f t="shared" si="0"/>
        <v>-1.4227642278541452E-5</v>
      </c>
      <c r="V16" s="194">
        <f t="shared" si="0"/>
        <v>-1.0416666668788821E-5</v>
      </c>
      <c r="W16" s="197">
        <f t="shared" si="0"/>
        <v>2.4026341563399001E-5</v>
      </c>
      <c r="X16" s="188">
        <f t="shared" si="0"/>
        <v>-6.5746159791046921E-5</v>
      </c>
      <c r="Y16" s="194">
        <f t="shared" si="0"/>
        <v>8.2803435113021351E-6</v>
      </c>
      <c r="Z16" s="194">
        <f t="shared" si="0"/>
        <v>-2.275532813200698E-5</v>
      </c>
      <c r="AA16" s="194">
        <f t="shared" si="0"/>
        <v>3.494880521159871E-5</v>
      </c>
      <c r="AB16" s="198">
        <f t="shared" si="0"/>
        <v>-1.1318084787603766E-5</v>
      </c>
    </row>
    <row r="17" spans="1:28" ht="13.2" x14ac:dyDescent="0.25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1.5897435897435876</v>
      </c>
      <c r="L17" s="189">
        <f t="shared" si="2"/>
        <v>0</v>
      </c>
      <c r="M17" s="189">
        <f t="shared" si="2"/>
        <v>-4.4186046511640598E-4</v>
      </c>
      <c r="N17" s="200">
        <f t="shared" si="2"/>
        <v>0.39732543231961515</v>
      </c>
      <c r="O17" s="187">
        <f t="shared" si="1"/>
        <v>3.170731707307084E-4</v>
      </c>
      <c r="P17" s="189">
        <f t="shared" si="1"/>
        <v>0</v>
      </c>
      <c r="Q17" s="189">
        <f t="shared" si="1"/>
        <v>0</v>
      </c>
      <c r="R17" s="189">
        <f t="shared" si="2"/>
        <v>0</v>
      </c>
      <c r="S17" s="189">
        <f t="shared" si="2"/>
        <v>0</v>
      </c>
      <c r="T17" s="189">
        <f t="shared" si="2"/>
        <v>0</v>
      </c>
      <c r="U17" s="200">
        <f t="shared" si="2"/>
        <v>2.6422764225486617E-5</v>
      </c>
      <c r="V17" s="189">
        <f t="shared" si="2"/>
        <v>-4.6903400882314372E-5</v>
      </c>
      <c r="W17" s="199">
        <f t="shared" si="2"/>
        <v>-5.2278313482645444E-5</v>
      </c>
      <c r="X17" s="187">
        <f t="shared" si="2"/>
        <v>-1.1455767472767775E-4</v>
      </c>
      <c r="Y17" s="189">
        <f t="shared" si="2"/>
        <v>2.0308286316605972E-5</v>
      </c>
      <c r="Z17" s="189">
        <f t="shared" si="2"/>
        <v>4.3242402327337004E-5</v>
      </c>
      <c r="AA17" s="189">
        <f t="shared" si="2"/>
        <v>5.5574073151376524E-5</v>
      </c>
      <c r="AB17" s="200">
        <f t="shared" si="2"/>
        <v>1.1417717544759398E-6</v>
      </c>
    </row>
    <row r="18" spans="1:28" ht="13.2" x14ac:dyDescent="0.25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2.5784615384615392</v>
      </c>
      <c r="L18" s="189">
        <f t="shared" si="3"/>
        <v>-0.73499999999999943</v>
      </c>
      <c r="M18" s="189">
        <f t="shared" si="3"/>
        <v>-1.2500930232558147</v>
      </c>
      <c r="N18" s="200">
        <f t="shared" si="3"/>
        <v>0.14834212880143127</v>
      </c>
      <c r="O18" s="187">
        <f t="shared" si="1"/>
        <v>-1.2195121951918964E-4</v>
      </c>
      <c r="P18" s="189">
        <f t="shared" si="1"/>
        <v>0</v>
      </c>
      <c r="Q18" s="189">
        <f t="shared" si="1"/>
        <v>0</v>
      </c>
      <c r="R18" s="189">
        <f t="shared" si="3"/>
        <v>0</v>
      </c>
      <c r="S18" s="189">
        <f t="shared" si="3"/>
        <v>0</v>
      </c>
      <c r="T18" s="189">
        <f t="shared" si="3"/>
        <v>1.2015503876128264E-4</v>
      </c>
      <c r="U18" s="200">
        <f t="shared" si="3"/>
        <v>1.9876158063425464E-5</v>
      </c>
      <c r="V18" s="189">
        <f t="shared" si="3"/>
        <v>2.1476716597135237E-5</v>
      </c>
      <c r="W18" s="199">
        <f t="shared" si="3"/>
        <v>-9.3299591270579185E-6</v>
      </c>
      <c r="X18" s="187">
        <f t="shared" si="3"/>
        <v>-4.3224908228722825E-5</v>
      </c>
      <c r="Y18" s="189">
        <f t="shared" si="3"/>
        <v>3.9300285592958062E-5</v>
      </c>
      <c r="Z18" s="189">
        <f t="shared" si="3"/>
        <v>9.2377139793597962E-5</v>
      </c>
      <c r="AA18" s="189">
        <f t="shared" si="3"/>
        <v>-4.510363279308649E-6</v>
      </c>
      <c r="AB18" s="200">
        <f t="shared" si="3"/>
        <v>2.0985538466078424E-5</v>
      </c>
    </row>
    <row r="19" spans="1:28" ht="13.2" x14ac:dyDescent="0.25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0</v>
      </c>
      <c r="Q19" s="189">
        <f t="shared" si="1"/>
        <v>0</v>
      </c>
      <c r="R19" s="189">
        <f t="shared" si="4"/>
        <v>0</v>
      </c>
      <c r="S19" s="189">
        <f t="shared" si="4"/>
        <v>0</v>
      </c>
      <c r="T19" s="189">
        <f t="shared" si="4"/>
        <v>0</v>
      </c>
      <c r="U19" s="200">
        <f t="shared" si="4"/>
        <v>0</v>
      </c>
      <c r="V19" s="189">
        <f t="shared" si="4"/>
        <v>0</v>
      </c>
      <c r="W19" s="199">
        <f t="shared" si="4"/>
        <v>0</v>
      </c>
      <c r="X19" s="187">
        <f t="shared" si="4"/>
        <v>0</v>
      </c>
      <c r="Y19" s="189">
        <f t="shared" si="4"/>
        <v>0</v>
      </c>
      <c r="Z19" s="189">
        <f t="shared" si="4"/>
        <v>0</v>
      </c>
      <c r="AA19" s="189">
        <f t="shared" si="4"/>
        <v>0</v>
      </c>
      <c r="AB19" s="200">
        <f t="shared" si="4"/>
        <v>0</v>
      </c>
    </row>
    <row r="20" spans="1:28" ht="13.2" x14ac:dyDescent="0.25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3.4502564102564115</v>
      </c>
      <c r="L20" s="189">
        <f t="shared" si="5"/>
        <v>8.0000000000001847E-2</v>
      </c>
      <c r="M20" s="189">
        <f t="shared" si="5"/>
        <v>0.25039534883721259</v>
      </c>
      <c r="N20" s="200">
        <f t="shared" si="5"/>
        <v>0.94516293977340382</v>
      </c>
      <c r="O20" s="187">
        <f t="shared" si="1"/>
        <v>0.25021951219512317</v>
      </c>
      <c r="P20" s="189">
        <f t="shared" si="1"/>
        <v>0.25011111111111362</v>
      </c>
      <c r="Q20" s="189">
        <f t="shared" si="1"/>
        <v>0.24946341463414967</v>
      </c>
      <c r="R20" s="189">
        <f t="shared" si="5"/>
        <v>0.25005872913992278</v>
      </c>
      <c r="S20" s="189">
        <f t="shared" si="5"/>
        <v>-8.8269454124656477E-5</v>
      </c>
      <c r="T20" s="189">
        <f t="shared" si="5"/>
        <v>-2.1069369907422697E-5</v>
      </c>
      <c r="U20" s="200">
        <f t="shared" si="5"/>
        <v>0.12497018407400162</v>
      </c>
      <c r="V20" s="189">
        <f t="shared" si="5"/>
        <v>0.25003782364107607</v>
      </c>
      <c r="W20" s="199">
        <f t="shared" si="5"/>
        <v>0.25001719305007342</v>
      </c>
      <c r="X20" s="187">
        <f t="shared" si="5"/>
        <v>0.2512332944751563</v>
      </c>
      <c r="Y20" s="189">
        <f t="shared" si="5"/>
        <v>0.25033783597536541</v>
      </c>
      <c r="Z20" s="189">
        <f t="shared" si="5"/>
        <v>0.24956649613857707</v>
      </c>
      <c r="AA20" s="189">
        <f t="shared" si="5"/>
        <v>0.25029693979210066</v>
      </c>
      <c r="AB20" s="200">
        <f t="shared" si="5"/>
        <v>0.25035864159528387</v>
      </c>
    </row>
    <row r="21" spans="1:28" ht="13.2" x14ac:dyDescent="0.25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2.8589743589743541</v>
      </c>
      <c r="L21" s="189">
        <f t="shared" si="6"/>
        <v>0.38974999999999937</v>
      </c>
      <c r="M21" s="189">
        <f t="shared" si="6"/>
        <v>0.249674418604652</v>
      </c>
      <c r="N21" s="200">
        <f t="shared" si="6"/>
        <v>0.87459969439475316</v>
      </c>
      <c r="O21" s="187">
        <f t="shared" si="1"/>
        <v>0.25021951219512673</v>
      </c>
      <c r="P21" s="189">
        <f t="shared" si="1"/>
        <v>0.25011111111111006</v>
      </c>
      <c r="Q21" s="189">
        <f t="shared" si="1"/>
        <v>0.24946341463414612</v>
      </c>
      <c r="R21" s="189">
        <f t="shared" si="6"/>
        <v>0.25002931108258508</v>
      </c>
      <c r="S21" s="189">
        <f t="shared" si="6"/>
        <v>0</v>
      </c>
      <c r="T21" s="189">
        <f t="shared" si="6"/>
        <v>-2.1069369910975411E-5</v>
      </c>
      <c r="U21" s="200">
        <f t="shared" si="6"/>
        <v>0.12498489692319481</v>
      </c>
      <c r="V21" s="189">
        <f t="shared" si="6"/>
        <v>0.25005123228646653</v>
      </c>
      <c r="W21" s="199">
        <f t="shared" si="6"/>
        <v>0.24996021826103032</v>
      </c>
      <c r="X21" s="187">
        <f t="shared" si="6"/>
        <v>0.25033358036687048</v>
      </c>
      <c r="Y21" s="189">
        <f t="shared" si="6"/>
        <v>0.25055128245315572</v>
      </c>
      <c r="Z21" s="189">
        <f t="shared" si="6"/>
        <v>0.24806253456791083</v>
      </c>
      <c r="AA21" s="189">
        <f t="shared" si="6"/>
        <v>0.25133898437700353</v>
      </c>
      <c r="AB21" s="200">
        <f t="shared" si="6"/>
        <v>0.25007159544123425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2.8589743589743541</v>
      </c>
      <c r="L22" s="202">
        <f t="shared" si="7"/>
        <v>0.38974999999999937</v>
      </c>
      <c r="M22" s="202">
        <f t="shared" si="7"/>
        <v>0.249674418604652</v>
      </c>
      <c r="N22" s="207">
        <f t="shared" si="7"/>
        <v>0.87459969439475138</v>
      </c>
      <c r="O22" s="201">
        <f t="shared" si="1"/>
        <v>0.25021951219512317</v>
      </c>
      <c r="P22" s="202">
        <f t="shared" si="1"/>
        <v>0.25011111111111006</v>
      </c>
      <c r="Q22" s="202">
        <f t="shared" si="1"/>
        <v>0.24946341463414612</v>
      </c>
      <c r="R22" s="202">
        <f t="shared" si="7"/>
        <v>0.25002931108258863</v>
      </c>
      <c r="S22" s="202">
        <f t="shared" si="7"/>
        <v>0</v>
      </c>
      <c r="T22" s="202">
        <f t="shared" si="7"/>
        <v>-2.1069369903869983E-5</v>
      </c>
      <c r="U22" s="207">
        <f t="shared" si="7"/>
        <v>0.12498489692319836</v>
      </c>
      <c r="V22" s="202">
        <f t="shared" si="7"/>
        <v>0.25005123228645942</v>
      </c>
      <c r="W22" s="206">
        <f t="shared" si="7"/>
        <v>0.24996021826103743</v>
      </c>
      <c r="X22" s="201">
        <f t="shared" si="7"/>
        <v>0.25033358036686337</v>
      </c>
      <c r="Y22" s="202">
        <f t="shared" si="7"/>
        <v>0.25055128245315217</v>
      </c>
      <c r="Z22" s="202">
        <f t="shared" si="7"/>
        <v>0.24806253456791083</v>
      </c>
      <c r="AA22" s="202">
        <f t="shared" si="7"/>
        <v>0.25133898437700708</v>
      </c>
      <c r="AB22" s="207">
        <f t="shared" si="7"/>
        <v>0.2500715954412307</v>
      </c>
    </row>
    <row r="25" spans="1:28" ht="13.8" thickBot="1" x14ac:dyDescent="0.3">
      <c r="A25" s="184">
        <f>A2-1</f>
        <v>37180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21.141025641025642</v>
      </c>
      <c r="L27" s="208">
        <v>24.000375000000002</v>
      </c>
      <c r="M27" s="208">
        <v>28.999860465116278</v>
      </c>
      <c r="N27" s="209">
        <v>18.535315276535478</v>
      </c>
      <c r="O27" s="189">
        <v>27.500439024390243</v>
      </c>
      <c r="P27" s="168">
        <v>23.99966666666667</v>
      </c>
      <c r="Q27" s="168">
        <v>20.999878048780488</v>
      </c>
      <c r="R27" s="168">
        <v>20.000006418485238</v>
      </c>
      <c r="S27" s="168">
        <v>31.00003126954347</v>
      </c>
      <c r="T27" s="168">
        <v>26.666759689922483</v>
      </c>
      <c r="U27" s="168">
        <v>25.458364656140915</v>
      </c>
      <c r="V27" s="210">
        <v>26.937492223758273</v>
      </c>
      <c r="W27" s="168">
        <v>26.958313938370296</v>
      </c>
      <c r="X27" s="167">
        <v>28.629701742311273</v>
      </c>
      <c r="Y27" s="208">
        <v>23.266033868953439</v>
      </c>
      <c r="Z27" s="208">
        <v>33.118355252919713</v>
      </c>
      <c r="AA27" s="208">
        <v>28.868677409867189</v>
      </c>
      <c r="AB27" s="209">
        <v>28.470692068512896</v>
      </c>
    </row>
    <row r="28" spans="1:28" ht="13.2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21.53846153846154</v>
      </c>
      <c r="L28" s="168">
        <v>24</v>
      </c>
      <c r="M28" s="168">
        <v>29.000418604651163</v>
      </c>
      <c r="N28" s="211">
        <v>18.634720035778177</v>
      </c>
      <c r="O28" s="189">
        <v>27.000170731707321</v>
      </c>
      <c r="P28" s="168">
        <v>23.5</v>
      </c>
      <c r="Q28" s="168">
        <v>21.499658536585368</v>
      </c>
      <c r="R28" s="168">
        <v>21.33315618314078</v>
      </c>
      <c r="S28" s="168">
        <v>32.499955180321031</v>
      </c>
      <c r="T28" s="168">
        <v>26.500195040747368</v>
      </c>
      <c r="U28" s="168">
        <v>26.083312373410021</v>
      </c>
      <c r="V28" s="210">
        <v>28.375013164980672</v>
      </c>
      <c r="W28" s="168">
        <v>28.395925754529241</v>
      </c>
      <c r="X28" s="166">
        <v>31.138098797379339</v>
      </c>
      <c r="Y28" s="168">
        <v>27.454725855300474</v>
      </c>
      <c r="Z28" s="168">
        <v>37.525029114368969</v>
      </c>
      <c r="AA28" s="168">
        <v>33.157403273658026</v>
      </c>
      <c r="AB28" s="211">
        <v>32.318814260176715</v>
      </c>
    </row>
    <row r="29" spans="1:28" ht="13.2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20.884102564102562</v>
      </c>
      <c r="L29" s="168">
        <v>23.734750000000002</v>
      </c>
      <c r="M29" s="168">
        <v>27.749767441860463</v>
      </c>
      <c r="N29" s="211">
        <v>18.09215500149076</v>
      </c>
      <c r="O29" s="189">
        <v>26.999756097560979</v>
      </c>
      <c r="P29" s="168">
        <v>26.750222222222224</v>
      </c>
      <c r="Q29" s="168">
        <v>25.750317073170734</v>
      </c>
      <c r="R29" s="168">
        <v>24.00019544287548</v>
      </c>
      <c r="S29" s="168">
        <v>30.666691890765065</v>
      </c>
      <c r="T29" s="168">
        <v>27.00012025442258</v>
      </c>
      <c r="U29" s="168">
        <v>27.041776513095275</v>
      </c>
      <c r="V29" s="210">
        <v>26.999998838363894</v>
      </c>
      <c r="W29" s="168">
        <v>27.250968288651436</v>
      </c>
      <c r="X29" s="166">
        <v>28.091497702183183</v>
      </c>
      <c r="Y29" s="168">
        <v>27.580063228796611</v>
      </c>
      <c r="Z29" s="168">
        <v>30.13070122574533</v>
      </c>
      <c r="AA29" s="168">
        <v>28.717779037199339</v>
      </c>
      <c r="AB29" s="211">
        <v>28.630010298481118</v>
      </c>
    </row>
    <row r="30" spans="1:28" ht="13.2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3.2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19.768717948717949</v>
      </c>
      <c r="L31" s="168">
        <v>19.485250000000001</v>
      </c>
      <c r="M31" s="168">
        <v>22.999697674418602</v>
      </c>
      <c r="N31" s="211">
        <v>15.563416405784139</v>
      </c>
      <c r="O31" s="189">
        <v>23.999902439024389</v>
      </c>
      <c r="P31" s="168">
        <v>24</v>
      </c>
      <c r="Q31" s="168">
        <v>24.000487804878048</v>
      </c>
      <c r="R31" s="168">
        <v>24.2500106974754</v>
      </c>
      <c r="S31" s="168">
        <v>30.666802882754101</v>
      </c>
      <c r="T31" s="168">
        <v>25.666829904591534</v>
      </c>
      <c r="U31" s="168">
        <v>26.145943391530462</v>
      </c>
      <c r="V31" s="210">
        <v>27.249992031229841</v>
      </c>
      <c r="W31" s="168">
        <v>27.450880471197319</v>
      </c>
      <c r="X31" s="166">
        <v>27.628081702156802</v>
      </c>
      <c r="Y31" s="168">
        <v>27.472351846682788</v>
      </c>
      <c r="Z31" s="168">
        <v>31.239437725665333</v>
      </c>
      <c r="AA31" s="168">
        <v>27.876375912236128</v>
      </c>
      <c r="AB31" s="211">
        <v>28.554061796685271</v>
      </c>
    </row>
    <row r="32" spans="1:28" ht="13.2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18.461538461538463</v>
      </c>
      <c r="L32" s="168">
        <v>17.750250000000001</v>
      </c>
      <c r="M32" s="168">
        <v>21.250255813953487</v>
      </c>
      <c r="N32" s="211">
        <v>14.365511068872987</v>
      </c>
      <c r="O32" s="189">
        <v>21.999878048780488</v>
      </c>
      <c r="P32" s="168">
        <v>21.999888888888893</v>
      </c>
      <c r="Q32" s="168">
        <v>22.000195121951222</v>
      </c>
      <c r="R32" s="168">
        <v>22.250039473684211</v>
      </c>
      <c r="S32" s="168">
        <v>30.666908276005838</v>
      </c>
      <c r="T32" s="168">
        <v>23.666669051878358</v>
      </c>
      <c r="U32" s="168">
        <v>24.645901038693822</v>
      </c>
      <c r="V32" s="210">
        <v>25.124992618905249</v>
      </c>
      <c r="W32" s="168">
        <v>25.325929829457241</v>
      </c>
      <c r="X32" s="166">
        <v>25.297734994093538</v>
      </c>
      <c r="Y32" s="168">
        <v>25.143418163815674</v>
      </c>
      <c r="Z32" s="168">
        <v>29.728399648520639</v>
      </c>
      <c r="AA32" s="168">
        <v>25.546718939387642</v>
      </c>
      <c r="AB32" s="211">
        <v>26.429067936454366</v>
      </c>
    </row>
    <row r="33" spans="1:28" ht="13.8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18.858974358974361</v>
      </c>
      <c r="L33" s="178">
        <v>18.125250000000001</v>
      </c>
      <c r="M33" s="178">
        <v>21.971186046511626</v>
      </c>
      <c r="N33" s="212">
        <v>14.738852601371496</v>
      </c>
      <c r="O33" s="202">
        <v>22.566951219512198</v>
      </c>
      <c r="P33" s="178">
        <v>22.489888888888892</v>
      </c>
      <c r="Q33" s="178">
        <v>22.476536585365857</v>
      </c>
      <c r="R33" s="178">
        <v>23.516246148908859</v>
      </c>
      <c r="S33" s="178">
        <v>33.707141755263706</v>
      </c>
      <c r="T33" s="178">
        <v>24.488175710594316</v>
      </c>
      <c r="U33" s="178">
        <v>26.055672294838971</v>
      </c>
      <c r="V33" s="213">
        <v>26.388290685509642</v>
      </c>
      <c r="W33" s="178">
        <v>26.591787799994972</v>
      </c>
      <c r="X33" s="177">
        <v>26.200979595778865</v>
      </c>
      <c r="Y33" s="178">
        <v>26.20312600829925</v>
      </c>
      <c r="Z33" s="178">
        <v>31.441343910819125</v>
      </c>
      <c r="AA33" s="178">
        <v>26.402666705225503</v>
      </c>
      <c r="AB33" s="212">
        <v>27.562029055030695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37181</v>
      </c>
      <c r="D1" s="232">
        <f>A1</f>
        <v>37181</v>
      </c>
      <c r="J1" s="234" t="s">
        <v>94</v>
      </c>
      <c r="P1" s="232">
        <f>A1</f>
        <v>37181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26</v>
      </c>
      <c r="C18" s="233">
        <v>28</v>
      </c>
      <c r="D18" s="233">
        <v>28.5</v>
      </c>
      <c r="E18" s="233">
        <v>29.5</v>
      </c>
      <c r="F18" s="233">
        <v>27.5</v>
      </c>
      <c r="H18" s="239">
        <f t="shared" si="0"/>
        <v>2</v>
      </c>
      <c r="I18" s="239">
        <f t="shared" si="1"/>
        <v>1</v>
      </c>
      <c r="J18" s="239">
        <f t="shared" si="2"/>
        <v>1.25</v>
      </c>
      <c r="K18" s="239">
        <f t="shared" si="3"/>
        <v>1.75</v>
      </c>
      <c r="L18" s="239">
        <f t="shared" si="4"/>
        <v>0.5</v>
      </c>
      <c r="N18" s="233">
        <v>24</v>
      </c>
      <c r="O18" s="233">
        <v>27</v>
      </c>
      <c r="P18" s="233">
        <v>27.25</v>
      </c>
      <c r="Q18" s="233">
        <v>27.75</v>
      </c>
      <c r="R18" s="233">
        <v>27</v>
      </c>
    </row>
    <row r="19" spans="1:18" ht="12.75" customHeight="1" x14ac:dyDescent="0.2">
      <c r="A19" s="238">
        <f t="shared" si="5"/>
        <v>37225</v>
      </c>
      <c r="B19" s="233">
        <v>28</v>
      </c>
      <c r="C19" s="233">
        <v>28.75</v>
      </c>
      <c r="D19" s="233">
        <v>29.25</v>
      </c>
      <c r="E19" s="233">
        <v>28.6</v>
      </c>
      <c r="F19" s="233">
        <v>27.75</v>
      </c>
      <c r="H19" s="239">
        <f t="shared" si="0"/>
        <v>0</v>
      </c>
      <c r="I19" s="239">
        <f t="shared" si="1"/>
        <v>0</v>
      </c>
      <c r="J19" s="239">
        <f t="shared" si="2"/>
        <v>1.25</v>
      </c>
      <c r="K19" s="239">
        <f t="shared" si="3"/>
        <v>0.35000000000000142</v>
      </c>
      <c r="L19" s="239">
        <f t="shared" si="4"/>
        <v>0.75</v>
      </c>
      <c r="N19" s="233">
        <v>28</v>
      </c>
      <c r="O19" s="233">
        <v>28.75</v>
      </c>
      <c r="P19" s="233">
        <v>28</v>
      </c>
      <c r="Q19" s="233">
        <v>28.25</v>
      </c>
      <c r="R19" s="233">
        <v>27</v>
      </c>
    </row>
    <row r="20" spans="1:18" ht="12.75" customHeight="1" x14ac:dyDescent="0.2">
      <c r="A20" s="238">
        <f t="shared" si="5"/>
        <v>37256</v>
      </c>
      <c r="B20" s="233">
        <v>36.25</v>
      </c>
      <c r="C20" s="233">
        <v>36.5</v>
      </c>
      <c r="D20" s="233">
        <v>36</v>
      </c>
      <c r="E20" s="233">
        <v>34.5</v>
      </c>
      <c r="F20" s="233">
        <v>32.5</v>
      </c>
      <c r="H20" s="239">
        <f t="shared" si="0"/>
        <v>0.25</v>
      </c>
      <c r="I20" s="239">
        <f t="shared" si="1"/>
        <v>0.25</v>
      </c>
      <c r="J20" s="239">
        <f t="shared" si="2"/>
        <v>0</v>
      </c>
      <c r="K20" s="239">
        <f t="shared" si="3"/>
        <v>1</v>
      </c>
      <c r="L20" s="239">
        <f t="shared" si="4"/>
        <v>1</v>
      </c>
      <c r="N20" s="233">
        <v>36</v>
      </c>
      <c r="O20" s="233">
        <v>36.25</v>
      </c>
      <c r="P20" s="233">
        <v>36</v>
      </c>
      <c r="Q20" s="233">
        <v>33.5</v>
      </c>
      <c r="R20" s="233">
        <v>31.5</v>
      </c>
    </row>
    <row r="21" spans="1:18" ht="12.75" customHeight="1" x14ac:dyDescent="0.2">
      <c r="A21" s="238">
        <f t="shared" si="5"/>
        <v>37287</v>
      </c>
      <c r="B21" s="233">
        <v>36.25</v>
      </c>
      <c r="C21" s="233">
        <v>36.25</v>
      </c>
      <c r="D21" s="233">
        <v>35.75</v>
      </c>
      <c r="E21" s="233">
        <v>35</v>
      </c>
      <c r="F21" s="233">
        <v>32.75</v>
      </c>
      <c r="H21" s="239">
        <f t="shared" si="0"/>
        <v>0.39999999999999858</v>
      </c>
      <c r="I21" s="239">
        <f t="shared" si="1"/>
        <v>0.64999999999999858</v>
      </c>
      <c r="J21" s="239">
        <f t="shared" si="2"/>
        <v>0</v>
      </c>
      <c r="K21" s="239">
        <f t="shared" si="3"/>
        <v>1</v>
      </c>
      <c r="L21" s="239">
        <f t="shared" si="4"/>
        <v>1</v>
      </c>
      <c r="N21" s="233">
        <v>35.85</v>
      </c>
      <c r="O21" s="233">
        <v>35.6</v>
      </c>
      <c r="P21" s="233">
        <v>35.75</v>
      </c>
      <c r="Q21" s="233">
        <v>34</v>
      </c>
      <c r="R21" s="233">
        <v>31.75</v>
      </c>
    </row>
    <row r="22" spans="1:18" ht="12.75" customHeight="1" x14ac:dyDescent="0.2">
      <c r="A22" s="238">
        <f t="shared" si="5"/>
        <v>37315</v>
      </c>
      <c r="B22" s="233">
        <v>34</v>
      </c>
      <c r="C22" s="233">
        <v>33.9</v>
      </c>
      <c r="D22" s="233">
        <v>35.5</v>
      </c>
      <c r="E22" s="233">
        <v>34</v>
      </c>
      <c r="F22" s="233">
        <v>32</v>
      </c>
      <c r="H22" s="239">
        <f t="shared" si="0"/>
        <v>0</v>
      </c>
      <c r="I22" s="239">
        <f t="shared" si="1"/>
        <v>0</v>
      </c>
      <c r="J22" s="239">
        <f t="shared" si="2"/>
        <v>0</v>
      </c>
      <c r="K22" s="239">
        <f t="shared" si="3"/>
        <v>0.75</v>
      </c>
      <c r="L22" s="239">
        <f t="shared" si="4"/>
        <v>0.75</v>
      </c>
      <c r="N22" s="233">
        <v>34</v>
      </c>
      <c r="O22" s="233">
        <v>33.9</v>
      </c>
      <c r="P22" s="233">
        <v>35.5</v>
      </c>
      <c r="Q22" s="233">
        <v>33.25</v>
      </c>
      <c r="R22" s="233">
        <v>31.25</v>
      </c>
    </row>
    <row r="23" spans="1:18" x14ac:dyDescent="0.2">
      <c r="A23" s="238">
        <f t="shared" si="5"/>
        <v>37346</v>
      </c>
      <c r="B23" s="233">
        <v>30.5</v>
      </c>
      <c r="C23" s="233">
        <v>30.5</v>
      </c>
      <c r="D23" s="233">
        <v>33</v>
      </c>
      <c r="E23" s="233">
        <v>33.25</v>
      </c>
      <c r="F23" s="233">
        <v>31.5</v>
      </c>
      <c r="H23" s="239">
        <f t="shared" si="0"/>
        <v>0</v>
      </c>
      <c r="I23" s="239">
        <f t="shared" si="1"/>
        <v>0</v>
      </c>
      <c r="J23" s="239">
        <f t="shared" si="2"/>
        <v>0</v>
      </c>
      <c r="K23" s="239">
        <f t="shared" si="3"/>
        <v>1</v>
      </c>
      <c r="L23" s="239">
        <f t="shared" si="4"/>
        <v>1</v>
      </c>
      <c r="N23" s="233">
        <v>30.5</v>
      </c>
      <c r="O23" s="233">
        <v>30.5</v>
      </c>
      <c r="P23" s="233">
        <v>33</v>
      </c>
      <c r="Q23" s="233">
        <v>32.25</v>
      </c>
      <c r="R23" s="233">
        <v>30.5</v>
      </c>
    </row>
    <row r="24" spans="1:18" x14ac:dyDescent="0.2">
      <c r="A24" s="238">
        <f t="shared" si="5"/>
        <v>37376</v>
      </c>
      <c r="B24" s="233">
        <v>28</v>
      </c>
      <c r="C24" s="233">
        <v>30</v>
      </c>
      <c r="D24" s="233">
        <v>30.5</v>
      </c>
      <c r="E24" s="233">
        <v>31.5</v>
      </c>
      <c r="F24" s="233">
        <v>31</v>
      </c>
      <c r="H24" s="239">
        <f t="shared" si="0"/>
        <v>0</v>
      </c>
      <c r="I24" s="239">
        <f t="shared" si="1"/>
        <v>0</v>
      </c>
      <c r="J24" s="239">
        <f t="shared" si="2"/>
        <v>0</v>
      </c>
      <c r="K24" s="239">
        <f t="shared" si="3"/>
        <v>1.25</v>
      </c>
      <c r="L24" s="239">
        <f t="shared" si="4"/>
        <v>1.25</v>
      </c>
      <c r="N24" s="233">
        <v>28</v>
      </c>
      <c r="O24" s="233">
        <v>30</v>
      </c>
      <c r="P24" s="233">
        <v>30.5</v>
      </c>
      <c r="Q24" s="233">
        <v>30.25</v>
      </c>
      <c r="R24" s="233">
        <v>29.75</v>
      </c>
    </row>
    <row r="25" spans="1:18" x14ac:dyDescent="0.2">
      <c r="A25" s="238">
        <f t="shared" si="5"/>
        <v>37407</v>
      </c>
      <c r="B25" s="233">
        <v>26.5</v>
      </c>
      <c r="C25" s="233">
        <v>29</v>
      </c>
      <c r="D25" s="233">
        <v>30.5</v>
      </c>
      <c r="E25" s="233">
        <v>33.5</v>
      </c>
      <c r="F25" s="233">
        <v>35.5</v>
      </c>
      <c r="H25" s="239">
        <f t="shared" si="0"/>
        <v>0</v>
      </c>
      <c r="I25" s="239">
        <f t="shared" si="1"/>
        <v>0</v>
      </c>
      <c r="J25" s="239">
        <f t="shared" si="2"/>
        <v>0</v>
      </c>
      <c r="K25" s="239">
        <f t="shared" si="3"/>
        <v>0</v>
      </c>
      <c r="L25" s="239">
        <f t="shared" si="4"/>
        <v>1</v>
      </c>
      <c r="N25" s="233">
        <v>26.5</v>
      </c>
      <c r="O25" s="233">
        <v>29</v>
      </c>
      <c r="P25" s="233">
        <v>30.5</v>
      </c>
      <c r="Q25" s="233">
        <v>33.5</v>
      </c>
      <c r="R25" s="233">
        <v>34.5</v>
      </c>
    </row>
    <row r="26" spans="1:18" x14ac:dyDescent="0.2">
      <c r="A26" s="238">
        <f t="shared" si="5"/>
        <v>37437</v>
      </c>
      <c r="B26" s="233">
        <v>28</v>
      </c>
      <c r="C26" s="233">
        <v>30.5</v>
      </c>
      <c r="D26" s="233">
        <v>37</v>
      </c>
      <c r="E26" s="233">
        <v>39.5</v>
      </c>
      <c r="F26" s="233">
        <v>43.5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1.5</v>
      </c>
      <c r="L26" s="239">
        <f t="shared" si="4"/>
        <v>1.5</v>
      </c>
      <c r="N26" s="233">
        <v>28</v>
      </c>
      <c r="O26" s="233">
        <v>30.5</v>
      </c>
      <c r="P26" s="233">
        <v>37</v>
      </c>
      <c r="Q26" s="233">
        <v>38</v>
      </c>
      <c r="R26" s="233">
        <v>42</v>
      </c>
    </row>
    <row r="27" spans="1:18" x14ac:dyDescent="0.2">
      <c r="A27" s="238">
        <f t="shared" si="5"/>
        <v>37468</v>
      </c>
      <c r="B27" s="233">
        <v>41</v>
      </c>
      <c r="C27" s="233">
        <v>44</v>
      </c>
      <c r="D27" s="233">
        <v>46</v>
      </c>
      <c r="E27" s="233">
        <v>45.75</v>
      </c>
      <c r="F27" s="233">
        <v>50</v>
      </c>
      <c r="H27" s="239">
        <f t="shared" si="0"/>
        <v>0</v>
      </c>
      <c r="I27" s="239">
        <f t="shared" si="1"/>
        <v>0</v>
      </c>
      <c r="J27" s="239">
        <f t="shared" si="2"/>
        <v>0</v>
      </c>
      <c r="K27" s="239">
        <f t="shared" si="3"/>
        <v>0</v>
      </c>
      <c r="L27" s="239">
        <f t="shared" si="4"/>
        <v>0</v>
      </c>
      <c r="N27" s="233">
        <v>41</v>
      </c>
      <c r="O27" s="233">
        <v>44</v>
      </c>
      <c r="P27" s="233">
        <v>46</v>
      </c>
      <c r="Q27" s="233">
        <v>45.75</v>
      </c>
      <c r="R27" s="233">
        <v>50</v>
      </c>
    </row>
    <row r="28" spans="1:18" x14ac:dyDescent="0.2">
      <c r="A28" s="238">
        <f t="shared" si="5"/>
        <v>37499</v>
      </c>
      <c r="B28" s="233">
        <v>48.5</v>
      </c>
      <c r="C28" s="233">
        <v>51</v>
      </c>
      <c r="D28" s="233">
        <v>53</v>
      </c>
      <c r="E28" s="233">
        <v>53</v>
      </c>
      <c r="F28" s="233">
        <v>58.5</v>
      </c>
      <c r="H28" s="239">
        <f t="shared" si="0"/>
        <v>0</v>
      </c>
      <c r="I28" s="239">
        <f t="shared" si="1"/>
        <v>0</v>
      </c>
      <c r="J28" s="239">
        <f t="shared" si="2"/>
        <v>0</v>
      </c>
      <c r="K28" s="239">
        <f t="shared" si="3"/>
        <v>0</v>
      </c>
      <c r="L28" s="239">
        <f t="shared" si="4"/>
        <v>0</v>
      </c>
      <c r="N28" s="233">
        <v>48.5</v>
      </c>
      <c r="O28" s="233">
        <v>51</v>
      </c>
      <c r="P28" s="233">
        <v>53</v>
      </c>
      <c r="Q28" s="233">
        <v>53</v>
      </c>
      <c r="R28" s="233">
        <v>58.5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44.5</v>
      </c>
      <c r="E29" s="233">
        <v>44.75</v>
      </c>
      <c r="F29" s="233">
        <v>48</v>
      </c>
      <c r="H29" s="239">
        <f t="shared" si="0"/>
        <v>0</v>
      </c>
      <c r="I29" s="239">
        <f t="shared" si="1"/>
        <v>0</v>
      </c>
      <c r="J29" s="239">
        <f t="shared" si="2"/>
        <v>0</v>
      </c>
      <c r="K29" s="239">
        <f t="shared" si="3"/>
        <v>0</v>
      </c>
      <c r="L29" s="239">
        <f t="shared" si="4"/>
        <v>0</v>
      </c>
      <c r="N29" s="233">
        <v>41.5</v>
      </c>
      <c r="O29" s="233">
        <v>45</v>
      </c>
      <c r="P29" s="233">
        <v>44.5</v>
      </c>
      <c r="Q29" s="233">
        <v>44.75</v>
      </c>
      <c r="R29" s="233">
        <v>48</v>
      </c>
    </row>
    <row r="30" spans="1:18" x14ac:dyDescent="0.2">
      <c r="A30" s="238">
        <f t="shared" si="5"/>
        <v>37560</v>
      </c>
      <c r="B30" s="233">
        <v>36</v>
      </c>
      <c r="C30" s="233">
        <v>35.5</v>
      </c>
      <c r="D30" s="233">
        <v>38</v>
      </c>
      <c r="E30" s="233">
        <v>37.75</v>
      </c>
      <c r="F30" s="233">
        <v>35.75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0.5</v>
      </c>
      <c r="L30" s="239">
        <f t="shared" si="4"/>
        <v>0.5</v>
      </c>
      <c r="N30" s="233">
        <v>36</v>
      </c>
      <c r="O30" s="233">
        <v>35.5</v>
      </c>
      <c r="P30" s="233">
        <v>38</v>
      </c>
      <c r="Q30" s="233">
        <v>37.25</v>
      </c>
      <c r="R30" s="233">
        <v>35.25</v>
      </c>
    </row>
    <row r="31" spans="1:18" x14ac:dyDescent="0.2">
      <c r="A31" s="238">
        <f t="shared" si="5"/>
        <v>37590</v>
      </c>
      <c r="B31" s="233">
        <v>34</v>
      </c>
      <c r="C31" s="233">
        <v>33.5</v>
      </c>
      <c r="D31" s="233">
        <v>35.75</v>
      </c>
      <c r="E31" s="233">
        <v>36.75</v>
      </c>
      <c r="F31" s="233">
        <v>34.25</v>
      </c>
      <c r="H31" s="239">
        <f t="shared" si="0"/>
        <v>0</v>
      </c>
      <c r="I31" s="239">
        <f t="shared" si="1"/>
        <v>0</v>
      </c>
      <c r="J31" s="239">
        <f t="shared" si="2"/>
        <v>1.25</v>
      </c>
      <c r="K31" s="239">
        <f t="shared" si="3"/>
        <v>0</v>
      </c>
      <c r="L31" s="239">
        <f t="shared" si="4"/>
        <v>0.5</v>
      </c>
      <c r="N31" s="233">
        <v>34</v>
      </c>
      <c r="O31" s="233">
        <v>33.5</v>
      </c>
      <c r="P31" s="233">
        <v>34.5</v>
      </c>
      <c r="Q31" s="233">
        <v>36.75</v>
      </c>
      <c r="R31" s="233">
        <v>33.75</v>
      </c>
    </row>
    <row r="32" spans="1:18" x14ac:dyDescent="0.2">
      <c r="A32" s="238">
        <f t="shared" si="5"/>
        <v>37621</v>
      </c>
      <c r="B32" s="233">
        <v>36.25</v>
      </c>
      <c r="C32" s="233">
        <v>35.75</v>
      </c>
      <c r="D32" s="233">
        <v>38.25</v>
      </c>
      <c r="E32" s="233">
        <v>39.25</v>
      </c>
      <c r="F32" s="233">
        <v>35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0.5</v>
      </c>
      <c r="L32" s="239">
        <f t="shared" si="4"/>
        <v>0.5</v>
      </c>
      <c r="N32" s="233">
        <v>36.25</v>
      </c>
      <c r="O32" s="233">
        <v>35.75</v>
      </c>
      <c r="P32" s="233">
        <v>38.25</v>
      </c>
      <c r="Q32" s="233">
        <v>38.75</v>
      </c>
      <c r="R32" s="233">
        <v>34.5</v>
      </c>
    </row>
    <row r="33" spans="1:18" x14ac:dyDescent="0.2">
      <c r="A33" s="238">
        <f t="shared" si="5"/>
        <v>37652</v>
      </c>
      <c r="B33" s="233">
        <v>40</v>
      </c>
      <c r="C33" s="233">
        <v>39.75</v>
      </c>
      <c r="D33" s="233">
        <v>40.25</v>
      </c>
      <c r="E33" s="233">
        <v>39.75</v>
      </c>
      <c r="F33" s="233">
        <v>35.5</v>
      </c>
      <c r="H33" s="239">
        <f t="shared" si="0"/>
        <v>0</v>
      </c>
      <c r="I33" s="239">
        <f t="shared" si="1"/>
        <v>0</v>
      </c>
      <c r="J33" s="239">
        <f t="shared" si="2"/>
        <v>0.25</v>
      </c>
      <c r="K33" s="239">
        <f t="shared" si="3"/>
        <v>0.25</v>
      </c>
      <c r="L33" s="239">
        <f t="shared" si="4"/>
        <v>0.25</v>
      </c>
      <c r="N33" s="233">
        <v>40</v>
      </c>
      <c r="O33" s="233">
        <v>39.75</v>
      </c>
      <c r="P33" s="233">
        <v>40</v>
      </c>
      <c r="Q33" s="233">
        <v>39.5</v>
      </c>
      <c r="R33" s="233">
        <v>35.25</v>
      </c>
    </row>
    <row r="34" spans="1:18" x14ac:dyDescent="0.2">
      <c r="A34" s="238">
        <f t="shared" si="5"/>
        <v>37680</v>
      </c>
      <c r="B34" s="233">
        <v>38.5</v>
      </c>
      <c r="C34" s="233">
        <v>38.25</v>
      </c>
      <c r="D34" s="233">
        <v>39.25</v>
      </c>
      <c r="E34" s="233">
        <v>38.25</v>
      </c>
      <c r="F34" s="233">
        <v>35</v>
      </c>
      <c r="H34" s="239">
        <f t="shared" si="0"/>
        <v>0</v>
      </c>
      <c r="I34" s="239">
        <f t="shared" si="1"/>
        <v>0</v>
      </c>
      <c r="J34" s="239">
        <f t="shared" si="2"/>
        <v>0.25</v>
      </c>
      <c r="K34" s="239">
        <f t="shared" si="3"/>
        <v>0.25</v>
      </c>
      <c r="L34" s="239">
        <f t="shared" si="4"/>
        <v>0.25</v>
      </c>
      <c r="N34" s="233">
        <v>38.5</v>
      </c>
      <c r="O34" s="233">
        <v>38.25</v>
      </c>
      <c r="P34" s="233">
        <v>39</v>
      </c>
      <c r="Q34" s="233">
        <v>38</v>
      </c>
      <c r="R34" s="233">
        <v>34.75</v>
      </c>
    </row>
    <row r="35" spans="1:18" x14ac:dyDescent="0.2">
      <c r="A35" s="238">
        <f t="shared" si="5"/>
        <v>37711</v>
      </c>
      <c r="B35" s="233">
        <v>34</v>
      </c>
      <c r="C35" s="233">
        <v>34</v>
      </c>
      <c r="D35" s="233">
        <v>37.5</v>
      </c>
      <c r="E35" s="233">
        <v>36.75</v>
      </c>
      <c r="F35" s="233">
        <v>35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0.5</v>
      </c>
      <c r="K35" s="239">
        <f t="shared" ref="K35:K56" si="9">E35-Q35</f>
        <v>0.25</v>
      </c>
      <c r="L35" s="239">
        <f t="shared" ref="L35:L56" si="10">F35-R35</f>
        <v>0.25</v>
      </c>
      <c r="N35" s="233">
        <v>34</v>
      </c>
      <c r="O35" s="233">
        <v>34</v>
      </c>
      <c r="P35" s="233">
        <v>37</v>
      </c>
      <c r="Q35" s="233">
        <v>36.5</v>
      </c>
      <c r="R35" s="233">
        <v>34.75</v>
      </c>
    </row>
    <row r="36" spans="1:18" x14ac:dyDescent="0.2">
      <c r="A36" s="238">
        <f t="shared" ref="A36:A56" si="11">EOMONTH(A35,1)</f>
        <v>37741</v>
      </c>
      <c r="B36" s="233">
        <v>31</v>
      </c>
      <c r="C36" s="233">
        <v>34.25</v>
      </c>
      <c r="D36" s="233">
        <v>35</v>
      </c>
      <c r="E36" s="233">
        <v>36.25</v>
      </c>
      <c r="F36" s="233">
        <v>34.5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0.25</v>
      </c>
      <c r="L36" s="239">
        <f t="shared" si="10"/>
        <v>0.25</v>
      </c>
      <c r="N36" s="233">
        <v>31</v>
      </c>
      <c r="O36" s="233">
        <v>34.25</v>
      </c>
      <c r="P36" s="233">
        <v>35</v>
      </c>
      <c r="Q36" s="233">
        <v>36</v>
      </c>
      <c r="R36" s="233">
        <v>34.25</v>
      </c>
    </row>
    <row r="37" spans="1:18" x14ac:dyDescent="0.2">
      <c r="A37" s="238">
        <f t="shared" si="11"/>
        <v>37772</v>
      </c>
      <c r="B37" s="233">
        <v>27.5</v>
      </c>
      <c r="C37" s="233">
        <v>30.75</v>
      </c>
      <c r="D37" s="233">
        <v>35</v>
      </c>
      <c r="E37" s="233">
        <v>36.75</v>
      </c>
      <c r="F37" s="233">
        <v>34.5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0.25</v>
      </c>
      <c r="L37" s="239">
        <f t="shared" si="10"/>
        <v>0.25</v>
      </c>
      <c r="N37" s="233">
        <v>27.5</v>
      </c>
      <c r="O37" s="233">
        <v>30.75</v>
      </c>
      <c r="P37" s="233">
        <v>35</v>
      </c>
      <c r="Q37" s="233">
        <v>36.5</v>
      </c>
      <c r="R37" s="233">
        <v>34.25</v>
      </c>
    </row>
    <row r="38" spans="1:18" x14ac:dyDescent="0.2">
      <c r="A38" s="238">
        <f t="shared" si="11"/>
        <v>37802</v>
      </c>
      <c r="B38" s="233">
        <v>28.75</v>
      </c>
      <c r="C38" s="233">
        <v>32</v>
      </c>
      <c r="D38" s="233">
        <v>39.5</v>
      </c>
      <c r="E38" s="233">
        <v>41.25</v>
      </c>
      <c r="F38" s="233">
        <v>39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0.25</v>
      </c>
      <c r="L38" s="239">
        <f t="shared" si="10"/>
        <v>0.25</v>
      </c>
      <c r="N38" s="233">
        <v>28.75</v>
      </c>
      <c r="O38" s="233">
        <v>32</v>
      </c>
      <c r="P38" s="233">
        <v>39.5</v>
      </c>
      <c r="Q38" s="233">
        <v>41</v>
      </c>
      <c r="R38" s="233">
        <v>38.75</v>
      </c>
    </row>
    <row r="39" spans="1:18" x14ac:dyDescent="0.2">
      <c r="A39" s="238">
        <f t="shared" si="11"/>
        <v>37833</v>
      </c>
      <c r="B39" s="233">
        <v>47</v>
      </c>
      <c r="C39" s="233">
        <v>51.5</v>
      </c>
      <c r="D39" s="233">
        <v>49.75</v>
      </c>
      <c r="E39" s="233">
        <v>55.25</v>
      </c>
      <c r="F39" s="233">
        <v>53.5</v>
      </c>
      <c r="H39" s="239">
        <f t="shared" si="6"/>
        <v>0</v>
      </c>
      <c r="I39" s="239">
        <f t="shared" si="7"/>
        <v>0</v>
      </c>
      <c r="J39" s="239">
        <f t="shared" si="8"/>
        <v>0.25</v>
      </c>
      <c r="K39" s="239">
        <f t="shared" si="9"/>
        <v>0.25</v>
      </c>
      <c r="L39" s="239">
        <f t="shared" si="10"/>
        <v>0.25</v>
      </c>
      <c r="N39" s="233">
        <v>47</v>
      </c>
      <c r="O39" s="233">
        <v>51.5</v>
      </c>
      <c r="P39" s="233">
        <v>49.5</v>
      </c>
      <c r="Q39" s="233">
        <v>55</v>
      </c>
      <c r="R39" s="233">
        <v>53.25</v>
      </c>
    </row>
    <row r="40" spans="1:18" x14ac:dyDescent="0.2">
      <c r="A40" s="238">
        <f t="shared" si="11"/>
        <v>37864</v>
      </c>
      <c r="B40" s="233">
        <v>55</v>
      </c>
      <c r="C40" s="233">
        <v>58.5</v>
      </c>
      <c r="D40" s="233">
        <v>59</v>
      </c>
      <c r="E40" s="233">
        <v>61.5</v>
      </c>
      <c r="F40" s="233">
        <v>60</v>
      </c>
      <c r="H40" s="239">
        <f t="shared" si="6"/>
        <v>0</v>
      </c>
      <c r="I40" s="239">
        <f t="shared" si="7"/>
        <v>0</v>
      </c>
      <c r="J40" s="239">
        <f t="shared" si="8"/>
        <v>0.5</v>
      </c>
      <c r="K40" s="239">
        <f t="shared" si="9"/>
        <v>0.25</v>
      </c>
      <c r="L40" s="239">
        <f t="shared" si="10"/>
        <v>0.25</v>
      </c>
      <c r="N40" s="233">
        <v>55</v>
      </c>
      <c r="O40" s="233">
        <v>58.5</v>
      </c>
      <c r="P40" s="233">
        <v>58.5</v>
      </c>
      <c r="Q40" s="233">
        <v>61.25</v>
      </c>
      <c r="R40" s="233">
        <v>59.75</v>
      </c>
    </row>
    <row r="41" spans="1:18" x14ac:dyDescent="0.2">
      <c r="A41" s="238">
        <f t="shared" si="11"/>
        <v>37894</v>
      </c>
      <c r="B41" s="233">
        <v>45.5</v>
      </c>
      <c r="C41" s="233">
        <v>49</v>
      </c>
      <c r="D41" s="233">
        <v>54</v>
      </c>
      <c r="E41" s="233">
        <v>48.5</v>
      </c>
      <c r="F41" s="233">
        <v>47.5</v>
      </c>
      <c r="H41" s="239">
        <f t="shared" si="6"/>
        <v>0</v>
      </c>
      <c r="I41" s="239">
        <f t="shared" si="7"/>
        <v>0</v>
      </c>
      <c r="J41" s="239">
        <f t="shared" si="8"/>
        <v>0.5</v>
      </c>
      <c r="K41" s="239">
        <f t="shared" si="9"/>
        <v>0.25</v>
      </c>
      <c r="L41" s="239">
        <f t="shared" si="10"/>
        <v>0.25</v>
      </c>
      <c r="N41" s="233">
        <v>45.5</v>
      </c>
      <c r="O41" s="233">
        <v>49</v>
      </c>
      <c r="P41" s="233">
        <v>53.5</v>
      </c>
      <c r="Q41" s="233">
        <v>48.25</v>
      </c>
      <c r="R41" s="233">
        <v>47.25</v>
      </c>
    </row>
    <row r="42" spans="1:18" x14ac:dyDescent="0.2">
      <c r="A42" s="238">
        <f t="shared" si="11"/>
        <v>37925</v>
      </c>
      <c r="B42" s="233">
        <v>39</v>
      </c>
      <c r="C42" s="233">
        <v>38.75</v>
      </c>
      <c r="D42" s="233">
        <v>40</v>
      </c>
      <c r="E42" s="233">
        <v>38.25</v>
      </c>
      <c r="F42" s="233">
        <v>37</v>
      </c>
      <c r="H42" s="239">
        <f t="shared" si="6"/>
        <v>0</v>
      </c>
      <c r="I42" s="239">
        <f t="shared" si="7"/>
        <v>0</v>
      </c>
      <c r="J42" s="239">
        <f t="shared" si="8"/>
        <v>0.25</v>
      </c>
      <c r="K42" s="239">
        <f t="shared" si="9"/>
        <v>0.25</v>
      </c>
      <c r="L42" s="239">
        <f t="shared" si="10"/>
        <v>0.25</v>
      </c>
      <c r="N42" s="233">
        <v>39</v>
      </c>
      <c r="O42" s="233">
        <v>38.75</v>
      </c>
      <c r="P42" s="233">
        <v>39.75</v>
      </c>
      <c r="Q42" s="233">
        <v>38</v>
      </c>
      <c r="R42" s="233">
        <v>36.75</v>
      </c>
    </row>
    <row r="43" spans="1:18" x14ac:dyDescent="0.2">
      <c r="A43" s="238">
        <f t="shared" si="11"/>
        <v>37955</v>
      </c>
      <c r="B43" s="233">
        <v>35</v>
      </c>
      <c r="C43" s="233">
        <v>34.75</v>
      </c>
      <c r="D43" s="233">
        <v>38.25</v>
      </c>
      <c r="E43" s="233">
        <v>38</v>
      </c>
      <c r="F43" s="233">
        <v>35.5</v>
      </c>
      <c r="H43" s="239">
        <f t="shared" si="6"/>
        <v>0</v>
      </c>
      <c r="I43" s="239">
        <f t="shared" si="7"/>
        <v>0</v>
      </c>
      <c r="J43" s="239">
        <f t="shared" si="8"/>
        <v>1.25</v>
      </c>
      <c r="K43" s="239">
        <f t="shared" si="9"/>
        <v>-0.25</v>
      </c>
      <c r="L43" s="239">
        <f t="shared" si="10"/>
        <v>0.25</v>
      </c>
      <c r="N43" s="233">
        <v>35</v>
      </c>
      <c r="O43" s="233">
        <v>34.75</v>
      </c>
      <c r="P43" s="233">
        <v>37</v>
      </c>
      <c r="Q43" s="233">
        <v>38.25</v>
      </c>
      <c r="R43" s="233">
        <v>35.25</v>
      </c>
    </row>
    <row r="44" spans="1:18" x14ac:dyDescent="0.2">
      <c r="A44" s="238">
        <f t="shared" si="11"/>
        <v>37986</v>
      </c>
      <c r="B44" s="233">
        <v>37.5</v>
      </c>
      <c r="C44" s="233">
        <v>37.25</v>
      </c>
      <c r="D44" s="233">
        <v>40.25</v>
      </c>
      <c r="E44" s="233">
        <v>39.25</v>
      </c>
      <c r="F44" s="233">
        <v>35.5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0.25</v>
      </c>
      <c r="L44" s="239">
        <f t="shared" si="10"/>
        <v>0.25</v>
      </c>
      <c r="N44" s="233">
        <v>37.5</v>
      </c>
      <c r="O44" s="233">
        <v>37.25</v>
      </c>
      <c r="P44" s="233">
        <v>40.25</v>
      </c>
      <c r="Q44" s="233">
        <v>39</v>
      </c>
      <c r="R44" s="233">
        <v>35.25</v>
      </c>
    </row>
    <row r="45" spans="1:18" x14ac:dyDescent="0.2">
      <c r="A45" s="238">
        <f t="shared" si="11"/>
        <v>38017</v>
      </c>
      <c r="B45" s="233">
        <v>40.15</v>
      </c>
      <c r="C45" s="233">
        <v>40.270000000000003</v>
      </c>
      <c r="D45" s="233">
        <v>40.99</v>
      </c>
      <c r="E45" s="233">
        <v>40.25</v>
      </c>
      <c r="F45" s="233">
        <v>36.15</v>
      </c>
      <c r="H45" s="239">
        <f t="shared" si="6"/>
        <v>4.9999999999997158E-2</v>
      </c>
      <c r="I45" s="239">
        <f t="shared" si="7"/>
        <v>0</v>
      </c>
      <c r="J45" s="239">
        <f t="shared" si="8"/>
        <v>0.24000000000000199</v>
      </c>
      <c r="K45" s="239">
        <f t="shared" si="9"/>
        <v>0.10000000000000142</v>
      </c>
      <c r="L45" s="239">
        <f t="shared" si="10"/>
        <v>-7.9999999999998295E-2</v>
      </c>
      <c r="N45" s="233">
        <v>40.1</v>
      </c>
      <c r="O45" s="233">
        <v>40.270000000000003</v>
      </c>
      <c r="P45" s="233">
        <v>40.75</v>
      </c>
      <c r="Q45" s="233">
        <v>40.15</v>
      </c>
      <c r="R45" s="233">
        <v>36.229999999999997</v>
      </c>
    </row>
    <row r="46" spans="1:18" x14ac:dyDescent="0.2">
      <c r="A46" s="238">
        <f t="shared" si="11"/>
        <v>38046</v>
      </c>
      <c r="B46" s="233">
        <v>38.86</v>
      </c>
      <c r="C46" s="233">
        <v>38.979999999999997</v>
      </c>
      <c r="D46" s="233">
        <v>40.130000000000003</v>
      </c>
      <c r="E46" s="233">
        <v>38.86</v>
      </c>
      <c r="F46" s="233">
        <v>35.68</v>
      </c>
      <c r="H46" s="239">
        <f t="shared" si="6"/>
        <v>4.9999999999997158E-2</v>
      </c>
      <c r="I46" s="239">
        <f t="shared" si="7"/>
        <v>0</v>
      </c>
      <c r="J46" s="239">
        <f t="shared" si="8"/>
        <v>0.24000000000000199</v>
      </c>
      <c r="K46" s="239">
        <f t="shared" si="9"/>
        <v>-9.9999999999980105E-3</v>
      </c>
      <c r="L46" s="239">
        <f t="shared" si="10"/>
        <v>-0.11999999999999744</v>
      </c>
      <c r="N46" s="233">
        <v>38.81</v>
      </c>
      <c r="O46" s="233">
        <v>38.979999999999997</v>
      </c>
      <c r="P46" s="233">
        <v>39.89</v>
      </c>
      <c r="Q46" s="233">
        <v>38.869999999999997</v>
      </c>
      <c r="R46" s="233">
        <v>35.799999999999997</v>
      </c>
    </row>
    <row r="47" spans="1:18" x14ac:dyDescent="0.2">
      <c r="A47" s="238">
        <f t="shared" si="11"/>
        <v>38077</v>
      </c>
      <c r="B47" s="233">
        <v>35</v>
      </c>
      <c r="C47" s="233">
        <v>35.32</v>
      </c>
      <c r="D47" s="233">
        <v>38.630000000000003</v>
      </c>
      <c r="E47" s="233">
        <v>37.479999999999997</v>
      </c>
      <c r="F47" s="233">
        <v>35.68</v>
      </c>
      <c r="H47" s="239">
        <f t="shared" si="6"/>
        <v>4.9999999999997158E-2</v>
      </c>
      <c r="I47" s="239">
        <f t="shared" si="7"/>
        <v>0</v>
      </c>
      <c r="J47" s="239">
        <f t="shared" si="8"/>
        <v>0.46000000000000085</v>
      </c>
      <c r="K47" s="239">
        <f t="shared" si="9"/>
        <v>-0.10000000000000142</v>
      </c>
      <c r="L47" s="239">
        <f t="shared" si="10"/>
        <v>-0.11999999999999744</v>
      </c>
      <c r="N47" s="233">
        <v>34.950000000000003</v>
      </c>
      <c r="O47" s="233">
        <v>35.32</v>
      </c>
      <c r="P47" s="233">
        <v>38.17</v>
      </c>
      <c r="Q47" s="233">
        <v>37.58</v>
      </c>
      <c r="R47" s="233">
        <v>35.799999999999997</v>
      </c>
    </row>
    <row r="48" spans="1:18" x14ac:dyDescent="0.2">
      <c r="A48" s="238">
        <f t="shared" si="11"/>
        <v>38107</v>
      </c>
      <c r="B48" s="233">
        <v>32.42</v>
      </c>
      <c r="C48" s="233">
        <v>35.54</v>
      </c>
      <c r="D48" s="233">
        <v>36.479999999999997</v>
      </c>
      <c r="E48" s="233">
        <v>37.01</v>
      </c>
      <c r="F48" s="233">
        <v>35.22</v>
      </c>
      <c r="H48" s="239">
        <f t="shared" si="6"/>
        <v>3.9999999999999147E-2</v>
      </c>
      <c r="I48" s="239">
        <f t="shared" si="7"/>
        <v>0</v>
      </c>
      <c r="J48" s="239">
        <f t="shared" si="8"/>
        <v>2.9999999999994031E-2</v>
      </c>
      <c r="K48" s="239">
        <f t="shared" si="9"/>
        <v>-0.14999999999999858</v>
      </c>
      <c r="L48" s="239">
        <f t="shared" si="10"/>
        <v>-0.14999999999999858</v>
      </c>
      <c r="N48" s="233">
        <v>32.380000000000003</v>
      </c>
      <c r="O48" s="233">
        <v>35.54</v>
      </c>
      <c r="P48" s="233">
        <v>36.450000000000003</v>
      </c>
      <c r="Q48" s="233">
        <v>37.159999999999997</v>
      </c>
      <c r="R48" s="233">
        <v>35.369999999999997</v>
      </c>
    </row>
    <row r="49" spans="1:18" x14ac:dyDescent="0.2">
      <c r="A49" s="238">
        <f t="shared" si="11"/>
        <v>38138</v>
      </c>
      <c r="B49" s="233">
        <v>29.42</v>
      </c>
      <c r="C49" s="233">
        <v>32.53</v>
      </c>
      <c r="D49" s="233">
        <v>36.479999999999997</v>
      </c>
      <c r="E49" s="233">
        <v>37.479999999999997</v>
      </c>
      <c r="F49" s="233">
        <v>35.22</v>
      </c>
      <c r="H49" s="239">
        <f t="shared" si="6"/>
        <v>4.00000000000027E-2</v>
      </c>
      <c r="I49" s="239">
        <f t="shared" si="7"/>
        <v>0</v>
      </c>
      <c r="J49" s="239">
        <f t="shared" si="8"/>
        <v>2.9999999999994031E-2</v>
      </c>
      <c r="K49" s="239">
        <f t="shared" si="9"/>
        <v>-0.11000000000000654</v>
      </c>
      <c r="L49" s="239">
        <f t="shared" si="10"/>
        <v>-0.14999999999999858</v>
      </c>
      <c r="N49" s="233">
        <v>29.38</v>
      </c>
      <c r="O49" s="233">
        <v>32.53</v>
      </c>
      <c r="P49" s="233">
        <v>36.450000000000003</v>
      </c>
      <c r="Q49" s="233">
        <v>37.590000000000003</v>
      </c>
      <c r="R49" s="233">
        <v>35.369999999999997</v>
      </c>
    </row>
    <row r="50" spans="1:18" x14ac:dyDescent="0.2">
      <c r="A50" s="238">
        <f t="shared" si="11"/>
        <v>38168</v>
      </c>
      <c r="B50" s="233">
        <v>30.49</v>
      </c>
      <c r="C50" s="233">
        <v>33.6</v>
      </c>
      <c r="D50" s="233">
        <v>40.35</v>
      </c>
      <c r="E50" s="233">
        <v>41.65</v>
      </c>
      <c r="F50" s="233">
        <v>39.39</v>
      </c>
      <c r="H50" s="239">
        <f t="shared" si="6"/>
        <v>3.9999999999999147E-2</v>
      </c>
      <c r="I50" s="239">
        <f t="shared" si="7"/>
        <v>0</v>
      </c>
      <c r="J50" s="239">
        <f t="shared" si="8"/>
        <v>3.0000000000001137E-2</v>
      </c>
      <c r="K50" s="239">
        <f t="shared" si="9"/>
        <v>0.21000000000000085</v>
      </c>
      <c r="L50" s="239">
        <f t="shared" si="10"/>
        <v>0.16000000000000369</v>
      </c>
      <c r="N50" s="233">
        <v>30.45</v>
      </c>
      <c r="O50" s="233">
        <v>33.6</v>
      </c>
      <c r="P50" s="233">
        <v>40.32</v>
      </c>
      <c r="Q50" s="233">
        <v>41.44</v>
      </c>
      <c r="R50" s="233">
        <v>39.229999999999997</v>
      </c>
    </row>
    <row r="51" spans="1:18" x14ac:dyDescent="0.2">
      <c r="A51" s="238">
        <f t="shared" si="11"/>
        <v>38199</v>
      </c>
      <c r="B51" s="233">
        <v>46.17</v>
      </c>
      <c r="C51" s="233">
        <v>50.39</v>
      </c>
      <c r="D51" s="233">
        <v>49.16</v>
      </c>
      <c r="E51" s="233">
        <v>54.62</v>
      </c>
      <c r="F51" s="233">
        <v>52.83</v>
      </c>
      <c r="H51" s="239">
        <f t="shared" si="6"/>
        <v>6.0000000000002274E-2</v>
      </c>
      <c r="I51" s="239">
        <f t="shared" si="7"/>
        <v>0</v>
      </c>
      <c r="J51" s="239">
        <f t="shared" si="8"/>
        <v>0.25</v>
      </c>
      <c r="K51" s="239">
        <f t="shared" si="9"/>
        <v>1.2100000000000009</v>
      </c>
      <c r="L51" s="239">
        <f t="shared" si="10"/>
        <v>1.1899999999999977</v>
      </c>
      <c r="N51" s="233">
        <v>46.11</v>
      </c>
      <c r="O51" s="233">
        <v>50.39</v>
      </c>
      <c r="P51" s="233">
        <v>48.91</v>
      </c>
      <c r="Q51" s="233">
        <v>53.41</v>
      </c>
      <c r="R51" s="233">
        <v>51.64</v>
      </c>
    </row>
    <row r="52" spans="1:18" x14ac:dyDescent="0.2">
      <c r="A52" s="238">
        <f t="shared" si="11"/>
        <v>38230</v>
      </c>
      <c r="B52" s="233">
        <v>53.04</v>
      </c>
      <c r="C52" s="233">
        <v>56.41</v>
      </c>
      <c r="D52" s="233">
        <v>57.1</v>
      </c>
      <c r="E52" s="233">
        <v>60.41</v>
      </c>
      <c r="F52" s="233">
        <v>58.86</v>
      </c>
      <c r="H52" s="239">
        <f t="shared" si="6"/>
        <v>7.0000000000000284E-2</v>
      </c>
      <c r="I52" s="239">
        <f t="shared" si="7"/>
        <v>0</v>
      </c>
      <c r="J52" s="239">
        <f t="shared" si="8"/>
        <v>0.45000000000000284</v>
      </c>
      <c r="K52" s="239">
        <f t="shared" si="9"/>
        <v>1.6599999999999966</v>
      </c>
      <c r="L52" s="239">
        <f t="shared" si="10"/>
        <v>1.6499999999999986</v>
      </c>
      <c r="N52" s="233">
        <v>52.97</v>
      </c>
      <c r="O52" s="233">
        <v>56.41</v>
      </c>
      <c r="P52" s="233">
        <v>56.65</v>
      </c>
      <c r="Q52" s="233">
        <v>58.75</v>
      </c>
      <c r="R52" s="233">
        <v>57.21</v>
      </c>
    </row>
    <row r="53" spans="1:18" x14ac:dyDescent="0.2">
      <c r="A53" s="238">
        <f t="shared" si="11"/>
        <v>38260</v>
      </c>
      <c r="B53" s="233">
        <v>44.88</v>
      </c>
      <c r="C53" s="233">
        <v>48.24</v>
      </c>
      <c r="D53" s="233">
        <v>52.81</v>
      </c>
      <c r="E53" s="233">
        <v>48.36</v>
      </c>
      <c r="F53" s="233">
        <v>47.27</v>
      </c>
      <c r="H53" s="239">
        <f t="shared" si="6"/>
        <v>6.0000000000002274E-2</v>
      </c>
      <c r="I53" s="239">
        <f t="shared" si="7"/>
        <v>0</v>
      </c>
      <c r="J53" s="239">
        <f t="shared" si="8"/>
        <v>0.46000000000000085</v>
      </c>
      <c r="K53" s="239">
        <f t="shared" si="9"/>
        <v>0.71999999999999886</v>
      </c>
      <c r="L53" s="239">
        <f t="shared" si="10"/>
        <v>0.76000000000000512</v>
      </c>
      <c r="N53" s="233">
        <v>44.82</v>
      </c>
      <c r="O53" s="233">
        <v>48.24</v>
      </c>
      <c r="P53" s="233">
        <v>52.35</v>
      </c>
      <c r="Q53" s="233">
        <v>47.64</v>
      </c>
      <c r="R53" s="233">
        <v>46.51</v>
      </c>
    </row>
    <row r="54" spans="1:18" x14ac:dyDescent="0.2">
      <c r="A54" s="238">
        <f t="shared" si="11"/>
        <v>38291</v>
      </c>
      <c r="B54" s="233">
        <v>39.299999999999997</v>
      </c>
      <c r="C54" s="233">
        <v>39.42</v>
      </c>
      <c r="D54" s="233">
        <v>40.78</v>
      </c>
      <c r="E54" s="233">
        <v>38.869999999999997</v>
      </c>
      <c r="F54" s="233">
        <v>37.54</v>
      </c>
      <c r="H54" s="239">
        <f t="shared" si="6"/>
        <v>4.9999999999997158E-2</v>
      </c>
      <c r="I54" s="239">
        <f t="shared" si="7"/>
        <v>0</v>
      </c>
      <c r="J54" s="239">
        <f t="shared" si="8"/>
        <v>0.24000000000000199</v>
      </c>
      <c r="K54" s="239">
        <f t="shared" si="9"/>
        <v>-1.0000000000005116E-2</v>
      </c>
      <c r="L54" s="239">
        <f t="shared" si="10"/>
        <v>1.9999999999996021E-2</v>
      </c>
      <c r="N54" s="233">
        <v>39.25</v>
      </c>
      <c r="O54" s="233">
        <v>39.42</v>
      </c>
      <c r="P54" s="233">
        <v>40.54</v>
      </c>
      <c r="Q54" s="233">
        <v>38.880000000000003</v>
      </c>
      <c r="R54" s="233">
        <v>37.520000000000003</v>
      </c>
    </row>
    <row r="55" spans="1:18" x14ac:dyDescent="0.2">
      <c r="A55" s="238">
        <f t="shared" si="11"/>
        <v>38321</v>
      </c>
      <c r="B55" s="233">
        <v>35.869999999999997</v>
      </c>
      <c r="C55" s="233">
        <v>35.979999999999997</v>
      </c>
      <c r="D55" s="233">
        <v>39.28</v>
      </c>
      <c r="E55" s="233">
        <v>38.6</v>
      </c>
      <c r="F55" s="233">
        <v>36.15</v>
      </c>
      <c r="H55" s="239">
        <f t="shared" si="6"/>
        <v>4.9999999999997158E-2</v>
      </c>
      <c r="I55" s="239">
        <f t="shared" si="7"/>
        <v>0</v>
      </c>
      <c r="J55" s="239">
        <f t="shared" si="8"/>
        <v>1.2800000000000011</v>
      </c>
      <c r="K55" s="239">
        <f t="shared" si="9"/>
        <v>-0.49000000000000199</v>
      </c>
      <c r="L55" s="239">
        <f t="shared" si="10"/>
        <v>-7.9999999999998295E-2</v>
      </c>
      <c r="N55" s="233">
        <v>35.82</v>
      </c>
      <c r="O55" s="233">
        <v>35.979999999999997</v>
      </c>
      <c r="P55" s="233">
        <v>38</v>
      </c>
      <c r="Q55" s="233">
        <v>39.090000000000003</v>
      </c>
      <c r="R55" s="233">
        <v>36.229999999999997</v>
      </c>
    </row>
    <row r="56" spans="1:18" x14ac:dyDescent="0.2">
      <c r="A56" s="238">
        <f t="shared" si="11"/>
        <v>38352</v>
      </c>
      <c r="B56" s="233">
        <v>38.01</v>
      </c>
      <c r="C56" s="233">
        <v>38.130000000000003</v>
      </c>
      <c r="D56" s="233">
        <v>41</v>
      </c>
      <c r="E56" s="233">
        <v>39.79</v>
      </c>
      <c r="F56" s="233">
        <v>36.15</v>
      </c>
      <c r="H56" s="239">
        <f t="shared" si="6"/>
        <v>4.9999999999997158E-2</v>
      </c>
      <c r="I56" s="239">
        <f t="shared" si="7"/>
        <v>0</v>
      </c>
      <c r="J56" s="239">
        <f t="shared" si="8"/>
        <v>3.0000000000001137E-2</v>
      </c>
      <c r="K56" s="239">
        <f t="shared" si="9"/>
        <v>6.0000000000002274E-2</v>
      </c>
      <c r="L56" s="239">
        <f t="shared" si="10"/>
        <v>-7.9999999999998295E-2</v>
      </c>
      <c r="N56" s="233">
        <v>37.96</v>
      </c>
      <c r="O56" s="233">
        <v>38.130000000000003</v>
      </c>
      <c r="P56" s="233">
        <v>40.97</v>
      </c>
      <c r="Q56" s="233">
        <v>39.729999999999997</v>
      </c>
      <c r="R56" s="233">
        <v>36.229999999999997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7.520833333333333</v>
      </c>
      <c r="C58" s="233">
        <f>SUM('P2'!K6:V6)/12</f>
        <v>7.770833333333333</v>
      </c>
      <c r="D58" s="233">
        <f>SUM('P2'!K8:V8)/12</f>
        <v>7.8125</v>
      </c>
      <c r="E58" s="233">
        <f>SUM('P2'!K12:V12)/12</f>
        <v>7.7166666666666659</v>
      </c>
      <c r="F58" s="233">
        <f>SUM('P2'!K14:V14)/12</f>
        <v>7.3125</v>
      </c>
      <c r="H58" s="239">
        <f t="shared" ref="H58:H67" si="12">B58-N58</f>
        <v>0.1875</v>
      </c>
      <c r="I58" s="239">
        <f t="shared" ref="I58:I67" si="13">C58-O58</f>
        <v>0.10416666666666607</v>
      </c>
      <c r="J58" s="239">
        <f t="shared" ref="J58:J67" si="14">D58-P58</f>
        <v>0.20833333333333304</v>
      </c>
      <c r="K58" s="239">
        <f t="shared" ref="K58:K67" si="15">E58-Q58</f>
        <v>0.25833333333333286</v>
      </c>
      <c r="L58" s="239">
        <f t="shared" ref="L58:L67" si="16">F58-R58</f>
        <v>0.1875</v>
      </c>
      <c r="N58" s="233">
        <v>7.333333333333333</v>
      </c>
      <c r="O58" s="233">
        <v>7.666666666666667</v>
      </c>
      <c r="P58" s="233">
        <v>7.604166666666667</v>
      </c>
      <c r="Q58" s="233">
        <v>7.458333333333333</v>
      </c>
      <c r="R58" s="233">
        <v>7.125</v>
      </c>
    </row>
    <row r="59" spans="1:18" x14ac:dyDescent="0.2">
      <c r="A59" s="240" t="s">
        <v>170</v>
      </c>
      <c r="B59" s="233">
        <f>SUM('P2'!W4:AH4)/12</f>
        <v>35.041666666666664</v>
      </c>
      <c r="C59" s="233">
        <f>SUM('P2'!W6:AH6)/12</f>
        <v>36.241666666666667</v>
      </c>
      <c r="D59" s="233">
        <f>SUM('P2'!W8:AH8)/12</f>
        <v>38.145833333333336</v>
      </c>
      <c r="E59" s="233">
        <f>SUM('P2'!W12:AH12)/12</f>
        <v>38.666666666666664</v>
      </c>
      <c r="F59" s="233">
        <f>SUM('P2'!W14:AH14)/12</f>
        <v>38.979166666666664</v>
      </c>
      <c r="H59" s="239">
        <f t="shared" si="12"/>
        <v>3.3333333333331439E-2</v>
      </c>
      <c r="I59" s="239">
        <f t="shared" si="13"/>
        <v>5.416666666666714E-2</v>
      </c>
      <c r="J59" s="239">
        <f t="shared" si="14"/>
        <v>0.1041666666666714</v>
      </c>
      <c r="K59" s="239">
        <f t="shared" si="15"/>
        <v>0.5416666666666643</v>
      </c>
      <c r="L59" s="239">
        <f t="shared" si="16"/>
        <v>0.6666666666666643</v>
      </c>
      <c r="N59" s="233">
        <v>35.008333333333333</v>
      </c>
      <c r="O59" s="233">
        <v>36.1875</v>
      </c>
      <c r="P59" s="233">
        <v>38.041666666666664</v>
      </c>
      <c r="Q59" s="233">
        <v>38.125</v>
      </c>
      <c r="R59" s="233">
        <v>38.3125</v>
      </c>
    </row>
    <row r="60" spans="1:18" x14ac:dyDescent="0.2">
      <c r="A60" s="240" t="s">
        <v>171</v>
      </c>
      <c r="B60" s="233">
        <f>SUM('P2'!AI4:AT4)/12</f>
        <v>38.229166666666664</v>
      </c>
      <c r="C60" s="233">
        <f>SUM('P2'!AI6:AT6)/12</f>
        <v>39.895833333333336</v>
      </c>
      <c r="D60" s="233">
        <f>SUM('P2'!AI8:AT8)/12</f>
        <v>42.3125</v>
      </c>
      <c r="E60" s="233">
        <f>SUM('P2'!AI12:AT12)/12</f>
        <v>42.479166666666664</v>
      </c>
      <c r="F60" s="233">
        <f>SUM('P2'!AI14:AT14)/12</f>
        <v>40.208333333333336</v>
      </c>
      <c r="H60" s="239">
        <f t="shared" si="12"/>
        <v>0</v>
      </c>
      <c r="I60" s="239">
        <f t="shared" si="13"/>
        <v>0</v>
      </c>
      <c r="J60" s="239">
        <f t="shared" si="14"/>
        <v>0.3125</v>
      </c>
      <c r="K60" s="239">
        <f t="shared" si="15"/>
        <v>0.2083333333333286</v>
      </c>
      <c r="L60" s="239">
        <f t="shared" si="16"/>
        <v>0.25</v>
      </c>
      <c r="N60" s="233">
        <v>38.229166666666664</v>
      </c>
      <c r="O60" s="233">
        <v>39.895833333333336</v>
      </c>
      <c r="P60" s="233">
        <v>42</v>
      </c>
      <c r="Q60" s="233">
        <v>42.270833333333336</v>
      </c>
      <c r="R60" s="233">
        <v>39.958333333333336</v>
      </c>
    </row>
    <row r="61" spans="1:18" x14ac:dyDescent="0.2">
      <c r="A61" s="240" t="s">
        <v>172</v>
      </c>
      <c r="B61" s="233">
        <f>SUM('P2'!AU4:BF4)/12</f>
        <v>38.634166666666673</v>
      </c>
      <c r="C61" s="233">
        <f>SUM('P2'!AU6:BF6)/12</f>
        <v>40.400833333333331</v>
      </c>
      <c r="D61" s="233">
        <f>SUM('P2'!AU8:BF8)/12</f>
        <v>42.765833333333326</v>
      </c>
      <c r="E61" s="233">
        <f>SUM('P2'!AU12:BF12)/12</f>
        <v>42.781666666666666</v>
      </c>
      <c r="F61" s="233">
        <f>SUM('P2'!AU14:BF14)/12</f>
        <v>40.511666666666663</v>
      </c>
      <c r="H61" s="239">
        <f t="shared" si="12"/>
        <v>5.0833333333343944E-2</v>
      </c>
      <c r="I61" s="239">
        <f t="shared" si="13"/>
        <v>0</v>
      </c>
      <c r="J61" s="239">
        <f t="shared" si="14"/>
        <v>0.31166666666666742</v>
      </c>
      <c r="K61" s="239">
        <f t="shared" si="15"/>
        <v>0.25750000000000028</v>
      </c>
      <c r="L61" s="239">
        <f t="shared" si="16"/>
        <v>0.25</v>
      </c>
      <c r="N61" s="233">
        <v>38.583333333333329</v>
      </c>
      <c r="O61" s="233">
        <v>40.400833333333331</v>
      </c>
      <c r="P61" s="233">
        <v>42.454166666666659</v>
      </c>
      <c r="Q61" s="233">
        <v>42.524166666666666</v>
      </c>
      <c r="R61" s="233">
        <v>40.261666666666663</v>
      </c>
    </row>
    <row r="62" spans="1:18" x14ac:dyDescent="0.2">
      <c r="A62" s="240" t="s">
        <v>173</v>
      </c>
      <c r="B62" s="233">
        <f>SUM('P2'!BG4:BR4)/12</f>
        <v>39.083333333333336</v>
      </c>
      <c r="C62" s="233">
        <f>SUM('P2'!BG6:BR6)/12</f>
        <v>40.901666666666664</v>
      </c>
      <c r="D62" s="233">
        <f>SUM('P2'!BG8:BR8)/12</f>
        <v>43.218333333333334</v>
      </c>
      <c r="E62" s="233">
        <f>SUM('P2'!BG12:BR12)/12</f>
        <v>43.081666666666671</v>
      </c>
      <c r="F62" s="233">
        <f>SUM('P2'!BG14:BR14)/12</f>
        <v>40.811666666666667</v>
      </c>
      <c r="H62" s="239">
        <f t="shared" si="12"/>
        <v>0.15000000000000568</v>
      </c>
      <c r="I62" s="239">
        <f t="shared" si="13"/>
        <v>0</v>
      </c>
      <c r="J62" s="239">
        <f t="shared" si="14"/>
        <v>0.31499999999999773</v>
      </c>
      <c r="K62" s="239">
        <f t="shared" si="15"/>
        <v>0.25916666666667254</v>
      </c>
      <c r="L62" s="239">
        <f t="shared" si="16"/>
        <v>0.25166666666666515</v>
      </c>
      <c r="N62" s="233">
        <v>38.93333333333333</v>
      </c>
      <c r="O62" s="233">
        <v>40.901666666666664</v>
      </c>
      <c r="P62" s="233">
        <v>42.903333333333336</v>
      </c>
      <c r="Q62" s="233">
        <v>42.822499999999998</v>
      </c>
      <c r="R62" s="233">
        <v>40.56</v>
      </c>
    </row>
    <row r="63" spans="1:18" x14ac:dyDescent="0.2">
      <c r="A63" s="240" t="s">
        <v>174</v>
      </c>
      <c r="B63" s="233">
        <f>SUM('P2'!BS4:CD4)/12</f>
        <v>39.532499999999999</v>
      </c>
      <c r="C63" s="233">
        <f>SUM('P2'!BS6:CD6)/12</f>
        <v>41.652500000000003</v>
      </c>
      <c r="D63" s="233">
        <f>SUM('P2'!BS8:CD8)/12</f>
        <v>43.665833333333332</v>
      </c>
      <c r="E63" s="233">
        <f>SUM('P2'!BS12:CD12)/12</f>
        <v>43.381666666666668</v>
      </c>
      <c r="F63" s="233">
        <f>SUM('P2'!BS14:CD14)/12</f>
        <v>41.109166666666674</v>
      </c>
      <c r="H63" s="239">
        <f t="shared" si="12"/>
        <v>0.25083333333333258</v>
      </c>
      <c r="I63" s="239">
        <f t="shared" si="13"/>
        <v>-1.6666666666580454E-3</v>
      </c>
      <c r="J63" s="239">
        <f t="shared" si="14"/>
        <v>0.36333333333332973</v>
      </c>
      <c r="K63" s="239">
        <f t="shared" si="15"/>
        <v>0.3091666666666697</v>
      </c>
      <c r="L63" s="239">
        <f t="shared" si="16"/>
        <v>0.25000000000001421</v>
      </c>
      <c r="N63" s="233">
        <v>39.281666666666666</v>
      </c>
      <c r="O63" s="233">
        <v>41.654166666666661</v>
      </c>
      <c r="P63" s="233">
        <v>43.302500000000002</v>
      </c>
      <c r="Q63" s="233">
        <v>43.072499999999998</v>
      </c>
      <c r="R63" s="233">
        <v>40.85916666666666</v>
      </c>
    </row>
    <row r="64" spans="1:18" x14ac:dyDescent="0.2">
      <c r="A64" s="240" t="s">
        <v>175</v>
      </c>
      <c r="B64" s="233">
        <f>SUM('P2'!CE4:CP4)/12</f>
        <v>39.982500000000002</v>
      </c>
      <c r="C64" s="233">
        <f>SUM('P2'!CE6:CP6)/12</f>
        <v>42.403333333333343</v>
      </c>
      <c r="D64" s="233">
        <f>SUM('P2'!CE8:CP8)/12</f>
        <v>44.115833333333335</v>
      </c>
      <c r="E64" s="233">
        <f>SUM('P2'!CE12:CP12)/12</f>
        <v>43.680833333333339</v>
      </c>
      <c r="F64" s="233">
        <f>SUM('P2'!CE14:CP14)/12</f>
        <v>41.411666666666669</v>
      </c>
      <c r="H64" s="239">
        <f t="shared" si="12"/>
        <v>0.45083333333333542</v>
      </c>
      <c r="I64" s="239">
        <f t="shared" si="13"/>
        <v>-0.20166666666665378</v>
      </c>
      <c r="J64" s="239">
        <f t="shared" si="14"/>
        <v>0.46333333333333115</v>
      </c>
      <c r="K64" s="239">
        <f t="shared" si="15"/>
        <v>0.35833333333334139</v>
      </c>
      <c r="L64" s="239">
        <f t="shared" si="16"/>
        <v>0.25</v>
      </c>
      <c r="N64" s="233">
        <v>39.531666666666666</v>
      </c>
      <c r="O64" s="233">
        <v>42.604999999999997</v>
      </c>
      <c r="P64" s="233">
        <v>43.652500000000003</v>
      </c>
      <c r="Q64" s="233">
        <v>43.322499999999998</v>
      </c>
      <c r="R64" s="233">
        <v>41.161666666666669</v>
      </c>
    </row>
    <row r="65" spans="1:18" x14ac:dyDescent="0.2">
      <c r="A65" s="240" t="s">
        <v>176</v>
      </c>
      <c r="B65" s="233">
        <f>SUM('P2'!CQ4:DB4)/12</f>
        <v>40.484166666666674</v>
      </c>
      <c r="C65" s="233">
        <f>SUM('P2'!CQ6:DB6)/12</f>
        <v>43.25416666666667</v>
      </c>
      <c r="D65" s="233">
        <f>SUM('P2'!CQ8:DB8)/12</f>
        <v>44.514166666666661</v>
      </c>
      <c r="E65" s="233">
        <f>SUM('P2'!CQ12:DB12)/12</f>
        <v>43.981666666666662</v>
      </c>
      <c r="F65" s="233">
        <f>SUM('P2'!CQ14:DB14)/12</f>
        <v>41.711666666666673</v>
      </c>
      <c r="H65" s="239">
        <f t="shared" si="12"/>
        <v>0.45083333333334252</v>
      </c>
      <c r="I65" s="239">
        <f t="shared" si="13"/>
        <v>-0.29916666666666458</v>
      </c>
      <c r="J65" s="239">
        <f t="shared" si="14"/>
        <v>0.51083333333332348</v>
      </c>
      <c r="K65" s="239">
        <f t="shared" si="15"/>
        <v>0.40833333333333144</v>
      </c>
      <c r="L65" s="239">
        <f t="shared" si="16"/>
        <v>0.25083333333334679</v>
      </c>
      <c r="N65" s="233">
        <v>40.033333333333331</v>
      </c>
      <c r="O65" s="233">
        <v>43.553333333333335</v>
      </c>
      <c r="P65" s="233">
        <v>44.003333333333337</v>
      </c>
      <c r="Q65" s="233">
        <v>43.573333333333331</v>
      </c>
      <c r="R65" s="233">
        <v>41.460833333333326</v>
      </c>
    </row>
    <row r="66" spans="1:18" x14ac:dyDescent="0.2">
      <c r="A66" s="240" t="s">
        <v>177</v>
      </c>
      <c r="B66" s="233">
        <f>SUM('P2'!DC4:DN4)/12</f>
        <v>40.983333333333334</v>
      </c>
      <c r="C66" s="233">
        <f>SUM('P2'!DC6:DN6)/12</f>
        <v>44.205000000000005</v>
      </c>
      <c r="D66" s="233">
        <f>SUM('P2'!DC8:DN8)/12</f>
        <v>44.865000000000002</v>
      </c>
      <c r="E66" s="233">
        <f>SUM('P2'!DC12:DN12)/12</f>
        <v>44.282499999999992</v>
      </c>
      <c r="F66" s="233">
        <f>SUM('P2'!DC14:DN14)/12</f>
        <v>42.010833333333338</v>
      </c>
      <c r="H66" s="239">
        <f t="shared" si="12"/>
        <v>0.44999999999999574</v>
      </c>
      <c r="I66" s="239">
        <f t="shared" si="13"/>
        <v>-0.39833333333332632</v>
      </c>
      <c r="J66" s="239">
        <f t="shared" si="14"/>
        <v>0.51166666666667027</v>
      </c>
      <c r="K66" s="239">
        <f t="shared" si="15"/>
        <v>0.4583333333333286</v>
      </c>
      <c r="L66" s="239">
        <f t="shared" si="16"/>
        <v>0.25000000000000711</v>
      </c>
      <c r="N66" s="233">
        <v>40.533333333333339</v>
      </c>
      <c r="O66" s="233">
        <v>44.603333333333332</v>
      </c>
      <c r="P66" s="233">
        <v>44.353333333333332</v>
      </c>
      <c r="Q66" s="233">
        <v>43.824166666666663</v>
      </c>
      <c r="R66" s="233">
        <v>41.760833333333331</v>
      </c>
    </row>
    <row r="67" spans="1:18" x14ac:dyDescent="0.2">
      <c r="A67" s="240" t="s">
        <v>178</v>
      </c>
      <c r="B67" s="233">
        <f>SUM('P2'!DO4:DZ4)/12</f>
        <v>41.48416666666666</v>
      </c>
      <c r="C67" s="233">
        <f>SUM('P2'!DO6:DZ6)/12</f>
        <v>45.203333333333326</v>
      </c>
      <c r="D67" s="233">
        <f>SUM('P2'!DO8:DZ8)/12</f>
        <v>45.215833333333336</v>
      </c>
      <c r="E67" s="233">
        <f>SUM('P2'!DO12:DZ12)/12</f>
        <v>44.582500000000003</v>
      </c>
      <c r="F67" s="233">
        <f>SUM('P2'!DO14:DZ14)/12</f>
        <v>42.309999999999995</v>
      </c>
      <c r="H67" s="239">
        <f t="shared" si="12"/>
        <v>0.45166666666666089</v>
      </c>
      <c r="I67" s="239">
        <f t="shared" si="13"/>
        <v>-0.45000000000000995</v>
      </c>
      <c r="J67" s="239">
        <f t="shared" si="14"/>
        <v>0.51250000000000995</v>
      </c>
      <c r="K67" s="239">
        <f t="shared" si="15"/>
        <v>0.50916666666667965</v>
      </c>
      <c r="L67" s="239">
        <f t="shared" si="16"/>
        <v>0.24916666666666032</v>
      </c>
      <c r="N67" s="233">
        <v>41.032499999999999</v>
      </c>
      <c r="O67" s="233">
        <v>45.653333333333336</v>
      </c>
      <c r="P67" s="233">
        <v>44.703333333333326</v>
      </c>
      <c r="Q67" s="233">
        <v>44.073333333333323</v>
      </c>
      <c r="R67" s="233">
        <v>42.060833333333335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37181</v>
      </c>
      <c r="D1" s="232">
        <f>A1</f>
        <v>37181</v>
      </c>
      <c r="J1" s="234" t="s">
        <v>94</v>
      </c>
      <c r="P1" s="232">
        <f>A1</f>
        <v>37181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22.5</v>
      </c>
      <c r="C18" s="233">
        <v>23</v>
      </c>
      <c r="D18" s="233">
        <v>24</v>
      </c>
      <c r="E18" s="233">
        <v>23.5</v>
      </c>
      <c r="F18" s="233">
        <v>21.5</v>
      </c>
      <c r="H18" s="239">
        <f t="shared" si="0"/>
        <v>2</v>
      </c>
      <c r="I18" s="239">
        <f t="shared" si="1"/>
        <v>2</v>
      </c>
      <c r="J18" s="239">
        <f t="shared" si="2"/>
        <v>3</v>
      </c>
      <c r="K18" s="239">
        <f t="shared" si="3"/>
        <v>4</v>
      </c>
      <c r="L18" s="239">
        <f t="shared" si="4"/>
        <v>3.5</v>
      </c>
      <c r="N18" s="233">
        <v>20.5</v>
      </c>
      <c r="O18" s="233">
        <v>21</v>
      </c>
      <c r="P18" s="233">
        <v>21</v>
      </c>
      <c r="Q18" s="233">
        <v>19.5</v>
      </c>
      <c r="R18" s="233">
        <v>18</v>
      </c>
    </row>
    <row r="19" spans="1:18" ht="12.75" customHeight="1" x14ac:dyDescent="0.2">
      <c r="A19" s="238">
        <f t="shared" si="5"/>
        <v>37225</v>
      </c>
      <c r="B19" s="233">
        <v>25.188000000000002</v>
      </c>
      <c r="C19" s="233">
        <v>25</v>
      </c>
      <c r="D19" s="233">
        <v>23.353000000000002</v>
      </c>
      <c r="E19" s="233">
        <v>18.937000000000001</v>
      </c>
      <c r="F19" s="233">
        <v>17.25</v>
      </c>
      <c r="H19" s="239">
        <f t="shared" si="0"/>
        <v>0</v>
      </c>
      <c r="I19" s="239">
        <f t="shared" si="1"/>
        <v>0</v>
      </c>
      <c r="J19" s="239">
        <f t="shared" si="2"/>
        <v>-0.98000000000000043</v>
      </c>
      <c r="K19" s="239">
        <f t="shared" si="3"/>
        <v>1.9999999999999574E-2</v>
      </c>
      <c r="L19" s="239">
        <f t="shared" si="4"/>
        <v>0.33299999999999841</v>
      </c>
      <c r="N19" s="233">
        <v>25.188000000000002</v>
      </c>
      <c r="O19" s="233">
        <v>25</v>
      </c>
      <c r="P19" s="233">
        <v>24.333000000000002</v>
      </c>
      <c r="Q19" s="233">
        <v>18.917000000000002</v>
      </c>
      <c r="R19" s="233">
        <v>16.917000000000002</v>
      </c>
    </row>
    <row r="20" spans="1:18" ht="12.75" customHeight="1" x14ac:dyDescent="0.2">
      <c r="A20" s="238">
        <f t="shared" si="5"/>
        <v>37256</v>
      </c>
      <c r="B20" s="233">
        <v>29.702000000000002</v>
      </c>
      <c r="C20" s="233">
        <v>29.629000000000001</v>
      </c>
      <c r="D20" s="233">
        <v>26.306000000000001</v>
      </c>
      <c r="E20" s="233">
        <v>22.234000000000002</v>
      </c>
      <c r="F20" s="233">
        <v>20.387</v>
      </c>
      <c r="H20" s="239">
        <f t="shared" si="0"/>
        <v>-7.1999999999999176E-2</v>
      </c>
      <c r="I20" s="239">
        <f t="shared" si="1"/>
        <v>-7.3000000000000398E-2</v>
      </c>
      <c r="J20" s="239">
        <f t="shared" si="2"/>
        <v>-1.7339999999999982</v>
      </c>
      <c r="K20" s="239">
        <f t="shared" si="3"/>
        <v>5.700000000000216E-2</v>
      </c>
      <c r="L20" s="239">
        <f t="shared" si="4"/>
        <v>5.6000000000000938E-2</v>
      </c>
      <c r="N20" s="233">
        <v>29.774000000000001</v>
      </c>
      <c r="O20" s="233">
        <v>29.702000000000002</v>
      </c>
      <c r="P20" s="233">
        <v>28.04</v>
      </c>
      <c r="Q20" s="233">
        <v>22.177</v>
      </c>
      <c r="R20" s="233">
        <v>20.331</v>
      </c>
    </row>
    <row r="21" spans="1:18" ht="12.75" customHeight="1" x14ac:dyDescent="0.2">
      <c r="A21" s="238">
        <f t="shared" si="5"/>
        <v>37287</v>
      </c>
      <c r="B21" s="233">
        <v>27.601000000000003</v>
      </c>
      <c r="C21" s="233">
        <v>26.94</v>
      </c>
      <c r="D21" s="233">
        <v>27.06</v>
      </c>
      <c r="E21" s="233">
        <v>23.605</v>
      </c>
      <c r="F21" s="233">
        <v>21.504000000000001</v>
      </c>
      <c r="H21" s="239">
        <f t="shared" si="0"/>
        <v>-9.6999999999997755E-2</v>
      </c>
      <c r="I21" s="239">
        <f t="shared" si="1"/>
        <v>-0.15700000000000003</v>
      </c>
      <c r="J21" s="239">
        <f t="shared" si="2"/>
        <v>0</v>
      </c>
      <c r="K21" s="239">
        <f t="shared" si="3"/>
        <v>8.8999999999998636E-2</v>
      </c>
      <c r="L21" s="239">
        <f t="shared" si="4"/>
        <v>8.9000000000002188E-2</v>
      </c>
      <c r="N21" s="233">
        <v>27.698</v>
      </c>
      <c r="O21" s="233">
        <v>27.097000000000001</v>
      </c>
      <c r="P21" s="233">
        <v>27.06</v>
      </c>
      <c r="Q21" s="233">
        <v>23.516000000000002</v>
      </c>
      <c r="R21" s="233">
        <v>21.414999999999999</v>
      </c>
    </row>
    <row r="22" spans="1:18" ht="12.75" customHeight="1" x14ac:dyDescent="0.2">
      <c r="A22" s="238">
        <f t="shared" si="5"/>
        <v>37315</v>
      </c>
      <c r="B22" s="233">
        <v>23.571000000000002</v>
      </c>
      <c r="C22" s="233">
        <v>22.95</v>
      </c>
      <c r="D22" s="233">
        <v>26.786000000000001</v>
      </c>
      <c r="E22" s="233">
        <v>23.893000000000001</v>
      </c>
      <c r="F22" s="233">
        <v>21.75</v>
      </c>
      <c r="H22" s="239">
        <f t="shared" si="0"/>
        <v>0</v>
      </c>
      <c r="I22" s="239">
        <f t="shared" si="1"/>
        <v>0</v>
      </c>
      <c r="J22" s="239">
        <f t="shared" si="2"/>
        <v>0</v>
      </c>
      <c r="K22" s="239">
        <f t="shared" si="3"/>
        <v>0.16099999999999781</v>
      </c>
      <c r="L22" s="239">
        <f t="shared" si="4"/>
        <v>0.16099999999999781</v>
      </c>
      <c r="N22" s="233">
        <v>23.571000000000002</v>
      </c>
      <c r="O22" s="233">
        <v>22.95</v>
      </c>
      <c r="P22" s="233">
        <v>26.786000000000001</v>
      </c>
      <c r="Q22" s="233">
        <v>23.732000000000003</v>
      </c>
      <c r="R22" s="233">
        <v>21.589000000000002</v>
      </c>
    </row>
    <row r="23" spans="1:18" x14ac:dyDescent="0.2">
      <c r="A23" s="238">
        <f t="shared" si="5"/>
        <v>37346</v>
      </c>
      <c r="B23" s="233">
        <v>20.395</v>
      </c>
      <c r="C23" s="233">
        <v>21.056000000000001</v>
      </c>
      <c r="D23" s="233">
        <v>26.073</v>
      </c>
      <c r="E23" s="233">
        <v>24.028000000000002</v>
      </c>
      <c r="F23" s="233">
        <v>21.806000000000001</v>
      </c>
      <c r="H23" s="239">
        <f t="shared" si="0"/>
        <v>0</v>
      </c>
      <c r="I23" s="239">
        <f t="shared" si="1"/>
        <v>0</v>
      </c>
      <c r="J23" s="239">
        <f t="shared" si="2"/>
        <v>0</v>
      </c>
      <c r="K23" s="239">
        <f t="shared" si="3"/>
        <v>8.8000000000000966E-2</v>
      </c>
      <c r="L23" s="239">
        <f t="shared" si="4"/>
        <v>8.8000000000000966E-2</v>
      </c>
      <c r="N23" s="233">
        <v>20.395</v>
      </c>
      <c r="O23" s="233">
        <v>21.056000000000001</v>
      </c>
      <c r="P23" s="233">
        <v>26.073</v>
      </c>
      <c r="Q23" s="233">
        <v>23.94</v>
      </c>
      <c r="R23" s="233">
        <v>21.718</v>
      </c>
    </row>
    <row r="24" spans="1:18" x14ac:dyDescent="0.2">
      <c r="A24" s="238">
        <f t="shared" si="5"/>
        <v>37376</v>
      </c>
      <c r="B24" s="233">
        <v>18.467000000000002</v>
      </c>
      <c r="C24" s="233">
        <v>19.333000000000002</v>
      </c>
      <c r="D24" s="233">
        <v>21.766999999999999</v>
      </c>
      <c r="E24" s="233">
        <v>24.417000000000002</v>
      </c>
      <c r="F24" s="233">
        <v>21.983000000000001</v>
      </c>
      <c r="H24" s="239">
        <f t="shared" si="0"/>
        <v>0</v>
      </c>
      <c r="I24" s="239">
        <f t="shared" si="1"/>
        <v>0</v>
      </c>
      <c r="J24" s="239">
        <f t="shared" si="2"/>
        <v>0</v>
      </c>
      <c r="K24" s="239">
        <f t="shared" si="3"/>
        <v>6.7000000000000171E-2</v>
      </c>
      <c r="L24" s="239">
        <f t="shared" si="4"/>
        <v>6.5999999999998948E-2</v>
      </c>
      <c r="N24" s="233">
        <v>18.467000000000002</v>
      </c>
      <c r="O24" s="233">
        <v>19.333000000000002</v>
      </c>
      <c r="P24" s="233">
        <v>21.766999999999999</v>
      </c>
      <c r="Q24" s="233">
        <v>24.35</v>
      </c>
      <c r="R24" s="233">
        <v>21.917000000000002</v>
      </c>
    </row>
    <row r="25" spans="1:18" x14ac:dyDescent="0.2">
      <c r="A25" s="238">
        <f t="shared" si="5"/>
        <v>37407</v>
      </c>
      <c r="B25" s="233">
        <v>20.04</v>
      </c>
      <c r="C25" s="233">
        <v>21.419</v>
      </c>
      <c r="D25" s="233">
        <v>24.363</v>
      </c>
      <c r="E25" s="233">
        <v>23.968</v>
      </c>
      <c r="F25" s="233">
        <v>20.839000000000002</v>
      </c>
      <c r="H25" s="239">
        <f t="shared" si="0"/>
        <v>0</v>
      </c>
      <c r="I25" s="239">
        <f t="shared" si="1"/>
        <v>0</v>
      </c>
      <c r="J25" s="239">
        <f t="shared" si="2"/>
        <v>0</v>
      </c>
      <c r="K25" s="239">
        <f t="shared" si="3"/>
        <v>0.33099999999999952</v>
      </c>
      <c r="L25" s="239">
        <f t="shared" si="4"/>
        <v>8.9000000000002188E-2</v>
      </c>
      <c r="N25" s="233">
        <v>20.04</v>
      </c>
      <c r="O25" s="233">
        <v>21.419</v>
      </c>
      <c r="P25" s="233">
        <v>24.363</v>
      </c>
      <c r="Q25" s="233">
        <v>23.637</v>
      </c>
      <c r="R25" s="233">
        <v>20.75</v>
      </c>
    </row>
    <row r="26" spans="1:18" x14ac:dyDescent="0.2">
      <c r="A26" s="238">
        <f t="shared" si="5"/>
        <v>37437</v>
      </c>
      <c r="B26" s="233">
        <v>21</v>
      </c>
      <c r="C26" s="233">
        <v>22.375</v>
      </c>
      <c r="D26" s="233">
        <v>25.417000000000002</v>
      </c>
      <c r="E26" s="233">
        <v>23.458000000000002</v>
      </c>
      <c r="F26" s="233">
        <v>19.792000000000002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-4.1999999999998039E-2</v>
      </c>
      <c r="L26" s="239">
        <f t="shared" si="4"/>
        <v>-4.1000000000000369E-2</v>
      </c>
      <c r="N26" s="233">
        <v>21</v>
      </c>
      <c r="O26" s="233">
        <v>22.375</v>
      </c>
      <c r="P26" s="233">
        <v>25.417000000000002</v>
      </c>
      <c r="Q26" s="233">
        <v>23.5</v>
      </c>
      <c r="R26" s="233">
        <v>19.833000000000002</v>
      </c>
    </row>
    <row r="27" spans="1:18" x14ac:dyDescent="0.2">
      <c r="A27" s="238">
        <f t="shared" si="5"/>
        <v>37468</v>
      </c>
      <c r="B27" s="233">
        <v>29.097000000000001</v>
      </c>
      <c r="C27" s="233">
        <v>30.355</v>
      </c>
      <c r="D27" s="233">
        <v>29.871000000000002</v>
      </c>
      <c r="E27" s="233">
        <v>30.593</v>
      </c>
      <c r="F27" s="233">
        <v>29.565000000000001</v>
      </c>
      <c r="H27" s="239">
        <f t="shared" si="0"/>
        <v>0</v>
      </c>
      <c r="I27" s="239">
        <f t="shared" si="1"/>
        <v>0</v>
      </c>
      <c r="J27" s="239">
        <f t="shared" si="2"/>
        <v>0</v>
      </c>
      <c r="K27" s="239">
        <f t="shared" si="3"/>
        <v>0</v>
      </c>
      <c r="L27" s="239">
        <f t="shared" si="4"/>
        <v>0</v>
      </c>
      <c r="N27" s="233">
        <v>29.097000000000001</v>
      </c>
      <c r="O27" s="233">
        <v>30.355</v>
      </c>
      <c r="P27" s="233">
        <v>29.871000000000002</v>
      </c>
      <c r="Q27" s="233">
        <v>30.593</v>
      </c>
      <c r="R27" s="233">
        <v>29.565000000000001</v>
      </c>
    </row>
    <row r="28" spans="1:18" x14ac:dyDescent="0.2">
      <c r="A28" s="238">
        <f t="shared" si="5"/>
        <v>37499</v>
      </c>
      <c r="B28" s="233">
        <v>33.387</v>
      </c>
      <c r="C28" s="233">
        <v>34.79</v>
      </c>
      <c r="D28" s="233">
        <v>28.742000000000001</v>
      </c>
      <c r="E28" s="233">
        <v>31.258000000000003</v>
      </c>
      <c r="F28" s="233">
        <v>30.194000000000003</v>
      </c>
      <c r="H28" s="239">
        <f t="shared" si="0"/>
        <v>0</v>
      </c>
      <c r="I28" s="239">
        <f t="shared" si="1"/>
        <v>0</v>
      </c>
      <c r="J28" s="239">
        <f t="shared" si="2"/>
        <v>0</v>
      </c>
      <c r="K28" s="239">
        <f t="shared" si="3"/>
        <v>0</v>
      </c>
      <c r="L28" s="239">
        <f t="shared" si="4"/>
        <v>0</v>
      </c>
      <c r="N28" s="233">
        <v>33.387</v>
      </c>
      <c r="O28" s="233">
        <v>34.79</v>
      </c>
      <c r="P28" s="233">
        <v>28.742000000000001</v>
      </c>
      <c r="Q28" s="233">
        <v>31.258000000000003</v>
      </c>
      <c r="R28" s="233">
        <v>30.194000000000003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28.65</v>
      </c>
      <c r="E29" s="233">
        <v>25.074999999999999</v>
      </c>
      <c r="F29" s="233">
        <v>24.1</v>
      </c>
      <c r="H29" s="239">
        <f t="shared" si="0"/>
        <v>0</v>
      </c>
      <c r="I29" s="239">
        <f t="shared" si="1"/>
        <v>0</v>
      </c>
      <c r="J29" s="239">
        <f t="shared" si="2"/>
        <v>0</v>
      </c>
      <c r="K29" s="239">
        <f t="shared" si="3"/>
        <v>0</v>
      </c>
      <c r="L29" s="239">
        <f t="shared" si="4"/>
        <v>0</v>
      </c>
      <c r="N29" s="233">
        <v>28.85</v>
      </c>
      <c r="O29" s="233">
        <v>29.9</v>
      </c>
      <c r="P29" s="233">
        <v>28.65</v>
      </c>
      <c r="Q29" s="233">
        <v>25.074999999999999</v>
      </c>
      <c r="R29" s="233">
        <v>24.1</v>
      </c>
    </row>
    <row r="30" spans="1:18" x14ac:dyDescent="0.2">
      <c r="A30" s="238">
        <f t="shared" si="5"/>
        <v>37560</v>
      </c>
      <c r="B30" s="233">
        <v>27</v>
      </c>
      <c r="C30" s="233">
        <v>28.984000000000002</v>
      </c>
      <c r="D30" s="233">
        <v>25.355</v>
      </c>
      <c r="E30" s="233">
        <v>26.032</v>
      </c>
      <c r="F30" s="233">
        <v>24.532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-9.7000000000001307E-2</v>
      </c>
      <c r="L30" s="239">
        <f t="shared" si="4"/>
        <v>-9.7000000000001307E-2</v>
      </c>
      <c r="N30" s="233">
        <v>27</v>
      </c>
      <c r="O30" s="233">
        <v>28.984000000000002</v>
      </c>
      <c r="P30" s="233">
        <v>25.355</v>
      </c>
      <c r="Q30" s="233">
        <v>26.129000000000001</v>
      </c>
      <c r="R30" s="233">
        <v>24.629000000000001</v>
      </c>
    </row>
    <row r="31" spans="1:18" x14ac:dyDescent="0.2">
      <c r="A31" s="238">
        <f t="shared" si="5"/>
        <v>37590</v>
      </c>
      <c r="B31" s="233">
        <v>23.5</v>
      </c>
      <c r="C31" s="233">
        <v>22.292000000000002</v>
      </c>
      <c r="D31" s="233">
        <v>27.063000000000002</v>
      </c>
      <c r="E31" s="233">
        <v>24.146000000000001</v>
      </c>
      <c r="F31" s="233">
        <v>22.104000000000003</v>
      </c>
      <c r="H31" s="239">
        <f t="shared" si="0"/>
        <v>0</v>
      </c>
      <c r="I31" s="239">
        <f t="shared" si="1"/>
        <v>0</v>
      </c>
      <c r="J31" s="239">
        <f t="shared" si="2"/>
        <v>-0.31199999999999761</v>
      </c>
      <c r="K31" s="239">
        <f t="shared" si="3"/>
        <v>0</v>
      </c>
      <c r="L31" s="239">
        <f t="shared" si="4"/>
        <v>-0.125</v>
      </c>
      <c r="N31" s="233">
        <v>23.5</v>
      </c>
      <c r="O31" s="233">
        <v>22.292000000000002</v>
      </c>
      <c r="P31" s="233">
        <v>27.375</v>
      </c>
      <c r="Q31" s="233">
        <v>24.146000000000001</v>
      </c>
      <c r="R31" s="233">
        <v>22.229000000000003</v>
      </c>
    </row>
    <row r="32" spans="1:18" x14ac:dyDescent="0.2">
      <c r="A32" s="238">
        <f t="shared" si="5"/>
        <v>37621</v>
      </c>
      <c r="B32" s="233">
        <v>29.702000000000002</v>
      </c>
      <c r="C32" s="233">
        <v>28.46</v>
      </c>
      <c r="D32" s="233">
        <v>27.734000000000002</v>
      </c>
      <c r="E32" s="233">
        <v>23.976000000000003</v>
      </c>
      <c r="F32" s="233">
        <v>21.742000000000001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-0.14499999999999957</v>
      </c>
      <c r="L32" s="239">
        <f t="shared" si="4"/>
        <v>-0.14499999999999957</v>
      </c>
      <c r="N32" s="233">
        <v>29.702000000000002</v>
      </c>
      <c r="O32" s="233">
        <v>28.46</v>
      </c>
      <c r="P32" s="233">
        <v>27.734000000000002</v>
      </c>
      <c r="Q32" s="233">
        <v>24.121000000000002</v>
      </c>
      <c r="R32" s="233">
        <v>21.887</v>
      </c>
    </row>
    <row r="33" spans="1:18" x14ac:dyDescent="0.2">
      <c r="A33" s="238">
        <f t="shared" si="5"/>
        <v>37652</v>
      </c>
      <c r="B33" s="233">
        <v>28.677</v>
      </c>
      <c r="C33" s="233">
        <v>27.414999999999999</v>
      </c>
      <c r="D33" s="233">
        <v>26.964000000000002</v>
      </c>
      <c r="E33" s="233">
        <v>24.77</v>
      </c>
      <c r="F33" s="233">
        <v>22.492000000000001</v>
      </c>
      <c r="H33" s="239">
        <f t="shared" si="0"/>
        <v>0</v>
      </c>
      <c r="I33" s="239">
        <f t="shared" si="1"/>
        <v>0</v>
      </c>
      <c r="J33" s="239">
        <f t="shared" si="2"/>
        <v>-5.9999999999998721E-2</v>
      </c>
      <c r="K33" s="239">
        <f t="shared" si="3"/>
        <v>0.26999999999999957</v>
      </c>
      <c r="L33" s="239">
        <f t="shared" si="4"/>
        <v>0.26999999999999957</v>
      </c>
      <c r="N33" s="233">
        <v>28.677</v>
      </c>
      <c r="O33" s="233">
        <v>27.414999999999999</v>
      </c>
      <c r="P33" s="233">
        <v>27.024000000000001</v>
      </c>
      <c r="Q33" s="233">
        <v>24.5</v>
      </c>
      <c r="R33" s="233">
        <v>22.222000000000001</v>
      </c>
    </row>
    <row r="34" spans="1:18" x14ac:dyDescent="0.2">
      <c r="A34" s="238">
        <f t="shared" si="5"/>
        <v>37680</v>
      </c>
      <c r="B34" s="233">
        <v>27.75</v>
      </c>
      <c r="C34" s="233">
        <v>26.518000000000001</v>
      </c>
      <c r="D34" s="233">
        <v>24.696000000000002</v>
      </c>
      <c r="E34" s="233">
        <v>25.232000000000003</v>
      </c>
      <c r="F34" s="233">
        <v>22.714000000000002</v>
      </c>
      <c r="H34" s="239">
        <f t="shared" si="0"/>
        <v>0</v>
      </c>
      <c r="I34" s="239">
        <f t="shared" si="1"/>
        <v>0</v>
      </c>
      <c r="J34" s="239">
        <f t="shared" si="2"/>
        <v>-5.3999999999998494E-2</v>
      </c>
      <c r="K34" s="239">
        <f t="shared" si="3"/>
        <v>0.26800000000000068</v>
      </c>
      <c r="L34" s="239">
        <f t="shared" si="4"/>
        <v>0.26800000000000068</v>
      </c>
      <c r="N34" s="233">
        <v>27.75</v>
      </c>
      <c r="O34" s="233">
        <v>26.518000000000001</v>
      </c>
      <c r="P34" s="233">
        <v>24.75</v>
      </c>
      <c r="Q34" s="233">
        <v>24.964000000000002</v>
      </c>
      <c r="R34" s="233">
        <v>22.446000000000002</v>
      </c>
    </row>
    <row r="35" spans="1:18" x14ac:dyDescent="0.2">
      <c r="A35" s="238">
        <f t="shared" si="5"/>
        <v>37711</v>
      </c>
      <c r="B35" s="233">
        <v>25.169</v>
      </c>
      <c r="C35" s="233">
        <v>25.831</v>
      </c>
      <c r="D35" s="233">
        <v>23.661000000000001</v>
      </c>
      <c r="E35" s="233">
        <v>24.835000000000001</v>
      </c>
      <c r="F35" s="233">
        <v>21.952000000000002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-0.12099999999999866</v>
      </c>
      <c r="K35" s="239">
        <f t="shared" ref="K35:K56" si="9">E35-Q35</f>
        <v>0.26999999999999957</v>
      </c>
      <c r="L35" s="239">
        <f t="shared" ref="L35:L56" si="10">F35-R35</f>
        <v>0.2710000000000008</v>
      </c>
      <c r="N35" s="233">
        <v>25.169</v>
      </c>
      <c r="O35" s="233">
        <v>25.831</v>
      </c>
      <c r="P35" s="233">
        <v>23.782</v>
      </c>
      <c r="Q35" s="233">
        <v>24.565000000000001</v>
      </c>
      <c r="R35" s="233">
        <v>21.681000000000001</v>
      </c>
    </row>
    <row r="36" spans="1:18" x14ac:dyDescent="0.2">
      <c r="A36" s="238">
        <f t="shared" ref="A36:A56" si="11">EOMONTH(A35,1)</f>
        <v>37741</v>
      </c>
      <c r="B36" s="233">
        <v>21.667000000000002</v>
      </c>
      <c r="C36" s="233">
        <v>23.233000000000001</v>
      </c>
      <c r="D36" s="233">
        <v>23.083000000000002</v>
      </c>
      <c r="E36" s="233">
        <v>24.417000000000002</v>
      </c>
      <c r="F36" s="233">
        <v>21.6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0.26700000000000301</v>
      </c>
      <c r="L36" s="239">
        <f t="shared" si="10"/>
        <v>0.26699999999999946</v>
      </c>
      <c r="N36" s="233">
        <v>21.667000000000002</v>
      </c>
      <c r="O36" s="233">
        <v>23.233000000000001</v>
      </c>
      <c r="P36" s="233">
        <v>23.083000000000002</v>
      </c>
      <c r="Q36" s="233">
        <v>24.15</v>
      </c>
      <c r="R36" s="233">
        <v>21.333000000000002</v>
      </c>
    </row>
    <row r="37" spans="1:18" x14ac:dyDescent="0.2">
      <c r="A37" s="238">
        <f t="shared" si="11"/>
        <v>37772</v>
      </c>
      <c r="B37" s="233">
        <v>11.863000000000001</v>
      </c>
      <c r="C37" s="233">
        <v>15.044</v>
      </c>
      <c r="D37" s="233">
        <v>24.266000000000002</v>
      </c>
      <c r="E37" s="233">
        <v>24.173000000000002</v>
      </c>
      <c r="F37" s="233">
        <v>21.411000000000001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0.26999999999999957</v>
      </c>
      <c r="L37" s="239">
        <f t="shared" si="10"/>
        <v>0.26999999999999957</v>
      </c>
      <c r="N37" s="233">
        <v>11.863000000000001</v>
      </c>
      <c r="O37" s="233">
        <v>15.044</v>
      </c>
      <c r="P37" s="233">
        <v>24.266000000000002</v>
      </c>
      <c r="Q37" s="233">
        <v>23.903000000000002</v>
      </c>
      <c r="R37" s="233">
        <v>21.141000000000002</v>
      </c>
    </row>
    <row r="38" spans="1:18" x14ac:dyDescent="0.2">
      <c r="A38" s="238">
        <f t="shared" si="11"/>
        <v>37802</v>
      </c>
      <c r="B38" s="233">
        <v>14.146000000000001</v>
      </c>
      <c r="C38" s="233">
        <v>18</v>
      </c>
      <c r="D38" s="233">
        <v>25.792000000000002</v>
      </c>
      <c r="E38" s="233">
        <v>25.021000000000001</v>
      </c>
      <c r="F38" s="233">
        <v>22.25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0.2710000000000008</v>
      </c>
      <c r="L38" s="239">
        <f t="shared" si="10"/>
        <v>0.27099999999999724</v>
      </c>
      <c r="N38" s="233">
        <v>14.146000000000001</v>
      </c>
      <c r="O38" s="233">
        <v>18</v>
      </c>
      <c r="P38" s="233">
        <v>25.792000000000002</v>
      </c>
      <c r="Q38" s="233">
        <v>24.75</v>
      </c>
      <c r="R38" s="233">
        <v>21.979000000000003</v>
      </c>
    </row>
    <row r="39" spans="1:18" x14ac:dyDescent="0.2">
      <c r="A39" s="238">
        <f t="shared" si="11"/>
        <v>37833</v>
      </c>
      <c r="B39" s="233">
        <v>35.581000000000003</v>
      </c>
      <c r="C39" s="233">
        <v>36.806000000000004</v>
      </c>
      <c r="D39" s="233">
        <v>25.988</v>
      </c>
      <c r="E39" s="233">
        <v>27.633000000000003</v>
      </c>
      <c r="F39" s="233">
        <v>26.734000000000002</v>
      </c>
      <c r="H39" s="239">
        <f t="shared" si="6"/>
        <v>0</v>
      </c>
      <c r="I39" s="239">
        <f t="shared" si="7"/>
        <v>0</v>
      </c>
      <c r="J39" s="239">
        <f t="shared" si="8"/>
        <v>-6.0000000000002274E-2</v>
      </c>
      <c r="K39" s="239">
        <f t="shared" si="9"/>
        <v>0.27000000000000313</v>
      </c>
      <c r="L39" s="239">
        <f t="shared" si="10"/>
        <v>0.26999999999999957</v>
      </c>
      <c r="N39" s="233">
        <v>35.581000000000003</v>
      </c>
      <c r="O39" s="233">
        <v>36.806000000000004</v>
      </c>
      <c r="P39" s="233">
        <v>26.048000000000002</v>
      </c>
      <c r="Q39" s="233">
        <v>27.363</v>
      </c>
      <c r="R39" s="233">
        <v>26.464000000000002</v>
      </c>
    </row>
    <row r="40" spans="1:18" x14ac:dyDescent="0.2">
      <c r="A40" s="238">
        <f t="shared" si="11"/>
        <v>37864</v>
      </c>
      <c r="B40" s="233">
        <v>37.613</v>
      </c>
      <c r="C40" s="233">
        <v>39.081000000000003</v>
      </c>
      <c r="D40" s="233">
        <v>26.395</v>
      </c>
      <c r="E40" s="233">
        <v>31.411000000000001</v>
      </c>
      <c r="F40" s="233">
        <v>30.452000000000002</v>
      </c>
      <c r="H40" s="239">
        <f t="shared" si="6"/>
        <v>0</v>
      </c>
      <c r="I40" s="239">
        <f t="shared" si="7"/>
        <v>0</v>
      </c>
      <c r="J40" s="239">
        <f t="shared" si="8"/>
        <v>-0.12100000000000222</v>
      </c>
      <c r="K40" s="239">
        <f t="shared" si="9"/>
        <v>0.26999999999999957</v>
      </c>
      <c r="L40" s="239">
        <f t="shared" si="10"/>
        <v>0.2710000000000008</v>
      </c>
      <c r="N40" s="233">
        <v>37.613</v>
      </c>
      <c r="O40" s="233">
        <v>39.081000000000003</v>
      </c>
      <c r="P40" s="233">
        <v>26.516000000000002</v>
      </c>
      <c r="Q40" s="233">
        <v>31.141000000000002</v>
      </c>
      <c r="R40" s="233">
        <v>30.181000000000001</v>
      </c>
    </row>
    <row r="41" spans="1:18" x14ac:dyDescent="0.2">
      <c r="A41" s="238">
        <f t="shared" si="11"/>
        <v>37894</v>
      </c>
      <c r="B41" s="233">
        <v>31.958000000000002</v>
      </c>
      <c r="C41" s="233">
        <v>33.417000000000002</v>
      </c>
      <c r="D41" s="233">
        <v>26.167000000000002</v>
      </c>
      <c r="E41" s="233">
        <v>29.875</v>
      </c>
      <c r="F41" s="233">
        <v>28.792000000000002</v>
      </c>
      <c r="H41" s="239">
        <f t="shared" si="6"/>
        <v>0</v>
      </c>
      <c r="I41" s="239">
        <f t="shared" si="7"/>
        <v>0</v>
      </c>
      <c r="J41" s="239">
        <f t="shared" si="8"/>
        <v>-0.125</v>
      </c>
      <c r="K41" s="239">
        <f t="shared" si="9"/>
        <v>0.27099999999999724</v>
      </c>
      <c r="L41" s="239">
        <f t="shared" si="10"/>
        <v>0.2710000000000008</v>
      </c>
      <c r="N41" s="233">
        <v>31.958000000000002</v>
      </c>
      <c r="O41" s="233">
        <v>33.417000000000002</v>
      </c>
      <c r="P41" s="233">
        <v>26.292000000000002</v>
      </c>
      <c r="Q41" s="233">
        <v>29.604000000000003</v>
      </c>
      <c r="R41" s="233">
        <v>28.521000000000001</v>
      </c>
    </row>
    <row r="42" spans="1:18" x14ac:dyDescent="0.2">
      <c r="A42" s="238">
        <f t="shared" si="11"/>
        <v>37925</v>
      </c>
      <c r="B42" s="233">
        <v>27.048000000000002</v>
      </c>
      <c r="C42" s="233">
        <v>29.298000000000002</v>
      </c>
      <c r="D42" s="233">
        <v>25.911000000000001</v>
      </c>
      <c r="E42" s="233">
        <v>27.193000000000001</v>
      </c>
      <c r="F42" s="233">
        <v>24.919</v>
      </c>
      <c r="H42" s="239">
        <f t="shared" si="6"/>
        <v>0</v>
      </c>
      <c r="I42" s="239">
        <f t="shared" si="7"/>
        <v>0</v>
      </c>
      <c r="J42" s="239">
        <f t="shared" si="8"/>
        <v>-4.8999999999999488E-2</v>
      </c>
      <c r="K42" s="239">
        <f t="shared" si="9"/>
        <v>0.26600000000000179</v>
      </c>
      <c r="L42" s="239">
        <f t="shared" si="10"/>
        <v>0.26599999999999824</v>
      </c>
      <c r="N42" s="233">
        <v>27.048000000000002</v>
      </c>
      <c r="O42" s="233">
        <v>29.298000000000002</v>
      </c>
      <c r="P42" s="233">
        <v>25.96</v>
      </c>
      <c r="Q42" s="233">
        <v>26.927</v>
      </c>
      <c r="R42" s="233">
        <v>24.653000000000002</v>
      </c>
    </row>
    <row r="43" spans="1:18" x14ac:dyDescent="0.2">
      <c r="A43" s="238">
        <f t="shared" si="11"/>
        <v>37955</v>
      </c>
      <c r="B43" s="233">
        <v>24.5</v>
      </c>
      <c r="C43" s="233">
        <v>27.024999999999999</v>
      </c>
      <c r="D43" s="233">
        <v>25.975000000000001</v>
      </c>
      <c r="E43" s="233">
        <v>23.6</v>
      </c>
      <c r="F43" s="233">
        <v>20.85</v>
      </c>
      <c r="H43" s="239">
        <f t="shared" si="6"/>
        <v>0</v>
      </c>
      <c r="I43" s="239">
        <f t="shared" si="7"/>
        <v>0</v>
      </c>
      <c r="J43" s="239">
        <f t="shared" si="8"/>
        <v>-0.375</v>
      </c>
      <c r="K43" s="239">
        <f t="shared" si="9"/>
        <v>0.42500000000000071</v>
      </c>
      <c r="L43" s="239">
        <f t="shared" si="10"/>
        <v>0.27500000000000213</v>
      </c>
      <c r="N43" s="233">
        <v>24.5</v>
      </c>
      <c r="O43" s="233">
        <v>27.024999999999999</v>
      </c>
      <c r="P43" s="233">
        <v>26.35</v>
      </c>
      <c r="Q43" s="233">
        <v>23.175000000000001</v>
      </c>
      <c r="R43" s="233">
        <v>20.574999999999999</v>
      </c>
    </row>
    <row r="44" spans="1:18" x14ac:dyDescent="0.2">
      <c r="A44" s="238">
        <f t="shared" si="11"/>
        <v>37986</v>
      </c>
      <c r="B44" s="233">
        <v>30.605</v>
      </c>
      <c r="C44" s="233">
        <v>32.979999999999997</v>
      </c>
      <c r="D44" s="233">
        <v>26.964000000000002</v>
      </c>
      <c r="E44" s="233">
        <v>24.891000000000002</v>
      </c>
      <c r="F44" s="233">
        <v>21.831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0.26999999999999957</v>
      </c>
      <c r="L44" s="239">
        <f t="shared" si="10"/>
        <v>0.2710000000000008</v>
      </c>
      <c r="N44" s="233">
        <v>30.605</v>
      </c>
      <c r="O44" s="233">
        <v>32.979999999999997</v>
      </c>
      <c r="P44" s="233">
        <v>26.964000000000002</v>
      </c>
      <c r="Q44" s="233">
        <v>24.621000000000002</v>
      </c>
      <c r="R44" s="233">
        <v>21.56</v>
      </c>
    </row>
    <row r="45" spans="1:18" x14ac:dyDescent="0.2">
      <c r="A45" s="238">
        <f t="shared" si="11"/>
        <v>38017</v>
      </c>
      <c r="B45" s="233">
        <v>27.94</v>
      </c>
      <c r="C45" s="233">
        <v>27.184000000000001</v>
      </c>
      <c r="D45" s="233">
        <v>26.917000000000002</v>
      </c>
      <c r="E45" s="233">
        <v>25.244</v>
      </c>
      <c r="F45" s="233">
        <v>23.009</v>
      </c>
      <c r="H45" s="239">
        <f t="shared" si="6"/>
        <v>-1.2000000000000455E-2</v>
      </c>
      <c r="I45" s="239">
        <f t="shared" si="7"/>
        <v>0</v>
      </c>
      <c r="J45" s="239">
        <f t="shared" si="8"/>
        <v>-5.7999999999999829E-2</v>
      </c>
      <c r="K45" s="239">
        <f t="shared" si="9"/>
        <v>0.30599999999999739</v>
      </c>
      <c r="L45" s="239">
        <f t="shared" si="10"/>
        <v>0.34999999999999787</v>
      </c>
      <c r="N45" s="233">
        <v>27.952000000000002</v>
      </c>
      <c r="O45" s="233">
        <v>27.184000000000001</v>
      </c>
      <c r="P45" s="233">
        <v>26.975000000000001</v>
      </c>
      <c r="Q45" s="233">
        <v>24.938000000000002</v>
      </c>
      <c r="R45" s="233">
        <v>22.659000000000002</v>
      </c>
    </row>
    <row r="46" spans="1:18" x14ac:dyDescent="0.2">
      <c r="A46" s="238">
        <f t="shared" si="11"/>
        <v>38046</v>
      </c>
      <c r="B46" s="233">
        <v>27.188000000000002</v>
      </c>
      <c r="C46" s="233">
        <v>26.418000000000003</v>
      </c>
      <c r="D46" s="233">
        <v>24.856000000000002</v>
      </c>
      <c r="E46" s="233">
        <v>25.521000000000001</v>
      </c>
      <c r="F46" s="233">
        <v>23.062000000000001</v>
      </c>
      <c r="H46" s="239">
        <f t="shared" si="6"/>
        <v>-1.2999999999998124E-2</v>
      </c>
      <c r="I46" s="239">
        <f t="shared" si="7"/>
        <v>0</v>
      </c>
      <c r="J46" s="239">
        <f t="shared" si="8"/>
        <v>-6.2000000000001165E-2</v>
      </c>
      <c r="K46" s="239">
        <f t="shared" si="9"/>
        <v>0.33899999999999864</v>
      </c>
      <c r="L46" s="239">
        <f t="shared" si="10"/>
        <v>0.36799999999999855</v>
      </c>
      <c r="N46" s="233">
        <v>27.201000000000001</v>
      </c>
      <c r="O46" s="233">
        <v>26.418000000000003</v>
      </c>
      <c r="P46" s="233">
        <v>24.918000000000003</v>
      </c>
      <c r="Q46" s="233">
        <v>25.182000000000002</v>
      </c>
      <c r="R46" s="233">
        <v>22.694000000000003</v>
      </c>
    </row>
    <row r="47" spans="1:18" x14ac:dyDescent="0.2">
      <c r="A47" s="238">
        <f t="shared" si="11"/>
        <v>38077</v>
      </c>
      <c r="B47" s="233">
        <v>25.269000000000002</v>
      </c>
      <c r="C47" s="233">
        <v>26.05</v>
      </c>
      <c r="D47" s="233">
        <v>24.452999999999999</v>
      </c>
      <c r="E47" s="233">
        <v>25.506</v>
      </c>
      <c r="F47" s="233">
        <v>22.785</v>
      </c>
      <c r="H47" s="239">
        <f t="shared" si="6"/>
        <v>-9.0000000000003411E-3</v>
      </c>
      <c r="I47" s="239">
        <f t="shared" si="7"/>
        <v>0</v>
      </c>
      <c r="J47" s="239">
        <f t="shared" si="8"/>
        <v>-8.9000000000002188E-2</v>
      </c>
      <c r="K47" s="239">
        <f t="shared" si="9"/>
        <v>0.33399999999999963</v>
      </c>
      <c r="L47" s="239">
        <f t="shared" si="10"/>
        <v>0.33799999999999741</v>
      </c>
      <c r="N47" s="233">
        <v>25.278000000000002</v>
      </c>
      <c r="O47" s="233">
        <v>26.05</v>
      </c>
      <c r="P47" s="233">
        <v>24.542000000000002</v>
      </c>
      <c r="Q47" s="233">
        <v>25.172000000000001</v>
      </c>
      <c r="R47" s="233">
        <v>22.447000000000003</v>
      </c>
    </row>
    <row r="48" spans="1:18" x14ac:dyDescent="0.2">
      <c r="A48" s="238">
        <f t="shared" si="11"/>
        <v>38107</v>
      </c>
      <c r="B48" s="233">
        <v>22.447000000000003</v>
      </c>
      <c r="C48" s="233">
        <v>23.963000000000001</v>
      </c>
      <c r="D48" s="233">
        <v>23.801000000000002</v>
      </c>
      <c r="E48" s="233">
        <v>25.063000000000002</v>
      </c>
      <c r="F48" s="233">
        <v>22.33</v>
      </c>
      <c r="H48" s="239">
        <f t="shared" si="6"/>
        <v>-7.9999999999955662E-3</v>
      </c>
      <c r="I48" s="239">
        <f t="shared" si="7"/>
        <v>0</v>
      </c>
      <c r="J48" s="239">
        <f t="shared" si="8"/>
        <v>-6.0000000000002274E-3</v>
      </c>
      <c r="K48" s="239">
        <f t="shared" si="9"/>
        <v>0.34700000000000131</v>
      </c>
      <c r="L48" s="239">
        <f t="shared" si="10"/>
        <v>0.34699999999999775</v>
      </c>
      <c r="N48" s="233">
        <v>22.454999999999998</v>
      </c>
      <c r="O48" s="233">
        <v>23.963000000000001</v>
      </c>
      <c r="P48" s="233">
        <v>23.807000000000002</v>
      </c>
      <c r="Q48" s="233">
        <v>24.716000000000001</v>
      </c>
      <c r="R48" s="233">
        <v>21.983000000000001</v>
      </c>
    </row>
    <row r="49" spans="1:18" x14ac:dyDescent="0.2">
      <c r="A49" s="238">
        <f t="shared" si="11"/>
        <v>38138</v>
      </c>
      <c r="B49" s="233">
        <v>14.082000000000001</v>
      </c>
      <c r="C49" s="233">
        <v>16.952000000000002</v>
      </c>
      <c r="D49" s="233">
        <v>24.614000000000001</v>
      </c>
      <c r="E49" s="233">
        <v>24.67</v>
      </c>
      <c r="F49" s="233">
        <v>21.954999999999998</v>
      </c>
      <c r="H49" s="239">
        <f t="shared" si="6"/>
        <v>-1.2000000000000455E-2</v>
      </c>
      <c r="I49" s="239">
        <f t="shared" si="7"/>
        <v>0</v>
      </c>
      <c r="J49" s="239">
        <f t="shared" si="8"/>
        <v>-7.9999999999991189E-3</v>
      </c>
      <c r="K49" s="239">
        <f t="shared" si="9"/>
        <v>0.37900000000000134</v>
      </c>
      <c r="L49" s="239">
        <f t="shared" si="10"/>
        <v>0.38999999999999702</v>
      </c>
      <c r="N49" s="233">
        <v>14.094000000000001</v>
      </c>
      <c r="O49" s="233">
        <v>16.952000000000002</v>
      </c>
      <c r="P49" s="233">
        <v>24.622</v>
      </c>
      <c r="Q49" s="233">
        <v>24.291</v>
      </c>
      <c r="R49" s="233">
        <v>21.565000000000001</v>
      </c>
    </row>
    <row r="50" spans="1:18" x14ac:dyDescent="0.2">
      <c r="A50" s="238">
        <f t="shared" si="11"/>
        <v>38168</v>
      </c>
      <c r="B50" s="233">
        <v>16.664000000000001</v>
      </c>
      <c r="C50" s="233">
        <v>20.007000000000001</v>
      </c>
      <c r="D50" s="233">
        <v>26.181000000000001</v>
      </c>
      <c r="E50" s="233">
        <v>25.704999999999998</v>
      </c>
      <c r="F50" s="233">
        <v>23.079000000000001</v>
      </c>
      <c r="H50" s="239">
        <f t="shared" si="6"/>
        <v>-7.9999999999991189E-3</v>
      </c>
      <c r="I50" s="239">
        <f t="shared" si="7"/>
        <v>0</v>
      </c>
      <c r="J50" s="239">
        <f t="shared" si="8"/>
        <v>-6.0000000000002274E-3</v>
      </c>
      <c r="K50" s="239">
        <f t="shared" si="9"/>
        <v>0.27399999999999736</v>
      </c>
      <c r="L50" s="239">
        <f t="shared" si="10"/>
        <v>0.28399999999999892</v>
      </c>
      <c r="N50" s="233">
        <v>16.672000000000001</v>
      </c>
      <c r="O50" s="233">
        <v>20.007000000000001</v>
      </c>
      <c r="P50" s="233">
        <v>26.187000000000001</v>
      </c>
      <c r="Q50" s="233">
        <v>25.431000000000001</v>
      </c>
      <c r="R50" s="233">
        <v>22.795000000000002</v>
      </c>
    </row>
    <row r="51" spans="1:18" x14ac:dyDescent="0.2">
      <c r="A51" s="238">
        <f t="shared" si="11"/>
        <v>38199</v>
      </c>
      <c r="B51" s="233">
        <v>33.798000000000002</v>
      </c>
      <c r="C51" s="233">
        <v>35.012</v>
      </c>
      <c r="D51" s="233">
        <v>26.065000000000001</v>
      </c>
      <c r="E51" s="233">
        <v>27.243000000000002</v>
      </c>
      <c r="F51" s="233">
        <v>26.102</v>
      </c>
      <c r="H51" s="239">
        <f t="shared" si="6"/>
        <v>-1.4000000000002899E-2</v>
      </c>
      <c r="I51" s="239">
        <f t="shared" si="7"/>
        <v>0</v>
      </c>
      <c r="J51" s="239">
        <f t="shared" si="8"/>
        <v>-5.9999999999998721E-2</v>
      </c>
      <c r="K51" s="239">
        <f t="shared" si="9"/>
        <v>3.8000000000003809E-2</v>
      </c>
      <c r="L51" s="239">
        <f t="shared" si="10"/>
        <v>4.2000000000001592E-2</v>
      </c>
      <c r="N51" s="233">
        <v>33.812000000000005</v>
      </c>
      <c r="O51" s="233">
        <v>35.012</v>
      </c>
      <c r="P51" s="233">
        <v>26.125</v>
      </c>
      <c r="Q51" s="233">
        <v>27.204999999999998</v>
      </c>
      <c r="R51" s="233">
        <v>26.06</v>
      </c>
    </row>
    <row r="52" spans="1:18" x14ac:dyDescent="0.2">
      <c r="A52" s="238">
        <f t="shared" si="11"/>
        <v>38230</v>
      </c>
      <c r="B52" s="233">
        <v>35.442</v>
      </c>
      <c r="C52" s="233">
        <v>36.862000000000002</v>
      </c>
      <c r="D52" s="233">
        <v>26.339000000000002</v>
      </c>
      <c r="E52" s="233">
        <v>30.22</v>
      </c>
      <c r="F52" s="233">
        <v>29.021000000000001</v>
      </c>
      <c r="H52" s="239">
        <f t="shared" si="6"/>
        <v>-1.7000000000003013E-2</v>
      </c>
      <c r="I52" s="239">
        <f t="shared" si="7"/>
        <v>0</v>
      </c>
      <c r="J52" s="239">
        <f t="shared" si="8"/>
        <v>-0.10899999999999821</v>
      </c>
      <c r="K52" s="239">
        <f t="shared" si="9"/>
        <v>-7.1000000000001506E-2</v>
      </c>
      <c r="L52" s="239">
        <f t="shared" si="10"/>
        <v>-6.8999999999999062E-2</v>
      </c>
      <c r="N52" s="233">
        <v>35.459000000000003</v>
      </c>
      <c r="O52" s="233">
        <v>36.862000000000002</v>
      </c>
      <c r="P52" s="233">
        <v>26.448</v>
      </c>
      <c r="Q52" s="233">
        <v>30.291</v>
      </c>
      <c r="R52" s="233">
        <v>29.09</v>
      </c>
    </row>
    <row r="53" spans="1:18" x14ac:dyDescent="0.2">
      <c r="A53" s="238">
        <f t="shared" si="11"/>
        <v>38260</v>
      </c>
      <c r="B53" s="233">
        <v>30.913</v>
      </c>
      <c r="C53" s="233">
        <v>32.326999999999998</v>
      </c>
      <c r="D53" s="233">
        <v>26.184000000000001</v>
      </c>
      <c r="E53" s="233">
        <v>29.257000000000001</v>
      </c>
      <c r="F53" s="233">
        <v>27.943000000000001</v>
      </c>
      <c r="H53" s="239">
        <f t="shared" si="6"/>
        <v>-1.5000000000000568E-2</v>
      </c>
      <c r="I53" s="239">
        <f t="shared" si="7"/>
        <v>0</v>
      </c>
      <c r="J53" s="239">
        <f t="shared" si="8"/>
        <v>-0.11499999999999844</v>
      </c>
      <c r="K53" s="239">
        <f t="shared" si="9"/>
        <v>0.15399999999999991</v>
      </c>
      <c r="L53" s="239">
        <f t="shared" si="10"/>
        <v>0.14399999999999835</v>
      </c>
      <c r="N53" s="233">
        <v>30.928000000000001</v>
      </c>
      <c r="O53" s="233">
        <v>32.326999999999998</v>
      </c>
      <c r="P53" s="233">
        <v>26.298999999999999</v>
      </c>
      <c r="Q53" s="233">
        <v>29.103000000000002</v>
      </c>
      <c r="R53" s="233">
        <v>27.799000000000003</v>
      </c>
    </row>
    <row r="54" spans="1:18" x14ac:dyDescent="0.2">
      <c r="A54" s="238">
        <f t="shared" si="11"/>
        <v>38291</v>
      </c>
      <c r="B54" s="233">
        <v>26.889000000000003</v>
      </c>
      <c r="C54" s="233">
        <v>29.094999999999999</v>
      </c>
      <c r="D54" s="233">
        <v>25.923000000000002</v>
      </c>
      <c r="E54" s="233">
        <v>27.245000000000001</v>
      </c>
      <c r="F54" s="233">
        <v>24.895</v>
      </c>
      <c r="H54" s="239">
        <f t="shared" si="6"/>
        <v>-1.1999999999996902E-2</v>
      </c>
      <c r="I54" s="239">
        <f t="shared" si="7"/>
        <v>0</v>
      </c>
      <c r="J54" s="239">
        <f t="shared" si="8"/>
        <v>-5.7999999999999829E-2</v>
      </c>
      <c r="K54" s="239">
        <f t="shared" si="9"/>
        <v>0.33299999999999841</v>
      </c>
      <c r="L54" s="239">
        <f t="shared" si="10"/>
        <v>0.32599999999999696</v>
      </c>
      <c r="N54" s="233">
        <v>26.901</v>
      </c>
      <c r="O54" s="233">
        <v>29.094999999999999</v>
      </c>
      <c r="P54" s="233">
        <v>25.981000000000002</v>
      </c>
      <c r="Q54" s="233">
        <v>26.912000000000003</v>
      </c>
      <c r="R54" s="233">
        <v>24.569000000000003</v>
      </c>
    </row>
    <row r="55" spans="1:18" x14ac:dyDescent="0.2">
      <c r="A55" s="238">
        <f t="shared" si="11"/>
        <v>38321</v>
      </c>
      <c r="B55" s="233">
        <v>25.019000000000002</v>
      </c>
      <c r="C55" s="233">
        <v>27.245000000000001</v>
      </c>
      <c r="D55" s="233">
        <v>26.26</v>
      </c>
      <c r="E55" s="233">
        <v>24.55</v>
      </c>
      <c r="F55" s="233">
        <v>21.909000000000002</v>
      </c>
      <c r="H55" s="239">
        <f t="shared" si="6"/>
        <v>-1.2999999999998124E-2</v>
      </c>
      <c r="I55" s="239">
        <f t="shared" si="7"/>
        <v>0</v>
      </c>
      <c r="J55" s="239">
        <f t="shared" si="8"/>
        <v>-0.31999999999999673</v>
      </c>
      <c r="K55" s="239">
        <f t="shared" si="9"/>
        <v>0.45599999999999952</v>
      </c>
      <c r="L55" s="239">
        <f t="shared" si="10"/>
        <v>0.35300000000000153</v>
      </c>
      <c r="N55" s="233">
        <v>25.032</v>
      </c>
      <c r="O55" s="233">
        <v>27.245000000000001</v>
      </c>
      <c r="P55" s="233">
        <v>26.58</v>
      </c>
      <c r="Q55" s="233">
        <v>24.094000000000001</v>
      </c>
      <c r="R55" s="233">
        <v>21.556000000000001</v>
      </c>
    </row>
    <row r="56" spans="1:18" x14ac:dyDescent="0.2">
      <c r="A56" s="238">
        <f t="shared" si="11"/>
        <v>38352</v>
      </c>
      <c r="B56" s="233">
        <v>30.004999999999999</v>
      </c>
      <c r="C56" s="233">
        <v>32.210999999999999</v>
      </c>
      <c r="D56" s="233">
        <v>26.967000000000002</v>
      </c>
      <c r="E56" s="233">
        <v>25.395</v>
      </c>
      <c r="F56" s="233">
        <v>22.507000000000001</v>
      </c>
      <c r="H56" s="239">
        <f t="shared" si="6"/>
        <v>-1.2000000000004007E-2</v>
      </c>
      <c r="I56" s="239">
        <f t="shared" si="7"/>
        <v>0</v>
      </c>
      <c r="J56" s="239">
        <f t="shared" si="8"/>
        <v>-7.9999999999991189E-3</v>
      </c>
      <c r="K56" s="239">
        <f t="shared" si="9"/>
        <v>0.31599999999999895</v>
      </c>
      <c r="L56" s="239">
        <f t="shared" si="10"/>
        <v>0.35000000000000142</v>
      </c>
      <c r="N56" s="233">
        <v>30.017000000000003</v>
      </c>
      <c r="O56" s="233">
        <v>32.210999999999999</v>
      </c>
      <c r="P56" s="233">
        <v>26.975000000000001</v>
      </c>
      <c r="Q56" s="233">
        <v>25.079000000000001</v>
      </c>
      <c r="R56" s="233">
        <v>22.157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6.4491666666666667</v>
      </c>
      <c r="C58" s="233">
        <f>SUM('P2'!K7:V7)/12</f>
        <v>6.4690833333333337</v>
      </c>
      <c r="D58" s="233">
        <f>SUM('P2'!K9:V9)/12</f>
        <v>6.1382500000000002</v>
      </c>
      <c r="E58" s="233">
        <f>SUM('P2'!K13:V13)/12</f>
        <v>5.3892499999999997</v>
      </c>
      <c r="F58" s="233">
        <f>SUM('P2'!K15:V15)/12</f>
        <v>4.9280833333333334</v>
      </c>
      <c r="H58" s="239">
        <f t="shared" ref="H58:H67" si="12">B58-N58</f>
        <v>0.16066666666666674</v>
      </c>
      <c r="I58" s="239">
        <f t="shared" ref="I58:I67" si="13">C58-O58</f>
        <v>0.16058333333333419</v>
      </c>
      <c r="J58" s="239">
        <f t="shared" ref="J58:J67" si="14">D58-P58</f>
        <v>2.3833333333334039E-2</v>
      </c>
      <c r="K58" s="239">
        <f t="shared" ref="K58:K67" si="15">E58-Q58</f>
        <v>0.33974999999999955</v>
      </c>
      <c r="L58" s="239">
        <f t="shared" ref="L58:L67" si="16">F58-R58</f>
        <v>0.32408333333333328</v>
      </c>
      <c r="N58" s="233">
        <v>6.2885</v>
      </c>
      <c r="O58" s="233">
        <v>6.3084999999999996</v>
      </c>
      <c r="P58" s="233">
        <v>6.1144166666666662</v>
      </c>
      <c r="Q58" s="233">
        <v>5.0495000000000001</v>
      </c>
      <c r="R58" s="233">
        <v>4.6040000000000001</v>
      </c>
    </row>
    <row r="59" spans="1:18" x14ac:dyDescent="0.2">
      <c r="A59" s="240" t="s">
        <v>170</v>
      </c>
      <c r="B59" s="233">
        <f>SUM('P2'!W5:AH5)/12</f>
        <v>25.217500000000001</v>
      </c>
      <c r="C59" s="233">
        <f>SUM('P2'!W7:AH7)/12</f>
        <v>25.737833333333331</v>
      </c>
      <c r="D59" s="233">
        <f>SUM('P2'!W9:AH9)/12</f>
        <v>26.573416666666663</v>
      </c>
      <c r="E59" s="233">
        <f>SUM('P2'!W13:AH13)/12</f>
        <v>25.370750000000001</v>
      </c>
      <c r="F59" s="233">
        <f>SUM('P2'!W15:AH15)/12</f>
        <v>23.325916666666668</v>
      </c>
      <c r="H59" s="239">
        <f t="shared" si="12"/>
        <v>-8.0833333333316659E-3</v>
      </c>
      <c r="I59" s="239">
        <f t="shared" si="13"/>
        <v>-1.3083333333327118E-2</v>
      </c>
      <c r="J59" s="239">
        <f t="shared" si="14"/>
        <v>-2.6000000000003354E-2</v>
      </c>
      <c r="K59" s="239">
        <f t="shared" si="15"/>
        <v>3.7666666666670068E-2</v>
      </c>
      <c r="L59" s="239">
        <f t="shared" si="16"/>
        <v>7.0833333333375492E-3</v>
      </c>
      <c r="N59" s="233">
        <v>25.225583333333333</v>
      </c>
      <c r="O59" s="233">
        <v>25.750916666666658</v>
      </c>
      <c r="P59" s="233">
        <v>26.599416666666666</v>
      </c>
      <c r="Q59" s="233">
        <v>25.333083333333331</v>
      </c>
      <c r="R59" s="233">
        <v>23.31883333333333</v>
      </c>
    </row>
    <row r="60" spans="1:18" x14ac:dyDescent="0.2">
      <c r="A60" s="240" t="s">
        <v>171</v>
      </c>
      <c r="B60" s="233">
        <f>SUM('P2'!AI5:AT5)/12</f>
        <v>26.381416666666667</v>
      </c>
      <c r="C60" s="233">
        <f>SUM('P2'!AI7:AT7)/12</f>
        <v>27.887333333333334</v>
      </c>
      <c r="D60" s="233">
        <f>SUM('P2'!AI9:AT9)/12</f>
        <v>25.488500000000002</v>
      </c>
      <c r="E60" s="233">
        <f>SUM('P2'!AI13:AT13)/12</f>
        <v>26.087583333333338</v>
      </c>
      <c r="F60" s="233">
        <f>SUM('P2'!AI15:AT15)/12</f>
        <v>23.833083333333338</v>
      </c>
      <c r="H60" s="239">
        <f t="shared" si="12"/>
        <v>0</v>
      </c>
      <c r="I60" s="239">
        <f t="shared" si="13"/>
        <v>0</v>
      </c>
      <c r="J60" s="239">
        <f t="shared" si="14"/>
        <v>-8.0416666666664582E-2</v>
      </c>
      <c r="K60" s="239">
        <f t="shared" si="15"/>
        <v>0.28233333333333732</v>
      </c>
      <c r="L60" s="239">
        <f t="shared" si="16"/>
        <v>0.27008333333333567</v>
      </c>
      <c r="N60" s="233">
        <v>26.381416666666667</v>
      </c>
      <c r="O60" s="233">
        <v>27.887333333333334</v>
      </c>
      <c r="P60" s="233">
        <v>25.568916666666667</v>
      </c>
      <c r="Q60" s="233">
        <v>25.805250000000001</v>
      </c>
      <c r="R60" s="233">
        <v>23.563000000000002</v>
      </c>
    </row>
    <row r="61" spans="1:18" x14ac:dyDescent="0.2">
      <c r="A61" s="240" t="s">
        <v>172</v>
      </c>
      <c r="B61" s="233">
        <f>SUM('P2'!AU5:BF5)/12</f>
        <v>26.304666666666673</v>
      </c>
      <c r="C61" s="233">
        <f>SUM('P2'!AU7:BF7)/12</f>
        <v>27.77716666666667</v>
      </c>
      <c r="D61" s="233">
        <f>SUM('P2'!AU9:BF9)/12</f>
        <v>25.713333333333335</v>
      </c>
      <c r="E61" s="233">
        <f>SUM('P2'!AU13:BF13)/12</f>
        <v>26.30158333333333</v>
      </c>
      <c r="F61" s="233">
        <f>SUM('P2'!AU15:BF15)/12</f>
        <v>24.049750000000003</v>
      </c>
      <c r="H61" s="239">
        <f t="shared" si="12"/>
        <v>-1.2083333333325896E-2</v>
      </c>
      <c r="I61" s="239">
        <f t="shared" si="13"/>
        <v>0</v>
      </c>
      <c r="J61" s="239">
        <f t="shared" si="14"/>
        <v>-7.4916666666670295E-2</v>
      </c>
      <c r="K61" s="239">
        <f t="shared" si="15"/>
        <v>0.26708333333333201</v>
      </c>
      <c r="L61" s="239">
        <f t="shared" si="16"/>
        <v>0.26858333333333562</v>
      </c>
      <c r="N61" s="233">
        <v>26.316749999999999</v>
      </c>
      <c r="O61" s="233">
        <v>27.77716666666667</v>
      </c>
      <c r="P61" s="233">
        <v>25.788250000000005</v>
      </c>
      <c r="Q61" s="233">
        <v>26.034499999999998</v>
      </c>
      <c r="R61" s="233">
        <v>23.781166666666667</v>
      </c>
    </row>
    <row r="62" spans="1:18" x14ac:dyDescent="0.2">
      <c r="A62" s="240" t="s">
        <v>173</v>
      </c>
      <c r="B62" s="233">
        <f>SUM('P2'!BG5:BR5)/12</f>
        <v>26.666499999999999</v>
      </c>
      <c r="C62" s="233">
        <f>SUM('P2'!BG7:BR7)/12</f>
        <v>28.130000000000006</v>
      </c>
      <c r="D62" s="233">
        <f>SUM('P2'!BG9:BR9)/12</f>
        <v>25.960666666666668</v>
      </c>
      <c r="E62" s="233">
        <f>SUM('P2'!BG13:BR13)/12</f>
        <v>26.494249999999997</v>
      </c>
      <c r="F62" s="233">
        <f>SUM('P2'!BG15:BR15)/12</f>
        <v>24.248166666666666</v>
      </c>
      <c r="H62" s="239">
        <f t="shared" si="12"/>
        <v>-3.5750000000003723E-2</v>
      </c>
      <c r="I62" s="239">
        <f t="shared" si="13"/>
        <v>0</v>
      </c>
      <c r="J62" s="239">
        <f t="shared" si="14"/>
        <v>-7.5166666666664383E-2</v>
      </c>
      <c r="K62" s="239">
        <f t="shared" si="15"/>
        <v>0.26674999999999827</v>
      </c>
      <c r="L62" s="239">
        <f t="shared" si="16"/>
        <v>0.27133333333333454</v>
      </c>
      <c r="N62" s="233">
        <v>26.702250000000003</v>
      </c>
      <c r="O62" s="233">
        <v>28.13</v>
      </c>
      <c r="P62" s="233">
        <v>26.035833333333333</v>
      </c>
      <c r="Q62" s="233">
        <v>26.227499999999999</v>
      </c>
      <c r="R62" s="233">
        <v>23.976833333333332</v>
      </c>
    </row>
    <row r="63" spans="1:18" x14ac:dyDescent="0.2">
      <c r="A63" s="240" t="s">
        <v>174</v>
      </c>
      <c r="B63" s="233">
        <f>SUM('P2'!BS5:CD5)/12</f>
        <v>26.972416666666671</v>
      </c>
      <c r="C63" s="233">
        <f>SUM('P2'!BS7:CD7)/12</f>
        <v>28.439583333333331</v>
      </c>
      <c r="D63" s="233">
        <f>SUM('P2'!BS9:CD9)/12</f>
        <v>26.161416666666668</v>
      </c>
      <c r="E63" s="233">
        <f>SUM('P2'!BS13:CD13)/12</f>
        <v>26.672666666666668</v>
      </c>
      <c r="F63" s="233">
        <f>SUM('P2'!BS15:CD15)/12</f>
        <v>24.422750000000004</v>
      </c>
      <c r="H63" s="239">
        <f t="shared" si="12"/>
        <v>-6.0916666666660291E-2</v>
      </c>
      <c r="I63" s="239">
        <f t="shared" si="13"/>
        <v>4.16666666662735E-4</v>
      </c>
      <c r="J63" s="239">
        <f t="shared" si="14"/>
        <v>-8.7250000000000938E-2</v>
      </c>
      <c r="K63" s="239">
        <f t="shared" si="15"/>
        <v>0.26200000000000045</v>
      </c>
      <c r="L63" s="239">
        <f t="shared" si="16"/>
        <v>0.27808333333333479</v>
      </c>
      <c r="N63" s="233">
        <v>27.033333333333331</v>
      </c>
      <c r="O63" s="233">
        <v>28.439166666666669</v>
      </c>
      <c r="P63" s="233">
        <v>26.248666666666669</v>
      </c>
      <c r="Q63" s="233">
        <v>26.410666666666668</v>
      </c>
      <c r="R63" s="233">
        <v>24.144666666666669</v>
      </c>
    </row>
    <row r="64" spans="1:18" x14ac:dyDescent="0.2">
      <c r="A64" s="240" t="s">
        <v>175</v>
      </c>
      <c r="B64" s="233">
        <f>SUM('P2'!CE5:CP5)/12</f>
        <v>27.198750000000004</v>
      </c>
      <c r="C64" s="233">
        <f>SUM('P2'!CE7:CP7)/12</f>
        <v>28.896999999999995</v>
      </c>
      <c r="D64" s="233">
        <f>SUM('P2'!CE9:CP9)/12</f>
        <v>26.376083333333337</v>
      </c>
      <c r="E64" s="233">
        <f>SUM('P2'!CE13:CP13)/12</f>
        <v>26.859833333333338</v>
      </c>
      <c r="F64" s="233">
        <f>SUM('P2'!CE15:CP15)/12</f>
        <v>24.607583333333334</v>
      </c>
      <c r="H64" s="239">
        <f t="shared" si="12"/>
        <v>-0.10774999999999579</v>
      </c>
      <c r="I64" s="239">
        <f t="shared" si="13"/>
        <v>4.8333333333324902E-2</v>
      </c>
      <c r="J64" s="239">
        <f t="shared" si="14"/>
        <v>-0.1109999999999971</v>
      </c>
      <c r="K64" s="239">
        <f t="shared" si="15"/>
        <v>0.23083333333333655</v>
      </c>
      <c r="L64" s="239">
        <f t="shared" si="16"/>
        <v>0.25641666666666296</v>
      </c>
      <c r="N64" s="233">
        <v>27.3065</v>
      </c>
      <c r="O64" s="233">
        <v>28.84866666666667</v>
      </c>
      <c r="P64" s="233">
        <v>26.487083333333334</v>
      </c>
      <c r="Q64" s="233">
        <v>26.629000000000001</v>
      </c>
      <c r="R64" s="233">
        <v>24.351166666666671</v>
      </c>
    </row>
    <row r="65" spans="1:18" x14ac:dyDescent="0.2">
      <c r="A65" s="240" t="s">
        <v>176</v>
      </c>
      <c r="B65" s="233">
        <f>SUM('P2'!CQ5:DB5)/12</f>
        <v>27.381250000000005</v>
      </c>
      <c r="C65" s="233">
        <f>SUM('P2'!CQ7:DB7)/12</f>
        <v>29.934583333333332</v>
      </c>
      <c r="D65" s="233">
        <f>SUM('P2'!CQ9:DB9)/12</f>
        <v>26.626083333333337</v>
      </c>
      <c r="E65" s="233">
        <f>SUM('P2'!CQ13:DB13)/12</f>
        <v>27.055250000000001</v>
      </c>
      <c r="F65" s="233">
        <f>SUM('P2'!CQ15:DB15)/12</f>
        <v>24.801083333333334</v>
      </c>
      <c r="H65" s="239">
        <f t="shared" si="12"/>
        <v>-0.10724999999999341</v>
      </c>
      <c r="I65" s="239">
        <f t="shared" si="13"/>
        <v>7.1166666666663048E-2</v>
      </c>
      <c r="J65" s="239">
        <f t="shared" si="14"/>
        <v>-0.12766666666666282</v>
      </c>
      <c r="K65" s="239">
        <f t="shared" si="15"/>
        <v>0.21958333333333258</v>
      </c>
      <c r="L65" s="239">
        <f t="shared" si="16"/>
        <v>0.25716666666667365</v>
      </c>
      <c r="N65" s="233">
        <v>27.488499999999998</v>
      </c>
      <c r="O65" s="233">
        <v>29.863416666666669</v>
      </c>
      <c r="P65" s="233">
        <v>26.75375</v>
      </c>
      <c r="Q65" s="233">
        <v>26.835666666666668</v>
      </c>
      <c r="R65" s="233">
        <v>24.543916666666661</v>
      </c>
    </row>
    <row r="66" spans="1:18" x14ac:dyDescent="0.2">
      <c r="A66" s="240" t="s">
        <v>177</v>
      </c>
      <c r="B66" s="233">
        <f>SUM('P2'!DC5:DN5)/12</f>
        <v>27.589250000000003</v>
      </c>
      <c r="C66" s="233">
        <f>SUM('P2'!DC7:DN7)/12</f>
        <v>31.083916666666667</v>
      </c>
      <c r="D66" s="233">
        <f>SUM('P2'!DC9:DN9)/12</f>
        <v>26.872083333333336</v>
      </c>
      <c r="E66" s="233">
        <f>SUM('P2'!DC13:DN13)/12</f>
        <v>27.259916666666665</v>
      </c>
      <c r="F66" s="233">
        <f>SUM('P2'!DC15:DN15)/12</f>
        <v>25.001583333333333</v>
      </c>
      <c r="H66" s="239">
        <f t="shared" si="12"/>
        <v>-0.10708333333332831</v>
      </c>
      <c r="I66" s="239">
        <f t="shared" si="13"/>
        <v>9.4916666666666316E-2</v>
      </c>
      <c r="J66" s="239">
        <f t="shared" si="14"/>
        <v>-0.12800000000000011</v>
      </c>
      <c r="K66" s="239">
        <f t="shared" si="15"/>
        <v>0.21691666666666265</v>
      </c>
      <c r="L66" s="239">
        <f t="shared" si="16"/>
        <v>0.26466666666666328</v>
      </c>
      <c r="N66" s="233">
        <v>27.696333333333332</v>
      </c>
      <c r="O66" s="233">
        <v>30.989000000000001</v>
      </c>
      <c r="P66" s="233">
        <v>27.000083333333336</v>
      </c>
      <c r="Q66" s="233">
        <v>27.043000000000003</v>
      </c>
      <c r="R66" s="233">
        <v>24.736916666666669</v>
      </c>
    </row>
    <row r="67" spans="1:18" x14ac:dyDescent="0.2">
      <c r="A67" s="240" t="s">
        <v>178</v>
      </c>
      <c r="B67" s="233">
        <f>SUM('P2'!DO5:DZ5)/12</f>
        <v>27.79325</v>
      </c>
      <c r="C67" s="233">
        <f>SUM('P2'!DO7:DZ7)/12</f>
        <v>32.219583333333333</v>
      </c>
      <c r="D67" s="233">
        <f>SUM('P2'!DO9:DZ9)/12</f>
        <v>27.117500000000003</v>
      </c>
      <c r="E67" s="233">
        <f>SUM('P2'!DO13:DZ13)/12</f>
        <v>27.446500000000004</v>
      </c>
      <c r="F67" s="233">
        <f>SUM('P2'!DO15:DZ15)/12</f>
        <v>25.199250000000006</v>
      </c>
      <c r="H67" s="239">
        <f t="shared" si="12"/>
        <v>-0.10791666666666799</v>
      </c>
      <c r="I67" s="239">
        <f t="shared" si="13"/>
        <v>0.10741666666666561</v>
      </c>
      <c r="J67" s="239">
        <f t="shared" si="14"/>
        <v>-0.1230833333333301</v>
      </c>
      <c r="K67" s="239">
        <f t="shared" si="15"/>
        <v>0.19500000000000028</v>
      </c>
      <c r="L67" s="239">
        <f t="shared" si="16"/>
        <v>0.26250000000000284</v>
      </c>
      <c r="N67" s="233">
        <v>27.901166666666668</v>
      </c>
      <c r="O67" s="233">
        <v>32.112166666666667</v>
      </c>
      <c r="P67" s="233">
        <v>27.240583333333333</v>
      </c>
      <c r="Q67" s="233">
        <v>27.251500000000004</v>
      </c>
      <c r="R67" s="233">
        <v>24.936750000000004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37182</v>
      </c>
      <c r="B7" s="57">
        <v>29.5</v>
      </c>
      <c r="C7" s="58">
        <v>28.25</v>
      </c>
      <c r="D7" s="57">
        <v>26</v>
      </c>
      <c r="E7" s="58">
        <v>28.76</v>
      </c>
      <c r="F7" s="57">
        <v>29.97</v>
      </c>
      <c r="G7" s="58">
        <v>30.5</v>
      </c>
      <c r="H7" s="57"/>
      <c r="I7" s="58">
        <v>28.76</v>
      </c>
      <c r="J7" s="57"/>
      <c r="K7" s="58"/>
      <c r="L7" s="57"/>
      <c r="M7" s="58"/>
      <c r="N7" s="57"/>
      <c r="O7" s="58"/>
      <c r="Q7" s="57"/>
      <c r="R7" s="58">
        <v>54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37183</v>
      </c>
      <c r="B8" s="57">
        <v>27.5</v>
      </c>
      <c r="C8" s="58">
        <v>28</v>
      </c>
      <c r="D8" s="57">
        <v>26</v>
      </c>
      <c r="E8" s="58">
        <v>28.5</v>
      </c>
      <c r="F8" s="57">
        <v>29.5</v>
      </c>
      <c r="G8" s="58">
        <v>28.5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37184</v>
      </c>
      <c r="B9" s="57">
        <v>27.5</v>
      </c>
      <c r="C9" s="58">
        <v>28</v>
      </c>
      <c r="D9" s="57">
        <v>26</v>
      </c>
      <c r="E9" s="58">
        <v>28.5</v>
      </c>
      <c r="F9" s="57">
        <v>29.5</v>
      </c>
      <c r="G9" s="58">
        <v>28.5</v>
      </c>
      <c r="H9" s="57"/>
      <c r="I9" s="58">
        <v>30.25</v>
      </c>
      <c r="J9" s="57"/>
      <c r="K9" s="58"/>
      <c r="L9" s="57"/>
      <c r="M9" s="58"/>
      <c r="N9" s="57"/>
      <c r="O9" s="58"/>
      <c r="Q9" s="57"/>
      <c r="R9" s="58">
        <v>38.5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37186</v>
      </c>
      <c r="B10" s="57">
        <v>27.5</v>
      </c>
      <c r="C10" s="58">
        <v>28</v>
      </c>
      <c r="D10" s="57">
        <v>26</v>
      </c>
      <c r="E10" s="58">
        <v>28.5</v>
      </c>
      <c r="F10" s="57">
        <v>29.5</v>
      </c>
      <c r="G10" s="58">
        <v>28.5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47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37187</v>
      </c>
      <c r="B11" s="57">
        <v>27.5</v>
      </c>
      <c r="C11" s="58">
        <v>28</v>
      </c>
      <c r="D11" s="57">
        <v>26</v>
      </c>
      <c r="E11" s="58">
        <v>28.5</v>
      </c>
      <c r="F11" s="57">
        <v>29.5</v>
      </c>
      <c r="G11" s="58">
        <v>28.5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0.48</v>
      </c>
      <c r="AO11" s="40">
        <v>5.3710000000000004</v>
      </c>
      <c r="AP11" s="40">
        <v>0.15</v>
      </c>
      <c r="AQ11" s="40">
        <v>5.0410000000000004</v>
      </c>
      <c r="AR11" s="40">
        <v>0.38</v>
      </c>
      <c r="AS11" s="40">
        <v>5.2709999999999999</v>
      </c>
      <c r="AT11" s="40">
        <v>0.47499999999999998</v>
      </c>
      <c r="AU11" s="40">
        <v>5.3659999999999997</v>
      </c>
    </row>
    <row r="12" spans="1:47" x14ac:dyDescent="0.25">
      <c r="A12" s="82">
        <v>37188</v>
      </c>
      <c r="B12" s="57">
        <v>27.5</v>
      </c>
      <c r="C12" s="58">
        <v>28</v>
      </c>
      <c r="D12" s="57">
        <v>26</v>
      </c>
      <c r="E12" s="58">
        <v>28.5</v>
      </c>
      <c r="F12" s="57">
        <v>29.5</v>
      </c>
      <c r="G12" s="58">
        <v>28.5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0.76500000000000001</v>
      </c>
      <c r="AO12" s="40">
        <v>4.5030000000000001</v>
      </c>
      <c r="AP12" s="40">
        <v>0.13500000000000001</v>
      </c>
      <c r="AQ12" s="40">
        <v>3.8730000000000002</v>
      </c>
      <c r="AR12" s="40">
        <v>0.76500000000000001</v>
      </c>
      <c r="AS12" s="40">
        <v>4.5030000000000001</v>
      </c>
      <c r="AT12" s="40">
        <v>0.96</v>
      </c>
      <c r="AU12" s="40">
        <v>4.6980000000000004</v>
      </c>
    </row>
    <row r="13" spans="1:47" x14ac:dyDescent="0.25">
      <c r="A13" s="82">
        <v>37189</v>
      </c>
      <c r="B13" s="57">
        <v>27.5</v>
      </c>
      <c r="C13" s="58">
        <v>28</v>
      </c>
      <c r="D13" s="57">
        <v>26</v>
      </c>
      <c r="E13" s="58">
        <v>28.5</v>
      </c>
      <c r="F13" s="57">
        <v>29.5</v>
      </c>
      <c r="G13" s="58">
        <v>28.5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1.1599999999999999</v>
      </c>
      <c r="AO13" s="40">
        <v>4.3419999999999996</v>
      </c>
      <c r="AP13" s="40">
        <v>3.2500000000000001E-2</v>
      </c>
      <c r="AQ13" s="40">
        <v>3.2145000000000001</v>
      </c>
      <c r="AR13" s="40">
        <v>1.1599999999999999</v>
      </c>
      <c r="AS13" s="40">
        <v>4.3419999999999996</v>
      </c>
      <c r="AT13" s="40">
        <v>1.9950000000000001</v>
      </c>
      <c r="AU13" s="40">
        <v>5.1769999999999996</v>
      </c>
    </row>
    <row r="14" spans="1:47" s="83" customFormat="1" x14ac:dyDescent="0.25">
      <c r="A14" s="82">
        <v>37190</v>
      </c>
      <c r="B14" s="57">
        <v>27.5</v>
      </c>
      <c r="C14" s="58">
        <v>28</v>
      </c>
      <c r="D14" s="57">
        <v>26</v>
      </c>
      <c r="E14" s="58">
        <v>28.5</v>
      </c>
      <c r="F14" s="57">
        <v>29.5</v>
      </c>
      <c r="G14" s="58">
        <v>28.5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47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1.1399999999999999</v>
      </c>
      <c r="AO14" s="83">
        <v>4.3070000000000004</v>
      </c>
      <c r="AP14" s="83">
        <v>3.2500000000000001E-2</v>
      </c>
      <c r="AQ14" s="83">
        <v>3.1995000000000005</v>
      </c>
      <c r="AR14" s="83">
        <v>1.1399999999999999</v>
      </c>
      <c r="AS14" s="83">
        <v>4.3070000000000004</v>
      </c>
      <c r="AT14" s="83">
        <v>1.94</v>
      </c>
      <c r="AU14" s="83">
        <v>5.1070000000000002</v>
      </c>
    </row>
    <row r="15" spans="1:47" s="83" customFormat="1" x14ac:dyDescent="0.25">
      <c r="A15" s="82">
        <v>37191</v>
      </c>
      <c r="B15" s="57">
        <v>27.5</v>
      </c>
      <c r="C15" s="58">
        <v>28</v>
      </c>
      <c r="D15" s="57">
        <v>26</v>
      </c>
      <c r="E15" s="58">
        <v>28.5</v>
      </c>
      <c r="F15" s="57">
        <v>29.5</v>
      </c>
      <c r="G15" s="58">
        <v>28.5</v>
      </c>
      <c r="H15" s="57"/>
      <c r="I15" s="58">
        <v>25.5</v>
      </c>
      <c r="J15" s="57"/>
      <c r="K15" s="58"/>
      <c r="L15" s="57"/>
      <c r="M15" s="58"/>
      <c r="N15" s="57"/>
      <c r="O15" s="58"/>
      <c r="P15" s="40"/>
      <c r="Q15" s="57"/>
      <c r="R15" s="58">
        <v>38.5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3.2500000000000001E-2</v>
      </c>
      <c r="AQ15" s="83">
        <v>2.3275000000000001</v>
      </c>
      <c r="AR15" s="83">
        <v>0.62</v>
      </c>
      <c r="AS15" s="83">
        <v>2.915</v>
      </c>
      <c r="AT15" s="83">
        <v>0.72</v>
      </c>
      <c r="AU15" s="83">
        <v>3.0150000000000001</v>
      </c>
    </row>
    <row r="16" spans="1:47" x14ac:dyDescent="0.25">
      <c r="A16" s="82">
        <v>37193</v>
      </c>
      <c r="B16" s="57">
        <v>27.5</v>
      </c>
      <c r="C16" s="58">
        <v>28</v>
      </c>
      <c r="D16" s="57">
        <v>26</v>
      </c>
      <c r="E16" s="58">
        <v>28.5</v>
      </c>
      <c r="F16" s="57">
        <v>29.5</v>
      </c>
      <c r="G16" s="58">
        <v>28.5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47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5">
      <c r="A17" s="82">
        <v>37194</v>
      </c>
      <c r="B17" s="57">
        <v>27.5</v>
      </c>
      <c r="C17" s="58">
        <v>28</v>
      </c>
      <c r="D17" s="57">
        <v>26</v>
      </c>
      <c r="E17" s="58">
        <v>28.5</v>
      </c>
      <c r="F17" s="57">
        <v>29.5</v>
      </c>
      <c r="G17" s="58">
        <v>28.5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47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2.4180000000000001</v>
      </c>
      <c r="AN17" s="40">
        <v>0.31</v>
      </c>
      <c r="AO17" s="40">
        <v>2.7280000000000002</v>
      </c>
      <c r="AP17" s="40">
        <v>3.2500000000000001E-2</v>
      </c>
      <c r="AQ17" s="40">
        <v>2.4505000000000003</v>
      </c>
      <c r="AR17" s="40">
        <v>0.31</v>
      </c>
      <c r="AS17" s="40">
        <v>2.7280000000000002</v>
      </c>
      <c r="AT17" s="40">
        <v>0.36</v>
      </c>
      <c r="AU17" s="40">
        <v>2.778</v>
      </c>
    </row>
    <row r="18" spans="1:47" x14ac:dyDescent="0.25">
      <c r="A18" s="82">
        <v>37195</v>
      </c>
      <c r="B18" s="57">
        <v>27.5</v>
      </c>
      <c r="C18" s="58">
        <v>28</v>
      </c>
      <c r="D18" s="57">
        <v>26</v>
      </c>
      <c r="E18" s="58">
        <v>28.5</v>
      </c>
      <c r="F18" s="57">
        <v>29.5</v>
      </c>
      <c r="G18" s="58">
        <v>28.5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47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2.7030000000000003</v>
      </c>
      <c r="AN18" s="40">
        <v>0.31</v>
      </c>
      <c r="AO18" s="40">
        <v>3.0130000000000003</v>
      </c>
      <c r="AP18" s="40">
        <v>3.2500000000000001E-2</v>
      </c>
      <c r="AQ18" s="40">
        <v>2.7355000000000005</v>
      </c>
      <c r="AR18" s="40">
        <v>0.31</v>
      </c>
      <c r="AS18" s="40">
        <v>3.0130000000000003</v>
      </c>
      <c r="AT18" s="40">
        <v>0.35</v>
      </c>
      <c r="AU18" s="40">
        <v>3.0530000000000004</v>
      </c>
    </row>
    <row r="19" spans="1:47" x14ac:dyDescent="0.25">
      <c r="A19" s="82">
        <v>37196</v>
      </c>
      <c r="B19" s="57">
        <v>27.75</v>
      </c>
      <c r="C19" s="58">
        <v>28.75</v>
      </c>
      <c r="D19" s="57">
        <v>28</v>
      </c>
      <c r="E19" s="58">
        <v>29.25</v>
      </c>
      <c r="F19" s="57">
        <v>28.6</v>
      </c>
      <c r="G19" s="58">
        <v>28.75</v>
      </c>
      <c r="H19" s="57"/>
      <c r="I19" s="58">
        <v>24.9</v>
      </c>
      <c r="J19" s="57"/>
      <c r="K19" s="58"/>
      <c r="L19" s="57"/>
      <c r="M19" s="58"/>
      <c r="N19" s="57"/>
      <c r="O19" s="58"/>
      <c r="Q19" s="57"/>
      <c r="R19" s="58">
        <v>42.499996185302734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2.8980000000000001</v>
      </c>
      <c r="AN19" s="40">
        <v>0.42</v>
      </c>
      <c r="AO19" s="40">
        <v>3.3180000000000001</v>
      </c>
      <c r="AP19" s="40">
        <v>3.2500000000000001E-2</v>
      </c>
      <c r="AQ19" s="40">
        <v>2.9305000000000003</v>
      </c>
      <c r="AR19" s="40">
        <v>0.32</v>
      </c>
      <c r="AS19" s="40">
        <v>3.218</v>
      </c>
      <c r="AT19" s="40">
        <v>0.41</v>
      </c>
      <c r="AU19" s="40">
        <v>3.3080000000000003</v>
      </c>
    </row>
    <row r="20" spans="1:47" x14ac:dyDescent="0.25">
      <c r="A20" s="82">
        <v>37197</v>
      </c>
      <c r="B20" s="57">
        <v>27.75</v>
      </c>
      <c r="C20" s="58">
        <v>28.75</v>
      </c>
      <c r="D20" s="57">
        <v>28</v>
      </c>
      <c r="E20" s="58">
        <v>29.25</v>
      </c>
      <c r="F20" s="57">
        <v>28.6</v>
      </c>
      <c r="G20" s="58">
        <v>28.75</v>
      </c>
      <c r="H20" s="57"/>
      <c r="I20" s="58">
        <v>24.9</v>
      </c>
      <c r="J20" s="57"/>
      <c r="K20" s="58"/>
      <c r="L20" s="57"/>
      <c r="M20" s="58"/>
      <c r="N20" s="57"/>
      <c r="O20" s="58"/>
      <c r="Q20" s="57"/>
      <c r="R20" s="58">
        <v>42.499996185302734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2.9010000000000002</v>
      </c>
      <c r="AN20" s="40">
        <v>0.42</v>
      </c>
      <c r="AO20" s="40">
        <v>3.3210000000000002</v>
      </c>
      <c r="AP20" s="40">
        <v>8.5000000000000006E-2</v>
      </c>
      <c r="AQ20" s="40">
        <v>2.9860000000000002</v>
      </c>
      <c r="AR20" s="40">
        <v>0.32</v>
      </c>
      <c r="AS20" s="40">
        <v>3.2210000000000001</v>
      </c>
      <c r="AT20" s="40">
        <v>0.41</v>
      </c>
      <c r="AU20" s="40">
        <v>3.3110000000000004</v>
      </c>
    </row>
    <row r="21" spans="1:47" s="83" customFormat="1" x14ac:dyDescent="0.25">
      <c r="A21" s="82">
        <v>37198</v>
      </c>
      <c r="B21" s="57">
        <v>27.75</v>
      </c>
      <c r="C21" s="58">
        <v>28.75</v>
      </c>
      <c r="D21" s="57">
        <v>28</v>
      </c>
      <c r="E21" s="58">
        <v>29.25</v>
      </c>
      <c r="F21" s="57">
        <v>28.6</v>
      </c>
      <c r="G21" s="58">
        <v>28.75</v>
      </c>
      <c r="H21" s="57"/>
      <c r="I21" s="58">
        <v>24.899999618530298</v>
      </c>
      <c r="J21" s="57"/>
      <c r="K21" s="58"/>
      <c r="L21" s="57"/>
      <c r="M21" s="58"/>
      <c r="N21" s="57"/>
      <c r="O21" s="58"/>
      <c r="P21" s="40"/>
      <c r="Q21" s="57"/>
      <c r="R21" s="58">
        <v>34.989997253417968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2.8660000000000001</v>
      </c>
      <c r="AN21" s="83">
        <v>0.41</v>
      </c>
      <c r="AO21" s="83">
        <v>3.2760000000000002</v>
      </c>
      <c r="AP21" s="83">
        <v>0.12</v>
      </c>
      <c r="AQ21" s="83">
        <v>2.9860000000000002</v>
      </c>
      <c r="AR21" s="83">
        <v>0.31</v>
      </c>
      <c r="AS21" s="83">
        <v>3.1760000000000002</v>
      </c>
      <c r="AT21" s="83">
        <v>0.37</v>
      </c>
      <c r="AU21" s="83">
        <v>3.2360000000000002</v>
      </c>
    </row>
    <row r="22" spans="1:47" s="83" customFormat="1" x14ac:dyDescent="0.25">
      <c r="A22" s="82">
        <v>37200</v>
      </c>
      <c r="B22" s="57">
        <v>27.75</v>
      </c>
      <c r="C22" s="58">
        <v>28.75</v>
      </c>
      <c r="D22" s="57">
        <v>28</v>
      </c>
      <c r="E22" s="58">
        <v>29.25</v>
      </c>
      <c r="F22" s="57">
        <v>28.6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42.499996185302734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2.786</v>
      </c>
      <c r="AN22" s="83">
        <v>0.44</v>
      </c>
      <c r="AO22" s="83">
        <v>3.226</v>
      </c>
      <c r="AP22" s="83">
        <v>0.14499999999999999</v>
      </c>
      <c r="AQ22" s="83">
        <v>2.931</v>
      </c>
      <c r="AR22" s="83">
        <v>0.34</v>
      </c>
      <c r="AS22" s="83">
        <v>3.1259999999999999</v>
      </c>
      <c r="AT22" s="83">
        <v>0.38</v>
      </c>
      <c r="AU22" s="83">
        <v>3.1659999999999999</v>
      </c>
    </row>
    <row r="23" spans="1:47" x14ac:dyDescent="0.25">
      <c r="A23" s="82">
        <v>37201</v>
      </c>
      <c r="B23" s="57">
        <v>27.75</v>
      </c>
      <c r="C23" s="58">
        <v>28.75</v>
      </c>
      <c r="D23" s="57">
        <v>28</v>
      </c>
      <c r="E23" s="58">
        <v>29.25</v>
      </c>
      <c r="F23" s="57">
        <v>28.6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42.499996185302734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2.8160000000000003</v>
      </c>
      <c r="AN23" s="40">
        <v>0.56999999999999995</v>
      </c>
      <c r="AO23" s="40">
        <v>3.3860000000000001</v>
      </c>
      <c r="AP23" s="40">
        <v>0.14000000000000001</v>
      </c>
      <c r="AQ23" s="40">
        <v>2.9560000000000004</v>
      </c>
      <c r="AR23" s="40">
        <v>0.47</v>
      </c>
      <c r="AS23" s="40">
        <v>3.2860000000000005</v>
      </c>
      <c r="AT23" s="40">
        <v>0.57999999999999996</v>
      </c>
      <c r="AU23" s="40">
        <v>3.3960000000000004</v>
      </c>
    </row>
    <row r="24" spans="1:47" x14ac:dyDescent="0.25">
      <c r="A24" s="82">
        <v>37202</v>
      </c>
      <c r="B24" s="57">
        <v>27.75</v>
      </c>
      <c r="C24" s="58">
        <v>28.75</v>
      </c>
      <c r="D24" s="57">
        <v>28</v>
      </c>
      <c r="E24" s="58">
        <v>29.25</v>
      </c>
      <c r="F24" s="57">
        <v>28.6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42.499996185302734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2.8660000000000001</v>
      </c>
      <c r="AN24" s="40">
        <v>0.79</v>
      </c>
      <c r="AO24" s="40">
        <v>3.6560000000000001</v>
      </c>
      <c r="AP24" s="40">
        <v>0.13500000000000001</v>
      </c>
      <c r="AQ24" s="40">
        <v>3.0010000000000003</v>
      </c>
      <c r="AR24" s="40">
        <v>0.79</v>
      </c>
      <c r="AS24" s="40">
        <v>3.6560000000000001</v>
      </c>
      <c r="AT24" s="40">
        <v>0.92</v>
      </c>
      <c r="AU24" s="40">
        <v>3.786</v>
      </c>
    </row>
    <row r="25" spans="1:47" x14ac:dyDescent="0.25">
      <c r="A25" s="82">
        <v>37203</v>
      </c>
      <c r="B25" s="57">
        <v>27.75</v>
      </c>
      <c r="C25" s="58">
        <v>28.75</v>
      </c>
      <c r="D25" s="57">
        <v>28</v>
      </c>
      <c r="E25" s="58">
        <v>29.25</v>
      </c>
      <c r="F25" s="57">
        <v>28.6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42.499996185302734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2.9140000000000001</v>
      </c>
      <c r="AN25" s="40">
        <v>1.06</v>
      </c>
      <c r="AO25" s="40">
        <v>3.9740000000000002</v>
      </c>
      <c r="AP25" s="40">
        <v>3.5000000000000003E-2</v>
      </c>
      <c r="AQ25" s="40">
        <v>2.9490000000000003</v>
      </c>
      <c r="AR25" s="40">
        <v>1.06</v>
      </c>
      <c r="AS25" s="40">
        <v>3.9740000000000002</v>
      </c>
      <c r="AT25" s="40">
        <v>1.7749999999999999</v>
      </c>
      <c r="AU25" s="40">
        <v>4.6890000000000001</v>
      </c>
    </row>
    <row r="26" spans="1:47" x14ac:dyDescent="0.25">
      <c r="A26" s="82">
        <v>37204</v>
      </c>
      <c r="B26" s="57">
        <v>27.75</v>
      </c>
      <c r="C26" s="58">
        <v>28.75</v>
      </c>
      <c r="D26" s="57">
        <v>28</v>
      </c>
      <c r="E26" s="58">
        <v>29.25</v>
      </c>
      <c r="F26" s="57">
        <v>28.6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42.499996185302734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2.9610000000000003</v>
      </c>
      <c r="AN26" s="40">
        <v>1.06</v>
      </c>
      <c r="AO26" s="40">
        <v>4.0210000000000008</v>
      </c>
      <c r="AP26" s="40">
        <v>3.5000000000000003E-2</v>
      </c>
      <c r="AQ26" s="40">
        <v>2.9960000000000004</v>
      </c>
      <c r="AR26" s="40">
        <v>1.06</v>
      </c>
      <c r="AS26" s="40">
        <v>4.0210000000000008</v>
      </c>
      <c r="AT26" s="40">
        <v>1.7749999999999999</v>
      </c>
      <c r="AU26" s="40">
        <v>4.7360000000000007</v>
      </c>
    </row>
    <row r="27" spans="1:47" x14ac:dyDescent="0.25">
      <c r="A27" s="82">
        <v>37205</v>
      </c>
      <c r="B27" s="57">
        <v>27.75</v>
      </c>
      <c r="C27" s="58">
        <v>28.75</v>
      </c>
      <c r="D27" s="57">
        <v>28</v>
      </c>
      <c r="E27" s="58">
        <v>29.25</v>
      </c>
      <c r="F27" s="57">
        <v>28.6</v>
      </c>
      <c r="G27" s="58">
        <v>28.75</v>
      </c>
      <c r="H27" s="57"/>
      <c r="I27" s="58">
        <v>26</v>
      </c>
      <c r="J27" s="57"/>
      <c r="K27" s="58"/>
      <c r="L27" s="57"/>
      <c r="M27" s="58"/>
      <c r="N27" s="57"/>
      <c r="O27" s="58"/>
      <c r="Q27" s="57"/>
      <c r="R27" s="58">
        <v>34.989997253417968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2.9610000000000003</v>
      </c>
      <c r="AN27" s="40">
        <v>0.56999999999999995</v>
      </c>
      <c r="AO27" s="40">
        <v>3.5310000000000001</v>
      </c>
      <c r="AP27" s="40">
        <v>3.5000000000000003E-2</v>
      </c>
      <c r="AQ27" s="40">
        <v>2.9960000000000004</v>
      </c>
      <c r="AR27" s="40">
        <v>0.56999999999999995</v>
      </c>
      <c r="AS27" s="40">
        <v>3.5310000000000001</v>
      </c>
      <c r="AT27" s="40">
        <v>0.65</v>
      </c>
      <c r="AU27" s="40">
        <v>3.6110000000000002</v>
      </c>
    </row>
    <row r="28" spans="1:47" s="83" customFormat="1" x14ac:dyDescent="0.25">
      <c r="A28" s="82">
        <v>37207</v>
      </c>
      <c r="B28" s="57">
        <v>27.75</v>
      </c>
      <c r="C28" s="58">
        <v>28.75</v>
      </c>
      <c r="D28" s="57">
        <v>28</v>
      </c>
      <c r="E28" s="58">
        <v>29.25</v>
      </c>
      <c r="F28" s="57">
        <v>28.6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42.499996185302734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2.9860000000000002</v>
      </c>
      <c r="AN28" s="83">
        <v>0.36</v>
      </c>
      <c r="AO28" s="83">
        <v>3.3460000000000001</v>
      </c>
      <c r="AP28" s="83">
        <v>3.5000000000000003E-2</v>
      </c>
      <c r="AQ28" s="83">
        <v>3.0210000000000004</v>
      </c>
      <c r="AR28" s="83">
        <v>0.36</v>
      </c>
      <c r="AS28" s="83">
        <v>3.3460000000000001</v>
      </c>
      <c r="AT28" s="83">
        <v>0.38</v>
      </c>
      <c r="AU28" s="83">
        <v>3.3660000000000001</v>
      </c>
    </row>
    <row r="29" spans="1:47" s="83" customFormat="1" x14ac:dyDescent="0.25">
      <c r="A29" s="82">
        <v>37208</v>
      </c>
      <c r="B29" s="57">
        <v>27.75</v>
      </c>
      <c r="C29" s="58">
        <v>28.75</v>
      </c>
      <c r="D29" s="57">
        <v>28</v>
      </c>
      <c r="E29" s="58">
        <v>29.25</v>
      </c>
      <c r="F29" s="57">
        <v>28.6</v>
      </c>
      <c r="G29" s="58">
        <v>28.75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42.499996185302734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3.1710000000000003</v>
      </c>
      <c r="AN29" s="83">
        <v>0.32500000000000001</v>
      </c>
      <c r="AO29" s="83">
        <v>3.4960000000000004</v>
      </c>
      <c r="AP29" s="83">
        <v>3.5000000000000003E-2</v>
      </c>
      <c r="AQ29" s="83">
        <v>3.2060000000000004</v>
      </c>
      <c r="AR29" s="83">
        <v>0.32500000000000001</v>
      </c>
      <c r="AS29" s="83">
        <v>3.4960000000000004</v>
      </c>
      <c r="AT29" s="83">
        <v>0.33</v>
      </c>
      <c r="AU29" s="83">
        <v>3.5010000000000003</v>
      </c>
    </row>
    <row r="30" spans="1:47" x14ac:dyDescent="0.25">
      <c r="A30" s="82">
        <v>37209</v>
      </c>
      <c r="B30" s="57">
        <v>27.75</v>
      </c>
      <c r="C30" s="58">
        <v>28.75</v>
      </c>
      <c r="D30" s="57">
        <v>28</v>
      </c>
      <c r="E30" s="58">
        <v>29.25</v>
      </c>
      <c r="F30" s="57">
        <v>28.6</v>
      </c>
      <c r="G30" s="58">
        <v>28.75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42.499996185302734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3.387</v>
      </c>
      <c r="AN30" s="40">
        <v>0.33500000000000002</v>
      </c>
      <c r="AO30" s="40">
        <v>3.722</v>
      </c>
      <c r="AP30" s="40">
        <v>3.5000000000000003E-2</v>
      </c>
      <c r="AQ30" s="40">
        <v>3.4220000000000002</v>
      </c>
      <c r="AR30" s="40">
        <v>0.33500000000000002</v>
      </c>
      <c r="AS30" s="40">
        <v>3.722</v>
      </c>
      <c r="AT30" s="40">
        <v>0.37</v>
      </c>
      <c r="AU30" s="40">
        <v>3.7570000000000001</v>
      </c>
    </row>
    <row r="31" spans="1:47" x14ac:dyDescent="0.25">
      <c r="A31" s="82">
        <v>37210</v>
      </c>
      <c r="B31" s="57">
        <v>27.75</v>
      </c>
      <c r="C31" s="58">
        <v>28.75</v>
      </c>
      <c r="D31" s="57">
        <v>28</v>
      </c>
      <c r="E31" s="58">
        <v>29.25</v>
      </c>
      <c r="F31" s="57">
        <v>28.6</v>
      </c>
      <c r="G31" s="58">
        <v>28.75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42.499996185302734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3.512</v>
      </c>
      <c r="AN31" s="40">
        <v>0.45</v>
      </c>
      <c r="AO31" s="40">
        <v>3.9619999999999997</v>
      </c>
      <c r="AP31" s="40">
        <v>3.5000000000000003E-2</v>
      </c>
      <c r="AQ31" s="40">
        <v>3.5470000000000002</v>
      </c>
      <c r="AR31" s="40">
        <v>0.35</v>
      </c>
      <c r="AS31" s="40">
        <v>3.8620000000000001</v>
      </c>
      <c r="AT31" s="40">
        <v>0.41</v>
      </c>
      <c r="AU31" s="40">
        <v>3.9220000000000002</v>
      </c>
    </row>
    <row r="32" spans="1:47" x14ac:dyDescent="0.25">
      <c r="A32" s="82">
        <v>37211</v>
      </c>
      <c r="B32" s="57">
        <v>27.75</v>
      </c>
      <c r="C32" s="58">
        <v>28.75</v>
      </c>
      <c r="D32" s="57">
        <v>28</v>
      </c>
      <c r="E32" s="58">
        <v>29.25</v>
      </c>
      <c r="F32" s="57">
        <v>28.6</v>
      </c>
      <c r="G32" s="58">
        <v>28.75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42.499996185302734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3.4170000000000003</v>
      </c>
      <c r="AN32" s="40">
        <v>0.45</v>
      </c>
      <c r="AO32" s="40">
        <v>3.867</v>
      </c>
      <c r="AP32" s="40">
        <v>0.13</v>
      </c>
      <c r="AQ32" s="40">
        <v>3.5470000000000002</v>
      </c>
      <c r="AR32" s="40">
        <v>0.35</v>
      </c>
      <c r="AS32" s="40">
        <v>3.7670000000000003</v>
      </c>
      <c r="AT32" s="40">
        <v>0.41</v>
      </c>
      <c r="AU32" s="40">
        <v>3.8270000000000004</v>
      </c>
    </row>
    <row r="33" spans="1:47" x14ac:dyDescent="0.25">
      <c r="A33" s="82">
        <v>37212</v>
      </c>
      <c r="B33" s="57">
        <v>27.75</v>
      </c>
      <c r="C33" s="58">
        <v>28.75</v>
      </c>
      <c r="D33" s="57">
        <v>28</v>
      </c>
      <c r="E33" s="58">
        <v>28</v>
      </c>
      <c r="F33" s="57">
        <v>28.6</v>
      </c>
      <c r="G33" s="58">
        <v>28.75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34.989996185302736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3.3170000000000002</v>
      </c>
      <c r="AN33" s="40">
        <v>0.41499999999999998</v>
      </c>
      <c r="AO33" s="40">
        <v>3.7320000000000002</v>
      </c>
      <c r="AP33" s="40">
        <v>0.13</v>
      </c>
      <c r="AQ33" s="40">
        <v>3.4470000000000001</v>
      </c>
      <c r="AR33" s="40">
        <v>0.315</v>
      </c>
      <c r="AS33" s="40">
        <v>3.6320000000000001</v>
      </c>
      <c r="AT33" s="40">
        <v>0.36</v>
      </c>
      <c r="AU33" s="40">
        <v>3.677</v>
      </c>
    </row>
    <row r="34" spans="1:47" x14ac:dyDescent="0.25">
      <c r="A34" s="82">
        <v>37225</v>
      </c>
      <c r="B34" s="57">
        <v>27.75</v>
      </c>
      <c r="C34" s="58">
        <v>28.75</v>
      </c>
      <c r="D34" s="57">
        <v>28</v>
      </c>
      <c r="E34" s="58">
        <v>29.25</v>
      </c>
      <c r="F34" s="57">
        <v>28.6</v>
      </c>
      <c r="G34" s="58">
        <v>28.75</v>
      </c>
      <c r="H34" s="57"/>
      <c r="I34" s="58">
        <v>26</v>
      </c>
      <c r="J34" s="57"/>
      <c r="K34" s="58"/>
      <c r="L34" s="57"/>
      <c r="M34" s="58"/>
      <c r="N34" s="57"/>
      <c r="O34" s="58"/>
      <c r="Q34" s="57"/>
      <c r="R34" s="58">
        <v>42.499996185302734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3.1930000000000001</v>
      </c>
      <c r="AN34" s="40">
        <v>0.46</v>
      </c>
      <c r="AO34" s="40">
        <v>3.653</v>
      </c>
      <c r="AP34" s="40">
        <v>0.13</v>
      </c>
      <c r="AQ34" s="40">
        <v>3.323</v>
      </c>
      <c r="AR34" s="40">
        <v>0.36</v>
      </c>
      <c r="AS34" s="40">
        <v>3.5529999999999999</v>
      </c>
      <c r="AT34" s="40">
        <v>0.4</v>
      </c>
      <c r="AU34" s="40">
        <v>3.593</v>
      </c>
    </row>
    <row r="35" spans="1:47" s="83" customFormat="1" x14ac:dyDescent="0.25">
      <c r="A35" s="82">
        <v>37226</v>
      </c>
      <c r="B35" s="57">
        <v>32.5</v>
      </c>
      <c r="C35" s="58">
        <v>36.5</v>
      </c>
      <c r="D35" s="57">
        <v>36.25</v>
      </c>
      <c r="E35" s="58">
        <v>36</v>
      </c>
      <c r="F35" s="57">
        <v>34.5</v>
      </c>
      <c r="G35" s="58">
        <v>34.5</v>
      </c>
      <c r="H35" s="57"/>
      <c r="I35" s="58">
        <v>32.5</v>
      </c>
      <c r="J35" s="57"/>
      <c r="K35" s="58"/>
      <c r="L35" s="57"/>
      <c r="M35" s="58"/>
      <c r="N35" s="57"/>
      <c r="O35" s="58"/>
      <c r="P35" s="40"/>
      <c r="Q35" s="57"/>
      <c r="R35" s="58">
        <v>48.549999237060547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3.2030000000000003</v>
      </c>
      <c r="AN35" s="83">
        <v>0.56000000000000005</v>
      </c>
      <c r="AO35" s="83">
        <v>3.7630000000000003</v>
      </c>
      <c r="AP35" s="83">
        <v>0.13</v>
      </c>
      <c r="AQ35" s="83">
        <v>3.3330000000000002</v>
      </c>
      <c r="AR35" s="83">
        <v>0.46</v>
      </c>
      <c r="AS35" s="83">
        <v>3.6630000000000003</v>
      </c>
      <c r="AT35" s="83">
        <v>0.72</v>
      </c>
      <c r="AU35" s="83">
        <v>3.923</v>
      </c>
    </row>
    <row r="36" spans="1:47" s="83" customFormat="1" x14ac:dyDescent="0.25">
      <c r="A36" s="82">
        <v>37257</v>
      </c>
      <c r="B36" s="57">
        <v>32.75</v>
      </c>
      <c r="C36" s="58">
        <v>36.25</v>
      </c>
      <c r="D36" s="57">
        <v>36.25</v>
      </c>
      <c r="E36" s="58">
        <v>35.75</v>
      </c>
      <c r="F36" s="57">
        <v>35</v>
      </c>
      <c r="G36" s="58">
        <v>34.25</v>
      </c>
      <c r="H36" s="57"/>
      <c r="I36" s="58">
        <v>33.25</v>
      </c>
      <c r="J36" s="57"/>
      <c r="K36" s="58"/>
      <c r="L36" s="57"/>
      <c r="M36" s="58"/>
      <c r="N36" s="57"/>
      <c r="O36" s="58"/>
      <c r="P36" s="40"/>
      <c r="Q36" s="57"/>
      <c r="R36" s="58">
        <v>48.888511657714844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3.2330000000000001</v>
      </c>
      <c r="AN36" s="83">
        <v>0.77</v>
      </c>
      <c r="AO36" s="83">
        <v>4.0030000000000001</v>
      </c>
      <c r="AP36" s="83">
        <v>0.13</v>
      </c>
      <c r="AQ36" s="83">
        <v>3.363</v>
      </c>
      <c r="AR36" s="83">
        <v>0.77</v>
      </c>
      <c r="AS36" s="83">
        <v>4.0030000000000001</v>
      </c>
      <c r="AT36" s="83">
        <v>0.97</v>
      </c>
      <c r="AU36" s="83">
        <v>4.2030000000000003</v>
      </c>
    </row>
    <row r="37" spans="1:47" x14ac:dyDescent="0.25">
      <c r="A37" s="82">
        <v>37288</v>
      </c>
      <c r="B37" s="57">
        <v>32</v>
      </c>
      <c r="C37" s="58">
        <v>33.9</v>
      </c>
      <c r="D37" s="57">
        <v>34</v>
      </c>
      <c r="E37" s="58">
        <v>35.5</v>
      </c>
      <c r="F37" s="57">
        <v>34</v>
      </c>
      <c r="G37" s="58">
        <v>33.25</v>
      </c>
      <c r="H37" s="57"/>
      <c r="I37" s="58">
        <v>33.25</v>
      </c>
      <c r="J37" s="57"/>
      <c r="K37" s="58"/>
      <c r="L37" s="57"/>
      <c r="M37" s="58"/>
      <c r="N37" s="57"/>
      <c r="O37" s="58"/>
      <c r="Q37" s="57"/>
      <c r="R37" s="58">
        <v>48.574738769531251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3.2590000000000003</v>
      </c>
      <c r="AN37" s="40">
        <v>1.04</v>
      </c>
      <c r="AO37" s="40">
        <v>4.2990000000000004</v>
      </c>
      <c r="AP37" s="40">
        <v>3.5000000000000003E-2</v>
      </c>
      <c r="AQ37" s="40">
        <v>3.2940000000000005</v>
      </c>
      <c r="AR37" s="40">
        <v>1.04</v>
      </c>
      <c r="AS37" s="40">
        <v>4.2990000000000004</v>
      </c>
      <c r="AT37" s="40">
        <v>1.6</v>
      </c>
      <c r="AU37" s="40">
        <v>4.859</v>
      </c>
    </row>
    <row r="38" spans="1:47" x14ac:dyDescent="0.25">
      <c r="A38" s="82">
        <v>37316</v>
      </c>
      <c r="B38" s="57">
        <v>31.5</v>
      </c>
      <c r="C38" s="58">
        <v>30.5</v>
      </c>
      <c r="D38" s="57">
        <v>30.5</v>
      </c>
      <c r="E38" s="58">
        <v>33</v>
      </c>
      <c r="F38" s="57">
        <v>33.25</v>
      </c>
      <c r="G38" s="58">
        <v>32.75</v>
      </c>
      <c r="H38" s="57"/>
      <c r="I38" s="58">
        <v>31</v>
      </c>
      <c r="J38" s="57"/>
      <c r="K38" s="58"/>
      <c r="L38" s="57"/>
      <c r="M38" s="58"/>
      <c r="N38" s="57"/>
      <c r="O38" s="58"/>
      <c r="Q38" s="57"/>
      <c r="R38" s="58">
        <v>47.509056549072262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3.2880000000000003</v>
      </c>
      <c r="AN38" s="40">
        <v>1.04</v>
      </c>
      <c r="AO38" s="40">
        <v>4.3280000000000003</v>
      </c>
      <c r="AP38" s="40">
        <v>3.5000000000000003E-2</v>
      </c>
      <c r="AQ38" s="40">
        <v>3.3230000000000004</v>
      </c>
      <c r="AR38" s="40">
        <v>1.04</v>
      </c>
      <c r="AS38" s="40">
        <v>4.3280000000000003</v>
      </c>
      <c r="AT38" s="40">
        <v>1.6</v>
      </c>
      <c r="AU38" s="40">
        <v>4.8879999999999999</v>
      </c>
    </row>
    <row r="39" spans="1:47" x14ac:dyDescent="0.25">
      <c r="A39" s="82">
        <v>37347</v>
      </c>
      <c r="B39" s="57">
        <v>31</v>
      </c>
      <c r="C39" s="58">
        <v>30</v>
      </c>
      <c r="D39" s="57">
        <v>28</v>
      </c>
      <c r="E39" s="58">
        <v>30.5</v>
      </c>
      <c r="F39" s="57">
        <v>31.5</v>
      </c>
      <c r="G39" s="58">
        <v>33</v>
      </c>
      <c r="H39" s="57"/>
      <c r="I39" s="58">
        <v>29.75</v>
      </c>
      <c r="J39" s="57"/>
      <c r="K39" s="58"/>
      <c r="L39" s="57"/>
      <c r="M39" s="58"/>
      <c r="N39" s="57"/>
      <c r="O39" s="58"/>
      <c r="Q39" s="57"/>
      <c r="R39" s="58">
        <v>42.699273529052732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3.2920000000000003</v>
      </c>
      <c r="AN39" s="40">
        <v>0.54</v>
      </c>
      <c r="AO39" s="40">
        <v>3.8320000000000003</v>
      </c>
      <c r="AP39" s="40">
        <v>3.5000000000000003E-2</v>
      </c>
      <c r="AQ39" s="40">
        <v>3.3270000000000004</v>
      </c>
      <c r="AR39" s="40">
        <v>0.54</v>
      </c>
      <c r="AS39" s="40">
        <v>3.8320000000000003</v>
      </c>
      <c r="AT39" s="40">
        <v>0.71</v>
      </c>
      <c r="AU39" s="40">
        <v>4.0020000000000007</v>
      </c>
    </row>
    <row r="40" spans="1:47" x14ac:dyDescent="0.25">
      <c r="A40" s="82">
        <v>37377</v>
      </c>
      <c r="B40" s="57">
        <v>35.5</v>
      </c>
      <c r="C40" s="58">
        <v>29</v>
      </c>
      <c r="D40" s="57">
        <v>26.5</v>
      </c>
      <c r="E40" s="58">
        <v>30.5</v>
      </c>
      <c r="F40" s="57">
        <v>33.5</v>
      </c>
      <c r="G40" s="58">
        <v>38.5</v>
      </c>
      <c r="H40" s="57"/>
      <c r="I40" s="58">
        <v>29.75</v>
      </c>
      <c r="J40" s="57"/>
      <c r="K40" s="58"/>
      <c r="L40" s="57"/>
      <c r="M40" s="58"/>
      <c r="N40" s="57"/>
      <c r="O40" s="58"/>
      <c r="Q40" s="57"/>
      <c r="R40" s="58">
        <v>43.259289093017578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3.3040000000000003</v>
      </c>
      <c r="AN40" s="40">
        <v>0.36</v>
      </c>
      <c r="AO40" s="40">
        <v>3.6640000000000001</v>
      </c>
      <c r="AP40" s="40">
        <v>3.5000000000000003E-2</v>
      </c>
      <c r="AQ40" s="40">
        <v>3.3390000000000004</v>
      </c>
      <c r="AR40" s="40">
        <v>0.36</v>
      </c>
      <c r="AS40" s="40">
        <v>3.6640000000000001</v>
      </c>
      <c r="AT40" s="40">
        <v>0.38</v>
      </c>
      <c r="AU40" s="40">
        <v>3.6840000000000002</v>
      </c>
    </row>
    <row r="41" spans="1:47" x14ac:dyDescent="0.25">
      <c r="A41" s="82">
        <v>37408</v>
      </c>
      <c r="B41" s="57">
        <v>43.5</v>
      </c>
      <c r="C41" s="58">
        <v>30.5</v>
      </c>
      <c r="D41" s="57">
        <v>28</v>
      </c>
      <c r="E41" s="58">
        <v>37</v>
      </c>
      <c r="F41" s="57">
        <v>39.5</v>
      </c>
      <c r="G41" s="58">
        <v>48.5</v>
      </c>
      <c r="H41" s="57"/>
      <c r="I41" s="58">
        <v>36.5</v>
      </c>
      <c r="J41" s="57"/>
      <c r="K41" s="58"/>
      <c r="L41" s="57"/>
      <c r="M41" s="58"/>
      <c r="N41" s="57"/>
      <c r="O41" s="58"/>
      <c r="Q41" s="57"/>
      <c r="R41" s="58">
        <v>44.214298979092675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3.4750000000000001</v>
      </c>
      <c r="AN41" s="40">
        <v>0.32500000000000001</v>
      </c>
      <c r="AO41" s="40">
        <v>3.8</v>
      </c>
      <c r="AP41" s="40">
        <v>3.5000000000000003E-2</v>
      </c>
      <c r="AQ41" s="40">
        <v>3.51</v>
      </c>
      <c r="AR41" s="40">
        <v>0.32500000000000001</v>
      </c>
      <c r="AS41" s="40">
        <v>3.8</v>
      </c>
      <c r="AT41" s="40">
        <v>0.33</v>
      </c>
      <c r="AU41" s="40">
        <v>3.8050000000000002</v>
      </c>
    </row>
    <row r="42" spans="1:47" x14ac:dyDescent="0.25">
      <c r="A42" s="82">
        <v>37438</v>
      </c>
      <c r="B42" s="57">
        <v>50</v>
      </c>
      <c r="C42" s="58">
        <v>44</v>
      </c>
      <c r="D42" s="57">
        <v>41</v>
      </c>
      <c r="E42" s="58">
        <v>46</v>
      </c>
      <c r="F42" s="57">
        <v>45.75</v>
      </c>
      <c r="G42" s="58">
        <v>57</v>
      </c>
      <c r="H42" s="57"/>
      <c r="I42" s="58">
        <v>45.25</v>
      </c>
      <c r="J42" s="57"/>
      <c r="K42" s="58"/>
      <c r="L42" s="57"/>
      <c r="M42" s="58"/>
      <c r="N42" s="57"/>
      <c r="O42" s="58"/>
      <c r="Q42" s="57"/>
      <c r="R42" s="58">
        <v>46.927327801969639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3.6320000000000001</v>
      </c>
      <c r="AN42" s="40">
        <v>0.33500000000000002</v>
      </c>
      <c r="AO42" s="40">
        <v>3.9670000000000001</v>
      </c>
      <c r="AP42" s="40">
        <v>3.5000000000000003E-2</v>
      </c>
      <c r="AQ42" s="40">
        <v>3.6670000000000003</v>
      </c>
      <c r="AR42" s="40">
        <v>0.33500000000000002</v>
      </c>
      <c r="AS42" s="40">
        <v>3.9670000000000001</v>
      </c>
      <c r="AT42" s="40">
        <v>0.37</v>
      </c>
      <c r="AU42" s="40">
        <v>4.0019999999999998</v>
      </c>
    </row>
    <row r="43" spans="1:47" x14ac:dyDescent="0.25">
      <c r="A43" s="82">
        <v>37469</v>
      </c>
      <c r="B43" s="57">
        <v>58.5</v>
      </c>
      <c r="C43" s="58">
        <v>51</v>
      </c>
      <c r="D43" s="57">
        <v>48.5</v>
      </c>
      <c r="E43" s="58">
        <v>53</v>
      </c>
      <c r="F43" s="57">
        <v>53</v>
      </c>
      <c r="G43" s="58">
        <v>68.5</v>
      </c>
      <c r="H43" s="57"/>
      <c r="I43" s="58">
        <v>52.25</v>
      </c>
      <c r="J43" s="57"/>
      <c r="K43" s="58"/>
      <c r="L43" s="57"/>
      <c r="M43" s="58"/>
      <c r="N43" s="57"/>
      <c r="O43" s="58"/>
      <c r="Q43" s="57"/>
      <c r="R43" s="58">
        <v>47.850470149106727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3.6870000000000003</v>
      </c>
      <c r="AN43" s="40">
        <v>0.45</v>
      </c>
      <c r="AO43" s="40">
        <v>4.1370000000000005</v>
      </c>
      <c r="AP43" s="40">
        <v>3.5000000000000003E-2</v>
      </c>
      <c r="AQ43" s="40">
        <v>3.7220000000000004</v>
      </c>
      <c r="AR43" s="40">
        <v>0.35</v>
      </c>
      <c r="AS43" s="40">
        <v>4.0369999999999999</v>
      </c>
      <c r="AT43" s="40">
        <v>0.41</v>
      </c>
      <c r="AU43" s="40">
        <v>4.0970000000000004</v>
      </c>
    </row>
    <row r="44" spans="1:47" x14ac:dyDescent="0.25">
      <c r="A44" s="82">
        <v>37500</v>
      </c>
      <c r="B44" s="57">
        <v>48</v>
      </c>
      <c r="C44" s="58">
        <v>45</v>
      </c>
      <c r="D44" s="57">
        <v>41.5</v>
      </c>
      <c r="E44" s="58">
        <v>44.5</v>
      </c>
      <c r="F44" s="57">
        <v>44.75</v>
      </c>
      <c r="G44" s="58">
        <v>55</v>
      </c>
      <c r="H44" s="57"/>
      <c r="I44" s="58">
        <v>40.25</v>
      </c>
      <c r="J44" s="57"/>
      <c r="K44" s="58"/>
      <c r="L44" s="57"/>
      <c r="M44" s="58"/>
      <c r="N44" s="57"/>
      <c r="O44" s="58"/>
      <c r="Q44" s="57"/>
      <c r="R44" s="58">
        <v>47.860158263128852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3.5720000000000001</v>
      </c>
      <c r="AN44" s="40">
        <v>0.45</v>
      </c>
      <c r="AO44" s="40">
        <v>4.0220000000000002</v>
      </c>
      <c r="AP44" s="40">
        <v>0.13</v>
      </c>
      <c r="AQ44" s="40">
        <v>3.702</v>
      </c>
      <c r="AR44" s="40">
        <v>0.35</v>
      </c>
      <c r="AS44" s="40">
        <v>3.9220000000000002</v>
      </c>
      <c r="AT44" s="40">
        <v>0.41</v>
      </c>
      <c r="AU44" s="40">
        <v>3.9820000000000002</v>
      </c>
    </row>
    <row r="45" spans="1:47" x14ac:dyDescent="0.25">
      <c r="A45" s="82">
        <v>37530</v>
      </c>
      <c r="B45" s="57">
        <v>35.75</v>
      </c>
      <c r="C45" s="58">
        <v>35.5</v>
      </c>
      <c r="D45" s="57">
        <v>36</v>
      </c>
      <c r="E45" s="58">
        <v>38</v>
      </c>
      <c r="F45" s="57">
        <v>37.75</v>
      </c>
      <c r="G45" s="58">
        <v>38.25</v>
      </c>
      <c r="H45" s="57"/>
      <c r="I45" s="58">
        <v>36.25</v>
      </c>
      <c r="J45" s="57"/>
      <c r="K45" s="58"/>
      <c r="L45" s="57"/>
      <c r="M45" s="58"/>
      <c r="N45" s="57"/>
      <c r="O45" s="58"/>
      <c r="Q45" s="57"/>
      <c r="R45" s="58">
        <v>44.633654738029492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3.4249999999999998</v>
      </c>
      <c r="AN45" s="40">
        <v>0.41499999999999998</v>
      </c>
      <c r="AO45" s="40">
        <v>3.84</v>
      </c>
      <c r="AP45" s="40">
        <v>0.13</v>
      </c>
      <c r="AQ45" s="40">
        <v>3.5550000000000002</v>
      </c>
      <c r="AR45" s="40">
        <v>0.315</v>
      </c>
      <c r="AS45" s="40">
        <v>3.74</v>
      </c>
      <c r="AT45" s="40">
        <v>0.36</v>
      </c>
      <c r="AU45" s="40">
        <v>3.7850000000000001</v>
      </c>
    </row>
    <row r="46" spans="1:47" x14ac:dyDescent="0.25">
      <c r="A46" s="82">
        <v>37561</v>
      </c>
      <c r="B46" s="57">
        <v>34.25</v>
      </c>
      <c r="C46" s="58">
        <v>33.5</v>
      </c>
      <c r="D46" s="57">
        <v>34</v>
      </c>
      <c r="E46" s="58">
        <v>35.75</v>
      </c>
      <c r="F46" s="57">
        <v>36.75</v>
      </c>
      <c r="G46" s="58">
        <v>36.25</v>
      </c>
      <c r="H46" s="57"/>
      <c r="I46" s="58">
        <v>35.5</v>
      </c>
      <c r="J46" s="57"/>
      <c r="K46" s="58"/>
      <c r="L46" s="57"/>
      <c r="M46" s="58"/>
      <c r="N46" s="57"/>
      <c r="O46" s="58"/>
      <c r="Q46" s="57"/>
      <c r="R46" s="58">
        <v>49.387126533133411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3.26</v>
      </c>
      <c r="AN46" s="40">
        <v>0.46</v>
      </c>
      <c r="AO46" s="40">
        <v>3.72</v>
      </c>
      <c r="AP46" s="40">
        <v>0.13</v>
      </c>
      <c r="AQ46" s="40">
        <v>3.39</v>
      </c>
      <c r="AR46" s="40">
        <v>0.36</v>
      </c>
      <c r="AS46" s="40">
        <v>3.62</v>
      </c>
      <c r="AT46" s="40">
        <v>0.4</v>
      </c>
      <c r="AU46" s="40">
        <v>3.66</v>
      </c>
    </row>
    <row r="47" spans="1:47" x14ac:dyDescent="0.25">
      <c r="A47" s="82">
        <v>37591</v>
      </c>
      <c r="B47" s="57">
        <v>35</v>
      </c>
      <c r="C47" s="58">
        <v>35.75</v>
      </c>
      <c r="D47" s="57">
        <v>36.25</v>
      </c>
      <c r="E47" s="58">
        <v>38.25</v>
      </c>
      <c r="F47" s="57">
        <v>39.25</v>
      </c>
      <c r="G47" s="58">
        <v>37</v>
      </c>
      <c r="H47" s="57"/>
      <c r="I47" s="58">
        <v>37.75</v>
      </c>
      <c r="J47" s="57"/>
      <c r="K47" s="58"/>
      <c r="L47" s="57"/>
      <c r="M47" s="58"/>
      <c r="N47" s="57"/>
      <c r="O47" s="58"/>
      <c r="Q47" s="57"/>
      <c r="R47" s="58">
        <v>53.261247644740209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3.2549999999999999</v>
      </c>
      <c r="AN47" s="40">
        <v>0.56000000000000005</v>
      </c>
      <c r="AO47" s="40">
        <v>3.8149999999999999</v>
      </c>
      <c r="AP47" s="40">
        <v>0.13</v>
      </c>
      <c r="AQ47" s="40">
        <v>3.3849999999999998</v>
      </c>
      <c r="AR47" s="40">
        <v>0.46</v>
      </c>
      <c r="AS47" s="40">
        <v>3.7149999999999999</v>
      </c>
      <c r="AT47" s="40">
        <v>0.72499999999999998</v>
      </c>
      <c r="AU47" s="40">
        <v>3.98</v>
      </c>
    </row>
    <row r="48" spans="1:47" x14ac:dyDescent="0.25">
      <c r="A48" s="82">
        <v>37622</v>
      </c>
      <c r="B48" s="57">
        <v>35.5</v>
      </c>
      <c r="C48" s="58">
        <v>39.75</v>
      </c>
      <c r="D48" s="57">
        <v>40</v>
      </c>
      <c r="E48" s="58">
        <v>40.25</v>
      </c>
      <c r="F48" s="57">
        <v>39.75</v>
      </c>
      <c r="G48" s="58">
        <v>37.5</v>
      </c>
      <c r="H48" s="57"/>
      <c r="I48" s="58">
        <v>28.5</v>
      </c>
      <c r="J48" s="57"/>
      <c r="K48" s="58"/>
      <c r="L48" s="57"/>
      <c r="M48" s="58"/>
      <c r="N48" s="57"/>
      <c r="O48" s="58"/>
      <c r="Q48" s="57"/>
      <c r="R48" s="58">
        <v>48.567598708962812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3.2930000000000001</v>
      </c>
      <c r="AN48" s="40">
        <v>0.77</v>
      </c>
      <c r="AO48" s="40">
        <v>4.0630000000000006</v>
      </c>
      <c r="AP48" s="40">
        <v>0.13</v>
      </c>
      <c r="AQ48" s="40">
        <v>3.423</v>
      </c>
      <c r="AR48" s="40">
        <v>0.77</v>
      </c>
      <c r="AS48" s="40">
        <v>4.0630000000000006</v>
      </c>
      <c r="AT48" s="40">
        <v>0.98</v>
      </c>
      <c r="AU48" s="40">
        <v>4.2729999999999997</v>
      </c>
    </row>
    <row r="49" spans="1:47" x14ac:dyDescent="0.25">
      <c r="A49" s="82">
        <v>37653</v>
      </c>
      <c r="B49" s="57">
        <v>35</v>
      </c>
      <c r="C49" s="58">
        <v>38.25</v>
      </c>
      <c r="D49" s="57">
        <v>38.5</v>
      </c>
      <c r="E49" s="58">
        <v>39.25</v>
      </c>
      <c r="F49" s="57">
        <v>38.25</v>
      </c>
      <c r="G49" s="58">
        <v>37</v>
      </c>
      <c r="H49" s="57"/>
      <c r="I49" s="58">
        <v>27.5</v>
      </c>
      <c r="J49" s="57"/>
      <c r="K49" s="58"/>
      <c r="L49" s="57"/>
      <c r="M49" s="58"/>
      <c r="N49" s="57"/>
      <c r="O49" s="58"/>
      <c r="Q49" s="57"/>
      <c r="R49" s="58">
        <v>47.081704593644297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3.3380000000000001</v>
      </c>
      <c r="AN49" s="40">
        <v>1.04</v>
      </c>
      <c r="AO49" s="40">
        <v>4.3780000000000001</v>
      </c>
      <c r="AP49" s="40">
        <v>4.4999999999999998E-2</v>
      </c>
      <c r="AQ49" s="40">
        <v>3.383</v>
      </c>
      <c r="AR49" s="40">
        <v>1.04</v>
      </c>
      <c r="AS49" s="40">
        <v>4.3780000000000001</v>
      </c>
      <c r="AT49" s="40">
        <v>1.615</v>
      </c>
      <c r="AU49" s="40">
        <v>4.9530000000000003</v>
      </c>
    </row>
    <row r="50" spans="1:47" x14ac:dyDescent="0.25">
      <c r="A50" s="82">
        <v>37681</v>
      </c>
      <c r="B50" s="57">
        <v>35</v>
      </c>
      <c r="C50" s="58">
        <v>34</v>
      </c>
      <c r="D50" s="57">
        <v>34</v>
      </c>
      <c r="E50" s="58">
        <v>37.5</v>
      </c>
      <c r="F50" s="57">
        <v>36.75</v>
      </c>
      <c r="G50" s="58">
        <v>37</v>
      </c>
      <c r="H50" s="57"/>
      <c r="I50" s="58">
        <v>25</v>
      </c>
      <c r="J50" s="57"/>
      <c r="K50" s="58"/>
      <c r="L50" s="57"/>
      <c r="M50" s="58"/>
      <c r="N50" s="57"/>
      <c r="O50" s="58"/>
      <c r="Q50" s="57"/>
      <c r="R50" s="58">
        <v>45.515697081534015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3.3760000000000003</v>
      </c>
      <c r="AN50" s="40">
        <v>1.04</v>
      </c>
      <c r="AO50" s="40">
        <v>4.4160000000000004</v>
      </c>
      <c r="AP50" s="40">
        <v>4.4999999999999998E-2</v>
      </c>
      <c r="AQ50" s="40">
        <v>3.4210000000000003</v>
      </c>
      <c r="AR50" s="40">
        <v>1.04</v>
      </c>
      <c r="AS50" s="40">
        <v>4.4160000000000004</v>
      </c>
      <c r="AT50" s="40">
        <v>1.615</v>
      </c>
      <c r="AU50" s="40">
        <v>4.9910000000000005</v>
      </c>
    </row>
    <row r="51" spans="1:47" x14ac:dyDescent="0.25">
      <c r="A51" s="82">
        <v>37712</v>
      </c>
      <c r="B51" s="57">
        <v>34.5</v>
      </c>
      <c r="C51" s="58">
        <v>34.25</v>
      </c>
      <c r="D51" s="57">
        <v>31</v>
      </c>
      <c r="E51" s="58">
        <v>35</v>
      </c>
      <c r="F51" s="57">
        <v>36.25</v>
      </c>
      <c r="G51" s="58">
        <v>36.5</v>
      </c>
      <c r="H51" s="57"/>
      <c r="I51" s="58">
        <v>23.5</v>
      </c>
      <c r="J51" s="57"/>
      <c r="K51" s="58"/>
      <c r="L51" s="57"/>
      <c r="M51" s="58"/>
      <c r="N51" s="57"/>
      <c r="O51" s="58"/>
      <c r="Q51" s="57"/>
      <c r="R51" s="58">
        <v>43.180512414627756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3.37</v>
      </c>
      <c r="AN51" s="40">
        <v>0.54</v>
      </c>
      <c r="AO51" s="40">
        <v>3.91</v>
      </c>
      <c r="AP51" s="40">
        <v>4.4999999999999998E-2</v>
      </c>
      <c r="AQ51" s="40">
        <v>3.415</v>
      </c>
      <c r="AR51" s="40">
        <v>0.54</v>
      </c>
      <c r="AS51" s="40">
        <v>3.91</v>
      </c>
      <c r="AT51" s="40">
        <v>0.71499999999999997</v>
      </c>
      <c r="AU51" s="40">
        <v>4.085</v>
      </c>
    </row>
    <row r="52" spans="1:47" x14ac:dyDescent="0.25">
      <c r="A52" s="82">
        <v>37742</v>
      </c>
      <c r="B52" s="57">
        <v>34.5</v>
      </c>
      <c r="C52" s="58">
        <v>30.75</v>
      </c>
      <c r="D52" s="57">
        <v>27.5</v>
      </c>
      <c r="E52" s="58">
        <v>35</v>
      </c>
      <c r="F52" s="57">
        <v>36.75</v>
      </c>
      <c r="G52" s="58">
        <v>36.5</v>
      </c>
      <c r="H52" s="57"/>
      <c r="I52" s="58">
        <v>24.5</v>
      </c>
      <c r="J52" s="57"/>
      <c r="K52" s="58"/>
      <c r="L52" s="57"/>
      <c r="M52" s="58"/>
      <c r="N52" s="57"/>
      <c r="O52" s="58"/>
      <c r="Q52" s="57"/>
      <c r="R52" s="58">
        <v>43.339101095768363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3.37</v>
      </c>
      <c r="AN52" s="40">
        <v>0.36</v>
      </c>
      <c r="AO52" s="40">
        <v>3.73</v>
      </c>
      <c r="AP52" s="40">
        <v>4.4999999999999998E-2</v>
      </c>
      <c r="AQ52" s="40">
        <v>3.415</v>
      </c>
      <c r="AR52" s="40">
        <v>0.36</v>
      </c>
      <c r="AS52" s="40">
        <v>3.73</v>
      </c>
      <c r="AT52" s="40">
        <v>0.38</v>
      </c>
      <c r="AU52" s="40">
        <v>3.75</v>
      </c>
    </row>
    <row r="53" spans="1:47" x14ac:dyDescent="0.25">
      <c r="A53" s="82">
        <v>37773</v>
      </c>
      <c r="B53" s="57">
        <v>39</v>
      </c>
      <c r="C53" s="58">
        <v>32</v>
      </c>
      <c r="D53" s="57">
        <v>28.75</v>
      </c>
      <c r="E53" s="58">
        <v>39.5</v>
      </c>
      <c r="F53" s="57">
        <v>41.25</v>
      </c>
      <c r="G53" s="58">
        <v>43.5</v>
      </c>
      <c r="H53" s="57"/>
      <c r="I53" s="58">
        <v>28.5</v>
      </c>
      <c r="J53" s="57"/>
      <c r="K53" s="58"/>
      <c r="L53" s="57"/>
      <c r="M53" s="58"/>
      <c r="N53" s="57"/>
      <c r="O53" s="58"/>
      <c r="Q53" s="57"/>
      <c r="R53" s="58">
        <v>43.810476976090271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3.54</v>
      </c>
      <c r="AN53" s="40">
        <v>0.32500000000000001</v>
      </c>
      <c r="AO53" s="40">
        <v>3.8650000000000002</v>
      </c>
      <c r="AP53" s="40">
        <v>4.4999999999999998E-2</v>
      </c>
      <c r="AQ53" s="40">
        <v>3.585</v>
      </c>
      <c r="AR53" s="40">
        <v>0.32500000000000001</v>
      </c>
      <c r="AS53" s="40">
        <v>3.8650000000000002</v>
      </c>
      <c r="AT53" s="40">
        <v>0.33</v>
      </c>
      <c r="AU53" s="40">
        <v>3.87</v>
      </c>
    </row>
    <row r="54" spans="1:47" x14ac:dyDescent="0.25">
      <c r="A54" s="82">
        <v>37803</v>
      </c>
      <c r="B54" s="57">
        <v>53.5</v>
      </c>
      <c r="C54" s="58">
        <v>51.5</v>
      </c>
      <c r="D54" s="57">
        <v>47</v>
      </c>
      <c r="E54" s="58">
        <v>49.75</v>
      </c>
      <c r="F54" s="57">
        <v>55.25</v>
      </c>
      <c r="G54" s="58">
        <v>59.5</v>
      </c>
      <c r="H54" s="57"/>
      <c r="I54" s="58">
        <v>38.75</v>
      </c>
      <c r="J54" s="57"/>
      <c r="K54" s="58"/>
      <c r="L54" s="57"/>
      <c r="M54" s="58"/>
      <c r="N54" s="57"/>
      <c r="O54" s="58"/>
      <c r="Q54" s="57"/>
      <c r="R54" s="58">
        <v>44.218104115633516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3.6920000000000002</v>
      </c>
      <c r="AN54" s="40">
        <v>0.33500000000000002</v>
      </c>
      <c r="AO54" s="40">
        <v>4.0270000000000001</v>
      </c>
      <c r="AP54" s="40">
        <v>4.4999999999999998E-2</v>
      </c>
      <c r="AQ54" s="40">
        <v>3.7370000000000001</v>
      </c>
      <c r="AR54" s="40">
        <v>0.33500000000000002</v>
      </c>
      <c r="AS54" s="40">
        <v>4.0270000000000001</v>
      </c>
      <c r="AT54" s="40">
        <v>0.37</v>
      </c>
      <c r="AU54" s="40">
        <v>4.0620000000000003</v>
      </c>
    </row>
    <row r="55" spans="1:47" x14ac:dyDescent="0.25">
      <c r="A55" s="82">
        <v>37834</v>
      </c>
      <c r="B55" s="40">
        <v>60</v>
      </c>
      <c r="C55" s="40">
        <v>58.5</v>
      </c>
      <c r="D55" s="40">
        <v>55</v>
      </c>
      <c r="E55" s="40">
        <v>59</v>
      </c>
      <c r="F55" s="40">
        <v>61.5</v>
      </c>
      <c r="G55" s="40">
        <v>68</v>
      </c>
      <c r="I55" s="40">
        <v>47.5</v>
      </c>
      <c r="R55" s="40">
        <v>44.671731321739237</v>
      </c>
      <c r="AI55" s="50"/>
      <c r="AJ55" s="70"/>
      <c r="AL55" s="40">
        <v>38534</v>
      </c>
      <c r="AM55" s="40">
        <v>3.7870000000000004</v>
      </c>
      <c r="AN55" s="40">
        <v>0.45</v>
      </c>
      <c r="AO55" s="40">
        <v>4.2370000000000001</v>
      </c>
      <c r="AP55" s="40">
        <v>4.4999999999999998E-2</v>
      </c>
      <c r="AQ55" s="40">
        <v>3.8320000000000003</v>
      </c>
      <c r="AR55" s="40">
        <v>0.35</v>
      </c>
      <c r="AS55" s="40">
        <v>4.1370000000000005</v>
      </c>
      <c r="AT55" s="40">
        <v>0.41</v>
      </c>
      <c r="AU55" s="40">
        <v>4.1970000000000001</v>
      </c>
    </row>
    <row r="56" spans="1:47" x14ac:dyDescent="0.25">
      <c r="A56" s="82">
        <v>37865</v>
      </c>
      <c r="B56" s="40">
        <v>47.5</v>
      </c>
      <c r="C56" s="40">
        <v>49</v>
      </c>
      <c r="D56" s="40">
        <v>45.5</v>
      </c>
      <c r="E56" s="40">
        <v>54</v>
      </c>
      <c r="F56" s="40">
        <v>48.5</v>
      </c>
      <c r="G56" s="40">
        <v>53.5</v>
      </c>
      <c r="I56" s="40">
        <v>37.5</v>
      </c>
      <c r="R56" s="40">
        <v>44.732165655540157</v>
      </c>
      <c r="AI56" s="50"/>
      <c r="AJ56" s="70"/>
      <c r="AL56" s="40">
        <v>38565</v>
      </c>
      <c r="AM56" s="40">
        <v>3.6720000000000002</v>
      </c>
      <c r="AN56" s="40">
        <v>0.45</v>
      </c>
      <c r="AO56" s="40">
        <v>4.1219999999999999</v>
      </c>
      <c r="AP56" s="40">
        <v>0.13</v>
      </c>
      <c r="AQ56" s="40">
        <v>3.802</v>
      </c>
      <c r="AR56" s="40">
        <v>0.35</v>
      </c>
      <c r="AS56" s="40">
        <v>4.0220000000000002</v>
      </c>
      <c r="AT56" s="40">
        <v>0.41</v>
      </c>
      <c r="AU56" s="40">
        <v>4.0819999999999999</v>
      </c>
    </row>
    <row r="57" spans="1:47" x14ac:dyDescent="0.25">
      <c r="A57" s="82">
        <v>37895</v>
      </c>
      <c r="B57" s="40">
        <v>37</v>
      </c>
      <c r="C57" s="40">
        <v>38.75</v>
      </c>
      <c r="D57" s="40">
        <v>39</v>
      </c>
      <c r="E57" s="40">
        <v>40</v>
      </c>
      <c r="F57" s="40">
        <v>38.25</v>
      </c>
      <c r="G57" s="40">
        <v>39.25</v>
      </c>
      <c r="I57" s="40">
        <v>28</v>
      </c>
      <c r="R57" s="40">
        <v>44.918181150651741</v>
      </c>
      <c r="AI57" s="50"/>
      <c r="AJ57" s="70"/>
      <c r="AL57" s="40">
        <v>38596</v>
      </c>
      <c r="AM57" s="40">
        <v>3.5249999999999999</v>
      </c>
      <c r="AN57" s="40">
        <v>0.41499999999999998</v>
      </c>
      <c r="AO57" s="40">
        <v>3.94</v>
      </c>
      <c r="AP57" s="40">
        <v>0.13</v>
      </c>
      <c r="AQ57" s="40">
        <v>3.6549999999999998</v>
      </c>
      <c r="AR57" s="40">
        <v>0.315</v>
      </c>
      <c r="AS57" s="40">
        <v>3.84</v>
      </c>
      <c r="AT57" s="40">
        <v>0.36</v>
      </c>
      <c r="AU57" s="40">
        <v>3.8849999999999998</v>
      </c>
    </row>
    <row r="58" spans="1:47" x14ac:dyDescent="0.25">
      <c r="A58" s="82">
        <v>37926</v>
      </c>
      <c r="B58" s="40">
        <v>35.5</v>
      </c>
      <c r="C58" s="40">
        <v>34.75</v>
      </c>
      <c r="D58" s="40">
        <v>35</v>
      </c>
      <c r="E58" s="40">
        <v>38.25</v>
      </c>
      <c r="F58" s="40">
        <v>38</v>
      </c>
      <c r="G58" s="40">
        <v>37.25</v>
      </c>
      <c r="I58" s="40">
        <v>25.5</v>
      </c>
      <c r="R58" s="40">
        <v>48.380383922267249</v>
      </c>
      <c r="AI58" s="50"/>
      <c r="AJ58" s="70"/>
      <c r="AL58" s="40">
        <v>38626</v>
      </c>
      <c r="AM58" s="40">
        <v>3.36</v>
      </c>
      <c r="AN58" s="40">
        <v>0.46</v>
      </c>
      <c r="AO58" s="40">
        <v>3.82</v>
      </c>
      <c r="AP58" s="40">
        <v>0.13</v>
      </c>
      <c r="AQ58" s="40">
        <v>3.49</v>
      </c>
      <c r="AR58" s="40">
        <v>0.36</v>
      </c>
      <c r="AS58" s="40">
        <v>3.72</v>
      </c>
      <c r="AT58" s="40">
        <v>0.4</v>
      </c>
      <c r="AU58" s="40">
        <v>3.76</v>
      </c>
    </row>
    <row r="59" spans="1:47" x14ac:dyDescent="0.25">
      <c r="A59" s="82">
        <v>37956</v>
      </c>
      <c r="B59" s="40">
        <v>35.5</v>
      </c>
      <c r="C59" s="40">
        <v>37.25</v>
      </c>
      <c r="D59" s="40">
        <v>37.5</v>
      </c>
      <c r="E59" s="40">
        <v>40.25</v>
      </c>
      <c r="F59" s="40">
        <v>39.25</v>
      </c>
      <c r="G59" s="40">
        <v>37</v>
      </c>
      <c r="I59" s="40">
        <v>29</v>
      </c>
      <c r="R59" s="40">
        <v>50.835347573382641</v>
      </c>
      <c r="AI59" s="50"/>
      <c r="AJ59" s="70"/>
      <c r="AL59" s="40">
        <v>38657</v>
      </c>
      <c r="AM59" s="40">
        <v>3.355</v>
      </c>
      <c r="AN59" s="40">
        <v>0.56000000000000005</v>
      </c>
      <c r="AO59" s="40">
        <v>3.915</v>
      </c>
      <c r="AP59" s="40">
        <v>0.13</v>
      </c>
      <c r="AQ59" s="40">
        <v>3.4849999999999999</v>
      </c>
      <c r="AR59" s="40">
        <v>0.46</v>
      </c>
      <c r="AS59" s="40">
        <v>3.8149999999999999</v>
      </c>
      <c r="AT59" s="40">
        <v>0.73</v>
      </c>
      <c r="AU59" s="40">
        <v>4.085</v>
      </c>
    </row>
    <row r="60" spans="1:47" x14ac:dyDescent="0.25">
      <c r="A60" s="82">
        <v>37987</v>
      </c>
      <c r="B60" s="40">
        <v>36.15</v>
      </c>
      <c r="C60" s="40">
        <v>40.270000000000003</v>
      </c>
      <c r="D60" s="40">
        <v>40.15</v>
      </c>
      <c r="E60" s="40">
        <v>40.99</v>
      </c>
      <c r="F60" s="40">
        <v>40.25</v>
      </c>
      <c r="G60" s="40">
        <v>38.35</v>
      </c>
      <c r="I60" s="40">
        <v>19.25</v>
      </c>
      <c r="R60" s="40">
        <v>49.228453609995945</v>
      </c>
      <c r="AI60" s="50"/>
      <c r="AJ60" s="70"/>
      <c r="AL60" s="40">
        <v>38687</v>
      </c>
      <c r="AM60" s="40">
        <v>3.3930000000000002</v>
      </c>
      <c r="AN60" s="40">
        <v>0.77</v>
      </c>
      <c r="AO60" s="40">
        <v>4.1630000000000003</v>
      </c>
      <c r="AP60" s="40">
        <v>0.13</v>
      </c>
      <c r="AQ60" s="40">
        <v>3.5230000000000001</v>
      </c>
      <c r="AR60" s="40">
        <v>0.77</v>
      </c>
      <c r="AS60" s="40">
        <v>4.1630000000000003</v>
      </c>
      <c r="AT60" s="40">
        <v>0.98</v>
      </c>
      <c r="AU60" s="40">
        <v>4.3730000000000002</v>
      </c>
    </row>
    <row r="61" spans="1:47" x14ac:dyDescent="0.25">
      <c r="A61" s="82">
        <v>38018</v>
      </c>
      <c r="B61" s="40">
        <v>35.68</v>
      </c>
      <c r="C61" s="40">
        <v>38.979999999999997</v>
      </c>
      <c r="D61" s="40">
        <v>38.86</v>
      </c>
      <c r="E61" s="40">
        <v>40.130000000000003</v>
      </c>
      <c r="F61" s="40">
        <v>38.86</v>
      </c>
      <c r="G61" s="40">
        <v>37.880000000000003</v>
      </c>
      <c r="I61" s="40">
        <v>21.5</v>
      </c>
      <c r="R61" s="40">
        <v>47.503941754513164</v>
      </c>
      <c r="AI61" s="50"/>
      <c r="AJ61" s="70"/>
      <c r="AL61" s="40">
        <v>38718</v>
      </c>
      <c r="AM61" s="40">
        <v>3.4380000000000002</v>
      </c>
      <c r="AN61" s="40">
        <v>1.04</v>
      </c>
      <c r="AO61" s="40">
        <v>4.4779999999999998</v>
      </c>
      <c r="AP61" s="40">
        <v>4.4999999999999998E-2</v>
      </c>
      <c r="AQ61" s="40">
        <v>3.4830000000000001</v>
      </c>
      <c r="AR61" s="40">
        <v>1.04</v>
      </c>
      <c r="AS61" s="40">
        <v>4.4779999999999998</v>
      </c>
      <c r="AT61" s="40">
        <v>1.6</v>
      </c>
      <c r="AU61" s="40">
        <v>5.0380000000000003</v>
      </c>
    </row>
    <row r="62" spans="1:47" x14ac:dyDescent="0.25">
      <c r="A62" s="82">
        <v>38047</v>
      </c>
      <c r="B62" s="40">
        <v>35.68</v>
      </c>
      <c r="C62" s="40">
        <v>35.32</v>
      </c>
      <c r="D62" s="40">
        <v>35</v>
      </c>
      <c r="E62" s="40">
        <v>38.630000000000003</v>
      </c>
      <c r="F62" s="40">
        <v>37.479999999999997</v>
      </c>
      <c r="G62" s="40">
        <v>37.880000000000003</v>
      </c>
      <c r="I62" s="40">
        <v>18.5</v>
      </c>
      <c r="R62" s="40">
        <v>45.301847404654048</v>
      </c>
      <c r="AI62" s="50"/>
      <c r="AJ62" s="70"/>
      <c r="AL62" s="40">
        <v>38749</v>
      </c>
      <c r="AM62" s="40">
        <v>3.476</v>
      </c>
      <c r="AN62" s="40">
        <v>1.04</v>
      </c>
      <c r="AO62" s="40">
        <v>4.516</v>
      </c>
      <c r="AP62" s="40">
        <v>4.4999999999999998E-2</v>
      </c>
      <c r="AQ62" s="40">
        <v>3.5209999999999999</v>
      </c>
      <c r="AR62" s="40">
        <v>1.04</v>
      </c>
      <c r="AS62" s="40">
        <v>4.516</v>
      </c>
      <c r="AT62" s="40">
        <v>1.6</v>
      </c>
      <c r="AU62" s="40">
        <v>5.0760000000000005</v>
      </c>
    </row>
    <row r="63" spans="1:47" x14ac:dyDescent="0.25">
      <c r="A63" s="82">
        <v>38078</v>
      </c>
      <c r="B63" s="40">
        <v>35.22</v>
      </c>
      <c r="C63" s="40">
        <v>35.54</v>
      </c>
      <c r="D63" s="40">
        <v>32.42</v>
      </c>
      <c r="E63" s="40">
        <v>36.479999999999997</v>
      </c>
      <c r="F63" s="40">
        <v>37.01</v>
      </c>
      <c r="G63" s="40">
        <v>37.42</v>
      </c>
      <c r="I63" s="40">
        <v>26.5</v>
      </c>
      <c r="R63" s="40">
        <v>42.236972937169185</v>
      </c>
      <c r="AI63" s="50"/>
      <c r="AJ63" s="70"/>
      <c r="AL63" s="40">
        <v>38777</v>
      </c>
      <c r="AM63" s="40">
        <v>3.47</v>
      </c>
      <c r="AN63" s="40">
        <v>0.54</v>
      </c>
      <c r="AO63" s="40">
        <v>4.01</v>
      </c>
      <c r="AP63" s="40">
        <v>4.4999999999999998E-2</v>
      </c>
      <c r="AQ63" s="40">
        <v>3.5150000000000001</v>
      </c>
      <c r="AR63" s="40">
        <v>0.54</v>
      </c>
      <c r="AS63" s="40">
        <v>4.01</v>
      </c>
      <c r="AT63" s="40">
        <v>0.72</v>
      </c>
      <c r="AU63" s="40">
        <v>4.1900000000000004</v>
      </c>
    </row>
    <row r="64" spans="1:47" x14ac:dyDescent="0.25">
      <c r="A64" s="82">
        <v>38108</v>
      </c>
      <c r="B64" s="40">
        <v>35.22</v>
      </c>
      <c r="C64" s="40">
        <v>32.53</v>
      </c>
      <c r="D64" s="40">
        <v>29.42</v>
      </c>
      <c r="E64" s="40">
        <v>36.479999999999997</v>
      </c>
      <c r="F64" s="40">
        <v>37.479999999999997</v>
      </c>
      <c r="G64" s="40">
        <v>37.42</v>
      </c>
      <c r="I64" s="40">
        <v>26.5</v>
      </c>
      <c r="R64" s="40">
        <v>42.160604300906414</v>
      </c>
      <c r="AI64" s="50"/>
      <c r="AJ64" s="70"/>
      <c r="AL64" s="40">
        <v>38808</v>
      </c>
      <c r="AM64" s="40">
        <v>3.47</v>
      </c>
      <c r="AN64" s="40">
        <v>0.36</v>
      </c>
      <c r="AO64" s="40">
        <v>3.83</v>
      </c>
      <c r="AP64" s="40">
        <v>4.4999999999999998E-2</v>
      </c>
      <c r="AQ64" s="40">
        <v>3.5150000000000001</v>
      </c>
      <c r="AR64" s="40">
        <v>0.36</v>
      </c>
      <c r="AS64" s="40">
        <v>3.83</v>
      </c>
      <c r="AT64" s="40">
        <v>0.38</v>
      </c>
      <c r="AU64" s="40">
        <v>3.85</v>
      </c>
    </row>
    <row r="65" spans="1:47" x14ac:dyDescent="0.25">
      <c r="A65" s="82">
        <v>38139</v>
      </c>
      <c r="B65" s="40">
        <v>39.39</v>
      </c>
      <c r="C65" s="40">
        <v>33.6</v>
      </c>
      <c r="D65" s="40">
        <v>30.49</v>
      </c>
      <c r="E65" s="40">
        <v>40.35</v>
      </c>
      <c r="F65" s="40">
        <v>41.65</v>
      </c>
      <c r="G65" s="40">
        <v>43.72</v>
      </c>
      <c r="I65" s="40">
        <v>32.5</v>
      </c>
      <c r="R65" s="40">
        <v>42.725439664533681</v>
      </c>
      <c r="AI65" s="50"/>
      <c r="AJ65" s="70"/>
      <c r="AL65" s="40">
        <v>38838</v>
      </c>
      <c r="AM65" s="40">
        <v>3.64</v>
      </c>
      <c r="AN65" s="40">
        <v>0.32500000000000001</v>
      </c>
      <c r="AO65" s="40">
        <v>3.9649999999999999</v>
      </c>
      <c r="AP65" s="40">
        <v>4.4999999999999998E-2</v>
      </c>
      <c r="AQ65" s="40">
        <v>3.6850000000000001</v>
      </c>
      <c r="AR65" s="40">
        <v>0.32500000000000001</v>
      </c>
      <c r="AS65" s="40">
        <v>3.9649999999999999</v>
      </c>
      <c r="AT65" s="40">
        <v>0.33</v>
      </c>
      <c r="AU65" s="40">
        <v>3.97</v>
      </c>
    </row>
    <row r="66" spans="1:47" x14ac:dyDescent="0.25">
      <c r="A66" s="82">
        <v>38169</v>
      </c>
      <c r="B66" s="40">
        <v>52.83</v>
      </c>
      <c r="C66" s="40">
        <v>50.39</v>
      </c>
      <c r="D66" s="40">
        <v>46.17</v>
      </c>
      <c r="E66" s="40">
        <v>49.16</v>
      </c>
      <c r="F66" s="40">
        <v>54.62</v>
      </c>
      <c r="G66" s="40">
        <v>58.43</v>
      </c>
      <c r="I66" s="40">
        <v>36.5</v>
      </c>
      <c r="R66" s="40">
        <v>43.396572856895489</v>
      </c>
      <c r="AI66" s="50"/>
      <c r="AJ66" s="70"/>
      <c r="AL66" s="40">
        <v>38869</v>
      </c>
      <c r="AM66" s="40">
        <v>3.7920000000000003</v>
      </c>
      <c r="AN66" s="40">
        <v>0.33500000000000002</v>
      </c>
      <c r="AO66" s="40">
        <v>4.1270000000000007</v>
      </c>
      <c r="AP66" s="40">
        <v>4.4999999999999998E-2</v>
      </c>
      <c r="AQ66" s="40">
        <v>3.8370000000000002</v>
      </c>
      <c r="AR66" s="40">
        <v>0.33500000000000002</v>
      </c>
      <c r="AS66" s="40">
        <v>4.1270000000000007</v>
      </c>
      <c r="AT66" s="40">
        <v>0.37</v>
      </c>
      <c r="AU66" s="40">
        <v>4.1619999999999999</v>
      </c>
    </row>
    <row r="67" spans="1:47" x14ac:dyDescent="0.25">
      <c r="A67" s="82">
        <v>38200</v>
      </c>
      <c r="B67" s="40">
        <v>58.86</v>
      </c>
      <c r="C67" s="40">
        <v>56.41</v>
      </c>
      <c r="D67" s="40">
        <v>53.04</v>
      </c>
      <c r="E67" s="40">
        <v>57.1</v>
      </c>
      <c r="F67" s="40">
        <v>60.41</v>
      </c>
      <c r="G67" s="40">
        <v>66.16</v>
      </c>
      <c r="I67" s="40">
        <v>45.5</v>
      </c>
      <c r="R67" s="40">
        <v>43.965501167635573</v>
      </c>
      <c r="AI67" s="50"/>
      <c r="AJ67" s="70"/>
      <c r="AL67" s="40">
        <v>38899</v>
      </c>
      <c r="AM67" s="40">
        <v>3.8895000000000004</v>
      </c>
      <c r="AN67" s="40">
        <v>0.45</v>
      </c>
      <c r="AO67" s="40">
        <v>4.3395000000000001</v>
      </c>
      <c r="AP67" s="40">
        <v>4.4999999999999998E-2</v>
      </c>
      <c r="AQ67" s="40">
        <v>3.9345000000000003</v>
      </c>
      <c r="AR67" s="40">
        <v>0.35</v>
      </c>
      <c r="AS67" s="40">
        <v>4.2395000000000005</v>
      </c>
      <c r="AT67" s="40">
        <v>0.41</v>
      </c>
      <c r="AU67" s="40">
        <v>4.2995000000000001</v>
      </c>
    </row>
    <row r="68" spans="1:47" x14ac:dyDescent="0.25">
      <c r="A68" s="82">
        <v>38231</v>
      </c>
      <c r="B68" s="40">
        <v>47.27</v>
      </c>
      <c r="C68" s="40">
        <v>48.24</v>
      </c>
      <c r="D68" s="40">
        <v>44.88</v>
      </c>
      <c r="E68" s="40">
        <v>52.81</v>
      </c>
      <c r="F68" s="40">
        <v>48.36</v>
      </c>
      <c r="G68" s="40">
        <v>52.87</v>
      </c>
      <c r="I68" s="40">
        <v>29.25</v>
      </c>
      <c r="R68" s="40">
        <v>43.877634845046778</v>
      </c>
      <c r="AI68" s="50"/>
      <c r="AJ68" s="70"/>
      <c r="AL68" s="40">
        <v>38930</v>
      </c>
      <c r="AM68" s="40">
        <v>3.7745000000000002</v>
      </c>
      <c r="AN68" s="40">
        <v>0.45</v>
      </c>
      <c r="AO68" s="40">
        <v>4.2244999999999999</v>
      </c>
      <c r="AP68" s="40">
        <v>0.13</v>
      </c>
      <c r="AQ68" s="40">
        <v>3.9045000000000001</v>
      </c>
      <c r="AR68" s="40">
        <v>0.35</v>
      </c>
      <c r="AS68" s="40">
        <v>4.1245000000000003</v>
      </c>
      <c r="AT68" s="40">
        <v>0.41</v>
      </c>
      <c r="AU68" s="40">
        <v>4.1844999999999999</v>
      </c>
    </row>
    <row r="69" spans="1:47" x14ac:dyDescent="0.25">
      <c r="A69" s="82">
        <v>38261</v>
      </c>
      <c r="B69" s="40">
        <v>37.54</v>
      </c>
      <c r="C69" s="40">
        <v>39.42</v>
      </c>
      <c r="D69" s="40">
        <v>39.299999999999997</v>
      </c>
      <c r="E69" s="40">
        <v>40.78</v>
      </c>
      <c r="F69" s="40">
        <v>38.869999999999997</v>
      </c>
      <c r="G69" s="40">
        <v>39.950000000000003</v>
      </c>
      <c r="I69" s="40">
        <v>30.5</v>
      </c>
      <c r="R69" s="40">
        <v>43.881483147303385</v>
      </c>
      <c r="AI69" s="50"/>
      <c r="AJ69" s="70"/>
      <c r="AL69" s="40">
        <v>38961</v>
      </c>
      <c r="AM69" s="40">
        <v>3.6274999999999999</v>
      </c>
      <c r="AN69" s="40">
        <v>0.41499999999999998</v>
      </c>
      <c r="AO69" s="40">
        <v>4.0425000000000004</v>
      </c>
      <c r="AP69" s="40">
        <v>0.13</v>
      </c>
      <c r="AQ69" s="40">
        <v>3.7574999999999998</v>
      </c>
      <c r="AR69" s="40">
        <v>0.315</v>
      </c>
      <c r="AS69" s="40">
        <v>3.9424999999999999</v>
      </c>
      <c r="AT69" s="40">
        <v>0.36</v>
      </c>
      <c r="AU69" s="40">
        <v>3.9874999999999998</v>
      </c>
    </row>
    <row r="70" spans="1:47" x14ac:dyDescent="0.25">
      <c r="A70" s="82">
        <v>38292</v>
      </c>
      <c r="B70" s="40">
        <v>36.15</v>
      </c>
      <c r="C70" s="40">
        <v>35.979999999999997</v>
      </c>
      <c r="D70" s="40">
        <v>35.869999999999997</v>
      </c>
      <c r="E70" s="40">
        <v>39.28</v>
      </c>
      <c r="F70" s="40">
        <v>38.6</v>
      </c>
      <c r="G70" s="40">
        <v>38.130000000000003</v>
      </c>
      <c r="I70" s="40">
        <v>26</v>
      </c>
      <c r="R70" s="40">
        <v>47.014593446964838</v>
      </c>
      <c r="AI70" s="50"/>
      <c r="AJ70" s="70"/>
      <c r="AL70" s="40">
        <v>38991</v>
      </c>
      <c r="AM70" s="40">
        <v>3.4624999999999999</v>
      </c>
      <c r="AN70" s="40">
        <v>0.46</v>
      </c>
      <c r="AO70" s="40">
        <v>3.9224999999999999</v>
      </c>
      <c r="AP70" s="40">
        <v>0.13</v>
      </c>
      <c r="AQ70" s="40">
        <v>3.5924999999999998</v>
      </c>
      <c r="AR70" s="40">
        <v>0.36</v>
      </c>
      <c r="AS70" s="40">
        <v>3.8224999999999998</v>
      </c>
      <c r="AT70" s="40">
        <v>0.4</v>
      </c>
      <c r="AU70" s="40">
        <v>3.8624999999999998</v>
      </c>
    </row>
    <row r="71" spans="1:47" x14ac:dyDescent="0.25">
      <c r="A71" s="82">
        <v>38322</v>
      </c>
      <c r="B71" s="40">
        <v>36.15</v>
      </c>
      <c r="C71" s="40">
        <v>38.130000000000003</v>
      </c>
      <c r="D71" s="40">
        <v>38.01</v>
      </c>
      <c r="E71" s="40">
        <v>41</v>
      </c>
      <c r="F71" s="40">
        <v>39.79</v>
      </c>
      <c r="G71" s="40">
        <v>37.92</v>
      </c>
      <c r="I71" s="40">
        <v>28.75</v>
      </c>
      <c r="R71" s="40">
        <v>49.271431931740551</v>
      </c>
      <c r="AI71" s="50"/>
      <c r="AJ71" s="70"/>
      <c r="AL71" s="40">
        <v>39022</v>
      </c>
      <c r="AM71" s="40">
        <v>3.4575</v>
      </c>
      <c r="AN71" s="40">
        <v>0.56000000000000005</v>
      </c>
      <c r="AO71" s="40">
        <v>4.0175000000000001</v>
      </c>
      <c r="AP71" s="40">
        <v>0.13</v>
      </c>
      <c r="AQ71" s="40">
        <v>3.5874999999999999</v>
      </c>
      <c r="AR71" s="40">
        <v>0.46</v>
      </c>
      <c r="AS71" s="40">
        <v>3.9175</v>
      </c>
      <c r="AT71" s="40">
        <v>0.73</v>
      </c>
      <c r="AU71" s="40">
        <v>4.1875</v>
      </c>
    </row>
    <row r="72" spans="1:47" x14ac:dyDescent="0.25">
      <c r="A72" s="82">
        <v>38353</v>
      </c>
      <c r="B72" s="40">
        <v>36.409999999999997</v>
      </c>
      <c r="C72" s="40">
        <v>40.76</v>
      </c>
      <c r="D72" s="40">
        <v>40.380000000000003</v>
      </c>
      <c r="E72" s="40">
        <v>41.69</v>
      </c>
      <c r="F72" s="40">
        <v>40.54</v>
      </c>
      <c r="G72" s="40">
        <v>38.729999999999997</v>
      </c>
      <c r="I72" s="40">
        <v>19.25</v>
      </c>
      <c r="R72" s="40">
        <v>48.143509596150501</v>
      </c>
      <c r="AI72" s="50"/>
      <c r="AJ72" s="70"/>
      <c r="AL72" s="40">
        <v>39052</v>
      </c>
      <c r="AM72" s="40">
        <v>3.4955000000000003</v>
      </c>
      <c r="AN72" s="40">
        <v>0.77</v>
      </c>
      <c r="AO72" s="40">
        <v>4.2655000000000003</v>
      </c>
      <c r="AP72" s="40">
        <v>0.13</v>
      </c>
      <c r="AQ72" s="40">
        <v>3.6255000000000002</v>
      </c>
      <c r="AR72" s="40">
        <v>0.77</v>
      </c>
      <c r="AS72" s="40">
        <v>4.2655000000000003</v>
      </c>
      <c r="AT72" s="40">
        <v>0.98</v>
      </c>
      <c r="AU72" s="40">
        <v>4.4755000000000003</v>
      </c>
    </row>
    <row r="73" spans="1:47" x14ac:dyDescent="0.25">
      <c r="A73" s="82">
        <v>38384</v>
      </c>
      <c r="B73" s="40">
        <v>35.950000000000003</v>
      </c>
      <c r="C73" s="40">
        <v>39.659999999999997</v>
      </c>
      <c r="D73" s="40">
        <v>39.270000000000003</v>
      </c>
      <c r="E73" s="40">
        <v>40.950000000000003</v>
      </c>
      <c r="F73" s="40">
        <v>39.14</v>
      </c>
      <c r="G73" s="40">
        <v>38.270000000000003</v>
      </c>
      <c r="I73" s="40">
        <v>21.5</v>
      </c>
      <c r="R73" s="40">
        <v>46.503695092783033</v>
      </c>
      <c r="AI73" s="50"/>
      <c r="AJ73" s="70"/>
      <c r="AL73" s="40">
        <v>39083</v>
      </c>
      <c r="AM73" s="40">
        <v>3.5405000000000002</v>
      </c>
      <c r="AN73" s="40">
        <v>1.04</v>
      </c>
      <c r="AO73" s="40">
        <v>4.5805000000000007</v>
      </c>
      <c r="AP73" s="40">
        <v>4.4999999999999998E-2</v>
      </c>
      <c r="AQ73" s="40">
        <v>3.5855000000000001</v>
      </c>
      <c r="AR73" s="40">
        <v>1.04</v>
      </c>
      <c r="AS73" s="40">
        <v>4.5805000000000007</v>
      </c>
      <c r="AT73" s="40">
        <v>1.6</v>
      </c>
      <c r="AU73" s="40">
        <v>5.1405000000000003</v>
      </c>
    </row>
    <row r="74" spans="1:47" x14ac:dyDescent="0.25">
      <c r="A74" s="82">
        <v>38412</v>
      </c>
      <c r="B74" s="40">
        <v>35.950000000000003</v>
      </c>
      <c r="C74" s="40">
        <v>36.520000000000003</v>
      </c>
      <c r="D74" s="40">
        <v>35.950000000000003</v>
      </c>
      <c r="E74" s="40">
        <v>39.659999999999997</v>
      </c>
      <c r="F74" s="40">
        <v>37.74</v>
      </c>
      <c r="G74" s="40">
        <v>38.270000000000003</v>
      </c>
      <c r="I74" s="40">
        <v>18.5</v>
      </c>
      <c r="R74" s="40">
        <v>44.411609384951504</v>
      </c>
      <c r="AI74" s="50"/>
      <c r="AJ74" s="70"/>
      <c r="AL74" s="40">
        <v>39114</v>
      </c>
      <c r="AM74" s="40">
        <v>3.5785</v>
      </c>
      <c r="AN74" s="40">
        <v>1.04</v>
      </c>
      <c r="AO74" s="40">
        <v>4.6185</v>
      </c>
      <c r="AP74" s="40">
        <v>4.4999999999999998E-2</v>
      </c>
      <c r="AQ74" s="40">
        <v>3.6234999999999999</v>
      </c>
      <c r="AR74" s="40">
        <v>1.04</v>
      </c>
      <c r="AS74" s="40">
        <v>4.6185</v>
      </c>
      <c r="AT74" s="40">
        <v>1.6</v>
      </c>
      <c r="AU74" s="40">
        <v>5.1784999999999997</v>
      </c>
    </row>
    <row r="75" spans="1:47" x14ac:dyDescent="0.25">
      <c r="A75" s="82">
        <v>38443</v>
      </c>
      <c r="B75" s="40">
        <v>35.479999999999997</v>
      </c>
      <c r="C75" s="40">
        <v>36.71</v>
      </c>
      <c r="D75" s="40">
        <v>33.74</v>
      </c>
      <c r="E75" s="40">
        <v>37.82</v>
      </c>
      <c r="F75" s="40">
        <v>37.270000000000003</v>
      </c>
      <c r="G75" s="40">
        <v>37.799999999999997</v>
      </c>
      <c r="I75" s="40">
        <v>25.5</v>
      </c>
      <c r="R75" s="40">
        <v>41.359733966709939</v>
      </c>
      <c r="AI75" s="50"/>
      <c r="AJ75" s="70"/>
      <c r="AL75" s="40">
        <v>39142</v>
      </c>
      <c r="AM75" s="40">
        <v>3.5724999999999998</v>
      </c>
      <c r="AN75" s="40">
        <v>0.54</v>
      </c>
      <c r="AO75" s="40">
        <v>4.1124999999999998</v>
      </c>
      <c r="AP75" s="40">
        <v>4.4999999999999998E-2</v>
      </c>
      <c r="AQ75" s="40">
        <v>3.6175000000000002</v>
      </c>
      <c r="AR75" s="40">
        <v>0.54</v>
      </c>
      <c r="AS75" s="40">
        <v>4.1124999999999998</v>
      </c>
      <c r="AT75" s="40">
        <v>0.72</v>
      </c>
      <c r="AU75" s="40">
        <v>4.2925000000000004</v>
      </c>
    </row>
    <row r="76" spans="1:47" x14ac:dyDescent="0.25">
      <c r="A76" s="82">
        <v>38473</v>
      </c>
      <c r="B76" s="40">
        <v>35.479999999999997</v>
      </c>
      <c r="C76" s="40">
        <v>34.119999999999997</v>
      </c>
      <c r="D76" s="40">
        <v>31.16</v>
      </c>
      <c r="E76" s="40">
        <v>37.82</v>
      </c>
      <c r="F76" s="40">
        <v>37.74</v>
      </c>
      <c r="G76" s="40">
        <v>37.799999999999997</v>
      </c>
      <c r="I76" s="40">
        <v>25.5</v>
      </c>
      <c r="R76" s="40">
        <v>41.286130005750643</v>
      </c>
      <c r="AI76" s="50"/>
      <c r="AJ76" s="70"/>
      <c r="AL76" s="40">
        <v>39173</v>
      </c>
      <c r="AM76" s="40">
        <v>3.5724999999999998</v>
      </c>
      <c r="AN76" s="40">
        <v>0.36</v>
      </c>
      <c r="AO76" s="40">
        <v>3.9325000000000001</v>
      </c>
      <c r="AP76" s="40">
        <v>4.4999999999999998E-2</v>
      </c>
      <c r="AQ76" s="40">
        <v>3.6175000000000002</v>
      </c>
      <c r="AR76" s="40">
        <v>0.36</v>
      </c>
      <c r="AS76" s="40">
        <v>3.9325000000000001</v>
      </c>
      <c r="AT76" s="40">
        <v>0.38</v>
      </c>
      <c r="AU76" s="40">
        <v>3.9525000000000001</v>
      </c>
    </row>
    <row r="77" spans="1:47" x14ac:dyDescent="0.25">
      <c r="A77" s="82">
        <v>38504</v>
      </c>
      <c r="B77" s="40">
        <v>39.68</v>
      </c>
      <c r="C77" s="40">
        <v>35.049999999999997</v>
      </c>
      <c r="D77" s="40">
        <v>32.08</v>
      </c>
      <c r="E77" s="40">
        <v>41.14</v>
      </c>
      <c r="F77" s="40">
        <v>41.94</v>
      </c>
      <c r="G77" s="40">
        <v>43.81</v>
      </c>
      <c r="I77" s="40">
        <v>30.5</v>
      </c>
      <c r="R77" s="40">
        <v>41.821169249853327</v>
      </c>
      <c r="AI77" s="50"/>
      <c r="AJ77" s="70"/>
      <c r="AL77" s="40">
        <v>39203</v>
      </c>
      <c r="AM77" s="40">
        <v>3.7425000000000002</v>
      </c>
      <c r="AN77" s="40">
        <v>0.32500000000000001</v>
      </c>
      <c r="AO77" s="40">
        <v>4.0674999999999999</v>
      </c>
      <c r="AP77" s="40">
        <v>4.4999999999999998E-2</v>
      </c>
      <c r="AQ77" s="40">
        <v>3.7875000000000001</v>
      </c>
      <c r="AR77" s="40">
        <v>0.32500000000000001</v>
      </c>
      <c r="AS77" s="40">
        <v>4.0674999999999999</v>
      </c>
      <c r="AT77" s="40">
        <v>0.33</v>
      </c>
      <c r="AU77" s="40">
        <v>4.0724999999999998</v>
      </c>
    </row>
    <row r="78" spans="1:47" x14ac:dyDescent="0.25">
      <c r="A78" s="82">
        <v>38534</v>
      </c>
      <c r="B78" s="40">
        <v>53.22</v>
      </c>
      <c r="C78" s="40">
        <v>49.5</v>
      </c>
      <c r="D78" s="40">
        <v>45.56</v>
      </c>
      <c r="E78" s="40">
        <v>48.71</v>
      </c>
      <c r="F78" s="40">
        <v>55</v>
      </c>
      <c r="G78" s="40">
        <v>58.42</v>
      </c>
      <c r="I78" s="40">
        <v>27.5</v>
      </c>
      <c r="R78" s="40">
        <v>42.457250507379236</v>
      </c>
      <c r="AI78" s="50"/>
      <c r="AJ78" s="70"/>
      <c r="AL78" s="40">
        <v>39234</v>
      </c>
      <c r="AM78" s="40">
        <v>3.8945000000000003</v>
      </c>
      <c r="AN78" s="40">
        <v>0.33500000000000002</v>
      </c>
      <c r="AO78" s="40">
        <v>4.2295000000000007</v>
      </c>
      <c r="AP78" s="40">
        <v>4.4999999999999998E-2</v>
      </c>
      <c r="AQ78" s="40">
        <v>3.9395000000000002</v>
      </c>
      <c r="AR78" s="40">
        <v>0.33500000000000002</v>
      </c>
      <c r="AS78" s="40">
        <v>4.2295000000000007</v>
      </c>
      <c r="AT78" s="40">
        <v>0.37</v>
      </c>
      <c r="AU78" s="40">
        <v>4.2645</v>
      </c>
    </row>
    <row r="79" spans="1:47" x14ac:dyDescent="0.25">
      <c r="A79" s="82">
        <v>38565</v>
      </c>
      <c r="B79" s="40">
        <v>59.29</v>
      </c>
      <c r="C79" s="40">
        <v>54.69</v>
      </c>
      <c r="D79" s="40">
        <v>51.47</v>
      </c>
      <c r="E79" s="40">
        <v>55.53</v>
      </c>
      <c r="F79" s="40">
        <v>60.83</v>
      </c>
      <c r="G79" s="40">
        <v>65.930000000000007</v>
      </c>
      <c r="I79" s="40">
        <v>36.5</v>
      </c>
      <c r="R79" s="40">
        <v>42.996096622675609</v>
      </c>
      <c r="AI79" s="50"/>
      <c r="AJ79" s="70"/>
      <c r="AL79" s="40">
        <v>39264</v>
      </c>
      <c r="AM79" s="40">
        <v>3.9945000000000004</v>
      </c>
      <c r="AN79" s="40">
        <v>0.45</v>
      </c>
      <c r="AO79" s="40">
        <v>4.4445000000000006</v>
      </c>
      <c r="AP79" s="40">
        <v>4.4999999999999998E-2</v>
      </c>
      <c r="AQ79" s="40">
        <v>4.0395000000000003</v>
      </c>
      <c r="AR79" s="40">
        <v>0.35</v>
      </c>
      <c r="AS79" s="40">
        <v>4.3445</v>
      </c>
      <c r="AT79" s="40">
        <v>0.41</v>
      </c>
      <c r="AU79" s="40">
        <v>4.4045000000000005</v>
      </c>
    </row>
    <row r="80" spans="1:47" x14ac:dyDescent="0.25">
      <c r="A80" s="82">
        <v>38596</v>
      </c>
      <c r="B80" s="40">
        <v>47.62</v>
      </c>
      <c r="C80" s="40">
        <v>47.66</v>
      </c>
      <c r="D80" s="40">
        <v>44.46</v>
      </c>
      <c r="E80" s="40">
        <v>51.85</v>
      </c>
      <c r="F80" s="40">
        <v>48.7</v>
      </c>
      <c r="G80" s="40">
        <v>52.82</v>
      </c>
      <c r="I80" s="40">
        <v>23.25</v>
      </c>
      <c r="R80" s="40">
        <v>42.911749040583459</v>
      </c>
      <c r="AI80" s="50"/>
      <c r="AJ80" s="70"/>
      <c r="AL80" s="40">
        <v>39295</v>
      </c>
      <c r="AM80" s="40">
        <v>3.8795000000000002</v>
      </c>
      <c r="AN80" s="40">
        <v>0.45</v>
      </c>
      <c r="AO80" s="40">
        <v>4.3295000000000003</v>
      </c>
      <c r="AP80" s="40">
        <v>0.13</v>
      </c>
      <c r="AQ80" s="40">
        <v>4.0095000000000001</v>
      </c>
      <c r="AR80" s="40">
        <v>0.35</v>
      </c>
      <c r="AS80" s="40">
        <v>4.2294999999999998</v>
      </c>
      <c r="AT80" s="40">
        <v>0.41</v>
      </c>
      <c r="AU80" s="40">
        <v>4.2895000000000003</v>
      </c>
    </row>
    <row r="81" spans="1:47" x14ac:dyDescent="0.25">
      <c r="A81" s="82">
        <v>38626</v>
      </c>
      <c r="B81" s="40">
        <v>37.82</v>
      </c>
      <c r="C81" s="40">
        <v>40.07</v>
      </c>
      <c r="D81" s="40">
        <v>39.659999999999997</v>
      </c>
      <c r="E81" s="40">
        <v>41.52</v>
      </c>
      <c r="F81" s="40">
        <v>39.14</v>
      </c>
      <c r="G81" s="40">
        <v>40.32</v>
      </c>
      <c r="I81" s="40">
        <v>27.5</v>
      </c>
      <c r="R81" s="40">
        <v>42.913606026119965</v>
      </c>
      <c r="AI81" s="50"/>
      <c r="AJ81" s="70"/>
      <c r="AL81" s="40">
        <v>39326</v>
      </c>
      <c r="AM81" s="40">
        <v>3.7324999999999999</v>
      </c>
      <c r="AN81" s="40">
        <v>0.41499999999999998</v>
      </c>
      <c r="AO81" s="40">
        <v>4.1475</v>
      </c>
      <c r="AP81" s="40">
        <v>0.13</v>
      </c>
      <c r="AQ81" s="40">
        <v>3.8624999999999998</v>
      </c>
      <c r="AR81" s="40">
        <v>0.315</v>
      </c>
      <c r="AS81" s="40">
        <v>4.0475000000000003</v>
      </c>
      <c r="AT81" s="40">
        <v>0.36</v>
      </c>
      <c r="AU81" s="40">
        <v>4.0925000000000002</v>
      </c>
    </row>
    <row r="82" spans="1:47" x14ac:dyDescent="0.25">
      <c r="A82" s="82">
        <v>38657</v>
      </c>
      <c r="B82" s="40">
        <v>36.42</v>
      </c>
      <c r="C82" s="40">
        <v>37.11</v>
      </c>
      <c r="D82" s="40">
        <v>36.71</v>
      </c>
      <c r="E82" s="40">
        <v>40.229999999999997</v>
      </c>
      <c r="F82" s="40">
        <v>38.869999999999997</v>
      </c>
      <c r="G82" s="40">
        <v>38.56</v>
      </c>
      <c r="I82" s="40">
        <v>23.5</v>
      </c>
      <c r="R82" s="40">
        <v>45.963905792816021</v>
      </c>
      <c r="AI82" s="50"/>
      <c r="AJ82" s="70"/>
      <c r="AL82" s="40">
        <v>39356</v>
      </c>
      <c r="AM82" s="40">
        <v>3.5674999999999999</v>
      </c>
      <c r="AN82" s="40">
        <v>0.46</v>
      </c>
      <c r="AO82" s="40">
        <v>4.0274999999999999</v>
      </c>
      <c r="AP82" s="40">
        <v>0.13</v>
      </c>
      <c r="AQ82" s="40">
        <v>3.6974999999999998</v>
      </c>
      <c r="AR82" s="40">
        <v>0.36</v>
      </c>
      <c r="AS82" s="40">
        <v>3.9275000000000002</v>
      </c>
      <c r="AT82" s="40">
        <v>0.4</v>
      </c>
      <c r="AU82" s="40">
        <v>3.9674999999999998</v>
      </c>
    </row>
    <row r="83" spans="1:47" x14ac:dyDescent="0.25">
      <c r="A83" s="82">
        <v>38687</v>
      </c>
      <c r="B83" s="40">
        <v>36.42</v>
      </c>
      <c r="C83" s="40">
        <v>38.97</v>
      </c>
      <c r="D83" s="40">
        <v>38.56</v>
      </c>
      <c r="E83" s="40">
        <v>41.7</v>
      </c>
      <c r="F83" s="40">
        <v>40.07</v>
      </c>
      <c r="G83" s="40">
        <v>38.380000000000003</v>
      </c>
      <c r="I83" s="40">
        <v>26.25</v>
      </c>
      <c r="R83" s="40">
        <v>48.122381561601173</v>
      </c>
      <c r="AI83" s="50"/>
      <c r="AJ83" s="70"/>
      <c r="AL83" s="40">
        <v>39387</v>
      </c>
      <c r="AM83" s="40">
        <v>3.5625</v>
      </c>
      <c r="AN83" s="40">
        <v>0.56000000000000005</v>
      </c>
      <c r="AO83" s="40">
        <v>4.1224999999999996</v>
      </c>
      <c r="AP83" s="40">
        <v>0.13</v>
      </c>
      <c r="AQ83" s="40">
        <v>3.6924999999999999</v>
      </c>
      <c r="AR83" s="40">
        <v>0.46</v>
      </c>
      <c r="AS83" s="40">
        <v>4.0225</v>
      </c>
      <c r="AT83" s="40">
        <v>0.73</v>
      </c>
      <c r="AU83" s="40">
        <v>4.2925000000000004</v>
      </c>
    </row>
    <row r="84" spans="1:47" x14ac:dyDescent="0.25">
      <c r="A84" s="82">
        <v>38718</v>
      </c>
      <c r="B84" s="40">
        <v>36.68</v>
      </c>
      <c r="C84" s="40">
        <v>41.52</v>
      </c>
      <c r="D84" s="40">
        <v>40.71</v>
      </c>
      <c r="E84" s="40">
        <v>42.27</v>
      </c>
      <c r="F84" s="40">
        <v>40.82</v>
      </c>
      <c r="G84" s="40">
        <v>39.1</v>
      </c>
      <c r="I84" s="40">
        <v>19.5</v>
      </c>
      <c r="R84" s="40">
        <v>43.571951412859541</v>
      </c>
      <c r="AI84" s="50"/>
      <c r="AJ84" s="70"/>
      <c r="AL84" s="40">
        <v>39417</v>
      </c>
      <c r="AM84" s="40">
        <v>3.6005000000000003</v>
      </c>
      <c r="AN84" s="40">
        <v>0.77</v>
      </c>
      <c r="AO84" s="40">
        <v>4.3704999999999998</v>
      </c>
      <c r="AP84" s="40">
        <v>0.13</v>
      </c>
      <c r="AQ84" s="40">
        <v>3.7305000000000001</v>
      </c>
      <c r="AR84" s="40">
        <v>0.77</v>
      </c>
      <c r="AS84" s="40">
        <v>4.3704999999999998</v>
      </c>
      <c r="AT84" s="40">
        <v>0.98</v>
      </c>
      <c r="AU84" s="40">
        <v>4.5805000000000007</v>
      </c>
    </row>
    <row r="85" spans="1:47" x14ac:dyDescent="0.25">
      <c r="A85" s="82">
        <v>38749</v>
      </c>
      <c r="B85" s="40">
        <v>36.21</v>
      </c>
      <c r="C85" s="40">
        <v>40.51</v>
      </c>
      <c r="D85" s="40">
        <v>39.700000000000003</v>
      </c>
      <c r="E85" s="40">
        <v>41.6</v>
      </c>
      <c r="F85" s="40">
        <v>39.409999999999997</v>
      </c>
      <c r="G85" s="40">
        <v>38.630000000000003</v>
      </c>
      <c r="I85" s="40">
        <v>21.75</v>
      </c>
      <c r="R85" s="40">
        <v>42.153220279591757</v>
      </c>
      <c r="AI85" s="50"/>
      <c r="AJ85" s="70"/>
      <c r="AL85" s="40">
        <v>39448</v>
      </c>
      <c r="AM85" s="40">
        <v>3.6455000000000002</v>
      </c>
      <c r="AN85" s="40">
        <v>1.04</v>
      </c>
      <c r="AO85" s="40">
        <v>4.6855000000000002</v>
      </c>
      <c r="AP85" s="40">
        <v>4.4999999999999998E-2</v>
      </c>
      <c r="AQ85" s="40">
        <v>3.6905000000000001</v>
      </c>
      <c r="AR85" s="40">
        <v>1.04</v>
      </c>
      <c r="AS85" s="40">
        <v>4.6855000000000002</v>
      </c>
      <c r="AT85" s="40">
        <v>1.6</v>
      </c>
      <c r="AU85" s="40">
        <v>5.2454999999999998</v>
      </c>
    </row>
    <row r="86" spans="1:47" x14ac:dyDescent="0.25">
      <c r="A86" s="82">
        <v>38777</v>
      </c>
      <c r="B86" s="40">
        <v>36.21</v>
      </c>
      <c r="C86" s="40">
        <v>37.630000000000003</v>
      </c>
      <c r="D86" s="40">
        <v>36.68</v>
      </c>
      <c r="E86" s="40">
        <v>40.43</v>
      </c>
      <c r="F86" s="40">
        <v>38</v>
      </c>
      <c r="G86" s="40">
        <v>38.630000000000003</v>
      </c>
      <c r="I86" s="40">
        <v>18.75</v>
      </c>
      <c r="R86" s="40">
        <v>40.333183596759568</v>
      </c>
      <c r="AI86" s="50"/>
      <c r="AJ86" s="70"/>
      <c r="AL86" s="40">
        <v>39479</v>
      </c>
      <c r="AM86" s="40">
        <v>3.6835</v>
      </c>
      <c r="AN86" s="40">
        <v>1.04</v>
      </c>
      <c r="AO86" s="40">
        <v>4.7234999999999996</v>
      </c>
      <c r="AP86" s="40">
        <v>4.4999999999999998E-2</v>
      </c>
      <c r="AQ86" s="40">
        <v>3.7284999999999999</v>
      </c>
      <c r="AR86" s="40">
        <v>1.04</v>
      </c>
      <c r="AS86" s="40">
        <v>4.7234999999999996</v>
      </c>
      <c r="AT86" s="40">
        <v>1.6</v>
      </c>
      <c r="AU86" s="40">
        <v>5.2835000000000001</v>
      </c>
    </row>
    <row r="87" spans="1:47" x14ac:dyDescent="0.25">
      <c r="A87" s="82">
        <v>38808</v>
      </c>
      <c r="B87" s="40">
        <v>35.74</v>
      </c>
      <c r="C87" s="40">
        <v>37.81</v>
      </c>
      <c r="D87" s="40">
        <v>34.67</v>
      </c>
      <c r="E87" s="40">
        <v>38.75</v>
      </c>
      <c r="F87" s="40">
        <v>37.53</v>
      </c>
      <c r="G87" s="40">
        <v>38.159999999999997</v>
      </c>
      <c r="I87" s="40">
        <v>25.75</v>
      </c>
      <c r="R87" s="40">
        <v>37.602543339103995</v>
      </c>
      <c r="AI87" s="50"/>
      <c r="AJ87" s="70"/>
      <c r="AL87" s="40">
        <v>39508</v>
      </c>
      <c r="AM87" s="40">
        <v>3.6775000000000002</v>
      </c>
      <c r="AN87" s="40">
        <v>0.54</v>
      </c>
      <c r="AO87" s="40">
        <v>4.2175000000000002</v>
      </c>
      <c r="AP87" s="40">
        <v>4.4999999999999998E-2</v>
      </c>
      <c r="AQ87" s="40">
        <v>3.7225000000000001</v>
      </c>
      <c r="AR87" s="40">
        <v>0.54</v>
      </c>
      <c r="AS87" s="40">
        <v>4.2175000000000002</v>
      </c>
      <c r="AT87" s="40">
        <v>0.72</v>
      </c>
      <c r="AU87" s="40">
        <v>4.3975</v>
      </c>
    </row>
    <row r="88" spans="1:47" x14ac:dyDescent="0.25">
      <c r="A88" s="82">
        <v>38838</v>
      </c>
      <c r="B88" s="40">
        <v>35.74</v>
      </c>
      <c r="C88" s="40">
        <v>35.44</v>
      </c>
      <c r="D88" s="40">
        <v>32.31</v>
      </c>
      <c r="E88" s="40">
        <v>38.76</v>
      </c>
      <c r="F88" s="40">
        <v>38</v>
      </c>
      <c r="G88" s="40">
        <v>38.159999999999997</v>
      </c>
      <c r="I88" s="40">
        <v>25.75</v>
      </c>
      <c r="R88" s="40">
        <v>37.554463466360794</v>
      </c>
      <c r="AI88" s="50"/>
      <c r="AJ88" s="70"/>
      <c r="AL88" s="40">
        <v>39539</v>
      </c>
      <c r="AM88" s="40">
        <v>3.6775000000000002</v>
      </c>
      <c r="AN88" s="40">
        <v>0.36</v>
      </c>
      <c r="AO88" s="40">
        <v>4.0374999999999996</v>
      </c>
      <c r="AP88" s="40">
        <v>4.4999999999999998E-2</v>
      </c>
      <c r="AQ88" s="40">
        <v>3.7225000000000001</v>
      </c>
      <c r="AR88" s="40">
        <v>0.36</v>
      </c>
      <c r="AS88" s="40">
        <v>4.0374999999999996</v>
      </c>
      <c r="AT88" s="40">
        <v>0.38</v>
      </c>
      <c r="AU88" s="40">
        <v>4.0575000000000001</v>
      </c>
    </row>
    <row r="89" spans="1:47" x14ac:dyDescent="0.25">
      <c r="A89" s="82">
        <v>38869</v>
      </c>
      <c r="B89" s="40">
        <v>39.97</v>
      </c>
      <c r="C89" s="40">
        <v>36.29</v>
      </c>
      <c r="D89" s="40">
        <v>33.159999999999997</v>
      </c>
      <c r="E89" s="40">
        <v>41.78</v>
      </c>
      <c r="F89" s="40">
        <v>42.23</v>
      </c>
      <c r="G89" s="40">
        <v>43.93</v>
      </c>
      <c r="I89" s="40">
        <v>30.75</v>
      </c>
      <c r="R89" s="40">
        <v>38.04441448419837</v>
      </c>
      <c r="AI89" s="50"/>
      <c r="AJ89" s="70"/>
      <c r="AL89" s="40">
        <v>39569</v>
      </c>
      <c r="AM89" s="40">
        <v>3.8475000000000001</v>
      </c>
      <c r="AN89" s="40">
        <v>0.32500000000000001</v>
      </c>
      <c r="AO89" s="40">
        <v>4.1725000000000003</v>
      </c>
      <c r="AP89" s="40">
        <v>4.4999999999999998E-2</v>
      </c>
      <c r="AQ89" s="40">
        <v>3.8925000000000001</v>
      </c>
      <c r="AR89" s="40">
        <v>0.32500000000000001</v>
      </c>
      <c r="AS89" s="40">
        <v>4.1725000000000003</v>
      </c>
      <c r="AT89" s="40">
        <v>0.33</v>
      </c>
      <c r="AU89" s="40">
        <v>4.1775000000000002</v>
      </c>
    </row>
    <row r="90" spans="1:47" x14ac:dyDescent="0.25">
      <c r="A90" s="82">
        <v>38899</v>
      </c>
      <c r="B90" s="40">
        <v>53.61</v>
      </c>
      <c r="C90" s="40">
        <v>49.53</v>
      </c>
      <c r="D90" s="40">
        <v>45.43</v>
      </c>
      <c r="E90" s="40">
        <v>48.66</v>
      </c>
      <c r="F90" s="40">
        <v>55.38</v>
      </c>
      <c r="G90" s="40">
        <v>58.47</v>
      </c>
      <c r="I90" s="40">
        <v>27.75</v>
      </c>
      <c r="R90" s="40">
        <v>38.622168745501121</v>
      </c>
      <c r="AI90" s="50"/>
      <c r="AJ90" s="70"/>
      <c r="AL90" s="40">
        <v>39600</v>
      </c>
      <c r="AM90" s="40">
        <v>3.9995000000000003</v>
      </c>
      <c r="AN90" s="40">
        <v>0.33500000000000002</v>
      </c>
      <c r="AO90" s="40">
        <v>4.3345000000000002</v>
      </c>
      <c r="AP90" s="40">
        <v>4.4999999999999998E-2</v>
      </c>
      <c r="AQ90" s="40">
        <v>4.0445000000000002</v>
      </c>
      <c r="AR90" s="40">
        <v>0.33500000000000002</v>
      </c>
      <c r="AS90" s="40">
        <v>4.3345000000000002</v>
      </c>
      <c r="AT90" s="40">
        <v>0.37</v>
      </c>
      <c r="AU90" s="40">
        <v>4.3695000000000004</v>
      </c>
    </row>
    <row r="91" spans="1:47" x14ac:dyDescent="0.25">
      <c r="A91" s="82">
        <v>38930</v>
      </c>
      <c r="B91" s="40">
        <v>59.73</v>
      </c>
      <c r="C91" s="40">
        <v>54.29</v>
      </c>
      <c r="D91" s="40">
        <v>50.81</v>
      </c>
      <c r="E91" s="40">
        <v>54.87</v>
      </c>
      <c r="F91" s="40">
        <v>61.26</v>
      </c>
      <c r="G91" s="40">
        <v>65.81</v>
      </c>
      <c r="I91" s="40">
        <v>36.75</v>
      </c>
      <c r="R91" s="40">
        <v>39.113854442986664</v>
      </c>
      <c r="AI91" s="50"/>
      <c r="AJ91" s="70"/>
      <c r="AL91" s="40">
        <v>39630</v>
      </c>
      <c r="AM91" s="40">
        <v>4.1020000000000003</v>
      </c>
      <c r="AN91" s="40">
        <v>0.45</v>
      </c>
      <c r="AO91" s="40">
        <v>4.5520000000000005</v>
      </c>
      <c r="AP91" s="40">
        <v>4.4999999999999998E-2</v>
      </c>
      <c r="AQ91" s="40">
        <v>4.1470000000000002</v>
      </c>
      <c r="AR91" s="40">
        <v>0.35</v>
      </c>
      <c r="AS91" s="40">
        <v>4.452</v>
      </c>
      <c r="AT91" s="40">
        <v>0.41</v>
      </c>
      <c r="AU91" s="40">
        <v>4.5120000000000005</v>
      </c>
    </row>
    <row r="92" spans="1:47" x14ac:dyDescent="0.25">
      <c r="A92" s="82">
        <v>38961</v>
      </c>
      <c r="B92" s="40">
        <v>47.97</v>
      </c>
      <c r="C92" s="40">
        <v>47.85</v>
      </c>
      <c r="D92" s="40">
        <v>44.43</v>
      </c>
      <c r="E92" s="40">
        <v>51.51</v>
      </c>
      <c r="F92" s="40">
        <v>49.04</v>
      </c>
      <c r="G92" s="40">
        <v>52.83</v>
      </c>
      <c r="I92" s="40">
        <v>23.5</v>
      </c>
      <c r="R92" s="40">
        <v>39.056076797105092</v>
      </c>
      <c r="AI92" s="50"/>
      <c r="AJ92" s="70"/>
      <c r="AL92" s="40">
        <v>39661</v>
      </c>
      <c r="AM92" s="40">
        <v>3.9870000000000001</v>
      </c>
      <c r="AN92" s="40">
        <v>0.45</v>
      </c>
      <c r="AO92" s="40">
        <v>4.4370000000000003</v>
      </c>
      <c r="AP92" s="40">
        <v>0.13</v>
      </c>
      <c r="AQ92" s="40">
        <v>4.117</v>
      </c>
      <c r="AR92" s="40">
        <v>0.35</v>
      </c>
      <c r="AS92" s="40">
        <v>4.3369999999999997</v>
      </c>
      <c r="AT92" s="40">
        <v>0.41</v>
      </c>
      <c r="AU92" s="40">
        <v>4.3970000000000002</v>
      </c>
    </row>
    <row r="93" spans="1:47" x14ac:dyDescent="0.25">
      <c r="A93" s="82">
        <v>38991</v>
      </c>
      <c r="B93" s="40">
        <v>38.090000000000003</v>
      </c>
      <c r="C93" s="40">
        <v>40.89</v>
      </c>
      <c r="D93" s="40">
        <v>40.06</v>
      </c>
      <c r="E93" s="40">
        <v>42.12</v>
      </c>
      <c r="F93" s="40">
        <v>39.409999999999997</v>
      </c>
      <c r="G93" s="40">
        <v>40.659999999999997</v>
      </c>
      <c r="I93" s="40">
        <v>27.75</v>
      </c>
      <c r="R93" s="40">
        <v>39.073207322578497</v>
      </c>
      <c r="AI93" s="50"/>
      <c r="AJ93" s="70"/>
      <c r="AL93" s="40">
        <v>39692</v>
      </c>
      <c r="AM93" s="40">
        <v>3.84</v>
      </c>
      <c r="AN93" s="40">
        <v>0.41499999999999998</v>
      </c>
      <c r="AO93" s="40">
        <v>4.2549999999999999</v>
      </c>
      <c r="AP93" s="40">
        <v>0.13</v>
      </c>
      <c r="AQ93" s="40">
        <v>3.97</v>
      </c>
      <c r="AR93" s="40">
        <v>0.315</v>
      </c>
      <c r="AS93" s="40">
        <v>4.1550000000000002</v>
      </c>
      <c r="AT93" s="40">
        <v>0.36</v>
      </c>
      <c r="AU93" s="40">
        <v>4.2</v>
      </c>
    </row>
    <row r="94" spans="1:47" x14ac:dyDescent="0.25">
      <c r="A94" s="82">
        <v>39022</v>
      </c>
      <c r="B94" s="40">
        <v>36.68</v>
      </c>
      <c r="C94" s="40">
        <v>38.18</v>
      </c>
      <c r="D94" s="40">
        <v>37.369999999999997</v>
      </c>
      <c r="E94" s="40">
        <v>40.950000000000003</v>
      </c>
      <c r="F94" s="40">
        <v>39.15</v>
      </c>
      <c r="G94" s="40">
        <v>38.94</v>
      </c>
      <c r="I94" s="40">
        <v>23.75</v>
      </c>
      <c r="R94" s="40">
        <v>41.837452817359022</v>
      </c>
      <c r="AI94" s="50"/>
      <c r="AJ94" s="70"/>
      <c r="AL94" s="40">
        <v>39722</v>
      </c>
      <c r="AM94" s="40">
        <v>3.6749999999999998</v>
      </c>
      <c r="AN94" s="40">
        <v>0.46</v>
      </c>
      <c r="AO94" s="40">
        <v>4.1349999999999998</v>
      </c>
      <c r="AP94" s="40">
        <v>0.13</v>
      </c>
      <c r="AQ94" s="40">
        <v>3.8050000000000002</v>
      </c>
      <c r="AR94" s="40">
        <v>0.36</v>
      </c>
      <c r="AS94" s="40">
        <v>4.0350000000000001</v>
      </c>
      <c r="AT94" s="40">
        <v>0.4</v>
      </c>
      <c r="AU94" s="40">
        <v>4.0750000000000002</v>
      </c>
    </row>
    <row r="95" spans="1:47" x14ac:dyDescent="0.25">
      <c r="A95" s="82">
        <v>39052</v>
      </c>
      <c r="B95" s="40">
        <v>36.68</v>
      </c>
      <c r="C95" s="40">
        <v>39.89</v>
      </c>
      <c r="D95" s="40">
        <v>39.06</v>
      </c>
      <c r="E95" s="40">
        <v>42.29</v>
      </c>
      <c r="F95" s="40">
        <v>40.35</v>
      </c>
      <c r="G95" s="40">
        <v>38.79</v>
      </c>
      <c r="I95" s="40">
        <v>26.5</v>
      </c>
      <c r="R95" s="40">
        <v>43.744342211561708</v>
      </c>
      <c r="AI95" s="50"/>
      <c r="AJ95" s="70"/>
      <c r="AL95" s="40">
        <v>39753</v>
      </c>
      <c r="AM95" s="40">
        <v>3.67</v>
      </c>
      <c r="AN95" s="40">
        <v>0.56000000000000005</v>
      </c>
      <c r="AO95" s="40">
        <v>4.2300000000000004</v>
      </c>
      <c r="AP95" s="40">
        <v>0.13</v>
      </c>
      <c r="AQ95" s="40">
        <v>3.8</v>
      </c>
      <c r="AR95" s="40">
        <v>0.46</v>
      </c>
      <c r="AS95" s="40">
        <v>4.13</v>
      </c>
      <c r="AT95" s="40">
        <v>0.73</v>
      </c>
      <c r="AU95" s="40">
        <v>4.4000000000000004</v>
      </c>
    </row>
    <row r="96" spans="1:47" x14ac:dyDescent="0.25">
      <c r="A96" s="82">
        <v>39083</v>
      </c>
      <c r="B96" s="40">
        <v>36.950000000000003</v>
      </c>
      <c r="C96" s="40">
        <v>42.27</v>
      </c>
      <c r="D96" s="40">
        <v>41.05</v>
      </c>
      <c r="E96" s="40">
        <v>42.85</v>
      </c>
      <c r="F96" s="40">
        <v>41.1</v>
      </c>
      <c r="G96" s="40">
        <v>39.4</v>
      </c>
      <c r="I96" s="40">
        <v>28.85</v>
      </c>
      <c r="R96" s="40">
        <v>45.000740491615552</v>
      </c>
      <c r="AI96" s="50"/>
      <c r="AJ96" s="70"/>
      <c r="AL96" s="40">
        <v>39783</v>
      </c>
      <c r="AM96" s="40">
        <v>3.7080000000000002</v>
      </c>
      <c r="AN96" s="40">
        <v>0.77</v>
      </c>
      <c r="AO96" s="40">
        <v>4.4779999999999998</v>
      </c>
      <c r="AP96" s="40">
        <v>0.13</v>
      </c>
      <c r="AQ96" s="40">
        <v>3.8380000000000001</v>
      </c>
      <c r="AR96" s="40">
        <v>0.77</v>
      </c>
      <c r="AS96" s="40">
        <v>4.4779999999999998</v>
      </c>
      <c r="AT96" s="40">
        <v>0.98</v>
      </c>
      <c r="AU96" s="40">
        <v>4.6880000000000006</v>
      </c>
    </row>
    <row r="97" spans="1:47" x14ac:dyDescent="0.25">
      <c r="A97" s="82">
        <v>39114</v>
      </c>
      <c r="B97" s="40">
        <v>36.479999999999997</v>
      </c>
      <c r="C97" s="40">
        <v>41.35</v>
      </c>
      <c r="D97" s="40">
        <v>40.130000000000003</v>
      </c>
      <c r="E97" s="40">
        <v>42.24</v>
      </c>
      <c r="F97" s="40">
        <v>39.68</v>
      </c>
      <c r="G97" s="40">
        <v>38.93</v>
      </c>
      <c r="I97" s="40">
        <v>31.1</v>
      </c>
      <c r="R97" s="40">
        <v>43.565449980458453</v>
      </c>
      <c r="AI97" s="50"/>
      <c r="AJ97" s="70"/>
      <c r="AL97" s="40">
        <v>39814</v>
      </c>
      <c r="AM97" s="40">
        <v>3.7530000000000001</v>
      </c>
      <c r="AN97" s="40">
        <v>1.04</v>
      </c>
      <c r="AO97" s="40">
        <v>4.7930000000000001</v>
      </c>
      <c r="AP97" s="40">
        <v>4.4999999999999998E-2</v>
      </c>
      <c r="AQ97" s="40">
        <v>3.798</v>
      </c>
      <c r="AR97" s="40">
        <v>1.04</v>
      </c>
      <c r="AS97" s="40">
        <v>4.7930000000000001</v>
      </c>
      <c r="AT97" s="40">
        <v>1.6</v>
      </c>
      <c r="AU97" s="40">
        <v>5.3529999999999998</v>
      </c>
    </row>
    <row r="98" spans="1:47" x14ac:dyDescent="0.25">
      <c r="A98" s="82">
        <v>39142</v>
      </c>
      <c r="B98" s="40">
        <v>36.479999999999997</v>
      </c>
      <c r="C98" s="40">
        <v>38.71</v>
      </c>
      <c r="D98" s="40">
        <v>37.380000000000003</v>
      </c>
      <c r="E98" s="40">
        <v>41.17</v>
      </c>
      <c r="F98" s="40">
        <v>38.26</v>
      </c>
      <c r="G98" s="40">
        <v>38.93</v>
      </c>
      <c r="I98" s="40">
        <v>28.1</v>
      </c>
      <c r="R98" s="40">
        <v>41.728744614330743</v>
      </c>
      <c r="AI98" s="50"/>
      <c r="AJ98" s="70"/>
      <c r="AL98" s="40">
        <v>39845</v>
      </c>
      <c r="AM98" s="40">
        <v>3.7910000000000004</v>
      </c>
      <c r="AN98" s="40">
        <v>1.04</v>
      </c>
      <c r="AO98" s="40">
        <v>4.8310000000000004</v>
      </c>
      <c r="AP98" s="40">
        <v>4.4999999999999998E-2</v>
      </c>
      <c r="AQ98" s="40">
        <v>3.8360000000000003</v>
      </c>
      <c r="AR98" s="40">
        <v>1.04</v>
      </c>
      <c r="AS98" s="40">
        <v>4.8310000000000004</v>
      </c>
      <c r="AT98" s="40">
        <v>1.6</v>
      </c>
      <c r="AU98" s="40">
        <v>5.391</v>
      </c>
    </row>
    <row r="99" spans="1:47" x14ac:dyDescent="0.25">
      <c r="A99" s="82">
        <v>39173</v>
      </c>
      <c r="B99" s="40">
        <v>36</v>
      </c>
      <c r="C99" s="40">
        <v>38.869999999999997</v>
      </c>
      <c r="D99" s="40">
        <v>35.549999999999997</v>
      </c>
      <c r="E99" s="40">
        <v>39.65</v>
      </c>
      <c r="F99" s="40">
        <v>37.79</v>
      </c>
      <c r="G99" s="40">
        <v>38.46</v>
      </c>
      <c r="I99" s="40">
        <v>35.1</v>
      </c>
      <c r="R99" s="40">
        <v>38.977901566744194</v>
      </c>
      <c r="AI99" s="50"/>
      <c r="AJ99" s="70"/>
      <c r="AL99" s="40">
        <v>39873</v>
      </c>
      <c r="AM99" s="40">
        <v>3.7850000000000001</v>
      </c>
      <c r="AN99" s="40">
        <v>0.54</v>
      </c>
      <c r="AO99" s="40">
        <v>4.3250000000000002</v>
      </c>
      <c r="AP99" s="40">
        <v>4.4999999999999998E-2</v>
      </c>
      <c r="AQ99" s="40">
        <v>3.83</v>
      </c>
      <c r="AR99" s="40">
        <v>0.54</v>
      </c>
      <c r="AS99" s="40">
        <v>4.3250000000000002</v>
      </c>
      <c r="AT99" s="40">
        <v>0.72</v>
      </c>
      <c r="AU99" s="40">
        <v>4.5049999999999999</v>
      </c>
    </row>
    <row r="100" spans="1:47" x14ac:dyDescent="0.25">
      <c r="A100" s="82">
        <v>39203</v>
      </c>
      <c r="B100" s="40">
        <v>36</v>
      </c>
      <c r="C100" s="40">
        <v>36.700000000000003</v>
      </c>
      <c r="D100" s="40">
        <v>33.409999999999997</v>
      </c>
      <c r="E100" s="40">
        <v>39.65</v>
      </c>
      <c r="F100" s="40">
        <v>38.26</v>
      </c>
      <c r="G100" s="40">
        <v>38.450000000000003</v>
      </c>
      <c r="I100" s="40">
        <v>35.1</v>
      </c>
      <c r="R100" s="40">
        <v>38.919084758988795</v>
      </c>
      <c r="AI100" s="50"/>
      <c r="AJ100" s="70"/>
      <c r="AL100" s="40">
        <v>39904</v>
      </c>
      <c r="AM100" s="40">
        <v>3.7850000000000001</v>
      </c>
      <c r="AN100" s="40">
        <v>0.36</v>
      </c>
      <c r="AO100" s="40">
        <v>4.1449999999999996</v>
      </c>
      <c r="AP100" s="40">
        <v>4.4999999999999998E-2</v>
      </c>
      <c r="AQ100" s="40">
        <v>3.83</v>
      </c>
      <c r="AR100" s="40">
        <v>0.36</v>
      </c>
      <c r="AS100" s="40">
        <v>4.1449999999999996</v>
      </c>
      <c r="AT100" s="40">
        <v>0.38</v>
      </c>
      <c r="AU100" s="40">
        <v>4.165</v>
      </c>
    </row>
    <row r="101" spans="1:47" x14ac:dyDescent="0.25">
      <c r="A101" s="82">
        <v>39234</v>
      </c>
      <c r="B101" s="40">
        <v>40.270000000000003</v>
      </c>
      <c r="C101" s="40">
        <v>37.49</v>
      </c>
      <c r="D101" s="40">
        <v>34.18</v>
      </c>
      <c r="E101" s="40">
        <v>42.4</v>
      </c>
      <c r="F101" s="40">
        <v>42.52</v>
      </c>
      <c r="G101" s="40">
        <v>44.11</v>
      </c>
      <c r="I101" s="40">
        <v>41.1</v>
      </c>
      <c r="R101" s="40">
        <v>39.398967192839763</v>
      </c>
      <c r="AI101" s="50"/>
      <c r="AJ101" s="70"/>
      <c r="AL101" s="40">
        <v>39934</v>
      </c>
      <c r="AM101" s="40">
        <v>3.9550000000000001</v>
      </c>
      <c r="AN101" s="40">
        <v>0.32500000000000001</v>
      </c>
      <c r="AO101" s="40">
        <v>4.28</v>
      </c>
      <c r="AP101" s="40">
        <v>4.4999999999999998E-2</v>
      </c>
      <c r="AQ101" s="40">
        <v>4</v>
      </c>
      <c r="AR101" s="40">
        <v>0.32500000000000001</v>
      </c>
      <c r="AS101" s="40">
        <v>4.28</v>
      </c>
      <c r="AT101" s="40">
        <v>0.33</v>
      </c>
      <c r="AU101" s="40">
        <v>4.2850000000000001</v>
      </c>
    </row>
    <row r="102" spans="1:47" x14ac:dyDescent="0.25">
      <c r="A102" s="82">
        <v>39264</v>
      </c>
      <c r="B102" s="40">
        <v>54.01</v>
      </c>
      <c r="C102" s="40">
        <v>49.62</v>
      </c>
      <c r="D102" s="40">
        <v>45.35</v>
      </c>
      <c r="E102" s="40">
        <v>48.65</v>
      </c>
      <c r="F102" s="40">
        <v>55.77</v>
      </c>
      <c r="G102" s="40">
        <v>58.65</v>
      </c>
      <c r="I102" s="40">
        <v>48.1</v>
      </c>
      <c r="R102" s="40">
        <v>39.966491575863067</v>
      </c>
      <c r="AI102" s="50"/>
      <c r="AJ102" s="70"/>
      <c r="AL102" s="40">
        <v>39965</v>
      </c>
      <c r="AM102" s="40">
        <v>4.1070000000000002</v>
      </c>
      <c r="AN102" s="40">
        <v>0.33500000000000002</v>
      </c>
      <c r="AO102" s="40">
        <v>4.4420000000000002</v>
      </c>
      <c r="AP102" s="40">
        <v>4.4999999999999998E-2</v>
      </c>
      <c r="AQ102" s="40">
        <v>4.1520000000000001</v>
      </c>
      <c r="AR102" s="40">
        <v>0.33500000000000002</v>
      </c>
      <c r="AS102" s="40">
        <v>4.4420000000000002</v>
      </c>
      <c r="AT102" s="40">
        <v>0.37</v>
      </c>
      <c r="AU102" s="40">
        <v>4.4770000000000003</v>
      </c>
    </row>
    <row r="103" spans="1:47" x14ac:dyDescent="0.25">
      <c r="A103" s="82">
        <v>39295</v>
      </c>
      <c r="B103" s="40">
        <v>60.16</v>
      </c>
      <c r="C103" s="40">
        <v>53.99</v>
      </c>
      <c r="D103" s="40">
        <v>50.25</v>
      </c>
      <c r="E103" s="40">
        <v>54.3</v>
      </c>
      <c r="F103" s="40">
        <v>61.68</v>
      </c>
      <c r="G103" s="40">
        <v>65.900000000000006</v>
      </c>
      <c r="I103" s="40">
        <v>57.1</v>
      </c>
      <c r="R103" s="40">
        <v>40.44654855068157</v>
      </c>
      <c r="AI103" s="50"/>
      <c r="AJ103" s="70"/>
      <c r="AL103" s="40">
        <v>39995</v>
      </c>
      <c r="AM103" s="40">
        <v>4.2120000000000006</v>
      </c>
      <c r="AN103" s="40">
        <v>0.45</v>
      </c>
      <c r="AO103" s="40">
        <v>4.6620000000000008</v>
      </c>
      <c r="AP103" s="40">
        <v>4.4999999999999998E-2</v>
      </c>
      <c r="AQ103" s="40">
        <v>4.2570000000000006</v>
      </c>
      <c r="AR103" s="40">
        <v>0.35</v>
      </c>
      <c r="AS103" s="40">
        <v>4.5620000000000003</v>
      </c>
      <c r="AT103" s="40">
        <v>0.41</v>
      </c>
      <c r="AU103" s="40">
        <v>4.6220000000000008</v>
      </c>
    </row>
    <row r="104" spans="1:47" x14ac:dyDescent="0.25">
      <c r="A104" s="82">
        <v>39326</v>
      </c>
      <c r="B104" s="40">
        <v>48.32</v>
      </c>
      <c r="C104" s="40">
        <v>48.09</v>
      </c>
      <c r="D104" s="40">
        <v>44.44</v>
      </c>
      <c r="E104" s="40">
        <v>51.25</v>
      </c>
      <c r="F104" s="40">
        <v>49.38</v>
      </c>
      <c r="G104" s="40">
        <v>52.96</v>
      </c>
      <c r="I104" s="40">
        <v>39.85</v>
      </c>
      <c r="R104" s="40">
        <v>40.375402760921958</v>
      </c>
      <c r="AI104" s="50"/>
      <c r="AJ104" s="70"/>
      <c r="AL104" s="40">
        <v>40026</v>
      </c>
      <c r="AM104" s="40">
        <v>4.0970000000000004</v>
      </c>
      <c r="AN104" s="40">
        <v>0.45</v>
      </c>
      <c r="AO104" s="40">
        <v>4.5470000000000006</v>
      </c>
      <c r="AP104" s="40">
        <v>0.13</v>
      </c>
      <c r="AQ104" s="40">
        <v>4.2270000000000003</v>
      </c>
      <c r="AR104" s="40">
        <v>0.35</v>
      </c>
      <c r="AS104" s="40">
        <v>4.4470000000000001</v>
      </c>
      <c r="AT104" s="40">
        <v>0.41</v>
      </c>
      <c r="AU104" s="40">
        <v>4.5070000000000006</v>
      </c>
    </row>
    <row r="105" spans="1:47" x14ac:dyDescent="0.25">
      <c r="A105" s="82">
        <v>39356</v>
      </c>
      <c r="B105" s="40">
        <v>38.369999999999997</v>
      </c>
      <c r="C105" s="40">
        <v>41.72</v>
      </c>
      <c r="D105" s="40">
        <v>40.47</v>
      </c>
      <c r="E105" s="40">
        <v>42.71</v>
      </c>
      <c r="F105" s="40">
        <v>39.68</v>
      </c>
      <c r="G105" s="40">
        <v>40.950000000000003</v>
      </c>
      <c r="I105" s="40">
        <v>40.1</v>
      </c>
      <c r="R105" s="40">
        <v>40.379283445927591</v>
      </c>
      <c r="AI105" s="50"/>
      <c r="AJ105" s="70"/>
      <c r="AL105" s="40">
        <v>40057</v>
      </c>
      <c r="AM105" s="40">
        <v>3.95</v>
      </c>
      <c r="AN105" s="40">
        <v>0.41499999999999998</v>
      </c>
      <c r="AO105" s="40">
        <v>4.3650000000000002</v>
      </c>
      <c r="AP105" s="40">
        <v>0.13</v>
      </c>
      <c r="AQ105" s="40">
        <v>4.08</v>
      </c>
      <c r="AR105" s="40">
        <v>0.315</v>
      </c>
      <c r="AS105" s="40">
        <v>4.2649999999999997</v>
      </c>
      <c r="AT105" s="40">
        <v>0.36</v>
      </c>
      <c r="AU105" s="40">
        <v>4.3099999999999996</v>
      </c>
    </row>
    <row r="106" spans="1:47" x14ac:dyDescent="0.25">
      <c r="A106" s="82">
        <v>39387</v>
      </c>
      <c r="B106" s="40">
        <v>36.950000000000003</v>
      </c>
      <c r="C106" s="40">
        <v>39.229999999999997</v>
      </c>
      <c r="D106" s="40">
        <v>38.020000000000003</v>
      </c>
      <c r="E106" s="40">
        <v>41.65</v>
      </c>
      <c r="F106" s="40">
        <v>39.42</v>
      </c>
      <c r="G106" s="40">
        <v>39.26</v>
      </c>
      <c r="I106" s="40">
        <v>36.1</v>
      </c>
      <c r="R106" s="40">
        <v>43.077588879680562</v>
      </c>
      <c r="AI106" s="50"/>
      <c r="AJ106" s="70"/>
      <c r="AL106" s="40">
        <v>40087</v>
      </c>
      <c r="AM106" s="40">
        <v>3.7850000000000001</v>
      </c>
      <c r="AN106" s="40">
        <v>0.46</v>
      </c>
      <c r="AO106" s="40">
        <v>4.2450000000000001</v>
      </c>
      <c r="AP106" s="40">
        <v>0.13</v>
      </c>
      <c r="AQ106" s="40">
        <v>3.915</v>
      </c>
      <c r="AR106" s="40">
        <v>0.36</v>
      </c>
      <c r="AS106" s="40">
        <v>4.1449999999999996</v>
      </c>
      <c r="AT106" s="40">
        <v>0.4</v>
      </c>
      <c r="AU106" s="40">
        <v>4.1849999999999996</v>
      </c>
    </row>
    <row r="107" spans="1:47" x14ac:dyDescent="0.25">
      <c r="A107" s="82">
        <v>39417</v>
      </c>
      <c r="B107" s="40">
        <v>36.950000000000003</v>
      </c>
      <c r="C107" s="40">
        <v>40.799999999999997</v>
      </c>
      <c r="D107" s="40">
        <v>39.56</v>
      </c>
      <c r="E107" s="40">
        <v>42.87</v>
      </c>
      <c r="F107" s="40">
        <v>40.630000000000003</v>
      </c>
      <c r="G107" s="40">
        <v>39.119999999999997</v>
      </c>
      <c r="I107" s="40">
        <v>38.85</v>
      </c>
      <c r="R107" s="40">
        <v>44.986698342447575</v>
      </c>
      <c r="AI107" s="50"/>
      <c r="AJ107" s="70"/>
      <c r="AL107" s="40">
        <v>40118</v>
      </c>
      <c r="AM107" s="40">
        <v>3.78</v>
      </c>
      <c r="AN107" s="40">
        <v>0.56000000000000005</v>
      </c>
      <c r="AO107" s="40">
        <v>4.34</v>
      </c>
      <c r="AP107" s="40">
        <v>0.13</v>
      </c>
      <c r="AQ107" s="40">
        <v>3.91</v>
      </c>
      <c r="AR107" s="40">
        <v>0.46</v>
      </c>
      <c r="AS107" s="40">
        <v>4.24</v>
      </c>
      <c r="AT107" s="40">
        <v>0.73</v>
      </c>
      <c r="AU107" s="40">
        <v>4.51</v>
      </c>
    </row>
    <row r="108" spans="1:47" x14ac:dyDescent="0.25">
      <c r="A108" s="82">
        <v>39448</v>
      </c>
      <c r="B108" s="40">
        <v>37.22</v>
      </c>
      <c r="C108" s="40">
        <v>43.12</v>
      </c>
      <c r="D108" s="40">
        <v>41.47</v>
      </c>
      <c r="E108" s="40">
        <v>43.34</v>
      </c>
      <c r="F108" s="40">
        <v>41.38</v>
      </c>
      <c r="G108" s="40">
        <v>39.68</v>
      </c>
      <c r="I108" s="40">
        <v>29.2</v>
      </c>
      <c r="R108" s="40">
        <v>46.27586950551089</v>
      </c>
      <c r="AI108" s="50"/>
      <c r="AJ108" s="70"/>
      <c r="AL108" s="40">
        <v>40148</v>
      </c>
      <c r="AM108" s="40">
        <v>3.8180000000000001</v>
      </c>
      <c r="AN108" s="40">
        <v>0.77</v>
      </c>
      <c r="AO108" s="40">
        <v>4.5880000000000001</v>
      </c>
      <c r="AP108" s="40">
        <v>0.13</v>
      </c>
      <c r="AQ108" s="40">
        <v>3.948</v>
      </c>
      <c r="AR108" s="40">
        <v>0.77</v>
      </c>
      <c r="AS108" s="40">
        <v>4.5880000000000001</v>
      </c>
      <c r="AT108" s="40">
        <v>0.98</v>
      </c>
      <c r="AU108" s="40">
        <v>4.798</v>
      </c>
    </row>
    <row r="109" spans="1:47" x14ac:dyDescent="0.25">
      <c r="A109" s="82">
        <v>39479</v>
      </c>
      <c r="B109" s="40">
        <v>36.74</v>
      </c>
      <c r="C109" s="40">
        <v>42.25</v>
      </c>
      <c r="D109" s="40">
        <v>40.619999999999997</v>
      </c>
      <c r="E109" s="40">
        <v>42.77</v>
      </c>
      <c r="F109" s="40">
        <v>39.950000000000003</v>
      </c>
      <c r="G109" s="40">
        <v>39.200000000000003</v>
      </c>
      <c r="I109" s="40">
        <v>31.45</v>
      </c>
      <c r="R109" s="40">
        <v>44.838846612408318</v>
      </c>
      <c r="AI109" s="50"/>
      <c r="AJ109" s="70"/>
      <c r="AL109" s="40">
        <v>40179</v>
      </c>
      <c r="AM109" s="40">
        <v>3.863</v>
      </c>
      <c r="AN109" s="40">
        <v>1.04</v>
      </c>
      <c r="AO109" s="40">
        <v>4.9030000000000005</v>
      </c>
      <c r="AP109" s="40">
        <v>4.4999999999999998E-2</v>
      </c>
      <c r="AQ109" s="40">
        <v>3.9079999999999999</v>
      </c>
      <c r="AR109" s="40">
        <v>1.04</v>
      </c>
      <c r="AS109" s="40">
        <v>4.9030000000000005</v>
      </c>
      <c r="AT109" s="40">
        <v>1.6</v>
      </c>
      <c r="AU109" s="40">
        <v>5.4630000000000001</v>
      </c>
    </row>
    <row r="110" spans="1:47" x14ac:dyDescent="0.25">
      <c r="A110" s="82">
        <v>39508</v>
      </c>
      <c r="B110" s="40">
        <v>36.74</v>
      </c>
      <c r="C110" s="40">
        <v>39.78</v>
      </c>
      <c r="D110" s="40">
        <v>38.06</v>
      </c>
      <c r="E110" s="40">
        <v>41.78</v>
      </c>
      <c r="F110" s="40">
        <v>38.53</v>
      </c>
      <c r="G110" s="40">
        <v>39.200000000000003</v>
      </c>
      <c r="I110" s="40">
        <v>28.45</v>
      </c>
      <c r="R110" s="40">
        <v>43.000087496364728</v>
      </c>
      <c r="AI110" s="50"/>
      <c r="AJ110" s="70"/>
      <c r="AL110" s="40">
        <v>40210</v>
      </c>
      <c r="AM110" s="40">
        <v>3.9010000000000002</v>
      </c>
      <c r="AN110" s="40">
        <v>1.04</v>
      </c>
      <c r="AO110" s="40">
        <v>4.9410000000000007</v>
      </c>
      <c r="AP110" s="40">
        <v>4.4999999999999998E-2</v>
      </c>
      <c r="AQ110" s="40">
        <v>3.9460000000000002</v>
      </c>
      <c r="AR110" s="40">
        <v>1.04</v>
      </c>
      <c r="AS110" s="40">
        <v>4.9410000000000007</v>
      </c>
      <c r="AT110" s="40">
        <v>1.6</v>
      </c>
      <c r="AU110" s="40">
        <v>5.5010000000000003</v>
      </c>
    </row>
    <row r="111" spans="1:47" x14ac:dyDescent="0.25">
      <c r="A111" s="82">
        <v>39539</v>
      </c>
      <c r="B111" s="40">
        <v>36.26</v>
      </c>
      <c r="C111" s="40">
        <v>39.94</v>
      </c>
      <c r="D111" s="40">
        <v>36.35</v>
      </c>
      <c r="E111" s="40">
        <v>40.369999999999997</v>
      </c>
      <c r="F111" s="40">
        <v>38.049999999999997</v>
      </c>
      <c r="G111" s="40">
        <v>38.729999999999997</v>
      </c>
      <c r="I111" s="40">
        <v>35.450000000000003</v>
      </c>
      <c r="R111" s="40">
        <v>40.245987439709708</v>
      </c>
      <c r="AI111" s="50"/>
      <c r="AJ111" s="70"/>
      <c r="AL111" s="40">
        <v>40238</v>
      </c>
      <c r="AM111" s="40">
        <v>3.895</v>
      </c>
      <c r="AN111" s="40">
        <v>0.54</v>
      </c>
      <c r="AO111" s="40">
        <v>4.4349999999999996</v>
      </c>
      <c r="AP111" s="40">
        <v>4.4999999999999998E-2</v>
      </c>
      <c r="AQ111" s="40">
        <v>3.94</v>
      </c>
      <c r="AR111" s="40">
        <v>0.54</v>
      </c>
      <c r="AS111" s="40">
        <v>4.4349999999999996</v>
      </c>
      <c r="AT111" s="40">
        <v>0.72</v>
      </c>
      <c r="AU111" s="40">
        <v>4.6150000000000002</v>
      </c>
    </row>
    <row r="112" spans="1:47" x14ac:dyDescent="0.25">
      <c r="A112" s="82">
        <v>39569</v>
      </c>
      <c r="B112" s="40">
        <v>36.26</v>
      </c>
      <c r="C112" s="40">
        <v>37.9</v>
      </c>
      <c r="D112" s="40">
        <v>34.36</v>
      </c>
      <c r="E112" s="40">
        <v>40.369999999999997</v>
      </c>
      <c r="F112" s="40">
        <v>38.53</v>
      </c>
      <c r="G112" s="40">
        <v>38.729999999999997</v>
      </c>
      <c r="I112" s="40">
        <v>35.450000000000003</v>
      </c>
      <c r="R112" s="40">
        <v>40.187078033369183</v>
      </c>
      <c r="AI112" s="50"/>
      <c r="AJ112" s="70"/>
      <c r="AL112" s="40">
        <v>40269</v>
      </c>
      <c r="AM112" s="40">
        <v>3.895</v>
      </c>
      <c r="AN112" s="40">
        <v>0.36</v>
      </c>
      <c r="AO112" s="40">
        <v>4.2549999999999999</v>
      </c>
      <c r="AP112" s="40">
        <v>4.4999999999999998E-2</v>
      </c>
      <c r="AQ112" s="40">
        <v>3.94</v>
      </c>
      <c r="AR112" s="40">
        <v>0.36</v>
      </c>
      <c r="AS112" s="40">
        <v>4.2549999999999999</v>
      </c>
      <c r="AT112" s="40">
        <v>0.38</v>
      </c>
      <c r="AU112" s="40">
        <v>4.2750000000000004</v>
      </c>
    </row>
    <row r="113" spans="1:47" x14ac:dyDescent="0.25">
      <c r="A113" s="82">
        <v>39600</v>
      </c>
      <c r="B113" s="40">
        <v>40.56</v>
      </c>
      <c r="C113" s="40">
        <v>38.64</v>
      </c>
      <c r="D113" s="40">
        <v>35.08</v>
      </c>
      <c r="E113" s="40">
        <v>42.92</v>
      </c>
      <c r="F113" s="40">
        <v>42.81</v>
      </c>
      <c r="G113" s="40">
        <v>44.3</v>
      </c>
      <c r="I113" s="40">
        <v>41.45</v>
      </c>
      <c r="R113" s="40">
        <v>40.667494342023218</v>
      </c>
      <c r="AI113" s="50"/>
      <c r="AJ113" s="70"/>
      <c r="AL113" s="40">
        <v>40299</v>
      </c>
      <c r="AM113" s="40">
        <v>4.0650000000000004</v>
      </c>
      <c r="AN113" s="40">
        <v>0.32500000000000001</v>
      </c>
      <c r="AO113" s="40">
        <v>4.3899999999999997</v>
      </c>
      <c r="AP113" s="40">
        <v>4.4999999999999998E-2</v>
      </c>
      <c r="AQ113" s="40">
        <v>4.1100000000000003</v>
      </c>
      <c r="AR113" s="40">
        <v>0.32500000000000001</v>
      </c>
      <c r="AS113" s="40">
        <v>4.3899999999999997</v>
      </c>
      <c r="AT113" s="40">
        <v>0.33</v>
      </c>
      <c r="AU113" s="40">
        <v>4.3949999999999996</v>
      </c>
    </row>
    <row r="114" spans="1:47" x14ac:dyDescent="0.25">
      <c r="A114" s="82">
        <v>39630</v>
      </c>
      <c r="B114" s="40">
        <v>54.4</v>
      </c>
      <c r="C114" s="40">
        <v>50.03</v>
      </c>
      <c r="D114" s="40">
        <v>45.49</v>
      </c>
      <c r="E114" s="40">
        <v>48.73</v>
      </c>
      <c r="F114" s="40">
        <v>56.15</v>
      </c>
      <c r="G114" s="40">
        <v>58.87</v>
      </c>
      <c r="I114" s="40">
        <v>48.45</v>
      </c>
      <c r="R114" s="40">
        <v>41.235651390196729</v>
      </c>
      <c r="AI114" s="50"/>
      <c r="AJ114" s="70"/>
      <c r="AL114" s="40">
        <v>40330</v>
      </c>
      <c r="AM114" s="40">
        <v>4.2170000000000005</v>
      </c>
      <c r="AN114" s="40">
        <v>0.33500000000000002</v>
      </c>
      <c r="AO114" s="40">
        <v>4.5520000000000005</v>
      </c>
      <c r="AP114" s="40">
        <v>4.4999999999999998E-2</v>
      </c>
      <c r="AQ114" s="40">
        <v>4.2620000000000005</v>
      </c>
      <c r="AR114" s="40">
        <v>0.33500000000000002</v>
      </c>
      <c r="AS114" s="40">
        <v>4.5520000000000005</v>
      </c>
      <c r="AT114" s="40">
        <v>0.37</v>
      </c>
      <c r="AU114" s="40">
        <v>4.5870000000000006</v>
      </c>
    </row>
    <row r="115" spans="1:47" x14ac:dyDescent="0.25">
      <c r="A115" s="82">
        <v>39661</v>
      </c>
      <c r="B115" s="40">
        <v>60.6</v>
      </c>
      <c r="C115" s="40">
        <v>54.13</v>
      </c>
      <c r="D115" s="40">
        <v>50.05</v>
      </c>
      <c r="E115" s="40">
        <v>53.97</v>
      </c>
      <c r="F115" s="40">
        <v>62.1</v>
      </c>
      <c r="G115" s="40">
        <v>66.08</v>
      </c>
      <c r="I115" s="40">
        <v>57.45</v>
      </c>
      <c r="R115" s="40">
        <v>41.716234464689876</v>
      </c>
      <c r="AI115" s="50"/>
      <c r="AJ115" s="70"/>
      <c r="AL115" s="40">
        <v>40360</v>
      </c>
      <c r="AM115" s="40">
        <v>4.3245000000000005</v>
      </c>
      <c r="AN115" s="40">
        <v>0.45</v>
      </c>
      <c r="AO115" s="40">
        <v>4.7745000000000006</v>
      </c>
      <c r="AP115" s="40">
        <v>4.4999999999999998E-2</v>
      </c>
      <c r="AQ115" s="40">
        <v>4.3695000000000004</v>
      </c>
      <c r="AR115" s="40">
        <v>0.35</v>
      </c>
      <c r="AS115" s="40">
        <v>4.6745000000000001</v>
      </c>
      <c r="AT115" s="40">
        <v>0.41</v>
      </c>
      <c r="AU115" s="40">
        <v>4.7345000000000006</v>
      </c>
    </row>
    <row r="116" spans="1:47" x14ac:dyDescent="0.25">
      <c r="A116" s="82">
        <v>39692</v>
      </c>
      <c r="B116" s="40">
        <v>48.67</v>
      </c>
      <c r="C116" s="40">
        <v>48.59</v>
      </c>
      <c r="D116" s="40">
        <v>44.64</v>
      </c>
      <c r="E116" s="40">
        <v>51.14</v>
      </c>
      <c r="F116" s="40">
        <v>49.72</v>
      </c>
      <c r="G116" s="40">
        <v>53.14</v>
      </c>
      <c r="I116" s="40">
        <v>40.200000000000003</v>
      </c>
      <c r="R116" s="40">
        <v>41.644975212962528</v>
      </c>
      <c r="AI116" s="50"/>
      <c r="AJ116" s="70"/>
      <c r="AL116" s="40">
        <v>40391</v>
      </c>
      <c r="AM116" s="40">
        <v>4.2095000000000002</v>
      </c>
      <c r="AN116" s="40">
        <v>0.45</v>
      </c>
      <c r="AO116" s="40">
        <v>4.6595000000000004</v>
      </c>
      <c r="AP116" s="40">
        <v>0.13</v>
      </c>
      <c r="AQ116" s="40">
        <v>4.3395000000000001</v>
      </c>
      <c r="AR116" s="40">
        <v>0.35</v>
      </c>
      <c r="AS116" s="40">
        <v>4.5594999999999999</v>
      </c>
      <c r="AT116" s="40">
        <v>0.41</v>
      </c>
      <c r="AU116" s="40">
        <v>4.6195000000000004</v>
      </c>
    </row>
    <row r="117" spans="1:47" x14ac:dyDescent="0.25">
      <c r="A117" s="82">
        <v>39722</v>
      </c>
      <c r="B117" s="40">
        <v>38.65</v>
      </c>
      <c r="C117" s="40">
        <v>42.62</v>
      </c>
      <c r="D117" s="40">
        <v>40.94</v>
      </c>
      <c r="E117" s="40">
        <v>43.21</v>
      </c>
      <c r="F117" s="40">
        <v>39.96</v>
      </c>
      <c r="G117" s="40">
        <v>41.23</v>
      </c>
      <c r="I117" s="40">
        <v>40.450000000000003</v>
      </c>
      <c r="R117" s="40">
        <v>41.648829903386343</v>
      </c>
      <c r="AI117" s="50"/>
      <c r="AJ117" s="70"/>
      <c r="AL117" s="40">
        <v>40422</v>
      </c>
      <c r="AM117" s="40">
        <v>4.0625</v>
      </c>
      <c r="AN117" s="40">
        <v>0.41499999999999998</v>
      </c>
      <c r="AO117" s="40">
        <v>4.4775</v>
      </c>
      <c r="AP117" s="40">
        <v>0.13</v>
      </c>
      <c r="AQ117" s="40">
        <v>4.1924999999999999</v>
      </c>
      <c r="AR117" s="40">
        <v>0.315</v>
      </c>
      <c r="AS117" s="40">
        <v>4.3775000000000004</v>
      </c>
      <c r="AT117" s="40">
        <v>0.36</v>
      </c>
      <c r="AU117" s="40">
        <v>4.4225000000000003</v>
      </c>
    </row>
    <row r="118" spans="1:47" x14ac:dyDescent="0.25">
      <c r="A118" s="82">
        <v>39753</v>
      </c>
      <c r="B118" s="40">
        <v>37.22</v>
      </c>
      <c r="C118" s="40">
        <v>40.29</v>
      </c>
      <c r="D118" s="40">
        <v>38.659999999999997</v>
      </c>
      <c r="E118" s="40">
        <v>42.22</v>
      </c>
      <c r="F118" s="40">
        <v>39.69</v>
      </c>
      <c r="G118" s="40">
        <v>39.549999999999997</v>
      </c>
      <c r="I118" s="40">
        <v>36.450000000000003</v>
      </c>
      <c r="R118" s="40">
        <v>44.108914322713282</v>
      </c>
      <c r="AI118" s="50"/>
      <c r="AJ118" s="70"/>
      <c r="AL118" s="40">
        <v>40452</v>
      </c>
      <c r="AM118" s="40">
        <v>3.8975</v>
      </c>
      <c r="AN118" s="40">
        <v>0.46</v>
      </c>
      <c r="AO118" s="40">
        <v>4.3574999999999999</v>
      </c>
      <c r="AP118" s="40">
        <v>0.13</v>
      </c>
      <c r="AQ118" s="40">
        <v>4.0274999999999999</v>
      </c>
      <c r="AR118" s="40">
        <v>0.36</v>
      </c>
      <c r="AS118" s="40">
        <v>4.2575000000000003</v>
      </c>
      <c r="AT118" s="40">
        <v>0.4</v>
      </c>
      <c r="AU118" s="40">
        <v>4.2975000000000003</v>
      </c>
    </row>
    <row r="119" spans="1:47" x14ac:dyDescent="0.25">
      <c r="A119" s="82">
        <v>39783</v>
      </c>
      <c r="B119" s="40">
        <v>37.22</v>
      </c>
      <c r="C119" s="40">
        <v>41.76</v>
      </c>
      <c r="D119" s="40">
        <v>40.090000000000003</v>
      </c>
      <c r="E119" s="40">
        <v>43.35</v>
      </c>
      <c r="F119" s="40">
        <v>40.909999999999997</v>
      </c>
      <c r="G119" s="40">
        <v>39.42</v>
      </c>
      <c r="I119" s="40">
        <v>39.200000000000003</v>
      </c>
      <c r="R119" s="40">
        <v>46.046118484005099</v>
      </c>
      <c r="AI119" s="50"/>
      <c r="AJ119" s="70"/>
      <c r="AL119" s="40">
        <v>40483</v>
      </c>
      <c r="AM119" s="40">
        <v>3.8925000000000001</v>
      </c>
      <c r="AN119" s="40">
        <v>0.56000000000000005</v>
      </c>
      <c r="AO119" s="40">
        <v>4.4524999999999997</v>
      </c>
      <c r="AP119" s="40">
        <v>0.13</v>
      </c>
      <c r="AQ119" s="40">
        <v>4.0225</v>
      </c>
      <c r="AR119" s="40">
        <v>0.46</v>
      </c>
      <c r="AS119" s="40">
        <v>4.3525</v>
      </c>
      <c r="AT119" s="40">
        <v>0.73</v>
      </c>
      <c r="AU119" s="40">
        <v>4.6224999999999996</v>
      </c>
    </row>
    <row r="120" spans="1:47" x14ac:dyDescent="0.25">
      <c r="A120" s="82">
        <v>39814</v>
      </c>
      <c r="B120" s="40">
        <v>37.479999999999997</v>
      </c>
      <c r="C120" s="40">
        <v>44.07</v>
      </c>
      <c r="D120" s="40">
        <v>41.9</v>
      </c>
      <c r="E120" s="40">
        <v>43.77</v>
      </c>
      <c r="F120" s="40">
        <v>41.67</v>
      </c>
      <c r="G120" s="40">
        <v>39.950000000000003</v>
      </c>
      <c r="I120" s="40">
        <v>29.7</v>
      </c>
      <c r="R120" s="40">
        <v>47.396895475312583</v>
      </c>
      <c r="AI120" s="50"/>
      <c r="AJ120" s="70"/>
      <c r="AL120" s="40">
        <v>40513</v>
      </c>
      <c r="AM120" s="40">
        <v>3.9305000000000003</v>
      </c>
      <c r="AN120" s="40">
        <v>0.77</v>
      </c>
      <c r="AO120" s="40">
        <v>4.7004999999999999</v>
      </c>
      <c r="AP120" s="40">
        <v>0.13</v>
      </c>
      <c r="AQ120" s="40">
        <v>4.0605000000000002</v>
      </c>
      <c r="AR120" s="40">
        <v>0.77</v>
      </c>
      <c r="AS120" s="40">
        <v>4.7004999999999999</v>
      </c>
      <c r="AT120" s="40">
        <v>0.98</v>
      </c>
      <c r="AU120" s="40">
        <v>4.9105000000000008</v>
      </c>
    </row>
    <row r="121" spans="1:47" x14ac:dyDescent="0.25">
      <c r="A121" s="82">
        <v>39845</v>
      </c>
      <c r="B121" s="40">
        <v>37</v>
      </c>
      <c r="C121" s="40">
        <v>43.26</v>
      </c>
      <c r="D121" s="40">
        <v>41.11</v>
      </c>
      <c r="E121" s="40">
        <v>43.25</v>
      </c>
      <c r="F121" s="40">
        <v>40.229999999999997</v>
      </c>
      <c r="G121" s="40">
        <v>39.47</v>
      </c>
      <c r="I121" s="40">
        <v>31.95</v>
      </c>
      <c r="R121" s="40">
        <v>45.983815865214297</v>
      </c>
      <c r="AI121" s="50"/>
      <c r="AJ121" s="70"/>
      <c r="AL121" s="40">
        <v>40544</v>
      </c>
      <c r="AM121" s="40">
        <v>3.9755000000000003</v>
      </c>
      <c r="AN121" s="40">
        <v>1.04</v>
      </c>
      <c r="AO121" s="40">
        <v>5.0155000000000003</v>
      </c>
      <c r="AP121" s="40">
        <v>4.4999999999999998E-2</v>
      </c>
      <c r="AQ121" s="40">
        <v>4.0205000000000002</v>
      </c>
      <c r="AR121" s="40">
        <v>1.04</v>
      </c>
      <c r="AS121" s="40">
        <v>5.0155000000000003</v>
      </c>
      <c r="AT121" s="40">
        <v>1.6</v>
      </c>
      <c r="AU121" s="40">
        <v>5.5754999999999999</v>
      </c>
    </row>
    <row r="122" spans="1:47" x14ac:dyDescent="0.25">
      <c r="A122" s="82">
        <v>39873</v>
      </c>
      <c r="B122" s="40">
        <v>37</v>
      </c>
      <c r="C122" s="40">
        <v>40.93</v>
      </c>
      <c r="D122" s="40">
        <v>38.72</v>
      </c>
      <c r="E122" s="40">
        <v>42.33</v>
      </c>
      <c r="F122" s="40">
        <v>38.79</v>
      </c>
      <c r="G122" s="40">
        <v>39.47</v>
      </c>
      <c r="I122" s="40">
        <v>28.95</v>
      </c>
      <c r="R122" s="40">
        <v>44.16362577956572</v>
      </c>
      <c r="AI122" s="50"/>
      <c r="AJ122" s="70"/>
      <c r="AL122" s="40">
        <v>40575</v>
      </c>
      <c r="AM122" s="40">
        <v>4.0135000000000005</v>
      </c>
      <c r="AN122" s="40">
        <v>1.04</v>
      </c>
      <c r="AO122" s="40">
        <v>5.0535000000000005</v>
      </c>
      <c r="AP122" s="40">
        <v>4.4999999999999998E-2</v>
      </c>
      <c r="AQ122" s="40">
        <v>4.0585000000000004</v>
      </c>
      <c r="AR122" s="40">
        <v>1.04</v>
      </c>
      <c r="AS122" s="40">
        <v>5.0535000000000005</v>
      </c>
      <c r="AT122" s="40">
        <v>1.6</v>
      </c>
      <c r="AU122" s="40">
        <v>5.6135000000000002</v>
      </c>
    </row>
    <row r="123" spans="1:47" x14ac:dyDescent="0.25">
      <c r="A123" s="82">
        <v>39904</v>
      </c>
      <c r="B123" s="40">
        <v>36.520000000000003</v>
      </c>
      <c r="C123" s="40">
        <v>41.08</v>
      </c>
      <c r="D123" s="40">
        <v>37.130000000000003</v>
      </c>
      <c r="E123" s="40">
        <v>41.02</v>
      </c>
      <c r="F123" s="40">
        <v>38.31</v>
      </c>
      <c r="G123" s="40">
        <v>38.99</v>
      </c>
      <c r="I123" s="40">
        <v>36</v>
      </c>
      <c r="R123" s="40">
        <v>40.984661601538967</v>
      </c>
      <c r="AI123" s="50"/>
      <c r="AJ123" s="70"/>
      <c r="AL123" s="40">
        <v>40603</v>
      </c>
      <c r="AM123" s="40">
        <v>4.0075000000000003</v>
      </c>
      <c r="AN123" s="40">
        <v>0.54</v>
      </c>
      <c r="AO123" s="40">
        <v>4.5475000000000003</v>
      </c>
      <c r="AP123" s="40">
        <v>4.4999999999999998E-2</v>
      </c>
      <c r="AQ123" s="40">
        <v>4.0525000000000002</v>
      </c>
      <c r="AR123" s="40">
        <v>0.54</v>
      </c>
      <c r="AS123" s="40">
        <v>4.5475000000000003</v>
      </c>
      <c r="AT123" s="40">
        <v>0.72</v>
      </c>
      <c r="AU123" s="40">
        <v>4.7275</v>
      </c>
    </row>
    <row r="124" spans="1:47" x14ac:dyDescent="0.25">
      <c r="A124" s="82">
        <v>39934</v>
      </c>
      <c r="B124" s="40">
        <v>36.520000000000003</v>
      </c>
      <c r="C124" s="40">
        <v>39.17</v>
      </c>
      <c r="D124" s="40">
        <v>35.28</v>
      </c>
      <c r="E124" s="40">
        <v>41.02</v>
      </c>
      <c r="F124" s="40">
        <v>38.79</v>
      </c>
      <c r="G124" s="40">
        <v>38.99</v>
      </c>
      <c r="I124" s="40">
        <v>36</v>
      </c>
      <c r="R124" s="40">
        <v>40.95074909218588</v>
      </c>
      <c r="AI124" s="50"/>
      <c r="AJ124" s="70"/>
      <c r="AL124" s="40">
        <v>40634</v>
      </c>
      <c r="AM124" s="40">
        <v>4.0075000000000003</v>
      </c>
      <c r="AN124" s="40">
        <v>0.36</v>
      </c>
      <c r="AO124" s="40">
        <v>4.3674999999999997</v>
      </c>
      <c r="AP124" s="40">
        <v>4.4999999999999998E-2</v>
      </c>
      <c r="AQ124" s="40">
        <v>4.0525000000000002</v>
      </c>
      <c r="AR124" s="40">
        <v>0.36</v>
      </c>
      <c r="AS124" s="40">
        <v>4.3674999999999997</v>
      </c>
      <c r="AT124" s="40">
        <v>0.38</v>
      </c>
      <c r="AU124" s="40">
        <v>4.3875000000000002</v>
      </c>
    </row>
    <row r="125" spans="1:47" x14ac:dyDescent="0.25">
      <c r="A125" s="82">
        <v>39965</v>
      </c>
      <c r="B125" s="40">
        <v>40.85</v>
      </c>
      <c r="C125" s="40">
        <v>39.869999999999997</v>
      </c>
      <c r="D125" s="40">
        <v>35.950000000000003</v>
      </c>
      <c r="E125" s="40">
        <v>43.39</v>
      </c>
      <c r="F125" s="40">
        <v>43.1</v>
      </c>
      <c r="G125" s="40">
        <v>44.5</v>
      </c>
      <c r="I125" s="40">
        <v>42</v>
      </c>
      <c r="R125" s="40">
        <v>41.460481450478753</v>
      </c>
      <c r="AI125" s="50"/>
      <c r="AJ125" s="70"/>
      <c r="AL125" s="40">
        <v>40664</v>
      </c>
      <c r="AM125" s="40">
        <v>4.1775000000000002</v>
      </c>
      <c r="AN125" s="40">
        <v>0.32500000000000001</v>
      </c>
      <c r="AO125" s="40">
        <v>4.5025000000000004</v>
      </c>
      <c r="AP125" s="40">
        <v>4.4999999999999998E-2</v>
      </c>
      <c r="AQ125" s="40">
        <v>4.2225000000000001</v>
      </c>
      <c r="AR125" s="40">
        <v>0.32500000000000001</v>
      </c>
      <c r="AS125" s="40">
        <v>4.5025000000000004</v>
      </c>
      <c r="AT125" s="40">
        <v>0.33</v>
      </c>
      <c r="AU125" s="40">
        <v>4.5075000000000003</v>
      </c>
    </row>
    <row r="126" spans="1:47" x14ac:dyDescent="0.25">
      <c r="A126" s="82">
        <v>39995</v>
      </c>
      <c r="B126" s="40">
        <v>54.79</v>
      </c>
      <c r="C126" s="40">
        <v>50.58</v>
      </c>
      <c r="D126" s="40">
        <v>45.64</v>
      </c>
      <c r="E126" s="40">
        <v>48.77</v>
      </c>
      <c r="F126" s="40">
        <v>56.53</v>
      </c>
      <c r="G126" s="40">
        <v>59.09</v>
      </c>
      <c r="I126" s="40">
        <v>49</v>
      </c>
      <c r="R126" s="40">
        <v>42.058801689227451</v>
      </c>
      <c r="AI126" s="50"/>
      <c r="AJ126" s="70"/>
      <c r="AL126" s="40">
        <v>40695</v>
      </c>
      <c r="AM126" s="40">
        <v>4.3295000000000003</v>
      </c>
      <c r="AN126" s="40">
        <v>0.33500000000000002</v>
      </c>
      <c r="AO126" s="40">
        <v>4.6645000000000003</v>
      </c>
      <c r="AP126" s="40">
        <v>4.4999999999999998E-2</v>
      </c>
      <c r="AQ126" s="40">
        <v>4.3745000000000003</v>
      </c>
      <c r="AR126" s="40">
        <v>0.33500000000000002</v>
      </c>
      <c r="AS126" s="40">
        <v>4.6645000000000003</v>
      </c>
      <c r="AT126" s="40">
        <v>0.37</v>
      </c>
      <c r="AU126" s="40">
        <v>4.6995000000000005</v>
      </c>
    </row>
    <row r="127" spans="1:47" x14ac:dyDescent="0.25">
      <c r="A127" s="82">
        <v>40026</v>
      </c>
      <c r="B127" s="40">
        <v>61.04</v>
      </c>
      <c r="C127" s="40">
        <v>54.43</v>
      </c>
      <c r="D127" s="40">
        <v>49.9</v>
      </c>
      <c r="E127" s="40">
        <v>53.63</v>
      </c>
      <c r="F127" s="40">
        <v>62.52</v>
      </c>
      <c r="G127" s="40">
        <v>66.27</v>
      </c>
      <c r="I127" s="40">
        <v>58</v>
      </c>
      <c r="R127" s="40">
        <v>42.571177073881522</v>
      </c>
      <c r="AI127" s="50"/>
      <c r="AJ127" s="70"/>
      <c r="AL127" s="40">
        <v>40725</v>
      </c>
      <c r="AM127" s="40">
        <v>4.4394999999999998</v>
      </c>
      <c r="AN127" s="40">
        <v>0.45</v>
      </c>
      <c r="AO127" s="40">
        <v>4.8895</v>
      </c>
      <c r="AP127" s="40">
        <v>4.4999999999999998E-2</v>
      </c>
      <c r="AQ127" s="40">
        <v>4.4844999999999997</v>
      </c>
      <c r="AR127" s="40">
        <v>0.35</v>
      </c>
      <c r="AS127" s="40">
        <v>4.7894999999999994</v>
      </c>
      <c r="AT127" s="40">
        <v>0.41</v>
      </c>
      <c r="AU127" s="40">
        <v>4.8494999999999999</v>
      </c>
    </row>
    <row r="128" spans="1:47" x14ac:dyDescent="0.25">
      <c r="A128" s="82">
        <v>40057</v>
      </c>
      <c r="B128" s="40">
        <v>49.02</v>
      </c>
      <c r="C128" s="40">
        <v>49.23</v>
      </c>
      <c r="D128" s="40">
        <v>44.85</v>
      </c>
      <c r="E128" s="40">
        <v>51.01</v>
      </c>
      <c r="F128" s="40">
        <v>50.06</v>
      </c>
      <c r="G128" s="40">
        <v>53.33</v>
      </c>
      <c r="I128" s="40">
        <v>40.700000000000003</v>
      </c>
      <c r="R128" s="40">
        <v>42.528790411544428</v>
      </c>
      <c r="AI128" s="50"/>
      <c r="AJ128" s="70"/>
      <c r="AL128" s="40">
        <v>40756</v>
      </c>
      <c r="AM128" s="40">
        <v>4.3245000000000005</v>
      </c>
      <c r="AN128" s="40">
        <v>0.45</v>
      </c>
      <c r="AO128" s="40">
        <v>4.7745000000000006</v>
      </c>
      <c r="AP128" s="40">
        <v>0.13</v>
      </c>
      <c r="AQ128" s="40">
        <v>4.4545000000000003</v>
      </c>
      <c r="AR128" s="40">
        <v>0.35</v>
      </c>
      <c r="AS128" s="40">
        <v>4.6745000000000001</v>
      </c>
      <c r="AT128" s="40">
        <v>0.41</v>
      </c>
      <c r="AU128" s="40">
        <v>4.7345000000000006</v>
      </c>
    </row>
    <row r="129" spans="1:36" x14ac:dyDescent="0.25">
      <c r="A129" s="82">
        <v>40087</v>
      </c>
      <c r="B129" s="40">
        <v>38.93</v>
      </c>
      <c r="C129" s="40">
        <v>43.61</v>
      </c>
      <c r="D129" s="40">
        <v>41.41</v>
      </c>
      <c r="E129" s="40">
        <v>43.66</v>
      </c>
      <c r="F129" s="40">
        <v>40.229999999999997</v>
      </c>
      <c r="G129" s="40">
        <v>41.5</v>
      </c>
      <c r="I129" s="40">
        <v>41</v>
      </c>
      <c r="R129" s="40">
        <v>42.561658401597221</v>
      </c>
      <c r="AI129" s="50"/>
      <c r="AJ129" s="70"/>
    </row>
    <row r="130" spans="1:36" x14ac:dyDescent="0.25">
      <c r="A130" s="82">
        <v>40118</v>
      </c>
      <c r="B130" s="40">
        <v>37.49</v>
      </c>
      <c r="C130" s="40">
        <v>41.42</v>
      </c>
      <c r="D130" s="40">
        <v>39.29</v>
      </c>
      <c r="E130" s="40">
        <v>42.74</v>
      </c>
      <c r="F130" s="40">
        <v>39.97</v>
      </c>
      <c r="G130" s="40">
        <v>39.83</v>
      </c>
      <c r="I130" s="40">
        <v>37</v>
      </c>
      <c r="R130" s="40">
        <v>45.507680424185814</v>
      </c>
      <c r="AI130" s="50"/>
      <c r="AJ130" s="70"/>
    </row>
    <row r="131" spans="1:36" x14ac:dyDescent="0.25">
      <c r="A131" s="82">
        <v>40148</v>
      </c>
      <c r="B131" s="40">
        <v>37.49</v>
      </c>
      <c r="C131" s="40">
        <v>42.81</v>
      </c>
      <c r="D131" s="40">
        <v>40.619999999999997</v>
      </c>
      <c r="E131" s="40">
        <v>43.79</v>
      </c>
      <c r="F131" s="40">
        <v>41.19</v>
      </c>
      <c r="G131" s="40">
        <v>39.71</v>
      </c>
      <c r="I131" s="40">
        <v>39.700000000000003</v>
      </c>
      <c r="R131" s="40">
        <v>47.469637829623778</v>
      </c>
      <c r="AI131" s="50"/>
      <c r="AJ131" s="70"/>
    </row>
    <row r="132" spans="1:36" x14ac:dyDescent="0.25">
      <c r="A132" s="82">
        <v>40179</v>
      </c>
      <c r="B132" s="40">
        <v>37.75</v>
      </c>
      <c r="C132" s="40">
        <v>45.07</v>
      </c>
      <c r="D132" s="40">
        <v>42.34</v>
      </c>
      <c r="E132" s="40">
        <v>44.2</v>
      </c>
      <c r="F132" s="40">
        <v>41.95</v>
      </c>
      <c r="G132" s="40">
        <v>40.17</v>
      </c>
      <c r="I132" s="40">
        <v>30.2</v>
      </c>
      <c r="R132" s="40">
        <v>48.872423741585465</v>
      </c>
      <c r="AI132" s="50"/>
      <c r="AJ132" s="70"/>
    </row>
    <row r="133" spans="1:36" x14ac:dyDescent="0.25">
      <c r="A133" s="82">
        <v>40210</v>
      </c>
      <c r="B133" s="40">
        <v>37.270000000000003</v>
      </c>
      <c r="C133" s="40">
        <v>44.31</v>
      </c>
      <c r="D133" s="40">
        <v>41.6</v>
      </c>
      <c r="E133" s="40">
        <v>43.72</v>
      </c>
      <c r="F133" s="40">
        <v>40.5</v>
      </c>
      <c r="G133" s="40">
        <v>39.69</v>
      </c>
      <c r="I133" s="40">
        <v>32.450000000000003</v>
      </c>
      <c r="R133" s="40">
        <v>47.454641153099409</v>
      </c>
      <c r="AI133" s="50"/>
      <c r="AJ133" s="70"/>
    </row>
    <row r="134" spans="1:36" x14ac:dyDescent="0.25">
      <c r="A134" s="82">
        <v>40238</v>
      </c>
      <c r="B134" s="40">
        <v>37.270000000000003</v>
      </c>
      <c r="C134" s="40">
        <v>42.12</v>
      </c>
      <c r="D134" s="40">
        <v>39.380000000000003</v>
      </c>
      <c r="E134" s="40">
        <v>42.87</v>
      </c>
      <c r="F134" s="40">
        <v>39.049999999999997</v>
      </c>
      <c r="G134" s="40">
        <v>39.700000000000003</v>
      </c>
      <c r="I134" s="40">
        <v>29.45</v>
      </c>
      <c r="R134" s="40">
        <v>45.624743993744403</v>
      </c>
      <c r="AI134" s="50"/>
      <c r="AJ134" s="70"/>
    </row>
    <row r="135" spans="1:36" x14ac:dyDescent="0.25">
      <c r="A135" s="82">
        <v>40269</v>
      </c>
      <c r="B135" s="40">
        <v>36.78</v>
      </c>
      <c r="C135" s="40">
        <v>42.26</v>
      </c>
      <c r="D135" s="40">
        <v>37.9</v>
      </c>
      <c r="E135" s="40">
        <v>41.65</v>
      </c>
      <c r="F135" s="40">
        <v>38.57</v>
      </c>
      <c r="G135" s="40">
        <v>39.21</v>
      </c>
      <c r="I135" s="40">
        <v>36.75</v>
      </c>
      <c r="R135" s="40">
        <v>41.978480396856718</v>
      </c>
      <c r="AI135" s="50"/>
      <c r="AJ135" s="70"/>
    </row>
    <row r="136" spans="1:36" x14ac:dyDescent="0.25">
      <c r="A136" s="82">
        <v>40299</v>
      </c>
      <c r="B136" s="40">
        <v>36.78</v>
      </c>
      <c r="C136" s="40">
        <v>40.47</v>
      </c>
      <c r="D136" s="40">
        <v>36.17</v>
      </c>
      <c r="E136" s="40">
        <v>41.65</v>
      </c>
      <c r="F136" s="40">
        <v>39.049999999999997</v>
      </c>
      <c r="G136" s="40">
        <v>39.21</v>
      </c>
      <c r="I136" s="40">
        <v>36.75</v>
      </c>
      <c r="R136" s="40">
        <v>41.950978761828878</v>
      </c>
      <c r="AI136" s="50"/>
      <c r="AJ136" s="70"/>
    </row>
    <row r="137" spans="1:36" x14ac:dyDescent="0.25">
      <c r="A137" s="82">
        <v>40330</v>
      </c>
      <c r="B137" s="40">
        <v>41.14</v>
      </c>
      <c r="C137" s="40">
        <v>41.12</v>
      </c>
      <c r="D137" s="40">
        <v>36.79</v>
      </c>
      <c r="E137" s="40">
        <v>43.84</v>
      </c>
      <c r="F137" s="40">
        <v>43.4</v>
      </c>
      <c r="G137" s="40">
        <v>44.64</v>
      </c>
      <c r="I137" s="40">
        <v>42.75</v>
      </c>
      <c r="R137" s="40">
        <v>42.472685458693455</v>
      </c>
      <c r="AI137" s="50"/>
      <c r="AJ137" s="70"/>
    </row>
    <row r="138" spans="1:36" x14ac:dyDescent="0.25">
      <c r="A138" s="82">
        <v>40360</v>
      </c>
      <c r="B138" s="40">
        <v>55.18</v>
      </c>
      <c r="C138" s="40">
        <v>51.2</v>
      </c>
      <c r="D138" s="40">
        <v>45.82</v>
      </c>
      <c r="E138" s="40">
        <v>48.84</v>
      </c>
      <c r="F138" s="40">
        <v>56.91</v>
      </c>
      <c r="G138" s="40">
        <v>59.27</v>
      </c>
      <c r="I138" s="40">
        <v>49.75</v>
      </c>
      <c r="R138" s="40">
        <v>43.083801621255169</v>
      </c>
      <c r="AI138" s="50"/>
      <c r="AJ138" s="70"/>
    </row>
    <row r="139" spans="1:36" x14ac:dyDescent="0.25">
      <c r="A139" s="82">
        <v>40391</v>
      </c>
      <c r="B139" s="40">
        <v>61.47</v>
      </c>
      <c r="C139" s="40">
        <v>54.83</v>
      </c>
      <c r="D139" s="40">
        <v>49.78</v>
      </c>
      <c r="E139" s="40">
        <v>53.34</v>
      </c>
      <c r="F139" s="40">
        <v>62.95</v>
      </c>
      <c r="G139" s="40">
        <v>66.41</v>
      </c>
      <c r="I139" s="40">
        <v>58.75</v>
      </c>
      <c r="R139" s="40">
        <v>43.608525185129189</v>
      </c>
      <c r="AI139" s="50"/>
      <c r="AJ139" s="70"/>
    </row>
    <row r="140" spans="1:36" x14ac:dyDescent="0.25">
      <c r="A140" s="82">
        <v>40422</v>
      </c>
      <c r="B140" s="40">
        <v>49.37</v>
      </c>
      <c r="C140" s="40">
        <v>49.93</v>
      </c>
      <c r="D140" s="40">
        <v>45.09</v>
      </c>
      <c r="E140" s="40">
        <v>50.91</v>
      </c>
      <c r="F140" s="40">
        <v>50.4</v>
      </c>
      <c r="G140" s="40">
        <v>53.47</v>
      </c>
      <c r="I140" s="40">
        <v>41.2</v>
      </c>
      <c r="R140" s="40">
        <v>43.572946718309559</v>
      </c>
      <c r="AI140" s="50"/>
      <c r="AJ140" s="70"/>
    </row>
    <row r="141" spans="1:36" x14ac:dyDescent="0.25">
      <c r="A141" s="82">
        <v>40452</v>
      </c>
      <c r="B141" s="40">
        <v>39.21</v>
      </c>
      <c r="C141" s="40">
        <v>44.65</v>
      </c>
      <c r="D141" s="40">
        <v>41.88</v>
      </c>
      <c r="E141" s="40">
        <v>44.1</v>
      </c>
      <c r="F141" s="40">
        <v>40.5</v>
      </c>
      <c r="G141" s="40">
        <v>41.73</v>
      </c>
      <c r="I141" s="40">
        <v>41.75</v>
      </c>
      <c r="R141" s="40">
        <v>43.613169997259945</v>
      </c>
      <c r="AI141" s="50"/>
      <c r="AJ141" s="70"/>
    </row>
    <row r="142" spans="1:36" x14ac:dyDescent="0.25">
      <c r="A142" s="82">
        <v>40483</v>
      </c>
      <c r="B142" s="40">
        <v>37.75</v>
      </c>
      <c r="C142" s="40">
        <v>42.59</v>
      </c>
      <c r="D142" s="40">
        <v>39.909999999999997</v>
      </c>
      <c r="E142" s="40">
        <v>43.25</v>
      </c>
      <c r="F142" s="40">
        <v>40.24</v>
      </c>
      <c r="G142" s="40">
        <v>40.06</v>
      </c>
      <c r="I142" s="40">
        <v>37.75</v>
      </c>
      <c r="R142" s="40">
        <v>46.213892967868247</v>
      </c>
      <c r="AI142" s="50"/>
      <c r="AJ142" s="70"/>
    </row>
    <row r="143" spans="1:36" x14ac:dyDescent="0.25">
      <c r="A143" s="82">
        <v>40513</v>
      </c>
      <c r="B143" s="40">
        <v>37.75</v>
      </c>
      <c r="C143" s="40">
        <v>43.89</v>
      </c>
      <c r="D143" s="40">
        <v>41.15</v>
      </c>
      <c r="E143" s="40">
        <v>44.22</v>
      </c>
      <c r="F143" s="40">
        <v>41.47</v>
      </c>
      <c r="G143" s="40">
        <v>39.950000000000003</v>
      </c>
      <c r="I143" s="40">
        <v>40.200000000000003</v>
      </c>
      <c r="R143" s="40">
        <v>48.204058666547539</v>
      </c>
      <c r="AI143" s="50"/>
      <c r="AJ143" s="70"/>
    </row>
    <row r="144" spans="1:36" x14ac:dyDescent="0.25">
      <c r="A144" s="82">
        <v>40544</v>
      </c>
      <c r="B144" s="40">
        <v>38.020000000000003</v>
      </c>
      <c r="C144" s="40">
        <v>46.07</v>
      </c>
      <c r="D144" s="40">
        <v>42.77</v>
      </c>
      <c r="E144" s="40">
        <v>44.62</v>
      </c>
      <c r="F144" s="40">
        <v>42.23</v>
      </c>
      <c r="G144" s="40">
        <v>40.39</v>
      </c>
      <c r="I144" s="40">
        <v>30.7</v>
      </c>
      <c r="R144" s="40">
        <v>43.447020480228801</v>
      </c>
      <c r="AI144" s="50"/>
      <c r="AJ144" s="70"/>
    </row>
    <row r="145" spans="1:36" x14ac:dyDescent="0.25">
      <c r="A145" s="82">
        <v>40575</v>
      </c>
      <c r="B145" s="40">
        <v>37.53</v>
      </c>
      <c r="C145" s="40">
        <v>45.36</v>
      </c>
      <c r="D145" s="40">
        <v>42.09</v>
      </c>
      <c r="E145" s="40">
        <v>44.17</v>
      </c>
      <c r="F145" s="40">
        <v>40.770000000000003</v>
      </c>
      <c r="G145" s="40">
        <v>39.9</v>
      </c>
      <c r="I145" s="40">
        <v>32.950000000000003</v>
      </c>
      <c r="R145" s="40">
        <v>42.151701490568136</v>
      </c>
      <c r="AI145" s="50"/>
      <c r="AJ145" s="70"/>
    </row>
    <row r="146" spans="1:36" x14ac:dyDescent="0.25">
      <c r="A146" s="82">
        <v>40603</v>
      </c>
      <c r="B146" s="40">
        <v>37.53</v>
      </c>
      <c r="C146" s="40">
        <v>43.31</v>
      </c>
      <c r="D146" s="40">
        <v>40.020000000000003</v>
      </c>
      <c r="E146" s="40">
        <v>43.39</v>
      </c>
      <c r="F146" s="40">
        <v>39.31</v>
      </c>
      <c r="G146" s="40">
        <v>39.909999999999997</v>
      </c>
      <c r="I146" s="40">
        <v>29.95</v>
      </c>
      <c r="R146" s="40">
        <v>40.48319904676832</v>
      </c>
      <c r="AI146" s="50"/>
      <c r="AJ146" s="70"/>
    </row>
    <row r="147" spans="1:36" x14ac:dyDescent="0.25">
      <c r="A147" s="82">
        <v>40634</v>
      </c>
      <c r="B147" s="40">
        <v>37.049999999999997</v>
      </c>
      <c r="C147" s="40">
        <v>43.44</v>
      </c>
      <c r="D147" s="40">
        <v>38.64</v>
      </c>
      <c r="E147" s="40">
        <v>42.26</v>
      </c>
      <c r="F147" s="40">
        <v>38.83</v>
      </c>
      <c r="G147" s="40">
        <v>39.43</v>
      </c>
      <c r="I147" s="40">
        <v>37.25</v>
      </c>
      <c r="R147" s="40">
        <v>37.569157518023431</v>
      </c>
      <c r="AI147" s="50"/>
      <c r="AJ147" s="70"/>
    </row>
    <row r="148" spans="1:36" x14ac:dyDescent="0.25">
      <c r="A148" s="82">
        <v>40664</v>
      </c>
      <c r="B148" s="40">
        <v>37.049999999999997</v>
      </c>
      <c r="C148" s="40">
        <v>41.75</v>
      </c>
      <c r="D148" s="40">
        <v>37.04</v>
      </c>
      <c r="E148" s="40">
        <v>42.26</v>
      </c>
      <c r="F148" s="40">
        <v>39.31</v>
      </c>
      <c r="G148" s="40">
        <v>39.43</v>
      </c>
      <c r="I148" s="40">
        <v>37.25</v>
      </c>
      <c r="R148" s="40">
        <v>37.538071146782784</v>
      </c>
      <c r="AI148" s="50"/>
      <c r="AJ148" s="70"/>
    </row>
    <row r="149" spans="1:36" x14ac:dyDescent="0.25">
      <c r="A149" s="82">
        <v>40695</v>
      </c>
      <c r="B149" s="40">
        <v>41.43</v>
      </c>
      <c r="C149" s="40">
        <v>42.36</v>
      </c>
      <c r="D149" s="40">
        <v>37.619999999999997</v>
      </c>
      <c r="E149" s="40">
        <v>44.29</v>
      </c>
      <c r="F149" s="40">
        <v>43.69</v>
      </c>
      <c r="G149" s="40">
        <v>44.79</v>
      </c>
      <c r="I149" s="40">
        <v>43.25</v>
      </c>
      <c r="R149" s="40">
        <v>38.005324370608825</v>
      </c>
      <c r="AI149" s="50"/>
      <c r="AJ149" s="70"/>
    </row>
    <row r="150" spans="1:36" x14ac:dyDescent="0.25">
      <c r="A150" s="82">
        <v>40725</v>
      </c>
      <c r="B150" s="40">
        <v>55.57</v>
      </c>
      <c r="C150" s="40">
        <v>51.84</v>
      </c>
      <c r="D150" s="40">
        <v>46.02</v>
      </c>
      <c r="E150" s="40">
        <v>48.92</v>
      </c>
      <c r="F150" s="40">
        <v>57.3</v>
      </c>
      <c r="G150" s="40">
        <v>59.46</v>
      </c>
      <c r="I150" s="40">
        <v>50.25</v>
      </c>
      <c r="R150" s="40">
        <v>38.553782901615151</v>
      </c>
      <c r="AI150" s="50"/>
      <c r="AJ150" s="70"/>
    </row>
    <row r="151" spans="1:36" x14ac:dyDescent="0.25">
      <c r="A151" s="82">
        <v>40756</v>
      </c>
      <c r="B151" s="40">
        <v>61.91</v>
      </c>
      <c r="C151" s="40">
        <v>55.25</v>
      </c>
      <c r="D151" s="40">
        <v>49.71</v>
      </c>
      <c r="E151" s="40">
        <v>53.1</v>
      </c>
      <c r="F151" s="40">
        <v>63.37</v>
      </c>
      <c r="G151" s="40">
        <v>66.58</v>
      </c>
      <c r="I151" s="40">
        <v>59.25</v>
      </c>
      <c r="R151" s="40">
        <v>39.023458892149712</v>
      </c>
      <c r="AI151" s="50"/>
      <c r="AJ151" s="70"/>
    </row>
    <row r="152" spans="1:36" x14ac:dyDescent="0.25">
      <c r="A152" s="82">
        <v>40787</v>
      </c>
      <c r="B152" s="40">
        <v>49.72</v>
      </c>
      <c r="C152" s="40">
        <v>50.65</v>
      </c>
      <c r="D152" s="40">
        <v>45.34</v>
      </c>
      <c r="E152" s="40">
        <v>50.85</v>
      </c>
      <c r="F152" s="40">
        <v>50.74</v>
      </c>
      <c r="G152" s="40">
        <v>53.62</v>
      </c>
      <c r="I152" s="40">
        <v>41.7</v>
      </c>
      <c r="R152" s="40">
        <v>38.984604571245768</v>
      </c>
      <c r="AI152" s="50"/>
      <c r="AJ152" s="70"/>
    </row>
    <row r="153" spans="1:36" x14ac:dyDescent="0.25">
      <c r="A153" s="82">
        <v>40817</v>
      </c>
      <c r="B153" s="40">
        <v>39.479999999999997</v>
      </c>
      <c r="C153" s="40">
        <v>45.68</v>
      </c>
      <c r="D153" s="40">
        <v>42.35</v>
      </c>
      <c r="E153" s="40">
        <v>44.53</v>
      </c>
      <c r="F153" s="40">
        <v>40.770000000000003</v>
      </c>
      <c r="G153" s="40">
        <v>41.94</v>
      </c>
      <c r="I153" s="40">
        <v>42.25</v>
      </c>
      <c r="R153" s="40">
        <v>39.014733469407709</v>
      </c>
      <c r="AI153" s="50"/>
      <c r="AJ153" s="70"/>
    </row>
    <row r="154" spans="1:36" x14ac:dyDescent="0.25">
      <c r="A154" s="82">
        <v>40848</v>
      </c>
      <c r="B154" s="40">
        <v>38.020000000000003</v>
      </c>
      <c r="C154" s="40">
        <v>43.75</v>
      </c>
      <c r="D154" s="40">
        <v>40.520000000000003</v>
      </c>
      <c r="E154" s="40">
        <v>43.74</v>
      </c>
      <c r="F154" s="40">
        <v>40.520000000000003</v>
      </c>
      <c r="G154" s="40">
        <v>40.29</v>
      </c>
      <c r="I154" s="40">
        <v>38.25</v>
      </c>
      <c r="R154" s="40">
        <v>41.715245346125045</v>
      </c>
      <c r="AI154" s="50"/>
      <c r="AJ154" s="70"/>
    </row>
    <row r="155" spans="1:36" x14ac:dyDescent="0.25">
      <c r="A155" s="82">
        <v>40878</v>
      </c>
      <c r="B155" s="40">
        <v>38.020000000000003</v>
      </c>
      <c r="C155" s="40">
        <v>44.98</v>
      </c>
      <c r="D155" s="40">
        <v>41.67</v>
      </c>
      <c r="E155" s="40">
        <v>44.65</v>
      </c>
      <c r="F155" s="40">
        <v>41.75</v>
      </c>
      <c r="G155" s="40">
        <v>40.18</v>
      </c>
      <c r="I155" s="40">
        <v>40.700000000000003</v>
      </c>
      <c r="R155" s="40">
        <v>43.51370076647634</v>
      </c>
      <c r="AI155" s="50"/>
      <c r="AJ155" s="70"/>
    </row>
    <row r="156" spans="1:36" x14ac:dyDescent="0.25">
      <c r="A156" s="82">
        <v>40909</v>
      </c>
      <c r="B156" s="40">
        <v>38.29</v>
      </c>
      <c r="C156" s="40">
        <v>47.08</v>
      </c>
      <c r="D156" s="40">
        <v>43.22</v>
      </c>
      <c r="E156" s="40">
        <v>45.04</v>
      </c>
      <c r="F156" s="40">
        <v>42.51</v>
      </c>
      <c r="G156" s="40">
        <v>40.61</v>
      </c>
      <c r="I156" s="40">
        <v>30.95</v>
      </c>
      <c r="R156" s="40">
        <v>43.447020480228801</v>
      </c>
      <c r="AI156" s="50"/>
      <c r="AJ156" s="70"/>
    </row>
    <row r="157" spans="1:36" x14ac:dyDescent="0.25">
      <c r="A157" s="82">
        <v>40940</v>
      </c>
      <c r="B157" s="40">
        <v>37.799999999999997</v>
      </c>
      <c r="C157" s="40">
        <v>46.4</v>
      </c>
      <c r="D157" s="40">
        <v>42.58</v>
      </c>
      <c r="E157" s="40">
        <v>44.62</v>
      </c>
      <c r="F157" s="40">
        <v>41.04</v>
      </c>
      <c r="G157" s="40">
        <v>40.119999999999997</v>
      </c>
      <c r="I157" s="40">
        <v>33.200000000000003</v>
      </c>
      <c r="R157" s="40">
        <v>42.151701490568136</v>
      </c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0" style="40" hidden="1" customWidth="1"/>
    <col min="4" max="5" width="9.625" style="40" hidden="1" customWidth="1"/>
    <col min="6" max="7" width="0" style="40" hidden="1" customWidth="1"/>
    <col min="8" max="8" width="15.25" style="40" hidden="1" customWidth="1"/>
    <col min="9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0" style="40" hidden="1" customWidth="1"/>
    <col min="18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37182</v>
      </c>
      <c r="B7" s="57">
        <v>29.5</v>
      </c>
      <c r="C7" s="58">
        <v>28.25</v>
      </c>
      <c r="D7" s="57">
        <v>26</v>
      </c>
      <c r="E7" s="58">
        <v>28.76</v>
      </c>
      <c r="F7" s="57">
        <v>29.97</v>
      </c>
      <c r="G7" s="58">
        <v>30.5</v>
      </c>
      <c r="H7" s="57"/>
      <c r="I7" s="58">
        <v>28.76</v>
      </c>
      <c r="J7" s="57"/>
      <c r="K7" s="58"/>
      <c r="L7" s="57"/>
      <c r="M7" s="58"/>
      <c r="N7" s="57"/>
      <c r="O7" s="58"/>
      <c r="Q7" s="57"/>
      <c r="R7" s="58">
        <v>54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37183</v>
      </c>
      <c r="B8" s="57">
        <v>27.5</v>
      </c>
      <c r="C8" s="58">
        <v>28</v>
      </c>
      <c r="D8" s="57">
        <v>26</v>
      </c>
      <c r="E8" s="58">
        <v>28.5</v>
      </c>
      <c r="F8" s="57">
        <v>29.5</v>
      </c>
      <c r="G8" s="58">
        <v>28.5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37186</v>
      </c>
      <c r="B9" s="57">
        <v>27.5</v>
      </c>
      <c r="C9" s="58">
        <v>28</v>
      </c>
      <c r="D9" s="57">
        <v>26</v>
      </c>
      <c r="E9" s="58">
        <v>28.5</v>
      </c>
      <c r="F9" s="57">
        <v>29.5</v>
      </c>
      <c r="G9" s="58">
        <v>28.5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47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37187</v>
      </c>
      <c r="B10" s="57">
        <v>27.5</v>
      </c>
      <c r="C10" s="58">
        <v>28</v>
      </c>
      <c r="D10" s="57">
        <v>26</v>
      </c>
      <c r="E10" s="58">
        <v>28.5</v>
      </c>
      <c r="F10" s="57">
        <v>29.5</v>
      </c>
      <c r="G10" s="58">
        <v>28.5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47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37188</v>
      </c>
      <c r="B11" s="57">
        <v>27.5</v>
      </c>
      <c r="C11" s="58">
        <v>28</v>
      </c>
      <c r="D11" s="57">
        <v>26</v>
      </c>
      <c r="E11" s="58">
        <v>28.5</v>
      </c>
      <c r="F11" s="57">
        <v>29.5</v>
      </c>
      <c r="G11" s="58">
        <v>28.5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0.48</v>
      </c>
      <c r="AO11" s="40">
        <v>5.3710000000000004</v>
      </c>
      <c r="AP11" s="40">
        <v>0.15</v>
      </c>
      <c r="AQ11" s="40">
        <v>5.0410000000000004</v>
      </c>
      <c r="AR11" s="40">
        <v>0.38</v>
      </c>
      <c r="AS11" s="40">
        <v>5.2709999999999999</v>
      </c>
      <c r="AT11" s="40">
        <v>0.47499999999999998</v>
      </c>
      <c r="AU11" s="40">
        <v>5.3659999999999997</v>
      </c>
    </row>
    <row r="12" spans="1:47" x14ac:dyDescent="0.25">
      <c r="A12" s="82">
        <v>37189</v>
      </c>
      <c r="B12" s="57">
        <v>27.5</v>
      </c>
      <c r="C12" s="58">
        <v>28</v>
      </c>
      <c r="D12" s="57">
        <v>26</v>
      </c>
      <c r="E12" s="58">
        <v>28.5</v>
      </c>
      <c r="F12" s="57">
        <v>29.5</v>
      </c>
      <c r="G12" s="58">
        <v>28.5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0.76500000000000001</v>
      </c>
      <c r="AO12" s="40">
        <v>4.5030000000000001</v>
      </c>
      <c r="AP12" s="40">
        <v>0.13500000000000001</v>
      </c>
      <c r="AQ12" s="40">
        <v>3.8730000000000002</v>
      </c>
      <c r="AR12" s="40">
        <v>0.76500000000000001</v>
      </c>
      <c r="AS12" s="40">
        <v>4.5030000000000001</v>
      </c>
      <c r="AT12" s="40">
        <v>0.96</v>
      </c>
      <c r="AU12" s="40">
        <v>4.6980000000000004</v>
      </c>
    </row>
    <row r="13" spans="1:47" x14ac:dyDescent="0.25">
      <c r="A13" s="82">
        <v>37190</v>
      </c>
      <c r="B13" s="57">
        <v>27.5</v>
      </c>
      <c r="C13" s="58">
        <v>28</v>
      </c>
      <c r="D13" s="57">
        <v>26</v>
      </c>
      <c r="E13" s="58">
        <v>28.5</v>
      </c>
      <c r="F13" s="57">
        <v>29.5</v>
      </c>
      <c r="G13" s="58">
        <v>28.5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1.1599999999999999</v>
      </c>
      <c r="AO13" s="40">
        <v>4.3419999999999996</v>
      </c>
      <c r="AP13" s="40">
        <v>3.2500000000000001E-2</v>
      </c>
      <c r="AQ13" s="40">
        <v>3.2145000000000001</v>
      </c>
      <c r="AR13" s="40">
        <v>1.1599999999999999</v>
      </c>
      <c r="AS13" s="40">
        <v>4.3419999999999996</v>
      </c>
      <c r="AT13" s="40">
        <v>1.9950000000000001</v>
      </c>
      <c r="AU13" s="40">
        <v>5.1769999999999996</v>
      </c>
    </row>
    <row r="14" spans="1:47" s="83" customFormat="1" x14ac:dyDescent="0.25">
      <c r="A14" s="82">
        <v>37193</v>
      </c>
      <c r="B14" s="57">
        <v>27.5</v>
      </c>
      <c r="C14" s="58">
        <v>28</v>
      </c>
      <c r="D14" s="57">
        <v>26</v>
      </c>
      <c r="E14" s="58">
        <v>28.5</v>
      </c>
      <c r="F14" s="57">
        <v>29.5</v>
      </c>
      <c r="G14" s="58">
        <v>28.5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47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1.1399999999999999</v>
      </c>
      <c r="AO14" s="83">
        <v>4.3070000000000004</v>
      </c>
      <c r="AP14" s="83">
        <v>3.2500000000000001E-2</v>
      </c>
      <c r="AQ14" s="83">
        <v>3.1995000000000005</v>
      </c>
      <c r="AR14" s="83">
        <v>1.1399999999999999</v>
      </c>
      <c r="AS14" s="83">
        <v>4.3070000000000004</v>
      </c>
      <c r="AT14" s="83">
        <v>1.94</v>
      </c>
      <c r="AU14" s="83">
        <v>5.1070000000000002</v>
      </c>
    </row>
    <row r="15" spans="1:47" s="83" customFormat="1" x14ac:dyDescent="0.25">
      <c r="A15" s="82">
        <v>37194</v>
      </c>
      <c r="B15" s="57">
        <v>27.5</v>
      </c>
      <c r="C15" s="58">
        <v>28</v>
      </c>
      <c r="D15" s="57">
        <v>26</v>
      </c>
      <c r="E15" s="58">
        <v>28.5</v>
      </c>
      <c r="F15" s="57">
        <v>29.5</v>
      </c>
      <c r="G15" s="58">
        <v>28.5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47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3.2500000000000001E-2</v>
      </c>
      <c r="AQ15" s="83">
        <v>2.3275000000000001</v>
      </c>
      <c r="AR15" s="83">
        <v>0.62</v>
      </c>
      <c r="AS15" s="83">
        <v>2.915</v>
      </c>
      <c r="AT15" s="83">
        <v>0.72</v>
      </c>
      <c r="AU15" s="83">
        <v>3.0150000000000001</v>
      </c>
    </row>
    <row r="16" spans="1:47" x14ac:dyDescent="0.25">
      <c r="A16" s="82">
        <v>37195</v>
      </c>
      <c r="B16" s="57">
        <v>27.5</v>
      </c>
      <c r="C16" s="58">
        <v>28</v>
      </c>
      <c r="D16" s="57">
        <v>26</v>
      </c>
      <c r="E16" s="58">
        <v>28.5</v>
      </c>
      <c r="F16" s="57">
        <v>29.5</v>
      </c>
      <c r="G16" s="58">
        <v>28.5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47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5">
      <c r="A17" s="82">
        <v>37196</v>
      </c>
      <c r="B17" s="57">
        <v>27.75</v>
      </c>
      <c r="C17" s="58">
        <v>28.75</v>
      </c>
      <c r="D17" s="57">
        <v>28</v>
      </c>
      <c r="E17" s="58">
        <v>29.25</v>
      </c>
      <c r="F17" s="57">
        <v>28.6</v>
      </c>
      <c r="G17" s="58">
        <v>28.75</v>
      </c>
      <c r="H17" s="57"/>
      <c r="I17" s="58">
        <v>24.9</v>
      </c>
      <c r="J17" s="57"/>
      <c r="K17" s="58"/>
      <c r="L17" s="57"/>
      <c r="M17" s="58"/>
      <c r="N17" s="57"/>
      <c r="O17" s="58"/>
      <c r="Q17" s="57"/>
      <c r="R17" s="58">
        <v>42.499996185302734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2.4180000000000001</v>
      </c>
      <c r="AN17" s="40">
        <v>0.31</v>
      </c>
      <c r="AO17" s="40">
        <v>2.7280000000000002</v>
      </c>
      <c r="AP17" s="40">
        <v>3.2500000000000001E-2</v>
      </c>
      <c r="AQ17" s="40">
        <v>2.4505000000000003</v>
      </c>
      <c r="AR17" s="40">
        <v>0.31</v>
      </c>
      <c r="AS17" s="40">
        <v>2.7280000000000002</v>
      </c>
      <c r="AT17" s="40">
        <v>0.36</v>
      </c>
      <c r="AU17" s="40">
        <v>2.778</v>
      </c>
    </row>
    <row r="18" spans="1:47" x14ac:dyDescent="0.25">
      <c r="A18" s="82">
        <v>37197</v>
      </c>
      <c r="B18" s="57">
        <v>27.75</v>
      </c>
      <c r="C18" s="58">
        <v>28.75</v>
      </c>
      <c r="D18" s="57">
        <v>28</v>
      </c>
      <c r="E18" s="58">
        <v>29.25</v>
      </c>
      <c r="F18" s="57">
        <v>28.6</v>
      </c>
      <c r="G18" s="58">
        <v>28.75</v>
      </c>
      <c r="H18" s="57"/>
      <c r="I18" s="58">
        <v>24.9</v>
      </c>
      <c r="J18" s="57"/>
      <c r="K18" s="58"/>
      <c r="L18" s="57"/>
      <c r="M18" s="58"/>
      <c r="N18" s="57"/>
      <c r="O18" s="58"/>
      <c r="Q18" s="57"/>
      <c r="R18" s="58">
        <v>42.499996185302734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2.7030000000000003</v>
      </c>
      <c r="AN18" s="40">
        <v>0.31</v>
      </c>
      <c r="AO18" s="40">
        <v>3.0130000000000003</v>
      </c>
      <c r="AP18" s="40">
        <v>3.2500000000000001E-2</v>
      </c>
      <c r="AQ18" s="40">
        <v>2.7355000000000005</v>
      </c>
      <c r="AR18" s="40">
        <v>0.31</v>
      </c>
      <c r="AS18" s="40">
        <v>3.0130000000000003</v>
      </c>
      <c r="AT18" s="40">
        <v>0.35</v>
      </c>
      <c r="AU18" s="40">
        <v>3.0530000000000004</v>
      </c>
    </row>
    <row r="19" spans="1:47" x14ac:dyDescent="0.25">
      <c r="A19" s="82">
        <v>37200</v>
      </c>
      <c r="B19" s="57">
        <v>27.75</v>
      </c>
      <c r="C19" s="58">
        <v>28.75</v>
      </c>
      <c r="D19" s="57">
        <v>28</v>
      </c>
      <c r="E19" s="58">
        <v>29.25</v>
      </c>
      <c r="F19" s="57">
        <v>28.6</v>
      </c>
      <c r="G19" s="58">
        <v>28.75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42.499996185302734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2.8980000000000001</v>
      </c>
      <c r="AN19" s="40">
        <v>0.42</v>
      </c>
      <c r="AO19" s="40">
        <v>3.3180000000000001</v>
      </c>
      <c r="AP19" s="40">
        <v>3.2500000000000001E-2</v>
      </c>
      <c r="AQ19" s="40">
        <v>2.9305000000000003</v>
      </c>
      <c r="AR19" s="40">
        <v>0.32</v>
      </c>
      <c r="AS19" s="40">
        <v>3.218</v>
      </c>
      <c r="AT19" s="40">
        <v>0.41</v>
      </c>
      <c r="AU19" s="40">
        <v>3.3080000000000003</v>
      </c>
    </row>
    <row r="20" spans="1:47" x14ac:dyDescent="0.25">
      <c r="A20" s="82">
        <v>37201</v>
      </c>
      <c r="B20" s="57">
        <v>27.75</v>
      </c>
      <c r="C20" s="58">
        <v>28.75</v>
      </c>
      <c r="D20" s="57">
        <v>28</v>
      </c>
      <c r="E20" s="58">
        <v>29.25</v>
      </c>
      <c r="F20" s="57">
        <v>28.6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42.499996185302734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2.9010000000000002</v>
      </c>
      <c r="AN20" s="40">
        <v>0.42</v>
      </c>
      <c r="AO20" s="40">
        <v>3.3210000000000002</v>
      </c>
      <c r="AP20" s="40">
        <v>8.5000000000000006E-2</v>
      </c>
      <c r="AQ20" s="40">
        <v>2.9860000000000002</v>
      </c>
      <c r="AR20" s="40">
        <v>0.32</v>
      </c>
      <c r="AS20" s="40">
        <v>3.2210000000000001</v>
      </c>
      <c r="AT20" s="40">
        <v>0.41</v>
      </c>
      <c r="AU20" s="40">
        <v>3.3110000000000004</v>
      </c>
    </row>
    <row r="21" spans="1:47" s="83" customFormat="1" x14ac:dyDescent="0.25">
      <c r="A21" s="82">
        <v>37202</v>
      </c>
      <c r="B21" s="57">
        <v>27.75</v>
      </c>
      <c r="C21" s="58">
        <v>28.75</v>
      </c>
      <c r="D21" s="57">
        <v>28</v>
      </c>
      <c r="E21" s="58">
        <v>29.25</v>
      </c>
      <c r="F21" s="57">
        <v>28.6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42.499996185302734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2.8660000000000001</v>
      </c>
      <c r="AN21" s="83">
        <v>0.41</v>
      </c>
      <c r="AO21" s="83">
        <v>3.2760000000000002</v>
      </c>
      <c r="AP21" s="83">
        <v>0.12</v>
      </c>
      <c r="AQ21" s="83">
        <v>2.9860000000000002</v>
      </c>
      <c r="AR21" s="83">
        <v>0.31</v>
      </c>
      <c r="AS21" s="83">
        <v>3.1760000000000002</v>
      </c>
      <c r="AT21" s="83">
        <v>0.37</v>
      </c>
      <c r="AU21" s="83">
        <v>3.2360000000000002</v>
      </c>
    </row>
    <row r="22" spans="1:47" s="83" customFormat="1" x14ac:dyDescent="0.25">
      <c r="A22" s="82">
        <v>37203</v>
      </c>
      <c r="B22" s="57">
        <v>27.75</v>
      </c>
      <c r="C22" s="58">
        <v>28.75</v>
      </c>
      <c r="D22" s="57">
        <v>28</v>
      </c>
      <c r="E22" s="58">
        <v>29.25</v>
      </c>
      <c r="F22" s="57">
        <v>28.6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42.499996185302734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2.786</v>
      </c>
      <c r="AN22" s="83">
        <v>0.44</v>
      </c>
      <c r="AO22" s="83">
        <v>3.226</v>
      </c>
      <c r="AP22" s="83">
        <v>0.14499999999999999</v>
      </c>
      <c r="AQ22" s="83">
        <v>2.931</v>
      </c>
      <c r="AR22" s="83">
        <v>0.34</v>
      </c>
      <c r="AS22" s="83">
        <v>3.1259999999999999</v>
      </c>
      <c r="AT22" s="83">
        <v>0.38</v>
      </c>
      <c r="AU22" s="83">
        <v>3.1659999999999999</v>
      </c>
    </row>
    <row r="23" spans="1:47" x14ac:dyDescent="0.25">
      <c r="A23" s="82">
        <v>37204</v>
      </c>
      <c r="B23" s="57">
        <v>27.75</v>
      </c>
      <c r="C23" s="58">
        <v>28.75</v>
      </c>
      <c r="D23" s="57">
        <v>28</v>
      </c>
      <c r="E23" s="58">
        <v>29.25</v>
      </c>
      <c r="F23" s="57">
        <v>28.6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42.499996185302734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2.8160000000000003</v>
      </c>
      <c r="AN23" s="40">
        <v>0.56999999999999995</v>
      </c>
      <c r="AO23" s="40">
        <v>3.3860000000000001</v>
      </c>
      <c r="AP23" s="40">
        <v>0.14000000000000001</v>
      </c>
      <c r="AQ23" s="40">
        <v>2.9560000000000004</v>
      </c>
      <c r="AR23" s="40">
        <v>0.47</v>
      </c>
      <c r="AS23" s="40">
        <v>3.2860000000000005</v>
      </c>
      <c r="AT23" s="40">
        <v>0.57999999999999996</v>
      </c>
      <c r="AU23" s="40">
        <v>3.3960000000000004</v>
      </c>
    </row>
    <row r="24" spans="1:47" x14ac:dyDescent="0.25">
      <c r="A24" s="82">
        <v>37207</v>
      </c>
      <c r="B24" s="57">
        <v>27.75</v>
      </c>
      <c r="C24" s="58">
        <v>28.75</v>
      </c>
      <c r="D24" s="57">
        <v>28</v>
      </c>
      <c r="E24" s="58">
        <v>29.25</v>
      </c>
      <c r="F24" s="57">
        <v>28.6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42.499996185302734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2.8660000000000001</v>
      </c>
      <c r="AN24" s="40">
        <v>0.79</v>
      </c>
      <c r="AO24" s="40">
        <v>3.6560000000000001</v>
      </c>
      <c r="AP24" s="40">
        <v>0.13500000000000001</v>
      </c>
      <c r="AQ24" s="40">
        <v>3.0010000000000003</v>
      </c>
      <c r="AR24" s="40">
        <v>0.79</v>
      </c>
      <c r="AS24" s="40">
        <v>3.6560000000000001</v>
      </c>
      <c r="AT24" s="40">
        <v>0.92</v>
      </c>
      <c r="AU24" s="40">
        <v>3.786</v>
      </c>
    </row>
    <row r="25" spans="1:47" x14ac:dyDescent="0.25">
      <c r="A25" s="82">
        <v>37208</v>
      </c>
      <c r="B25" s="57">
        <v>27.75</v>
      </c>
      <c r="C25" s="58">
        <v>28.75</v>
      </c>
      <c r="D25" s="57">
        <v>28</v>
      </c>
      <c r="E25" s="58">
        <v>29.25</v>
      </c>
      <c r="F25" s="57">
        <v>28.6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42.499996185302734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2.9140000000000001</v>
      </c>
      <c r="AN25" s="40">
        <v>1.06</v>
      </c>
      <c r="AO25" s="40">
        <v>3.9740000000000002</v>
      </c>
      <c r="AP25" s="40">
        <v>3.5000000000000003E-2</v>
      </c>
      <c r="AQ25" s="40">
        <v>2.9490000000000003</v>
      </c>
      <c r="AR25" s="40">
        <v>1.06</v>
      </c>
      <c r="AS25" s="40">
        <v>3.9740000000000002</v>
      </c>
      <c r="AT25" s="40">
        <v>1.7749999999999999</v>
      </c>
      <c r="AU25" s="40">
        <v>4.6890000000000001</v>
      </c>
    </row>
    <row r="26" spans="1:47" x14ac:dyDescent="0.25">
      <c r="A26" s="82">
        <v>37209</v>
      </c>
      <c r="B26" s="57">
        <v>27.75</v>
      </c>
      <c r="C26" s="58">
        <v>28.75</v>
      </c>
      <c r="D26" s="57">
        <v>28</v>
      </c>
      <c r="E26" s="58">
        <v>29.25</v>
      </c>
      <c r="F26" s="57">
        <v>28.6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42.499996185302734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2.9610000000000003</v>
      </c>
      <c r="AN26" s="40">
        <v>1.06</v>
      </c>
      <c r="AO26" s="40">
        <v>4.0210000000000008</v>
      </c>
      <c r="AP26" s="40">
        <v>3.5000000000000003E-2</v>
      </c>
      <c r="AQ26" s="40">
        <v>2.9960000000000004</v>
      </c>
      <c r="AR26" s="40">
        <v>1.06</v>
      </c>
      <c r="AS26" s="40">
        <v>4.0210000000000008</v>
      </c>
      <c r="AT26" s="40">
        <v>1.7749999999999999</v>
      </c>
      <c r="AU26" s="40">
        <v>4.7360000000000007</v>
      </c>
    </row>
    <row r="27" spans="1:47" x14ac:dyDescent="0.25">
      <c r="A27" s="82">
        <v>37210</v>
      </c>
      <c r="B27" s="57">
        <v>27.75</v>
      </c>
      <c r="C27" s="58">
        <v>28.75</v>
      </c>
      <c r="D27" s="57">
        <v>28</v>
      </c>
      <c r="E27" s="58">
        <v>29.25</v>
      </c>
      <c r="F27" s="57">
        <v>28.6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42.499996185302734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2.9610000000000003</v>
      </c>
      <c r="AN27" s="40">
        <v>0.56999999999999995</v>
      </c>
      <c r="AO27" s="40">
        <v>3.5310000000000001</v>
      </c>
      <c r="AP27" s="40">
        <v>3.5000000000000003E-2</v>
      </c>
      <c r="AQ27" s="40">
        <v>2.9960000000000004</v>
      </c>
      <c r="AR27" s="40">
        <v>0.56999999999999995</v>
      </c>
      <c r="AS27" s="40">
        <v>3.5310000000000001</v>
      </c>
      <c r="AT27" s="40">
        <v>0.65</v>
      </c>
      <c r="AU27" s="40">
        <v>3.6110000000000002</v>
      </c>
    </row>
    <row r="28" spans="1:47" s="83" customFormat="1" x14ac:dyDescent="0.25">
      <c r="A28" s="82">
        <v>37211</v>
      </c>
      <c r="B28" s="57">
        <v>27.75</v>
      </c>
      <c r="C28" s="58">
        <v>28.75</v>
      </c>
      <c r="D28" s="57">
        <v>28</v>
      </c>
      <c r="E28" s="58">
        <v>29.25</v>
      </c>
      <c r="F28" s="57">
        <v>28.6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42.499996185302734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2.9860000000000002</v>
      </c>
      <c r="AN28" s="83">
        <v>0.36</v>
      </c>
      <c r="AO28" s="83">
        <v>3.3460000000000001</v>
      </c>
      <c r="AP28" s="83">
        <v>3.5000000000000003E-2</v>
      </c>
      <c r="AQ28" s="83">
        <v>3.0210000000000004</v>
      </c>
      <c r="AR28" s="83">
        <v>0.36</v>
      </c>
      <c r="AS28" s="83">
        <v>3.3460000000000001</v>
      </c>
      <c r="AT28" s="83">
        <v>0.38</v>
      </c>
      <c r="AU28" s="83">
        <v>3.3660000000000001</v>
      </c>
    </row>
    <row r="29" spans="1:47" s="83" customFormat="1" x14ac:dyDescent="0.25">
      <c r="A29" s="82">
        <v>37225</v>
      </c>
      <c r="B29" s="57">
        <v>27.75</v>
      </c>
      <c r="C29" s="58">
        <v>28.75</v>
      </c>
      <c r="D29" s="57">
        <v>28</v>
      </c>
      <c r="E29" s="58">
        <v>29.25</v>
      </c>
      <c r="F29" s="57">
        <v>28.6</v>
      </c>
      <c r="G29" s="58">
        <v>28.75</v>
      </c>
      <c r="H29" s="57"/>
      <c r="I29" s="58">
        <v>26</v>
      </c>
      <c r="J29" s="57"/>
      <c r="K29" s="58"/>
      <c r="L29" s="57"/>
      <c r="M29" s="58"/>
      <c r="N29" s="57"/>
      <c r="O29" s="58"/>
      <c r="P29" s="40"/>
      <c r="Q29" s="57"/>
      <c r="R29" s="58">
        <v>42.499996185302734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3.1710000000000003</v>
      </c>
      <c r="AN29" s="83">
        <v>0.32500000000000001</v>
      </c>
      <c r="AO29" s="83">
        <v>3.4960000000000004</v>
      </c>
      <c r="AP29" s="83">
        <v>3.5000000000000003E-2</v>
      </c>
      <c r="AQ29" s="83">
        <v>3.2060000000000004</v>
      </c>
      <c r="AR29" s="83">
        <v>0.32500000000000001</v>
      </c>
      <c r="AS29" s="83">
        <v>3.4960000000000004</v>
      </c>
      <c r="AT29" s="83">
        <v>0.33</v>
      </c>
      <c r="AU29" s="83">
        <v>3.5010000000000003</v>
      </c>
    </row>
    <row r="30" spans="1:47" x14ac:dyDescent="0.25">
      <c r="A30" s="82">
        <v>37226</v>
      </c>
      <c r="B30" s="57">
        <v>32.5</v>
      </c>
      <c r="C30" s="58">
        <v>36.5</v>
      </c>
      <c r="D30" s="57">
        <v>36.25</v>
      </c>
      <c r="E30" s="58">
        <v>36</v>
      </c>
      <c r="F30" s="57">
        <v>34.5</v>
      </c>
      <c r="G30" s="58">
        <v>34.5</v>
      </c>
      <c r="H30" s="57"/>
      <c r="I30" s="58">
        <v>32.5</v>
      </c>
      <c r="J30" s="57"/>
      <c r="K30" s="58"/>
      <c r="L30" s="57"/>
      <c r="M30" s="58"/>
      <c r="N30" s="57"/>
      <c r="O30" s="58"/>
      <c r="Q30" s="57"/>
      <c r="R30" s="58">
        <v>48.549999237060547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3.387</v>
      </c>
      <c r="AN30" s="40">
        <v>0.33500000000000002</v>
      </c>
      <c r="AO30" s="40">
        <v>3.722</v>
      </c>
      <c r="AP30" s="40">
        <v>3.5000000000000003E-2</v>
      </c>
      <c r="AQ30" s="40">
        <v>3.4220000000000002</v>
      </c>
      <c r="AR30" s="40">
        <v>0.33500000000000002</v>
      </c>
      <c r="AS30" s="40">
        <v>3.722</v>
      </c>
      <c r="AT30" s="40">
        <v>0.37</v>
      </c>
      <c r="AU30" s="40">
        <v>3.7570000000000001</v>
      </c>
    </row>
    <row r="31" spans="1:47" x14ac:dyDescent="0.25">
      <c r="A31" s="82">
        <v>37257</v>
      </c>
      <c r="B31" s="57">
        <v>32.75</v>
      </c>
      <c r="C31" s="58">
        <v>36.25</v>
      </c>
      <c r="D31" s="57">
        <v>36.25</v>
      </c>
      <c r="E31" s="58">
        <v>35.75</v>
      </c>
      <c r="F31" s="57">
        <v>35</v>
      </c>
      <c r="G31" s="58">
        <v>34.25</v>
      </c>
      <c r="H31" s="57"/>
      <c r="I31" s="58">
        <v>33.25</v>
      </c>
      <c r="J31" s="57"/>
      <c r="K31" s="58"/>
      <c r="L31" s="57"/>
      <c r="M31" s="58"/>
      <c r="N31" s="57"/>
      <c r="O31" s="58"/>
      <c r="Q31" s="57"/>
      <c r="R31" s="58">
        <v>48.888511657714844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3.512</v>
      </c>
      <c r="AN31" s="40">
        <v>0.45</v>
      </c>
      <c r="AO31" s="40">
        <v>3.9619999999999997</v>
      </c>
      <c r="AP31" s="40">
        <v>3.5000000000000003E-2</v>
      </c>
      <c r="AQ31" s="40">
        <v>3.5470000000000002</v>
      </c>
      <c r="AR31" s="40">
        <v>0.35</v>
      </c>
      <c r="AS31" s="40">
        <v>3.8620000000000001</v>
      </c>
      <c r="AT31" s="40">
        <v>0.41</v>
      </c>
      <c r="AU31" s="40">
        <v>3.9220000000000002</v>
      </c>
    </row>
    <row r="32" spans="1:47" x14ac:dyDescent="0.25">
      <c r="A32" s="82">
        <v>37288</v>
      </c>
      <c r="B32" s="57">
        <v>32</v>
      </c>
      <c r="C32" s="58">
        <v>33.9</v>
      </c>
      <c r="D32" s="57">
        <v>34</v>
      </c>
      <c r="E32" s="58">
        <v>35.5</v>
      </c>
      <c r="F32" s="57">
        <v>34</v>
      </c>
      <c r="G32" s="58">
        <v>33.25</v>
      </c>
      <c r="H32" s="57"/>
      <c r="I32" s="58">
        <v>33.25</v>
      </c>
      <c r="J32" s="57"/>
      <c r="K32" s="58"/>
      <c r="L32" s="57"/>
      <c r="M32" s="58"/>
      <c r="N32" s="57"/>
      <c r="O32" s="58"/>
      <c r="Q32" s="57"/>
      <c r="R32" s="58">
        <v>48.574738769531251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3.4170000000000003</v>
      </c>
      <c r="AN32" s="40">
        <v>0.45</v>
      </c>
      <c r="AO32" s="40">
        <v>3.867</v>
      </c>
      <c r="AP32" s="40">
        <v>0.13</v>
      </c>
      <c r="AQ32" s="40">
        <v>3.5470000000000002</v>
      </c>
      <c r="AR32" s="40">
        <v>0.35</v>
      </c>
      <c r="AS32" s="40">
        <v>3.7670000000000003</v>
      </c>
      <c r="AT32" s="40">
        <v>0.41</v>
      </c>
      <c r="AU32" s="40">
        <v>3.8270000000000004</v>
      </c>
    </row>
    <row r="33" spans="1:47" x14ac:dyDescent="0.25">
      <c r="A33" s="82">
        <v>37316</v>
      </c>
      <c r="B33" s="57">
        <v>31.5</v>
      </c>
      <c r="C33" s="58">
        <v>30.5</v>
      </c>
      <c r="D33" s="57">
        <v>30.5</v>
      </c>
      <c r="E33" s="58">
        <v>33</v>
      </c>
      <c r="F33" s="57">
        <v>33.25</v>
      </c>
      <c r="G33" s="58">
        <v>32.75</v>
      </c>
      <c r="H33" s="57"/>
      <c r="I33" s="58">
        <v>31</v>
      </c>
      <c r="J33" s="57"/>
      <c r="K33" s="58"/>
      <c r="L33" s="57"/>
      <c r="M33" s="58"/>
      <c r="N33" s="57"/>
      <c r="O33" s="58"/>
      <c r="Q33" s="57"/>
      <c r="R33" s="58">
        <v>47.509056549072262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3.3170000000000002</v>
      </c>
      <c r="AN33" s="40">
        <v>0.41499999999999998</v>
      </c>
      <c r="AO33" s="40">
        <v>3.7320000000000002</v>
      </c>
      <c r="AP33" s="40">
        <v>0.13</v>
      </c>
      <c r="AQ33" s="40">
        <v>3.4470000000000001</v>
      </c>
      <c r="AR33" s="40">
        <v>0.315</v>
      </c>
      <c r="AS33" s="40">
        <v>3.6320000000000001</v>
      </c>
      <c r="AT33" s="40">
        <v>0.36</v>
      </c>
      <c r="AU33" s="40">
        <v>3.677</v>
      </c>
    </row>
    <row r="34" spans="1:47" x14ac:dyDescent="0.25">
      <c r="A34" s="82">
        <v>37347</v>
      </c>
      <c r="B34" s="57">
        <v>31</v>
      </c>
      <c r="C34" s="58">
        <v>30</v>
      </c>
      <c r="D34" s="57">
        <v>28</v>
      </c>
      <c r="E34" s="58">
        <v>30.5</v>
      </c>
      <c r="F34" s="57">
        <v>31.5</v>
      </c>
      <c r="G34" s="58">
        <v>33</v>
      </c>
      <c r="H34" s="57"/>
      <c r="I34" s="58">
        <v>29.75</v>
      </c>
      <c r="J34" s="57"/>
      <c r="K34" s="58"/>
      <c r="L34" s="57"/>
      <c r="M34" s="58"/>
      <c r="N34" s="57"/>
      <c r="O34" s="58"/>
      <c r="Q34" s="57"/>
      <c r="R34" s="58">
        <v>42.699273529052732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3.1930000000000001</v>
      </c>
      <c r="AN34" s="40">
        <v>0.46</v>
      </c>
      <c r="AO34" s="40">
        <v>3.653</v>
      </c>
      <c r="AP34" s="40">
        <v>0.13</v>
      </c>
      <c r="AQ34" s="40">
        <v>3.323</v>
      </c>
      <c r="AR34" s="40">
        <v>0.36</v>
      </c>
      <c r="AS34" s="40">
        <v>3.5529999999999999</v>
      </c>
      <c r="AT34" s="40">
        <v>0.4</v>
      </c>
      <c r="AU34" s="40">
        <v>3.593</v>
      </c>
    </row>
    <row r="35" spans="1:47" s="83" customFormat="1" x14ac:dyDescent="0.25">
      <c r="A35" s="82">
        <v>37377</v>
      </c>
      <c r="B35" s="57">
        <v>35.5</v>
      </c>
      <c r="C35" s="58">
        <v>29</v>
      </c>
      <c r="D35" s="57">
        <v>26.5</v>
      </c>
      <c r="E35" s="58">
        <v>30.5</v>
      </c>
      <c r="F35" s="57">
        <v>33.5</v>
      </c>
      <c r="G35" s="58">
        <v>38.5</v>
      </c>
      <c r="H35" s="57"/>
      <c r="I35" s="58">
        <v>29.75</v>
      </c>
      <c r="J35" s="57"/>
      <c r="K35" s="58"/>
      <c r="L35" s="57"/>
      <c r="M35" s="58"/>
      <c r="N35" s="57"/>
      <c r="O35" s="58"/>
      <c r="P35" s="40"/>
      <c r="Q35" s="57"/>
      <c r="R35" s="58">
        <v>43.259289093017578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3.2030000000000003</v>
      </c>
      <c r="AN35" s="83">
        <v>0.56000000000000005</v>
      </c>
      <c r="AO35" s="83">
        <v>3.7630000000000003</v>
      </c>
      <c r="AP35" s="83">
        <v>0.13</v>
      </c>
      <c r="AQ35" s="83">
        <v>3.3330000000000002</v>
      </c>
      <c r="AR35" s="83">
        <v>0.46</v>
      </c>
      <c r="AS35" s="83">
        <v>3.6630000000000003</v>
      </c>
      <c r="AT35" s="83">
        <v>0.72</v>
      </c>
      <c r="AU35" s="83">
        <v>3.923</v>
      </c>
    </row>
    <row r="36" spans="1:47" s="83" customFormat="1" x14ac:dyDescent="0.25">
      <c r="A36" s="82">
        <v>37408</v>
      </c>
      <c r="B36" s="57">
        <v>43.5</v>
      </c>
      <c r="C36" s="58">
        <v>30.5</v>
      </c>
      <c r="D36" s="57">
        <v>28</v>
      </c>
      <c r="E36" s="58">
        <v>37</v>
      </c>
      <c r="F36" s="57">
        <v>39.5</v>
      </c>
      <c r="G36" s="58">
        <v>48.5</v>
      </c>
      <c r="H36" s="57"/>
      <c r="I36" s="58">
        <v>36.5</v>
      </c>
      <c r="J36" s="57"/>
      <c r="K36" s="58"/>
      <c r="L36" s="57"/>
      <c r="M36" s="58"/>
      <c r="N36" s="57"/>
      <c r="O36" s="58"/>
      <c r="P36" s="40"/>
      <c r="Q36" s="57"/>
      <c r="R36" s="58">
        <v>44.214298979092675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3.2330000000000001</v>
      </c>
      <c r="AN36" s="83">
        <v>0.77</v>
      </c>
      <c r="AO36" s="83">
        <v>4.0030000000000001</v>
      </c>
      <c r="AP36" s="83">
        <v>0.13</v>
      </c>
      <c r="AQ36" s="83">
        <v>3.363</v>
      </c>
      <c r="AR36" s="83">
        <v>0.77</v>
      </c>
      <c r="AS36" s="83">
        <v>4.0030000000000001</v>
      </c>
      <c r="AT36" s="83">
        <v>0.97</v>
      </c>
      <c r="AU36" s="83">
        <v>4.2030000000000003</v>
      </c>
    </row>
    <row r="37" spans="1:47" x14ac:dyDescent="0.25">
      <c r="A37" s="82">
        <v>37438</v>
      </c>
      <c r="B37" s="57">
        <v>50</v>
      </c>
      <c r="C37" s="58">
        <v>44</v>
      </c>
      <c r="D37" s="57">
        <v>41</v>
      </c>
      <c r="E37" s="58">
        <v>46</v>
      </c>
      <c r="F37" s="57">
        <v>45.75</v>
      </c>
      <c r="G37" s="58">
        <v>57</v>
      </c>
      <c r="H37" s="57"/>
      <c r="I37" s="58">
        <v>45.25</v>
      </c>
      <c r="J37" s="57"/>
      <c r="K37" s="58"/>
      <c r="L37" s="57"/>
      <c r="M37" s="58"/>
      <c r="N37" s="57"/>
      <c r="O37" s="58"/>
      <c r="Q37" s="57"/>
      <c r="R37" s="58">
        <v>46.927327801969639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3.2590000000000003</v>
      </c>
      <c r="AN37" s="40">
        <v>1.04</v>
      </c>
      <c r="AO37" s="40">
        <v>4.2990000000000004</v>
      </c>
      <c r="AP37" s="40">
        <v>3.5000000000000003E-2</v>
      </c>
      <c r="AQ37" s="40">
        <v>3.2940000000000005</v>
      </c>
      <c r="AR37" s="40">
        <v>1.04</v>
      </c>
      <c r="AS37" s="40">
        <v>4.2990000000000004</v>
      </c>
      <c r="AT37" s="40">
        <v>1.6</v>
      </c>
      <c r="AU37" s="40">
        <v>4.859</v>
      </c>
    </row>
    <row r="38" spans="1:47" x14ac:dyDescent="0.25">
      <c r="A38" s="82">
        <v>37469</v>
      </c>
      <c r="B38" s="57">
        <v>58.5</v>
      </c>
      <c r="C38" s="58">
        <v>51</v>
      </c>
      <c r="D38" s="57">
        <v>48.5</v>
      </c>
      <c r="E38" s="58">
        <v>53</v>
      </c>
      <c r="F38" s="57">
        <v>53</v>
      </c>
      <c r="G38" s="58">
        <v>68.5</v>
      </c>
      <c r="H38" s="57"/>
      <c r="I38" s="58">
        <v>52.25</v>
      </c>
      <c r="J38" s="57"/>
      <c r="K38" s="58"/>
      <c r="L38" s="57"/>
      <c r="M38" s="58"/>
      <c r="N38" s="57"/>
      <c r="O38" s="58"/>
      <c r="Q38" s="57"/>
      <c r="R38" s="58">
        <v>47.850470149106727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3.2880000000000003</v>
      </c>
      <c r="AN38" s="40">
        <v>1.04</v>
      </c>
      <c r="AO38" s="40">
        <v>4.3280000000000003</v>
      </c>
      <c r="AP38" s="40">
        <v>3.5000000000000003E-2</v>
      </c>
      <c r="AQ38" s="40">
        <v>3.3230000000000004</v>
      </c>
      <c r="AR38" s="40">
        <v>1.04</v>
      </c>
      <c r="AS38" s="40">
        <v>4.3280000000000003</v>
      </c>
      <c r="AT38" s="40">
        <v>1.6</v>
      </c>
      <c r="AU38" s="40">
        <v>4.8879999999999999</v>
      </c>
    </row>
    <row r="39" spans="1:47" x14ac:dyDescent="0.25">
      <c r="A39" s="82">
        <v>37500</v>
      </c>
      <c r="B39" s="57">
        <v>48</v>
      </c>
      <c r="C39" s="58">
        <v>45</v>
      </c>
      <c r="D39" s="57">
        <v>41.5</v>
      </c>
      <c r="E39" s="58">
        <v>44.5</v>
      </c>
      <c r="F39" s="57">
        <v>44.75</v>
      </c>
      <c r="G39" s="58">
        <v>55</v>
      </c>
      <c r="H39" s="57"/>
      <c r="I39" s="58">
        <v>40.25</v>
      </c>
      <c r="J39" s="57"/>
      <c r="K39" s="58"/>
      <c r="L39" s="57"/>
      <c r="M39" s="58"/>
      <c r="N39" s="57"/>
      <c r="O39" s="58"/>
      <c r="Q39" s="57"/>
      <c r="R39" s="58">
        <v>47.860158263128852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3.2920000000000003</v>
      </c>
      <c r="AN39" s="40">
        <v>0.54</v>
      </c>
      <c r="AO39" s="40">
        <v>3.8320000000000003</v>
      </c>
      <c r="AP39" s="40">
        <v>3.5000000000000003E-2</v>
      </c>
      <c r="AQ39" s="40">
        <v>3.3270000000000004</v>
      </c>
      <c r="AR39" s="40">
        <v>0.54</v>
      </c>
      <c r="AS39" s="40">
        <v>3.8320000000000003</v>
      </c>
      <c r="AT39" s="40">
        <v>0.71</v>
      </c>
      <c r="AU39" s="40">
        <v>4.0020000000000007</v>
      </c>
    </row>
    <row r="40" spans="1:47" x14ac:dyDescent="0.25">
      <c r="A40" s="82">
        <v>37530</v>
      </c>
      <c r="B40" s="57">
        <v>35.75</v>
      </c>
      <c r="C40" s="58">
        <v>35.5</v>
      </c>
      <c r="D40" s="57">
        <v>36</v>
      </c>
      <c r="E40" s="58">
        <v>38</v>
      </c>
      <c r="F40" s="57">
        <v>37.75</v>
      </c>
      <c r="G40" s="58">
        <v>38.25</v>
      </c>
      <c r="H40" s="57"/>
      <c r="I40" s="58">
        <v>36.25</v>
      </c>
      <c r="J40" s="57"/>
      <c r="K40" s="58"/>
      <c r="L40" s="57"/>
      <c r="M40" s="58"/>
      <c r="N40" s="57"/>
      <c r="O40" s="58"/>
      <c r="Q40" s="57"/>
      <c r="R40" s="58">
        <v>44.633654738029492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3.3040000000000003</v>
      </c>
      <c r="AN40" s="40">
        <v>0.36</v>
      </c>
      <c r="AO40" s="40">
        <v>3.6640000000000001</v>
      </c>
      <c r="AP40" s="40">
        <v>3.5000000000000003E-2</v>
      </c>
      <c r="AQ40" s="40">
        <v>3.3390000000000004</v>
      </c>
      <c r="AR40" s="40">
        <v>0.36</v>
      </c>
      <c r="AS40" s="40">
        <v>3.6640000000000001</v>
      </c>
      <c r="AT40" s="40">
        <v>0.38</v>
      </c>
      <c r="AU40" s="40">
        <v>3.6840000000000002</v>
      </c>
    </row>
    <row r="41" spans="1:47" x14ac:dyDescent="0.25">
      <c r="A41" s="82">
        <v>37561</v>
      </c>
      <c r="B41" s="57">
        <v>34.25</v>
      </c>
      <c r="C41" s="58">
        <v>33.5</v>
      </c>
      <c r="D41" s="57">
        <v>34</v>
      </c>
      <c r="E41" s="58">
        <v>35.75</v>
      </c>
      <c r="F41" s="57">
        <v>36.75</v>
      </c>
      <c r="G41" s="58">
        <v>36.25</v>
      </c>
      <c r="H41" s="57"/>
      <c r="I41" s="58">
        <v>35.5</v>
      </c>
      <c r="J41" s="57"/>
      <c r="K41" s="58"/>
      <c r="L41" s="57"/>
      <c r="M41" s="58"/>
      <c r="N41" s="57"/>
      <c r="O41" s="58"/>
      <c r="Q41" s="57"/>
      <c r="R41" s="58">
        <v>49.387126533133411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3.4750000000000001</v>
      </c>
      <c r="AN41" s="40">
        <v>0.32500000000000001</v>
      </c>
      <c r="AO41" s="40">
        <v>3.8</v>
      </c>
      <c r="AP41" s="40">
        <v>3.5000000000000003E-2</v>
      </c>
      <c r="AQ41" s="40">
        <v>3.51</v>
      </c>
      <c r="AR41" s="40">
        <v>0.32500000000000001</v>
      </c>
      <c r="AS41" s="40">
        <v>3.8</v>
      </c>
      <c r="AT41" s="40">
        <v>0.33</v>
      </c>
      <c r="AU41" s="40">
        <v>3.8050000000000002</v>
      </c>
    </row>
    <row r="42" spans="1:47" x14ac:dyDescent="0.25">
      <c r="A42" s="82">
        <v>37591</v>
      </c>
      <c r="B42" s="57">
        <v>35</v>
      </c>
      <c r="C42" s="58">
        <v>35.75</v>
      </c>
      <c r="D42" s="57">
        <v>36.25</v>
      </c>
      <c r="E42" s="58">
        <v>38.25</v>
      </c>
      <c r="F42" s="57">
        <v>39.25</v>
      </c>
      <c r="G42" s="58">
        <v>37</v>
      </c>
      <c r="H42" s="57"/>
      <c r="I42" s="58">
        <v>37.75</v>
      </c>
      <c r="J42" s="57"/>
      <c r="K42" s="58"/>
      <c r="L42" s="57"/>
      <c r="M42" s="58"/>
      <c r="N42" s="57"/>
      <c r="O42" s="58"/>
      <c r="Q42" s="57"/>
      <c r="R42" s="58">
        <v>53.261247644740209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3.6320000000000001</v>
      </c>
      <c r="AN42" s="40">
        <v>0.33500000000000002</v>
      </c>
      <c r="AO42" s="40">
        <v>3.9670000000000001</v>
      </c>
      <c r="AP42" s="40">
        <v>3.5000000000000003E-2</v>
      </c>
      <c r="AQ42" s="40">
        <v>3.6670000000000003</v>
      </c>
      <c r="AR42" s="40">
        <v>0.33500000000000002</v>
      </c>
      <c r="AS42" s="40">
        <v>3.9670000000000001</v>
      </c>
      <c r="AT42" s="40">
        <v>0.37</v>
      </c>
      <c r="AU42" s="40">
        <v>4.0019999999999998</v>
      </c>
    </row>
    <row r="43" spans="1:47" x14ac:dyDescent="0.25">
      <c r="A43" s="82">
        <v>37622</v>
      </c>
      <c r="B43" s="57">
        <v>35.5</v>
      </c>
      <c r="C43" s="58">
        <v>39.75</v>
      </c>
      <c r="D43" s="57">
        <v>40</v>
      </c>
      <c r="E43" s="58">
        <v>40.25</v>
      </c>
      <c r="F43" s="57">
        <v>39.75</v>
      </c>
      <c r="G43" s="58">
        <v>37.5</v>
      </c>
      <c r="H43" s="57"/>
      <c r="I43" s="58">
        <v>28.5</v>
      </c>
      <c r="J43" s="57"/>
      <c r="K43" s="58"/>
      <c r="L43" s="57"/>
      <c r="M43" s="58"/>
      <c r="N43" s="57"/>
      <c r="O43" s="58"/>
      <c r="Q43" s="57"/>
      <c r="R43" s="58">
        <v>48.567598708962812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3.6870000000000003</v>
      </c>
      <c r="AN43" s="40">
        <v>0.45</v>
      </c>
      <c r="AO43" s="40">
        <v>4.1370000000000005</v>
      </c>
      <c r="AP43" s="40">
        <v>3.5000000000000003E-2</v>
      </c>
      <c r="AQ43" s="40">
        <v>3.7220000000000004</v>
      </c>
      <c r="AR43" s="40">
        <v>0.35</v>
      </c>
      <c r="AS43" s="40">
        <v>4.0369999999999999</v>
      </c>
      <c r="AT43" s="40">
        <v>0.41</v>
      </c>
      <c r="AU43" s="40">
        <v>4.0970000000000004</v>
      </c>
    </row>
    <row r="44" spans="1:47" x14ac:dyDescent="0.25">
      <c r="A44" s="82">
        <v>37653</v>
      </c>
      <c r="B44" s="57">
        <v>35</v>
      </c>
      <c r="C44" s="58">
        <v>38.25</v>
      </c>
      <c r="D44" s="57">
        <v>38.5</v>
      </c>
      <c r="E44" s="58">
        <v>39.25</v>
      </c>
      <c r="F44" s="57">
        <v>38.25</v>
      </c>
      <c r="G44" s="58">
        <v>37</v>
      </c>
      <c r="H44" s="57"/>
      <c r="I44" s="58">
        <v>27.5</v>
      </c>
      <c r="J44" s="57"/>
      <c r="K44" s="58"/>
      <c r="L44" s="57"/>
      <c r="M44" s="58"/>
      <c r="N44" s="57"/>
      <c r="O44" s="58"/>
      <c r="Q44" s="57"/>
      <c r="R44" s="58">
        <v>47.081704593644297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3.5720000000000001</v>
      </c>
      <c r="AN44" s="40">
        <v>0.45</v>
      </c>
      <c r="AO44" s="40">
        <v>4.0220000000000002</v>
      </c>
      <c r="AP44" s="40">
        <v>0.13</v>
      </c>
      <c r="AQ44" s="40">
        <v>3.702</v>
      </c>
      <c r="AR44" s="40">
        <v>0.35</v>
      </c>
      <c r="AS44" s="40">
        <v>3.9220000000000002</v>
      </c>
      <c r="AT44" s="40">
        <v>0.41</v>
      </c>
      <c r="AU44" s="40">
        <v>3.9820000000000002</v>
      </c>
    </row>
    <row r="45" spans="1:47" x14ac:dyDescent="0.25">
      <c r="A45" s="82">
        <v>37681</v>
      </c>
      <c r="B45" s="57">
        <v>35</v>
      </c>
      <c r="C45" s="58">
        <v>34</v>
      </c>
      <c r="D45" s="57">
        <v>34</v>
      </c>
      <c r="E45" s="58">
        <v>37.5</v>
      </c>
      <c r="F45" s="57">
        <v>36.75</v>
      </c>
      <c r="G45" s="58">
        <v>37</v>
      </c>
      <c r="H45" s="57"/>
      <c r="I45" s="58">
        <v>25</v>
      </c>
      <c r="J45" s="57"/>
      <c r="K45" s="58"/>
      <c r="L45" s="57"/>
      <c r="M45" s="58"/>
      <c r="N45" s="57"/>
      <c r="O45" s="58"/>
      <c r="Q45" s="57"/>
      <c r="R45" s="58">
        <v>45.515697081534015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3.4249999999999998</v>
      </c>
      <c r="AN45" s="40">
        <v>0.41499999999999998</v>
      </c>
      <c r="AO45" s="40">
        <v>3.84</v>
      </c>
      <c r="AP45" s="40">
        <v>0.13</v>
      </c>
      <c r="AQ45" s="40">
        <v>3.5550000000000002</v>
      </c>
      <c r="AR45" s="40">
        <v>0.315</v>
      </c>
      <c r="AS45" s="40">
        <v>3.74</v>
      </c>
      <c r="AT45" s="40">
        <v>0.36</v>
      </c>
      <c r="AU45" s="40">
        <v>3.7850000000000001</v>
      </c>
    </row>
    <row r="46" spans="1:47" x14ac:dyDescent="0.25">
      <c r="A46" s="82">
        <v>37712</v>
      </c>
      <c r="B46" s="57">
        <v>34.5</v>
      </c>
      <c r="C46" s="58">
        <v>34.25</v>
      </c>
      <c r="D46" s="57">
        <v>31</v>
      </c>
      <c r="E46" s="58">
        <v>35</v>
      </c>
      <c r="F46" s="57">
        <v>36.25</v>
      </c>
      <c r="G46" s="58">
        <v>36.5</v>
      </c>
      <c r="H46" s="57"/>
      <c r="I46" s="58">
        <v>23.5</v>
      </c>
      <c r="J46" s="57"/>
      <c r="K46" s="58"/>
      <c r="L46" s="57"/>
      <c r="M46" s="58"/>
      <c r="N46" s="57"/>
      <c r="O46" s="58"/>
      <c r="Q46" s="57"/>
      <c r="R46" s="58">
        <v>43.180512414627756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3.26</v>
      </c>
      <c r="AN46" s="40">
        <v>0.46</v>
      </c>
      <c r="AO46" s="40">
        <v>3.72</v>
      </c>
      <c r="AP46" s="40">
        <v>0.13</v>
      </c>
      <c r="AQ46" s="40">
        <v>3.39</v>
      </c>
      <c r="AR46" s="40">
        <v>0.36</v>
      </c>
      <c r="AS46" s="40">
        <v>3.62</v>
      </c>
      <c r="AT46" s="40">
        <v>0.4</v>
      </c>
      <c r="AU46" s="40">
        <v>3.66</v>
      </c>
    </row>
    <row r="47" spans="1:47" x14ac:dyDescent="0.25">
      <c r="A47" s="82">
        <v>37742</v>
      </c>
      <c r="B47" s="57">
        <v>34.5</v>
      </c>
      <c r="C47" s="58">
        <v>30.75</v>
      </c>
      <c r="D47" s="57">
        <v>27.5</v>
      </c>
      <c r="E47" s="58">
        <v>35</v>
      </c>
      <c r="F47" s="57">
        <v>36.75</v>
      </c>
      <c r="G47" s="58">
        <v>36.5</v>
      </c>
      <c r="H47" s="57"/>
      <c r="I47" s="58">
        <v>24.5</v>
      </c>
      <c r="J47" s="57"/>
      <c r="K47" s="58"/>
      <c r="L47" s="57"/>
      <c r="M47" s="58"/>
      <c r="N47" s="57"/>
      <c r="O47" s="58"/>
      <c r="Q47" s="57"/>
      <c r="R47" s="58">
        <v>43.339101095768363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3.2549999999999999</v>
      </c>
      <c r="AN47" s="40">
        <v>0.56000000000000005</v>
      </c>
      <c r="AO47" s="40">
        <v>3.8149999999999999</v>
      </c>
      <c r="AP47" s="40">
        <v>0.13</v>
      </c>
      <c r="AQ47" s="40">
        <v>3.3849999999999998</v>
      </c>
      <c r="AR47" s="40">
        <v>0.46</v>
      </c>
      <c r="AS47" s="40">
        <v>3.7149999999999999</v>
      </c>
      <c r="AT47" s="40">
        <v>0.72499999999999998</v>
      </c>
      <c r="AU47" s="40">
        <v>3.98</v>
      </c>
    </row>
    <row r="48" spans="1:47" x14ac:dyDescent="0.25">
      <c r="A48" s="82">
        <v>37773</v>
      </c>
      <c r="B48" s="57">
        <v>39</v>
      </c>
      <c r="C48" s="58">
        <v>32</v>
      </c>
      <c r="D48" s="57">
        <v>28.75</v>
      </c>
      <c r="E48" s="58">
        <v>39.5</v>
      </c>
      <c r="F48" s="57">
        <v>41.25</v>
      </c>
      <c r="G48" s="58">
        <v>43.5</v>
      </c>
      <c r="H48" s="57"/>
      <c r="I48" s="58">
        <v>28.5</v>
      </c>
      <c r="J48" s="57"/>
      <c r="K48" s="58"/>
      <c r="L48" s="57"/>
      <c r="M48" s="58"/>
      <c r="N48" s="57"/>
      <c r="O48" s="58"/>
      <c r="Q48" s="57"/>
      <c r="R48" s="58">
        <v>43.810476976090271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3.2930000000000001</v>
      </c>
      <c r="AN48" s="40">
        <v>0.77</v>
      </c>
      <c r="AO48" s="40">
        <v>4.0630000000000006</v>
      </c>
      <c r="AP48" s="40">
        <v>0.13</v>
      </c>
      <c r="AQ48" s="40">
        <v>3.423</v>
      </c>
      <c r="AR48" s="40">
        <v>0.77</v>
      </c>
      <c r="AS48" s="40">
        <v>4.0630000000000006</v>
      </c>
      <c r="AT48" s="40">
        <v>0.98</v>
      </c>
      <c r="AU48" s="40">
        <v>4.2729999999999997</v>
      </c>
    </row>
    <row r="49" spans="1:47" x14ac:dyDescent="0.25">
      <c r="A49" s="82">
        <v>37803</v>
      </c>
      <c r="B49" s="57">
        <v>53.5</v>
      </c>
      <c r="C49" s="58">
        <v>51.5</v>
      </c>
      <c r="D49" s="57">
        <v>47</v>
      </c>
      <c r="E49" s="58">
        <v>49.75</v>
      </c>
      <c r="F49" s="57">
        <v>55.25</v>
      </c>
      <c r="G49" s="58">
        <v>59.5</v>
      </c>
      <c r="H49" s="57"/>
      <c r="I49" s="58">
        <v>38.75</v>
      </c>
      <c r="J49" s="57"/>
      <c r="K49" s="58"/>
      <c r="L49" s="57"/>
      <c r="M49" s="58"/>
      <c r="N49" s="57"/>
      <c r="O49" s="58"/>
      <c r="Q49" s="57"/>
      <c r="R49" s="58">
        <v>44.218104115633516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3.3380000000000001</v>
      </c>
      <c r="AN49" s="40">
        <v>1.04</v>
      </c>
      <c r="AO49" s="40">
        <v>4.3780000000000001</v>
      </c>
      <c r="AP49" s="40">
        <v>4.4999999999999998E-2</v>
      </c>
      <c r="AQ49" s="40">
        <v>3.383</v>
      </c>
      <c r="AR49" s="40">
        <v>1.04</v>
      </c>
      <c r="AS49" s="40">
        <v>4.3780000000000001</v>
      </c>
      <c r="AT49" s="40">
        <v>1.615</v>
      </c>
      <c r="AU49" s="40">
        <v>4.9530000000000003</v>
      </c>
    </row>
    <row r="50" spans="1:47" x14ac:dyDescent="0.25">
      <c r="A50" s="82">
        <v>37834</v>
      </c>
      <c r="B50" s="57">
        <v>60</v>
      </c>
      <c r="C50" s="58">
        <v>58.5</v>
      </c>
      <c r="D50" s="57">
        <v>55</v>
      </c>
      <c r="E50" s="58">
        <v>59</v>
      </c>
      <c r="F50" s="57">
        <v>61.5</v>
      </c>
      <c r="G50" s="58">
        <v>68</v>
      </c>
      <c r="H50" s="57"/>
      <c r="I50" s="58">
        <v>47.5</v>
      </c>
      <c r="J50" s="57"/>
      <c r="K50" s="58"/>
      <c r="L50" s="57"/>
      <c r="M50" s="58"/>
      <c r="N50" s="57"/>
      <c r="O50" s="58"/>
      <c r="Q50" s="57"/>
      <c r="R50" s="58">
        <v>44.671731321739237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3.3760000000000003</v>
      </c>
      <c r="AN50" s="40">
        <v>1.04</v>
      </c>
      <c r="AO50" s="40">
        <v>4.4160000000000004</v>
      </c>
      <c r="AP50" s="40">
        <v>4.4999999999999998E-2</v>
      </c>
      <c r="AQ50" s="40">
        <v>3.4210000000000003</v>
      </c>
      <c r="AR50" s="40">
        <v>1.04</v>
      </c>
      <c r="AS50" s="40">
        <v>4.4160000000000004</v>
      </c>
      <c r="AT50" s="40">
        <v>1.615</v>
      </c>
      <c r="AU50" s="40">
        <v>4.9910000000000005</v>
      </c>
    </row>
    <row r="51" spans="1:47" x14ac:dyDescent="0.25">
      <c r="A51" s="82">
        <v>37865</v>
      </c>
      <c r="B51" s="57">
        <v>47.5</v>
      </c>
      <c r="C51" s="58">
        <v>49</v>
      </c>
      <c r="D51" s="57">
        <v>45.5</v>
      </c>
      <c r="E51" s="58">
        <v>54</v>
      </c>
      <c r="F51" s="57">
        <v>48.5</v>
      </c>
      <c r="G51" s="58">
        <v>53.5</v>
      </c>
      <c r="H51" s="57"/>
      <c r="I51" s="58">
        <v>37.5</v>
      </c>
      <c r="J51" s="57"/>
      <c r="K51" s="58"/>
      <c r="L51" s="57"/>
      <c r="M51" s="58"/>
      <c r="N51" s="57"/>
      <c r="O51" s="58"/>
      <c r="Q51" s="57"/>
      <c r="R51" s="58">
        <v>44.732165655540157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3.37</v>
      </c>
      <c r="AN51" s="40">
        <v>0.54</v>
      </c>
      <c r="AO51" s="40">
        <v>3.91</v>
      </c>
      <c r="AP51" s="40">
        <v>4.4999999999999998E-2</v>
      </c>
      <c r="AQ51" s="40">
        <v>3.415</v>
      </c>
      <c r="AR51" s="40">
        <v>0.54</v>
      </c>
      <c r="AS51" s="40">
        <v>3.91</v>
      </c>
      <c r="AT51" s="40">
        <v>0.71499999999999997</v>
      </c>
      <c r="AU51" s="40">
        <v>4.085</v>
      </c>
    </row>
    <row r="52" spans="1:47" x14ac:dyDescent="0.25">
      <c r="A52" s="82">
        <v>37895</v>
      </c>
      <c r="B52" s="57">
        <v>37</v>
      </c>
      <c r="C52" s="58">
        <v>38.75</v>
      </c>
      <c r="D52" s="57">
        <v>39</v>
      </c>
      <c r="E52" s="58">
        <v>40</v>
      </c>
      <c r="F52" s="57">
        <v>38.25</v>
      </c>
      <c r="G52" s="58">
        <v>39.25</v>
      </c>
      <c r="H52" s="57"/>
      <c r="I52" s="58">
        <v>28</v>
      </c>
      <c r="J52" s="57"/>
      <c r="K52" s="58"/>
      <c r="L52" s="57"/>
      <c r="M52" s="58"/>
      <c r="N52" s="57"/>
      <c r="O52" s="58"/>
      <c r="Q52" s="57"/>
      <c r="R52" s="58">
        <v>44.918181150651741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3.37</v>
      </c>
      <c r="AN52" s="40">
        <v>0.36</v>
      </c>
      <c r="AO52" s="40">
        <v>3.73</v>
      </c>
      <c r="AP52" s="40">
        <v>4.4999999999999998E-2</v>
      </c>
      <c r="AQ52" s="40">
        <v>3.415</v>
      </c>
      <c r="AR52" s="40">
        <v>0.36</v>
      </c>
      <c r="AS52" s="40">
        <v>3.73</v>
      </c>
      <c r="AT52" s="40">
        <v>0.38</v>
      </c>
      <c r="AU52" s="40">
        <v>3.75</v>
      </c>
    </row>
    <row r="53" spans="1:47" x14ac:dyDescent="0.25">
      <c r="A53" s="82">
        <v>37926</v>
      </c>
      <c r="B53" s="57">
        <v>35.5</v>
      </c>
      <c r="C53" s="58">
        <v>34.75</v>
      </c>
      <c r="D53" s="57">
        <v>35</v>
      </c>
      <c r="E53" s="58">
        <v>38.25</v>
      </c>
      <c r="F53" s="57">
        <v>38</v>
      </c>
      <c r="G53" s="58">
        <v>37.25</v>
      </c>
      <c r="H53" s="57"/>
      <c r="I53" s="58">
        <v>25.5</v>
      </c>
      <c r="J53" s="57"/>
      <c r="K53" s="58"/>
      <c r="L53" s="57"/>
      <c r="M53" s="58"/>
      <c r="N53" s="57"/>
      <c r="O53" s="58"/>
      <c r="Q53" s="57"/>
      <c r="R53" s="58">
        <v>48.380383922267249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3.54</v>
      </c>
      <c r="AN53" s="40">
        <v>0.32500000000000001</v>
      </c>
      <c r="AO53" s="40">
        <v>3.8650000000000002</v>
      </c>
      <c r="AP53" s="40">
        <v>4.4999999999999998E-2</v>
      </c>
      <c r="AQ53" s="40">
        <v>3.585</v>
      </c>
      <c r="AR53" s="40">
        <v>0.32500000000000001</v>
      </c>
      <c r="AS53" s="40">
        <v>3.8650000000000002</v>
      </c>
      <c r="AT53" s="40">
        <v>0.33</v>
      </c>
      <c r="AU53" s="40">
        <v>3.87</v>
      </c>
    </row>
    <row r="54" spans="1:47" x14ac:dyDescent="0.25">
      <c r="A54" s="82">
        <v>37956</v>
      </c>
      <c r="B54" s="57">
        <v>35.5</v>
      </c>
      <c r="C54" s="58">
        <v>37.25</v>
      </c>
      <c r="D54" s="57">
        <v>37.5</v>
      </c>
      <c r="E54" s="58">
        <v>40.25</v>
      </c>
      <c r="F54" s="57">
        <v>39.25</v>
      </c>
      <c r="G54" s="58">
        <v>37</v>
      </c>
      <c r="H54" s="57"/>
      <c r="I54" s="58">
        <v>29</v>
      </c>
      <c r="J54" s="57"/>
      <c r="K54" s="58"/>
      <c r="L54" s="57"/>
      <c r="M54" s="58"/>
      <c r="N54" s="57"/>
      <c r="O54" s="58"/>
      <c r="Q54" s="57"/>
      <c r="R54" s="58">
        <v>50.835347573382641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3.6920000000000002</v>
      </c>
      <c r="AN54" s="40">
        <v>0.33500000000000002</v>
      </c>
      <c r="AO54" s="40">
        <v>4.0270000000000001</v>
      </c>
      <c r="AP54" s="40">
        <v>4.4999999999999998E-2</v>
      </c>
      <c r="AQ54" s="40">
        <v>3.7370000000000001</v>
      </c>
      <c r="AR54" s="40">
        <v>0.33500000000000002</v>
      </c>
      <c r="AS54" s="40">
        <v>4.0270000000000001</v>
      </c>
      <c r="AT54" s="40">
        <v>0.37</v>
      </c>
      <c r="AU54" s="40">
        <v>4.0620000000000003</v>
      </c>
    </row>
    <row r="55" spans="1:47" x14ac:dyDescent="0.25">
      <c r="A55" s="82">
        <v>37987</v>
      </c>
      <c r="B55" s="40">
        <v>36.15</v>
      </c>
      <c r="C55" s="40">
        <v>40.270000000000003</v>
      </c>
      <c r="D55" s="40">
        <v>40.15</v>
      </c>
      <c r="E55" s="40">
        <v>40.99</v>
      </c>
      <c r="F55" s="40">
        <v>40.25</v>
      </c>
      <c r="G55" s="40">
        <v>38.35</v>
      </c>
      <c r="I55" s="40">
        <v>19.25</v>
      </c>
      <c r="R55" s="40">
        <v>49.228453609995945</v>
      </c>
      <c r="AI55" s="50"/>
      <c r="AJ55" s="70"/>
      <c r="AL55" s="40">
        <v>38534</v>
      </c>
      <c r="AM55" s="40">
        <v>3.7870000000000004</v>
      </c>
      <c r="AN55" s="40">
        <v>0.45</v>
      </c>
      <c r="AO55" s="40">
        <v>4.2370000000000001</v>
      </c>
      <c r="AP55" s="40">
        <v>4.4999999999999998E-2</v>
      </c>
      <c r="AQ55" s="40">
        <v>3.8320000000000003</v>
      </c>
      <c r="AR55" s="40">
        <v>0.35</v>
      </c>
      <c r="AS55" s="40">
        <v>4.1370000000000005</v>
      </c>
      <c r="AT55" s="40">
        <v>0.41</v>
      </c>
      <c r="AU55" s="40">
        <v>4.1970000000000001</v>
      </c>
    </row>
    <row r="56" spans="1:47" x14ac:dyDescent="0.25">
      <c r="A56" s="82">
        <v>38018</v>
      </c>
      <c r="B56" s="40">
        <v>35.68</v>
      </c>
      <c r="C56" s="40">
        <v>38.979999999999997</v>
      </c>
      <c r="D56" s="40">
        <v>38.86</v>
      </c>
      <c r="E56" s="40">
        <v>40.130000000000003</v>
      </c>
      <c r="F56" s="40">
        <v>38.86</v>
      </c>
      <c r="G56" s="40">
        <v>37.880000000000003</v>
      </c>
      <c r="I56" s="40">
        <v>21.5</v>
      </c>
      <c r="R56" s="40">
        <v>47.503941754513164</v>
      </c>
      <c r="AI56" s="50"/>
      <c r="AJ56" s="70"/>
      <c r="AL56" s="40">
        <v>38565</v>
      </c>
      <c r="AM56" s="40">
        <v>3.6720000000000002</v>
      </c>
      <c r="AN56" s="40">
        <v>0.45</v>
      </c>
      <c r="AO56" s="40">
        <v>4.1219999999999999</v>
      </c>
      <c r="AP56" s="40">
        <v>0.13</v>
      </c>
      <c r="AQ56" s="40">
        <v>3.802</v>
      </c>
      <c r="AR56" s="40">
        <v>0.35</v>
      </c>
      <c r="AS56" s="40">
        <v>4.0220000000000002</v>
      </c>
      <c r="AT56" s="40">
        <v>0.41</v>
      </c>
      <c r="AU56" s="40">
        <v>4.0819999999999999</v>
      </c>
    </row>
    <row r="57" spans="1:47" x14ac:dyDescent="0.25">
      <c r="A57" s="82">
        <v>38047</v>
      </c>
      <c r="B57" s="40">
        <v>35.68</v>
      </c>
      <c r="C57" s="40">
        <v>35.32</v>
      </c>
      <c r="D57" s="40">
        <v>35</v>
      </c>
      <c r="E57" s="40">
        <v>38.630000000000003</v>
      </c>
      <c r="F57" s="40">
        <v>37.479999999999997</v>
      </c>
      <c r="G57" s="40">
        <v>37.880000000000003</v>
      </c>
      <c r="I57" s="40">
        <v>18.5</v>
      </c>
      <c r="R57" s="40">
        <v>45.301847404654048</v>
      </c>
      <c r="AI57" s="50"/>
      <c r="AJ57" s="70"/>
      <c r="AL57" s="40">
        <v>38596</v>
      </c>
      <c r="AM57" s="40">
        <v>3.5249999999999999</v>
      </c>
      <c r="AN57" s="40">
        <v>0.41499999999999998</v>
      </c>
      <c r="AO57" s="40">
        <v>3.94</v>
      </c>
      <c r="AP57" s="40">
        <v>0.13</v>
      </c>
      <c r="AQ57" s="40">
        <v>3.6549999999999998</v>
      </c>
      <c r="AR57" s="40">
        <v>0.315</v>
      </c>
      <c r="AS57" s="40">
        <v>3.84</v>
      </c>
      <c r="AT57" s="40">
        <v>0.36</v>
      </c>
      <c r="AU57" s="40">
        <v>3.8849999999999998</v>
      </c>
    </row>
    <row r="58" spans="1:47" x14ac:dyDescent="0.25">
      <c r="A58" s="82">
        <v>38078</v>
      </c>
      <c r="B58" s="40">
        <v>35.22</v>
      </c>
      <c r="C58" s="40">
        <v>35.54</v>
      </c>
      <c r="D58" s="40">
        <v>32.42</v>
      </c>
      <c r="E58" s="40">
        <v>36.479999999999997</v>
      </c>
      <c r="F58" s="40">
        <v>37.01</v>
      </c>
      <c r="G58" s="40">
        <v>37.42</v>
      </c>
      <c r="I58" s="40">
        <v>26.5</v>
      </c>
      <c r="R58" s="40">
        <v>42.236972937169185</v>
      </c>
      <c r="AI58" s="50"/>
      <c r="AJ58" s="70"/>
      <c r="AL58" s="40">
        <v>38626</v>
      </c>
      <c r="AM58" s="40">
        <v>3.36</v>
      </c>
      <c r="AN58" s="40">
        <v>0.46</v>
      </c>
      <c r="AO58" s="40">
        <v>3.82</v>
      </c>
      <c r="AP58" s="40">
        <v>0.13</v>
      </c>
      <c r="AQ58" s="40">
        <v>3.49</v>
      </c>
      <c r="AR58" s="40">
        <v>0.36</v>
      </c>
      <c r="AS58" s="40">
        <v>3.72</v>
      </c>
      <c r="AT58" s="40">
        <v>0.4</v>
      </c>
      <c r="AU58" s="40">
        <v>3.76</v>
      </c>
    </row>
    <row r="59" spans="1:47" x14ac:dyDescent="0.25">
      <c r="A59" s="82">
        <v>38108</v>
      </c>
      <c r="B59" s="40">
        <v>35.22</v>
      </c>
      <c r="C59" s="40">
        <v>32.53</v>
      </c>
      <c r="D59" s="40">
        <v>29.42</v>
      </c>
      <c r="E59" s="40">
        <v>36.479999999999997</v>
      </c>
      <c r="F59" s="40">
        <v>37.479999999999997</v>
      </c>
      <c r="G59" s="40">
        <v>37.42</v>
      </c>
      <c r="I59" s="40">
        <v>26.5</v>
      </c>
      <c r="R59" s="40">
        <v>42.160604300906414</v>
      </c>
      <c r="AI59" s="50"/>
      <c r="AJ59" s="70"/>
      <c r="AL59" s="40">
        <v>38657</v>
      </c>
      <c r="AM59" s="40">
        <v>3.355</v>
      </c>
      <c r="AN59" s="40">
        <v>0.56000000000000005</v>
      </c>
      <c r="AO59" s="40">
        <v>3.915</v>
      </c>
      <c r="AP59" s="40">
        <v>0.13</v>
      </c>
      <c r="AQ59" s="40">
        <v>3.4849999999999999</v>
      </c>
      <c r="AR59" s="40">
        <v>0.46</v>
      </c>
      <c r="AS59" s="40">
        <v>3.8149999999999999</v>
      </c>
      <c r="AT59" s="40">
        <v>0.73</v>
      </c>
      <c r="AU59" s="40">
        <v>4.085</v>
      </c>
    </row>
    <row r="60" spans="1:47" x14ac:dyDescent="0.25">
      <c r="A60" s="82">
        <v>38139</v>
      </c>
      <c r="B60" s="40">
        <v>39.39</v>
      </c>
      <c r="C60" s="40">
        <v>33.6</v>
      </c>
      <c r="D60" s="40">
        <v>30.49</v>
      </c>
      <c r="E60" s="40">
        <v>40.35</v>
      </c>
      <c r="F60" s="40">
        <v>41.65</v>
      </c>
      <c r="G60" s="40">
        <v>43.72</v>
      </c>
      <c r="I60" s="40">
        <v>32.5</v>
      </c>
      <c r="R60" s="40">
        <v>42.725439664533681</v>
      </c>
      <c r="AI60" s="50"/>
      <c r="AJ60" s="70"/>
      <c r="AL60" s="40">
        <v>38687</v>
      </c>
      <c r="AM60" s="40">
        <v>3.3930000000000002</v>
      </c>
      <c r="AN60" s="40">
        <v>0.77</v>
      </c>
      <c r="AO60" s="40">
        <v>4.1630000000000003</v>
      </c>
      <c r="AP60" s="40">
        <v>0.13</v>
      </c>
      <c r="AQ60" s="40">
        <v>3.5230000000000001</v>
      </c>
      <c r="AR60" s="40">
        <v>0.77</v>
      </c>
      <c r="AS60" s="40">
        <v>4.1630000000000003</v>
      </c>
      <c r="AT60" s="40">
        <v>0.98</v>
      </c>
      <c r="AU60" s="40">
        <v>4.3730000000000002</v>
      </c>
    </row>
    <row r="61" spans="1:47" x14ac:dyDescent="0.25">
      <c r="A61" s="82">
        <v>38169</v>
      </c>
      <c r="B61" s="40">
        <v>52.83</v>
      </c>
      <c r="C61" s="40">
        <v>50.39</v>
      </c>
      <c r="D61" s="40">
        <v>46.17</v>
      </c>
      <c r="E61" s="40">
        <v>49.16</v>
      </c>
      <c r="F61" s="40">
        <v>54.62</v>
      </c>
      <c r="G61" s="40">
        <v>58.43</v>
      </c>
      <c r="I61" s="40">
        <v>36.5</v>
      </c>
      <c r="R61" s="40">
        <v>43.396572856895489</v>
      </c>
      <c r="AI61" s="50"/>
      <c r="AJ61" s="70"/>
      <c r="AL61" s="40">
        <v>38718</v>
      </c>
      <c r="AM61" s="40">
        <v>3.4380000000000002</v>
      </c>
      <c r="AN61" s="40">
        <v>1.04</v>
      </c>
      <c r="AO61" s="40">
        <v>4.4779999999999998</v>
      </c>
      <c r="AP61" s="40">
        <v>4.4999999999999998E-2</v>
      </c>
      <c r="AQ61" s="40">
        <v>3.4830000000000001</v>
      </c>
      <c r="AR61" s="40">
        <v>1.04</v>
      </c>
      <c r="AS61" s="40">
        <v>4.4779999999999998</v>
      </c>
      <c r="AT61" s="40">
        <v>1.6</v>
      </c>
      <c r="AU61" s="40">
        <v>5.0380000000000003</v>
      </c>
    </row>
    <row r="62" spans="1:47" x14ac:dyDescent="0.25">
      <c r="A62" s="82">
        <v>38200</v>
      </c>
      <c r="B62" s="40">
        <v>58.86</v>
      </c>
      <c r="C62" s="40">
        <v>56.41</v>
      </c>
      <c r="D62" s="40">
        <v>53.04</v>
      </c>
      <c r="E62" s="40">
        <v>57.1</v>
      </c>
      <c r="F62" s="40">
        <v>60.41</v>
      </c>
      <c r="G62" s="40">
        <v>66.16</v>
      </c>
      <c r="I62" s="40">
        <v>45.5</v>
      </c>
      <c r="R62" s="40">
        <v>43.965501167635573</v>
      </c>
      <c r="AI62" s="50"/>
      <c r="AJ62" s="70"/>
      <c r="AL62" s="40">
        <v>38749</v>
      </c>
      <c r="AM62" s="40">
        <v>3.476</v>
      </c>
      <c r="AN62" s="40">
        <v>1.04</v>
      </c>
      <c r="AO62" s="40">
        <v>4.516</v>
      </c>
      <c r="AP62" s="40">
        <v>4.4999999999999998E-2</v>
      </c>
      <c r="AQ62" s="40">
        <v>3.5209999999999999</v>
      </c>
      <c r="AR62" s="40">
        <v>1.04</v>
      </c>
      <c r="AS62" s="40">
        <v>4.516</v>
      </c>
      <c r="AT62" s="40">
        <v>1.6</v>
      </c>
      <c r="AU62" s="40">
        <v>5.0760000000000005</v>
      </c>
    </row>
    <row r="63" spans="1:47" x14ac:dyDescent="0.25">
      <c r="A63" s="82">
        <v>38231</v>
      </c>
      <c r="B63" s="40">
        <v>47.27</v>
      </c>
      <c r="C63" s="40">
        <v>48.24</v>
      </c>
      <c r="D63" s="40">
        <v>44.88</v>
      </c>
      <c r="E63" s="40">
        <v>52.81</v>
      </c>
      <c r="F63" s="40">
        <v>48.36</v>
      </c>
      <c r="G63" s="40">
        <v>52.87</v>
      </c>
      <c r="I63" s="40">
        <v>29.25</v>
      </c>
      <c r="R63" s="40">
        <v>43.877634845046778</v>
      </c>
      <c r="AI63" s="50"/>
      <c r="AJ63" s="70"/>
      <c r="AL63" s="40">
        <v>38777</v>
      </c>
      <c r="AM63" s="40">
        <v>3.47</v>
      </c>
      <c r="AN63" s="40">
        <v>0.54</v>
      </c>
      <c r="AO63" s="40">
        <v>4.01</v>
      </c>
      <c r="AP63" s="40">
        <v>4.4999999999999998E-2</v>
      </c>
      <c r="AQ63" s="40">
        <v>3.5150000000000001</v>
      </c>
      <c r="AR63" s="40">
        <v>0.54</v>
      </c>
      <c r="AS63" s="40">
        <v>4.01</v>
      </c>
      <c r="AT63" s="40">
        <v>0.72</v>
      </c>
      <c r="AU63" s="40">
        <v>4.1900000000000004</v>
      </c>
    </row>
    <row r="64" spans="1:47" x14ac:dyDescent="0.25">
      <c r="A64" s="82">
        <v>38261</v>
      </c>
      <c r="B64" s="40">
        <v>37.54</v>
      </c>
      <c r="C64" s="40">
        <v>39.42</v>
      </c>
      <c r="D64" s="40">
        <v>39.299999999999997</v>
      </c>
      <c r="E64" s="40">
        <v>40.78</v>
      </c>
      <c r="F64" s="40">
        <v>38.869999999999997</v>
      </c>
      <c r="G64" s="40">
        <v>39.950000000000003</v>
      </c>
      <c r="I64" s="40">
        <v>30.5</v>
      </c>
      <c r="R64" s="40">
        <v>43.881483147303385</v>
      </c>
      <c r="AI64" s="50"/>
      <c r="AJ64" s="70"/>
      <c r="AL64" s="40">
        <v>38808</v>
      </c>
      <c r="AM64" s="40">
        <v>3.47</v>
      </c>
      <c r="AN64" s="40">
        <v>0.36</v>
      </c>
      <c r="AO64" s="40">
        <v>3.83</v>
      </c>
      <c r="AP64" s="40">
        <v>4.4999999999999998E-2</v>
      </c>
      <c r="AQ64" s="40">
        <v>3.5150000000000001</v>
      </c>
      <c r="AR64" s="40">
        <v>0.36</v>
      </c>
      <c r="AS64" s="40">
        <v>3.83</v>
      </c>
      <c r="AT64" s="40">
        <v>0.38</v>
      </c>
      <c r="AU64" s="40">
        <v>3.85</v>
      </c>
    </row>
    <row r="65" spans="1:47" x14ac:dyDescent="0.25">
      <c r="A65" s="82">
        <v>38292</v>
      </c>
      <c r="B65" s="40">
        <v>36.15</v>
      </c>
      <c r="C65" s="40">
        <v>35.979999999999997</v>
      </c>
      <c r="D65" s="40">
        <v>35.869999999999997</v>
      </c>
      <c r="E65" s="40">
        <v>39.28</v>
      </c>
      <c r="F65" s="40">
        <v>38.6</v>
      </c>
      <c r="G65" s="40">
        <v>38.130000000000003</v>
      </c>
      <c r="I65" s="40">
        <v>26</v>
      </c>
      <c r="R65" s="40">
        <v>47.014593446964838</v>
      </c>
      <c r="AI65" s="50"/>
      <c r="AJ65" s="70"/>
      <c r="AL65" s="40">
        <v>38838</v>
      </c>
      <c r="AM65" s="40">
        <v>3.64</v>
      </c>
      <c r="AN65" s="40">
        <v>0.32500000000000001</v>
      </c>
      <c r="AO65" s="40">
        <v>3.9649999999999999</v>
      </c>
      <c r="AP65" s="40">
        <v>4.4999999999999998E-2</v>
      </c>
      <c r="AQ65" s="40">
        <v>3.6850000000000001</v>
      </c>
      <c r="AR65" s="40">
        <v>0.32500000000000001</v>
      </c>
      <c r="AS65" s="40">
        <v>3.9649999999999999</v>
      </c>
      <c r="AT65" s="40">
        <v>0.33</v>
      </c>
      <c r="AU65" s="40">
        <v>3.97</v>
      </c>
    </row>
    <row r="66" spans="1:47" x14ac:dyDescent="0.25">
      <c r="A66" s="82">
        <v>38322</v>
      </c>
      <c r="B66" s="40">
        <v>36.15</v>
      </c>
      <c r="C66" s="40">
        <v>38.130000000000003</v>
      </c>
      <c r="D66" s="40">
        <v>38.01</v>
      </c>
      <c r="E66" s="40">
        <v>41</v>
      </c>
      <c r="F66" s="40">
        <v>39.79</v>
      </c>
      <c r="G66" s="40">
        <v>37.92</v>
      </c>
      <c r="I66" s="40">
        <v>28.75</v>
      </c>
      <c r="R66" s="40">
        <v>49.271431931740551</v>
      </c>
      <c r="AI66" s="50"/>
      <c r="AJ66" s="70"/>
      <c r="AL66" s="40">
        <v>38869</v>
      </c>
      <c r="AM66" s="40">
        <v>3.7920000000000003</v>
      </c>
      <c r="AN66" s="40">
        <v>0.33500000000000002</v>
      </c>
      <c r="AO66" s="40">
        <v>4.1270000000000007</v>
      </c>
      <c r="AP66" s="40">
        <v>4.4999999999999998E-2</v>
      </c>
      <c r="AQ66" s="40">
        <v>3.8370000000000002</v>
      </c>
      <c r="AR66" s="40">
        <v>0.33500000000000002</v>
      </c>
      <c r="AS66" s="40">
        <v>4.1270000000000007</v>
      </c>
      <c r="AT66" s="40">
        <v>0.37</v>
      </c>
      <c r="AU66" s="40">
        <v>4.1619999999999999</v>
      </c>
    </row>
    <row r="67" spans="1:47" x14ac:dyDescent="0.25">
      <c r="A67" s="82">
        <v>38353</v>
      </c>
      <c r="B67" s="40">
        <v>36.409999999999997</v>
      </c>
      <c r="C67" s="40">
        <v>40.76</v>
      </c>
      <c r="D67" s="40">
        <v>40.380000000000003</v>
      </c>
      <c r="E67" s="40">
        <v>41.69</v>
      </c>
      <c r="F67" s="40">
        <v>40.54</v>
      </c>
      <c r="G67" s="40">
        <v>38.729999999999997</v>
      </c>
      <c r="I67" s="40">
        <v>19.25</v>
      </c>
      <c r="R67" s="40">
        <v>48.143509596150501</v>
      </c>
      <c r="AI67" s="50"/>
      <c r="AJ67" s="70"/>
      <c r="AL67" s="40">
        <v>38899</v>
      </c>
      <c r="AM67" s="40">
        <v>3.8895000000000004</v>
      </c>
      <c r="AN67" s="40">
        <v>0.45</v>
      </c>
      <c r="AO67" s="40">
        <v>4.3395000000000001</v>
      </c>
      <c r="AP67" s="40">
        <v>4.4999999999999998E-2</v>
      </c>
      <c r="AQ67" s="40">
        <v>3.9345000000000003</v>
      </c>
      <c r="AR67" s="40">
        <v>0.35</v>
      </c>
      <c r="AS67" s="40">
        <v>4.2395000000000005</v>
      </c>
      <c r="AT67" s="40">
        <v>0.41</v>
      </c>
      <c r="AU67" s="40">
        <v>4.2995000000000001</v>
      </c>
    </row>
    <row r="68" spans="1:47" x14ac:dyDescent="0.25">
      <c r="A68" s="82">
        <v>38384</v>
      </c>
      <c r="B68" s="40">
        <v>35.950000000000003</v>
      </c>
      <c r="C68" s="40">
        <v>39.659999999999997</v>
      </c>
      <c r="D68" s="40">
        <v>39.270000000000003</v>
      </c>
      <c r="E68" s="40">
        <v>40.950000000000003</v>
      </c>
      <c r="F68" s="40">
        <v>39.14</v>
      </c>
      <c r="G68" s="40">
        <v>38.270000000000003</v>
      </c>
      <c r="I68" s="40">
        <v>21.5</v>
      </c>
      <c r="R68" s="40">
        <v>46.503695092783033</v>
      </c>
      <c r="AI68" s="50"/>
      <c r="AJ68" s="70"/>
      <c r="AL68" s="40">
        <v>38930</v>
      </c>
      <c r="AM68" s="40">
        <v>3.7745000000000002</v>
      </c>
      <c r="AN68" s="40">
        <v>0.45</v>
      </c>
      <c r="AO68" s="40">
        <v>4.2244999999999999</v>
      </c>
      <c r="AP68" s="40">
        <v>0.13</v>
      </c>
      <c r="AQ68" s="40">
        <v>3.9045000000000001</v>
      </c>
      <c r="AR68" s="40">
        <v>0.35</v>
      </c>
      <c r="AS68" s="40">
        <v>4.1245000000000003</v>
      </c>
      <c r="AT68" s="40">
        <v>0.41</v>
      </c>
      <c r="AU68" s="40">
        <v>4.1844999999999999</v>
      </c>
    </row>
    <row r="69" spans="1:47" x14ac:dyDescent="0.25">
      <c r="A69" s="82">
        <v>38412</v>
      </c>
      <c r="B69" s="40">
        <v>35.950000000000003</v>
      </c>
      <c r="C69" s="40">
        <v>36.520000000000003</v>
      </c>
      <c r="D69" s="40">
        <v>35.950000000000003</v>
      </c>
      <c r="E69" s="40">
        <v>39.659999999999997</v>
      </c>
      <c r="F69" s="40">
        <v>37.74</v>
      </c>
      <c r="G69" s="40">
        <v>38.270000000000003</v>
      </c>
      <c r="I69" s="40">
        <v>18.5</v>
      </c>
      <c r="R69" s="40">
        <v>44.411609384951504</v>
      </c>
      <c r="AI69" s="50"/>
      <c r="AJ69" s="70"/>
      <c r="AL69" s="40">
        <v>38961</v>
      </c>
      <c r="AM69" s="40">
        <v>3.6274999999999999</v>
      </c>
      <c r="AN69" s="40">
        <v>0.41499999999999998</v>
      </c>
      <c r="AO69" s="40">
        <v>4.0425000000000004</v>
      </c>
      <c r="AP69" s="40">
        <v>0.13</v>
      </c>
      <c r="AQ69" s="40">
        <v>3.7574999999999998</v>
      </c>
      <c r="AR69" s="40">
        <v>0.315</v>
      </c>
      <c r="AS69" s="40">
        <v>3.9424999999999999</v>
      </c>
      <c r="AT69" s="40">
        <v>0.36</v>
      </c>
      <c r="AU69" s="40">
        <v>3.9874999999999998</v>
      </c>
    </row>
    <row r="70" spans="1:47" x14ac:dyDescent="0.25">
      <c r="A70" s="82">
        <v>38443</v>
      </c>
      <c r="B70" s="40">
        <v>35.479999999999997</v>
      </c>
      <c r="C70" s="40">
        <v>36.71</v>
      </c>
      <c r="D70" s="40">
        <v>33.74</v>
      </c>
      <c r="E70" s="40">
        <v>37.82</v>
      </c>
      <c r="F70" s="40">
        <v>37.270000000000003</v>
      </c>
      <c r="G70" s="40">
        <v>37.799999999999997</v>
      </c>
      <c r="I70" s="40">
        <v>25.5</v>
      </c>
      <c r="R70" s="40">
        <v>41.359733966709939</v>
      </c>
      <c r="AI70" s="50"/>
      <c r="AJ70" s="70"/>
      <c r="AL70" s="40">
        <v>38991</v>
      </c>
      <c r="AM70" s="40">
        <v>3.4624999999999999</v>
      </c>
      <c r="AN70" s="40">
        <v>0.46</v>
      </c>
      <c r="AO70" s="40">
        <v>3.9224999999999999</v>
      </c>
      <c r="AP70" s="40">
        <v>0.13</v>
      </c>
      <c r="AQ70" s="40">
        <v>3.5924999999999998</v>
      </c>
      <c r="AR70" s="40">
        <v>0.36</v>
      </c>
      <c r="AS70" s="40">
        <v>3.8224999999999998</v>
      </c>
      <c r="AT70" s="40">
        <v>0.4</v>
      </c>
      <c r="AU70" s="40">
        <v>3.8624999999999998</v>
      </c>
    </row>
    <row r="71" spans="1:47" x14ac:dyDescent="0.25">
      <c r="A71" s="82">
        <v>38473</v>
      </c>
      <c r="B71" s="40">
        <v>35.479999999999997</v>
      </c>
      <c r="C71" s="40">
        <v>34.119999999999997</v>
      </c>
      <c r="D71" s="40">
        <v>31.16</v>
      </c>
      <c r="E71" s="40">
        <v>37.82</v>
      </c>
      <c r="F71" s="40">
        <v>37.74</v>
      </c>
      <c r="G71" s="40">
        <v>37.799999999999997</v>
      </c>
      <c r="I71" s="40">
        <v>25.5</v>
      </c>
      <c r="R71" s="40">
        <v>41.286130005750643</v>
      </c>
      <c r="AI71" s="50"/>
      <c r="AJ71" s="70"/>
      <c r="AL71" s="40">
        <v>39022</v>
      </c>
      <c r="AM71" s="40">
        <v>3.4575</v>
      </c>
      <c r="AN71" s="40">
        <v>0.56000000000000005</v>
      </c>
      <c r="AO71" s="40">
        <v>4.0175000000000001</v>
      </c>
      <c r="AP71" s="40">
        <v>0.13</v>
      </c>
      <c r="AQ71" s="40">
        <v>3.5874999999999999</v>
      </c>
      <c r="AR71" s="40">
        <v>0.46</v>
      </c>
      <c r="AS71" s="40">
        <v>3.9175</v>
      </c>
      <c r="AT71" s="40">
        <v>0.73</v>
      </c>
      <c r="AU71" s="40">
        <v>4.1875</v>
      </c>
    </row>
    <row r="72" spans="1:47" x14ac:dyDescent="0.25">
      <c r="A72" s="82">
        <v>38504</v>
      </c>
      <c r="B72" s="40">
        <v>39.68</v>
      </c>
      <c r="C72" s="40">
        <v>35.049999999999997</v>
      </c>
      <c r="D72" s="40">
        <v>32.08</v>
      </c>
      <c r="E72" s="40">
        <v>41.14</v>
      </c>
      <c r="F72" s="40">
        <v>41.94</v>
      </c>
      <c r="G72" s="40">
        <v>43.81</v>
      </c>
      <c r="I72" s="40">
        <v>30.5</v>
      </c>
      <c r="R72" s="40">
        <v>41.821169249853327</v>
      </c>
      <c r="AI72" s="50"/>
      <c r="AJ72" s="70"/>
      <c r="AL72" s="40">
        <v>39052</v>
      </c>
      <c r="AM72" s="40">
        <v>3.4955000000000003</v>
      </c>
      <c r="AN72" s="40">
        <v>0.77</v>
      </c>
      <c r="AO72" s="40">
        <v>4.2655000000000003</v>
      </c>
      <c r="AP72" s="40">
        <v>0.13</v>
      </c>
      <c r="AQ72" s="40">
        <v>3.6255000000000002</v>
      </c>
      <c r="AR72" s="40">
        <v>0.77</v>
      </c>
      <c r="AS72" s="40">
        <v>4.2655000000000003</v>
      </c>
      <c r="AT72" s="40">
        <v>0.98</v>
      </c>
      <c r="AU72" s="40">
        <v>4.4755000000000003</v>
      </c>
    </row>
    <row r="73" spans="1:47" x14ac:dyDescent="0.25">
      <c r="A73" s="82">
        <v>38534</v>
      </c>
      <c r="B73" s="40">
        <v>53.22</v>
      </c>
      <c r="C73" s="40">
        <v>49.5</v>
      </c>
      <c r="D73" s="40">
        <v>45.56</v>
      </c>
      <c r="E73" s="40">
        <v>48.71</v>
      </c>
      <c r="F73" s="40">
        <v>55</v>
      </c>
      <c r="G73" s="40">
        <v>58.42</v>
      </c>
      <c r="I73" s="40">
        <v>27.5</v>
      </c>
      <c r="R73" s="40">
        <v>42.457250507379236</v>
      </c>
      <c r="AI73" s="50"/>
      <c r="AJ73" s="70"/>
      <c r="AL73" s="40">
        <v>39083</v>
      </c>
      <c r="AM73" s="40">
        <v>3.5405000000000002</v>
      </c>
      <c r="AN73" s="40">
        <v>1.04</v>
      </c>
      <c r="AO73" s="40">
        <v>4.5805000000000007</v>
      </c>
      <c r="AP73" s="40">
        <v>4.4999999999999998E-2</v>
      </c>
      <c r="AQ73" s="40">
        <v>3.5855000000000001</v>
      </c>
      <c r="AR73" s="40">
        <v>1.04</v>
      </c>
      <c r="AS73" s="40">
        <v>4.5805000000000007</v>
      </c>
      <c r="AT73" s="40">
        <v>1.6</v>
      </c>
      <c r="AU73" s="40">
        <v>5.1405000000000003</v>
      </c>
    </row>
    <row r="74" spans="1:47" x14ac:dyDescent="0.25">
      <c r="A74" s="82">
        <v>38565</v>
      </c>
      <c r="B74" s="40">
        <v>59.29</v>
      </c>
      <c r="C74" s="40">
        <v>54.69</v>
      </c>
      <c r="D74" s="40">
        <v>51.47</v>
      </c>
      <c r="E74" s="40">
        <v>55.53</v>
      </c>
      <c r="F74" s="40">
        <v>60.83</v>
      </c>
      <c r="G74" s="40">
        <v>65.930000000000007</v>
      </c>
      <c r="I74" s="40">
        <v>36.5</v>
      </c>
      <c r="R74" s="40">
        <v>42.996096622675609</v>
      </c>
      <c r="AI74" s="50"/>
      <c r="AJ74" s="70"/>
      <c r="AL74" s="40">
        <v>39114</v>
      </c>
      <c r="AM74" s="40">
        <v>3.5785</v>
      </c>
      <c r="AN74" s="40">
        <v>1.04</v>
      </c>
      <c r="AO74" s="40">
        <v>4.6185</v>
      </c>
      <c r="AP74" s="40">
        <v>4.4999999999999998E-2</v>
      </c>
      <c r="AQ74" s="40">
        <v>3.6234999999999999</v>
      </c>
      <c r="AR74" s="40">
        <v>1.04</v>
      </c>
      <c r="AS74" s="40">
        <v>4.6185</v>
      </c>
      <c r="AT74" s="40">
        <v>1.6</v>
      </c>
      <c r="AU74" s="40">
        <v>5.1784999999999997</v>
      </c>
    </row>
    <row r="75" spans="1:47" x14ac:dyDescent="0.25">
      <c r="A75" s="82">
        <v>38596</v>
      </c>
      <c r="B75" s="40">
        <v>47.62</v>
      </c>
      <c r="C75" s="40">
        <v>47.66</v>
      </c>
      <c r="D75" s="40">
        <v>44.46</v>
      </c>
      <c r="E75" s="40">
        <v>51.85</v>
      </c>
      <c r="F75" s="40">
        <v>48.7</v>
      </c>
      <c r="G75" s="40">
        <v>52.82</v>
      </c>
      <c r="I75" s="40">
        <v>23.25</v>
      </c>
      <c r="R75" s="40">
        <v>42.911749040583459</v>
      </c>
      <c r="AI75" s="50"/>
      <c r="AJ75" s="70"/>
      <c r="AL75" s="40">
        <v>39142</v>
      </c>
      <c r="AM75" s="40">
        <v>3.5724999999999998</v>
      </c>
      <c r="AN75" s="40">
        <v>0.54</v>
      </c>
      <c r="AO75" s="40">
        <v>4.1124999999999998</v>
      </c>
      <c r="AP75" s="40">
        <v>4.4999999999999998E-2</v>
      </c>
      <c r="AQ75" s="40">
        <v>3.6175000000000002</v>
      </c>
      <c r="AR75" s="40">
        <v>0.54</v>
      </c>
      <c r="AS75" s="40">
        <v>4.1124999999999998</v>
      </c>
      <c r="AT75" s="40">
        <v>0.72</v>
      </c>
      <c r="AU75" s="40">
        <v>4.2925000000000004</v>
      </c>
    </row>
    <row r="76" spans="1:47" x14ac:dyDescent="0.25">
      <c r="A76" s="82">
        <v>38626</v>
      </c>
      <c r="B76" s="40">
        <v>37.82</v>
      </c>
      <c r="C76" s="40">
        <v>40.07</v>
      </c>
      <c r="D76" s="40">
        <v>39.659999999999997</v>
      </c>
      <c r="E76" s="40">
        <v>41.52</v>
      </c>
      <c r="F76" s="40">
        <v>39.14</v>
      </c>
      <c r="G76" s="40">
        <v>40.32</v>
      </c>
      <c r="I76" s="40">
        <v>27.5</v>
      </c>
      <c r="R76" s="40">
        <v>42.913606026119965</v>
      </c>
      <c r="AI76" s="50"/>
      <c r="AJ76" s="70"/>
      <c r="AL76" s="40">
        <v>39173</v>
      </c>
      <c r="AM76" s="40">
        <v>3.5724999999999998</v>
      </c>
      <c r="AN76" s="40">
        <v>0.36</v>
      </c>
      <c r="AO76" s="40">
        <v>3.9325000000000001</v>
      </c>
      <c r="AP76" s="40">
        <v>4.4999999999999998E-2</v>
      </c>
      <c r="AQ76" s="40">
        <v>3.6175000000000002</v>
      </c>
      <c r="AR76" s="40">
        <v>0.36</v>
      </c>
      <c r="AS76" s="40">
        <v>3.9325000000000001</v>
      </c>
      <c r="AT76" s="40">
        <v>0.38</v>
      </c>
      <c r="AU76" s="40">
        <v>3.9525000000000001</v>
      </c>
    </row>
    <row r="77" spans="1:47" x14ac:dyDescent="0.25">
      <c r="A77" s="82">
        <v>38657</v>
      </c>
      <c r="B77" s="40">
        <v>36.42</v>
      </c>
      <c r="C77" s="40">
        <v>37.11</v>
      </c>
      <c r="D77" s="40">
        <v>36.71</v>
      </c>
      <c r="E77" s="40">
        <v>40.229999999999997</v>
      </c>
      <c r="F77" s="40">
        <v>38.869999999999997</v>
      </c>
      <c r="G77" s="40">
        <v>38.56</v>
      </c>
      <c r="I77" s="40">
        <v>23.5</v>
      </c>
      <c r="R77" s="40">
        <v>45.963905792816021</v>
      </c>
      <c r="AI77" s="50"/>
      <c r="AJ77" s="70"/>
      <c r="AL77" s="40">
        <v>39203</v>
      </c>
      <c r="AM77" s="40">
        <v>3.7425000000000002</v>
      </c>
      <c r="AN77" s="40">
        <v>0.32500000000000001</v>
      </c>
      <c r="AO77" s="40">
        <v>4.0674999999999999</v>
      </c>
      <c r="AP77" s="40">
        <v>4.4999999999999998E-2</v>
      </c>
      <c r="AQ77" s="40">
        <v>3.7875000000000001</v>
      </c>
      <c r="AR77" s="40">
        <v>0.32500000000000001</v>
      </c>
      <c r="AS77" s="40">
        <v>4.0674999999999999</v>
      </c>
      <c r="AT77" s="40">
        <v>0.33</v>
      </c>
      <c r="AU77" s="40">
        <v>4.0724999999999998</v>
      </c>
    </row>
    <row r="78" spans="1:47" x14ac:dyDescent="0.25">
      <c r="A78" s="82">
        <v>38687</v>
      </c>
      <c r="B78" s="40">
        <v>36.42</v>
      </c>
      <c r="C78" s="40">
        <v>38.97</v>
      </c>
      <c r="D78" s="40">
        <v>38.56</v>
      </c>
      <c r="E78" s="40">
        <v>41.7</v>
      </c>
      <c r="F78" s="40">
        <v>40.07</v>
      </c>
      <c r="G78" s="40">
        <v>38.380000000000003</v>
      </c>
      <c r="I78" s="40">
        <v>26.25</v>
      </c>
      <c r="R78" s="40">
        <v>48.122381561601173</v>
      </c>
      <c r="AI78" s="50"/>
      <c r="AJ78" s="70"/>
      <c r="AL78" s="40">
        <v>39234</v>
      </c>
      <c r="AM78" s="40">
        <v>3.8945000000000003</v>
      </c>
      <c r="AN78" s="40">
        <v>0.33500000000000002</v>
      </c>
      <c r="AO78" s="40">
        <v>4.2295000000000007</v>
      </c>
      <c r="AP78" s="40">
        <v>4.4999999999999998E-2</v>
      </c>
      <c r="AQ78" s="40">
        <v>3.9395000000000002</v>
      </c>
      <c r="AR78" s="40">
        <v>0.33500000000000002</v>
      </c>
      <c r="AS78" s="40">
        <v>4.2295000000000007</v>
      </c>
      <c r="AT78" s="40">
        <v>0.37</v>
      </c>
      <c r="AU78" s="40">
        <v>4.2645</v>
      </c>
    </row>
    <row r="79" spans="1:47" x14ac:dyDescent="0.25">
      <c r="A79" s="82">
        <v>38718</v>
      </c>
      <c r="B79" s="40">
        <v>36.68</v>
      </c>
      <c r="C79" s="40">
        <v>41.52</v>
      </c>
      <c r="D79" s="40">
        <v>40.71</v>
      </c>
      <c r="E79" s="40">
        <v>42.27</v>
      </c>
      <c r="F79" s="40">
        <v>40.82</v>
      </c>
      <c r="G79" s="40">
        <v>39.1</v>
      </c>
      <c r="I79" s="40">
        <v>19.5</v>
      </c>
      <c r="R79" s="40">
        <v>43.571951412859541</v>
      </c>
      <c r="AI79" s="50"/>
      <c r="AJ79" s="70"/>
      <c r="AL79" s="40">
        <v>39264</v>
      </c>
      <c r="AM79" s="40">
        <v>3.9945000000000004</v>
      </c>
      <c r="AN79" s="40">
        <v>0.45</v>
      </c>
      <c r="AO79" s="40">
        <v>4.4445000000000006</v>
      </c>
      <c r="AP79" s="40">
        <v>4.4999999999999998E-2</v>
      </c>
      <c r="AQ79" s="40">
        <v>4.0395000000000003</v>
      </c>
      <c r="AR79" s="40">
        <v>0.35</v>
      </c>
      <c r="AS79" s="40">
        <v>4.3445</v>
      </c>
      <c r="AT79" s="40">
        <v>0.41</v>
      </c>
      <c r="AU79" s="40">
        <v>4.4045000000000005</v>
      </c>
    </row>
    <row r="80" spans="1:47" x14ac:dyDescent="0.25">
      <c r="A80" s="82">
        <v>38749</v>
      </c>
      <c r="B80" s="40">
        <v>36.21</v>
      </c>
      <c r="C80" s="40">
        <v>40.51</v>
      </c>
      <c r="D80" s="40">
        <v>39.700000000000003</v>
      </c>
      <c r="E80" s="40">
        <v>41.6</v>
      </c>
      <c r="F80" s="40">
        <v>39.409999999999997</v>
      </c>
      <c r="G80" s="40">
        <v>38.630000000000003</v>
      </c>
      <c r="I80" s="40">
        <v>21.75</v>
      </c>
      <c r="R80" s="40">
        <v>42.153220279591757</v>
      </c>
      <c r="AI80" s="50"/>
      <c r="AJ80" s="70"/>
      <c r="AL80" s="40">
        <v>39295</v>
      </c>
      <c r="AM80" s="40">
        <v>3.8795000000000002</v>
      </c>
      <c r="AN80" s="40">
        <v>0.45</v>
      </c>
      <c r="AO80" s="40">
        <v>4.3295000000000003</v>
      </c>
      <c r="AP80" s="40">
        <v>0.13</v>
      </c>
      <c r="AQ80" s="40">
        <v>4.0095000000000001</v>
      </c>
      <c r="AR80" s="40">
        <v>0.35</v>
      </c>
      <c r="AS80" s="40">
        <v>4.2294999999999998</v>
      </c>
      <c r="AT80" s="40">
        <v>0.41</v>
      </c>
      <c r="AU80" s="40">
        <v>4.2895000000000003</v>
      </c>
    </row>
    <row r="81" spans="1:47" x14ac:dyDescent="0.25">
      <c r="A81" s="82">
        <v>38777</v>
      </c>
      <c r="B81" s="40">
        <v>36.21</v>
      </c>
      <c r="C81" s="40">
        <v>37.630000000000003</v>
      </c>
      <c r="D81" s="40">
        <v>36.68</v>
      </c>
      <c r="E81" s="40">
        <v>40.43</v>
      </c>
      <c r="F81" s="40">
        <v>38</v>
      </c>
      <c r="G81" s="40">
        <v>38.630000000000003</v>
      </c>
      <c r="I81" s="40">
        <v>18.75</v>
      </c>
      <c r="R81" s="40">
        <v>40.333183596759568</v>
      </c>
      <c r="AI81" s="50"/>
      <c r="AJ81" s="70"/>
      <c r="AL81" s="40">
        <v>39326</v>
      </c>
      <c r="AM81" s="40">
        <v>3.7324999999999999</v>
      </c>
      <c r="AN81" s="40">
        <v>0.41499999999999998</v>
      </c>
      <c r="AO81" s="40">
        <v>4.1475</v>
      </c>
      <c r="AP81" s="40">
        <v>0.13</v>
      </c>
      <c r="AQ81" s="40">
        <v>3.8624999999999998</v>
      </c>
      <c r="AR81" s="40">
        <v>0.315</v>
      </c>
      <c r="AS81" s="40">
        <v>4.0475000000000003</v>
      </c>
      <c r="AT81" s="40">
        <v>0.36</v>
      </c>
      <c r="AU81" s="40">
        <v>4.0925000000000002</v>
      </c>
    </row>
    <row r="82" spans="1:47" x14ac:dyDescent="0.25">
      <c r="A82" s="82">
        <v>38808</v>
      </c>
      <c r="B82" s="40">
        <v>35.74</v>
      </c>
      <c r="C82" s="40">
        <v>37.81</v>
      </c>
      <c r="D82" s="40">
        <v>34.67</v>
      </c>
      <c r="E82" s="40">
        <v>38.75</v>
      </c>
      <c r="F82" s="40">
        <v>37.53</v>
      </c>
      <c r="G82" s="40">
        <v>38.159999999999997</v>
      </c>
      <c r="I82" s="40">
        <v>25.75</v>
      </c>
      <c r="R82" s="40">
        <v>37.602543339103995</v>
      </c>
      <c r="AI82" s="50"/>
      <c r="AJ82" s="70"/>
      <c r="AL82" s="40">
        <v>39356</v>
      </c>
      <c r="AM82" s="40">
        <v>3.5674999999999999</v>
      </c>
      <c r="AN82" s="40">
        <v>0.46</v>
      </c>
      <c r="AO82" s="40">
        <v>4.0274999999999999</v>
      </c>
      <c r="AP82" s="40">
        <v>0.13</v>
      </c>
      <c r="AQ82" s="40">
        <v>3.6974999999999998</v>
      </c>
      <c r="AR82" s="40">
        <v>0.36</v>
      </c>
      <c r="AS82" s="40">
        <v>3.9275000000000002</v>
      </c>
      <c r="AT82" s="40">
        <v>0.4</v>
      </c>
      <c r="AU82" s="40">
        <v>3.9674999999999998</v>
      </c>
    </row>
    <row r="83" spans="1:47" x14ac:dyDescent="0.25">
      <c r="A83" s="82">
        <v>38838</v>
      </c>
      <c r="B83" s="40">
        <v>35.74</v>
      </c>
      <c r="C83" s="40">
        <v>35.44</v>
      </c>
      <c r="D83" s="40">
        <v>32.31</v>
      </c>
      <c r="E83" s="40">
        <v>38.76</v>
      </c>
      <c r="F83" s="40">
        <v>38</v>
      </c>
      <c r="G83" s="40">
        <v>38.159999999999997</v>
      </c>
      <c r="I83" s="40">
        <v>25.75</v>
      </c>
      <c r="R83" s="40">
        <v>37.554463466360794</v>
      </c>
      <c r="AI83" s="50"/>
      <c r="AJ83" s="70"/>
      <c r="AL83" s="40">
        <v>39387</v>
      </c>
      <c r="AM83" s="40">
        <v>3.5625</v>
      </c>
      <c r="AN83" s="40">
        <v>0.56000000000000005</v>
      </c>
      <c r="AO83" s="40">
        <v>4.1224999999999996</v>
      </c>
      <c r="AP83" s="40">
        <v>0.13</v>
      </c>
      <c r="AQ83" s="40">
        <v>3.6924999999999999</v>
      </c>
      <c r="AR83" s="40">
        <v>0.46</v>
      </c>
      <c r="AS83" s="40">
        <v>4.0225</v>
      </c>
      <c r="AT83" s="40">
        <v>0.73</v>
      </c>
      <c r="AU83" s="40">
        <v>4.2925000000000004</v>
      </c>
    </row>
    <row r="84" spans="1:47" x14ac:dyDescent="0.25">
      <c r="A84" s="82">
        <v>38869</v>
      </c>
      <c r="B84" s="40">
        <v>39.97</v>
      </c>
      <c r="C84" s="40">
        <v>36.29</v>
      </c>
      <c r="D84" s="40">
        <v>33.159999999999997</v>
      </c>
      <c r="E84" s="40">
        <v>41.78</v>
      </c>
      <c r="F84" s="40">
        <v>42.23</v>
      </c>
      <c r="G84" s="40">
        <v>43.93</v>
      </c>
      <c r="I84" s="40">
        <v>30.75</v>
      </c>
      <c r="R84" s="40">
        <v>38.04441448419837</v>
      </c>
      <c r="AI84" s="50"/>
      <c r="AJ84" s="70"/>
      <c r="AL84" s="40">
        <v>39417</v>
      </c>
      <c r="AM84" s="40">
        <v>3.6005000000000003</v>
      </c>
      <c r="AN84" s="40">
        <v>0.77</v>
      </c>
      <c r="AO84" s="40">
        <v>4.3704999999999998</v>
      </c>
      <c r="AP84" s="40">
        <v>0.13</v>
      </c>
      <c r="AQ84" s="40">
        <v>3.7305000000000001</v>
      </c>
      <c r="AR84" s="40">
        <v>0.77</v>
      </c>
      <c r="AS84" s="40">
        <v>4.3704999999999998</v>
      </c>
      <c r="AT84" s="40">
        <v>0.98</v>
      </c>
      <c r="AU84" s="40">
        <v>4.5805000000000007</v>
      </c>
    </row>
    <row r="85" spans="1:47" x14ac:dyDescent="0.25">
      <c r="A85" s="82">
        <v>38899</v>
      </c>
      <c r="B85" s="40">
        <v>53.61</v>
      </c>
      <c r="C85" s="40">
        <v>49.53</v>
      </c>
      <c r="D85" s="40">
        <v>45.43</v>
      </c>
      <c r="E85" s="40">
        <v>48.66</v>
      </c>
      <c r="F85" s="40">
        <v>55.38</v>
      </c>
      <c r="G85" s="40">
        <v>58.47</v>
      </c>
      <c r="I85" s="40">
        <v>27.75</v>
      </c>
      <c r="R85" s="40">
        <v>38.622168745501121</v>
      </c>
      <c r="AI85" s="50"/>
      <c r="AJ85" s="70"/>
      <c r="AL85" s="40">
        <v>39448</v>
      </c>
      <c r="AM85" s="40">
        <v>3.6455000000000002</v>
      </c>
      <c r="AN85" s="40">
        <v>1.04</v>
      </c>
      <c r="AO85" s="40">
        <v>4.6855000000000002</v>
      </c>
      <c r="AP85" s="40">
        <v>4.4999999999999998E-2</v>
      </c>
      <c r="AQ85" s="40">
        <v>3.6905000000000001</v>
      </c>
      <c r="AR85" s="40">
        <v>1.04</v>
      </c>
      <c r="AS85" s="40">
        <v>4.6855000000000002</v>
      </c>
      <c r="AT85" s="40">
        <v>1.6</v>
      </c>
      <c r="AU85" s="40">
        <v>5.2454999999999998</v>
      </c>
    </row>
    <row r="86" spans="1:47" x14ac:dyDescent="0.25">
      <c r="A86" s="82">
        <v>38930</v>
      </c>
      <c r="B86" s="40">
        <v>59.73</v>
      </c>
      <c r="C86" s="40">
        <v>54.29</v>
      </c>
      <c r="D86" s="40">
        <v>50.81</v>
      </c>
      <c r="E86" s="40">
        <v>54.87</v>
      </c>
      <c r="F86" s="40">
        <v>61.26</v>
      </c>
      <c r="G86" s="40">
        <v>65.81</v>
      </c>
      <c r="I86" s="40">
        <v>36.75</v>
      </c>
      <c r="R86" s="40">
        <v>39.113854442986664</v>
      </c>
      <c r="AI86" s="50"/>
      <c r="AJ86" s="70"/>
      <c r="AL86" s="40">
        <v>39479</v>
      </c>
      <c r="AM86" s="40">
        <v>3.6835</v>
      </c>
      <c r="AN86" s="40">
        <v>1.04</v>
      </c>
      <c r="AO86" s="40">
        <v>4.7234999999999996</v>
      </c>
      <c r="AP86" s="40">
        <v>4.4999999999999998E-2</v>
      </c>
      <c r="AQ86" s="40">
        <v>3.7284999999999999</v>
      </c>
      <c r="AR86" s="40">
        <v>1.04</v>
      </c>
      <c r="AS86" s="40">
        <v>4.7234999999999996</v>
      </c>
      <c r="AT86" s="40">
        <v>1.6</v>
      </c>
      <c r="AU86" s="40">
        <v>5.2835000000000001</v>
      </c>
    </row>
    <row r="87" spans="1:47" x14ac:dyDescent="0.25">
      <c r="A87" s="82">
        <v>38961</v>
      </c>
      <c r="B87" s="40">
        <v>47.97</v>
      </c>
      <c r="C87" s="40">
        <v>47.85</v>
      </c>
      <c r="D87" s="40">
        <v>44.43</v>
      </c>
      <c r="E87" s="40">
        <v>51.51</v>
      </c>
      <c r="F87" s="40">
        <v>49.04</v>
      </c>
      <c r="G87" s="40">
        <v>52.83</v>
      </c>
      <c r="I87" s="40">
        <v>23.5</v>
      </c>
      <c r="R87" s="40">
        <v>39.056076797105092</v>
      </c>
      <c r="AI87" s="50"/>
      <c r="AJ87" s="70"/>
      <c r="AL87" s="40">
        <v>39508</v>
      </c>
      <c r="AM87" s="40">
        <v>3.6775000000000002</v>
      </c>
      <c r="AN87" s="40">
        <v>0.54</v>
      </c>
      <c r="AO87" s="40">
        <v>4.2175000000000002</v>
      </c>
      <c r="AP87" s="40">
        <v>4.4999999999999998E-2</v>
      </c>
      <c r="AQ87" s="40">
        <v>3.7225000000000001</v>
      </c>
      <c r="AR87" s="40">
        <v>0.54</v>
      </c>
      <c r="AS87" s="40">
        <v>4.2175000000000002</v>
      </c>
      <c r="AT87" s="40">
        <v>0.72</v>
      </c>
      <c r="AU87" s="40">
        <v>4.3975</v>
      </c>
    </row>
    <row r="88" spans="1:47" x14ac:dyDescent="0.25">
      <c r="A88" s="82">
        <v>38991</v>
      </c>
      <c r="B88" s="40">
        <v>38.090000000000003</v>
      </c>
      <c r="C88" s="40">
        <v>40.89</v>
      </c>
      <c r="D88" s="40">
        <v>40.06</v>
      </c>
      <c r="E88" s="40">
        <v>42.12</v>
      </c>
      <c r="F88" s="40">
        <v>39.409999999999997</v>
      </c>
      <c r="G88" s="40">
        <v>40.659999999999997</v>
      </c>
      <c r="I88" s="40">
        <v>27.75</v>
      </c>
      <c r="R88" s="40">
        <v>39.073207322578497</v>
      </c>
      <c r="AI88" s="50"/>
      <c r="AJ88" s="70"/>
      <c r="AL88" s="40">
        <v>39539</v>
      </c>
      <c r="AM88" s="40">
        <v>3.6775000000000002</v>
      </c>
      <c r="AN88" s="40">
        <v>0.36</v>
      </c>
      <c r="AO88" s="40">
        <v>4.0374999999999996</v>
      </c>
      <c r="AP88" s="40">
        <v>4.4999999999999998E-2</v>
      </c>
      <c r="AQ88" s="40">
        <v>3.7225000000000001</v>
      </c>
      <c r="AR88" s="40">
        <v>0.36</v>
      </c>
      <c r="AS88" s="40">
        <v>4.0374999999999996</v>
      </c>
      <c r="AT88" s="40">
        <v>0.38</v>
      </c>
      <c r="AU88" s="40">
        <v>4.0575000000000001</v>
      </c>
    </row>
    <row r="89" spans="1:47" x14ac:dyDescent="0.25">
      <c r="A89" s="82">
        <v>39022</v>
      </c>
      <c r="B89" s="40">
        <v>36.68</v>
      </c>
      <c r="C89" s="40">
        <v>38.18</v>
      </c>
      <c r="D89" s="40">
        <v>37.369999999999997</v>
      </c>
      <c r="E89" s="40">
        <v>40.950000000000003</v>
      </c>
      <c r="F89" s="40">
        <v>39.15</v>
      </c>
      <c r="G89" s="40">
        <v>38.94</v>
      </c>
      <c r="I89" s="40">
        <v>23.75</v>
      </c>
      <c r="R89" s="40">
        <v>41.837452817359022</v>
      </c>
      <c r="AI89" s="50"/>
      <c r="AJ89" s="70"/>
      <c r="AL89" s="40">
        <v>39569</v>
      </c>
      <c r="AM89" s="40">
        <v>3.8475000000000001</v>
      </c>
      <c r="AN89" s="40">
        <v>0.32500000000000001</v>
      </c>
      <c r="AO89" s="40">
        <v>4.1725000000000003</v>
      </c>
      <c r="AP89" s="40">
        <v>4.4999999999999998E-2</v>
      </c>
      <c r="AQ89" s="40">
        <v>3.8925000000000001</v>
      </c>
      <c r="AR89" s="40">
        <v>0.32500000000000001</v>
      </c>
      <c r="AS89" s="40">
        <v>4.1725000000000003</v>
      </c>
      <c r="AT89" s="40">
        <v>0.33</v>
      </c>
      <c r="AU89" s="40">
        <v>4.1775000000000002</v>
      </c>
    </row>
    <row r="90" spans="1:47" x14ac:dyDescent="0.25">
      <c r="A90" s="82">
        <v>39052</v>
      </c>
      <c r="B90" s="40">
        <v>36.68</v>
      </c>
      <c r="C90" s="40">
        <v>39.89</v>
      </c>
      <c r="D90" s="40">
        <v>39.06</v>
      </c>
      <c r="E90" s="40">
        <v>42.29</v>
      </c>
      <c r="F90" s="40">
        <v>40.35</v>
      </c>
      <c r="G90" s="40">
        <v>38.79</v>
      </c>
      <c r="I90" s="40">
        <v>26.5</v>
      </c>
      <c r="R90" s="40">
        <v>43.744342211561708</v>
      </c>
      <c r="AI90" s="50"/>
      <c r="AJ90" s="70"/>
      <c r="AL90" s="40">
        <v>39600</v>
      </c>
      <c r="AM90" s="40">
        <v>3.9995000000000003</v>
      </c>
      <c r="AN90" s="40">
        <v>0.33500000000000002</v>
      </c>
      <c r="AO90" s="40">
        <v>4.3345000000000002</v>
      </c>
      <c r="AP90" s="40">
        <v>4.4999999999999998E-2</v>
      </c>
      <c r="AQ90" s="40">
        <v>4.0445000000000002</v>
      </c>
      <c r="AR90" s="40">
        <v>0.33500000000000002</v>
      </c>
      <c r="AS90" s="40">
        <v>4.3345000000000002</v>
      </c>
      <c r="AT90" s="40">
        <v>0.37</v>
      </c>
      <c r="AU90" s="40">
        <v>4.3695000000000004</v>
      </c>
    </row>
    <row r="91" spans="1:47" x14ac:dyDescent="0.25">
      <c r="A91" s="82">
        <v>39083</v>
      </c>
      <c r="B91" s="40">
        <v>36.950000000000003</v>
      </c>
      <c r="C91" s="40">
        <v>42.27</v>
      </c>
      <c r="D91" s="40">
        <v>41.05</v>
      </c>
      <c r="E91" s="40">
        <v>42.85</v>
      </c>
      <c r="F91" s="40">
        <v>41.1</v>
      </c>
      <c r="G91" s="40">
        <v>39.4</v>
      </c>
      <c r="I91" s="40">
        <v>28.85</v>
      </c>
      <c r="R91" s="40">
        <v>45.000740491615552</v>
      </c>
      <c r="AI91" s="50"/>
      <c r="AJ91" s="70"/>
      <c r="AL91" s="40">
        <v>39630</v>
      </c>
      <c r="AM91" s="40">
        <v>4.1020000000000003</v>
      </c>
      <c r="AN91" s="40">
        <v>0.45</v>
      </c>
      <c r="AO91" s="40">
        <v>4.5520000000000005</v>
      </c>
      <c r="AP91" s="40">
        <v>4.4999999999999998E-2</v>
      </c>
      <c r="AQ91" s="40">
        <v>4.1470000000000002</v>
      </c>
      <c r="AR91" s="40">
        <v>0.35</v>
      </c>
      <c r="AS91" s="40">
        <v>4.452</v>
      </c>
      <c r="AT91" s="40">
        <v>0.41</v>
      </c>
      <c r="AU91" s="40">
        <v>4.5120000000000005</v>
      </c>
    </row>
    <row r="92" spans="1:47" x14ac:dyDescent="0.25">
      <c r="A92" s="82">
        <v>39114</v>
      </c>
      <c r="B92" s="40">
        <v>36.479999999999997</v>
      </c>
      <c r="C92" s="40">
        <v>41.35</v>
      </c>
      <c r="D92" s="40">
        <v>40.130000000000003</v>
      </c>
      <c r="E92" s="40">
        <v>42.24</v>
      </c>
      <c r="F92" s="40">
        <v>39.68</v>
      </c>
      <c r="G92" s="40">
        <v>38.93</v>
      </c>
      <c r="I92" s="40">
        <v>31.1</v>
      </c>
      <c r="R92" s="40">
        <v>43.565449980458453</v>
      </c>
      <c r="AI92" s="50"/>
      <c r="AJ92" s="70"/>
      <c r="AL92" s="40">
        <v>39661</v>
      </c>
      <c r="AM92" s="40">
        <v>3.9870000000000001</v>
      </c>
      <c r="AN92" s="40">
        <v>0.45</v>
      </c>
      <c r="AO92" s="40">
        <v>4.4370000000000003</v>
      </c>
      <c r="AP92" s="40">
        <v>0.13</v>
      </c>
      <c r="AQ92" s="40">
        <v>4.117</v>
      </c>
      <c r="AR92" s="40">
        <v>0.35</v>
      </c>
      <c r="AS92" s="40">
        <v>4.3369999999999997</v>
      </c>
      <c r="AT92" s="40">
        <v>0.41</v>
      </c>
      <c r="AU92" s="40">
        <v>4.3970000000000002</v>
      </c>
    </row>
    <row r="93" spans="1:47" x14ac:dyDescent="0.25">
      <c r="A93" s="82">
        <v>39142</v>
      </c>
      <c r="B93" s="40">
        <v>36.479999999999997</v>
      </c>
      <c r="C93" s="40">
        <v>38.71</v>
      </c>
      <c r="D93" s="40">
        <v>37.380000000000003</v>
      </c>
      <c r="E93" s="40">
        <v>41.17</v>
      </c>
      <c r="F93" s="40">
        <v>38.26</v>
      </c>
      <c r="G93" s="40">
        <v>38.93</v>
      </c>
      <c r="I93" s="40">
        <v>28.1</v>
      </c>
      <c r="R93" s="40">
        <v>41.728744614330743</v>
      </c>
      <c r="AI93" s="50"/>
      <c r="AJ93" s="70"/>
      <c r="AL93" s="40">
        <v>39692</v>
      </c>
      <c r="AM93" s="40">
        <v>3.84</v>
      </c>
      <c r="AN93" s="40">
        <v>0.41499999999999998</v>
      </c>
      <c r="AO93" s="40">
        <v>4.2549999999999999</v>
      </c>
      <c r="AP93" s="40">
        <v>0.13</v>
      </c>
      <c r="AQ93" s="40">
        <v>3.97</v>
      </c>
      <c r="AR93" s="40">
        <v>0.315</v>
      </c>
      <c r="AS93" s="40">
        <v>4.1550000000000002</v>
      </c>
      <c r="AT93" s="40">
        <v>0.36</v>
      </c>
      <c r="AU93" s="40">
        <v>4.2</v>
      </c>
    </row>
    <row r="94" spans="1:47" x14ac:dyDescent="0.25">
      <c r="A94" s="82">
        <v>39173</v>
      </c>
      <c r="B94" s="40">
        <v>36</v>
      </c>
      <c r="C94" s="40">
        <v>38.869999999999997</v>
      </c>
      <c r="D94" s="40">
        <v>35.549999999999997</v>
      </c>
      <c r="E94" s="40">
        <v>39.65</v>
      </c>
      <c r="F94" s="40">
        <v>37.79</v>
      </c>
      <c r="G94" s="40">
        <v>38.46</v>
      </c>
      <c r="I94" s="40">
        <v>35.1</v>
      </c>
      <c r="R94" s="40">
        <v>38.977901566744194</v>
      </c>
      <c r="AI94" s="50"/>
      <c r="AJ94" s="70"/>
      <c r="AL94" s="40">
        <v>39722</v>
      </c>
      <c r="AM94" s="40">
        <v>3.6749999999999998</v>
      </c>
      <c r="AN94" s="40">
        <v>0.46</v>
      </c>
      <c r="AO94" s="40">
        <v>4.1349999999999998</v>
      </c>
      <c r="AP94" s="40">
        <v>0.13</v>
      </c>
      <c r="AQ94" s="40">
        <v>3.8050000000000002</v>
      </c>
      <c r="AR94" s="40">
        <v>0.36</v>
      </c>
      <c r="AS94" s="40">
        <v>4.0350000000000001</v>
      </c>
      <c r="AT94" s="40">
        <v>0.4</v>
      </c>
      <c r="AU94" s="40">
        <v>4.0750000000000002</v>
      </c>
    </row>
    <row r="95" spans="1:47" x14ac:dyDescent="0.25">
      <c r="A95" s="82">
        <v>39203</v>
      </c>
      <c r="B95" s="40">
        <v>36</v>
      </c>
      <c r="C95" s="40">
        <v>36.700000000000003</v>
      </c>
      <c r="D95" s="40">
        <v>33.409999999999997</v>
      </c>
      <c r="E95" s="40">
        <v>39.65</v>
      </c>
      <c r="F95" s="40">
        <v>38.26</v>
      </c>
      <c r="G95" s="40">
        <v>38.450000000000003</v>
      </c>
      <c r="I95" s="40">
        <v>35.1</v>
      </c>
      <c r="R95" s="40">
        <v>38.919084758988795</v>
      </c>
      <c r="AI95" s="50"/>
      <c r="AJ95" s="70"/>
      <c r="AL95" s="40">
        <v>39753</v>
      </c>
      <c r="AM95" s="40">
        <v>3.67</v>
      </c>
      <c r="AN95" s="40">
        <v>0.56000000000000005</v>
      </c>
      <c r="AO95" s="40">
        <v>4.2300000000000004</v>
      </c>
      <c r="AP95" s="40">
        <v>0.13</v>
      </c>
      <c r="AQ95" s="40">
        <v>3.8</v>
      </c>
      <c r="AR95" s="40">
        <v>0.46</v>
      </c>
      <c r="AS95" s="40">
        <v>4.13</v>
      </c>
      <c r="AT95" s="40">
        <v>0.73</v>
      </c>
      <c r="AU95" s="40">
        <v>4.4000000000000004</v>
      </c>
    </row>
    <row r="96" spans="1:47" x14ac:dyDescent="0.25">
      <c r="A96" s="82">
        <v>39234</v>
      </c>
      <c r="B96" s="40">
        <v>40.270000000000003</v>
      </c>
      <c r="C96" s="40">
        <v>37.49</v>
      </c>
      <c r="D96" s="40">
        <v>34.18</v>
      </c>
      <c r="E96" s="40">
        <v>42.4</v>
      </c>
      <c r="F96" s="40">
        <v>42.52</v>
      </c>
      <c r="G96" s="40">
        <v>44.11</v>
      </c>
      <c r="I96" s="40">
        <v>41.1</v>
      </c>
      <c r="R96" s="40">
        <v>39.398967192839763</v>
      </c>
      <c r="AI96" s="50"/>
      <c r="AJ96" s="70"/>
      <c r="AL96" s="40">
        <v>39783</v>
      </c>
      <c r="AM96" s="40">
        <v>3.7080000000000002</v>
      </c>
      <c r="AN96" s="40">
        <v>0.77</v>
      </c>
      <c r="AO96" s="40">
        <v>4.4779999999999998</v>
      </c>
      <c r="AP96" s="40">
        <v>0.13</v>
      </c>
      <c r="AQ96" s="40">
        <v>3.8380000000000001</v>
      </c>
      <c r="AR96" s="40">
        <v>0.77</v>
      </c>
      <c r="AS96" s="40">
        <v>4.4779999999999998</v>
      </c>
      <c r="AT96" s="40">
        <v>0.98</v>
      </c>
      <c r="AU96" s="40">
        <v>4.6880000000000006</v>
      </c>
    </row>
    <row r="97" spans="1:47" x14ac:dyDescent="0.25">
      <c r="A97" s="82">
        <v>39264</v>
      </c>
      <c r="B97" s="40">
        <v>54.01</v>
      </c>
      <c r="C97" s="40">
        <v>49.62</v>
      </c>
      <c r="D97" s="40">
        <v>45.35</v>
      </c>
      <c r="E97" s="40">
        <v>48.65</v>
      </c>
      <c r="F97" s="40">
        <v>55.77</v>
      </c>
      <c r="G97" s="40">
        <v>58.65</v>
      </c>
      <c r="I97" s="40">
        <v>48.1</v>
      </c>
      <c r="R97" s="40">
        <v>39.966491575863067</v>
      </c>
      <c r="AI97" s="50"/>
      <c r="AJ97" s="70"/>
      <c r="AL97" s="40">
        <v>39814</v>
      </c>
      <c r="AM97" s="40">
        <v>3.7530000000000001</v>
      </c>
      <c r="AN97" s="40">
        <v>1.04</v>
      </c>
      <c r="AO97" s="40">
        <v>4.7930000000000001</v>
      </c>
      <c r="AP97" s="40">
        <v>4.4999999999999998E-2</v>
      </c>
      <c r="AQ97" s="40">
        <v>3.798</v>
      </c>
      <c r="AR97" s="40">
        <v>1.04</v>
      </c>
      <c r="AS97" s="40">
        <v>4.7930000000000001</v>
      </c>
      <c r="AT97" s="40">
        <v>1.6</v>
      </c>
      <c r="AU97" s="40">
        <v>5.3529999999999998</v>
      </c>
    </row>
    <row r="98" spans="1:47" x14ac:dyDescent="0.25">
      <c r="A98" s="82">
        <v>39295</v>
      </c>
      <c r="B98" s="40">
        <v>60.16</v>
      </c>
      <c r="C98" s="40">
        <v>53.99</v>
      </c>
      <c r="D98" s="40">
        <v>50.25</v>
      </c>
      <c r="E98" s="40">
        <v>54.3</v>
      </c>
      <c r="F98" s="40">
        <v>61.68</v>
      </c>
      <c r="G98" s="40">
        <v>65.900000000000006</v>
      </c>
      <c r="I98" s="40">
        <v>57.1</v>
      </c>
      <c r="R98" s="40">
        <v>40.44654855068157</v>
      </c>
      <c r="AI98" s="50"/>
      <c r="AJ98" s="70"/>
      <c r="AL98" s="40">
        <v>39845</v>
      </c>
      <c r="AM98" s="40">
        <v>3.7910000000000004</v>
      </c>
      <c r="AN98" s="40">
        <v>1.04</v>
      </c>
      <c r="AO98" s="40">
        <v>4.8310000000000004</v>
      </c>
      <c r="AP98" s="40">
        <v>4.4999999999999998E-2</v>
      </c>
      <c r="AQ98" s="40">
        <v>3.8360000000000003</v>
      </c>
      <c r="AR98" s="40">
        <v>1.04</v>
      </c>
      <c r="AS98" s="40">
        <v>4.8310000000000004</v>
      </c>
      <c r="AT98" s="40">
        <v>1.6</v>
      </c>
      <c r="AU98" s="40">
        <v>5.391</v>
      </c>
    </row>
    <row r="99" spans="1:47" x14ac:dyDescent="0.25">
      <c r="A99" s="82">
        <v>39326</v>
      </c>
      <c r="B99" s="40">
        <v>48.32</v>
      </c>
      <c r="C99" s="40">
        <v>48.09</v>
      </c>
      <c r="D99" s="40">
        <v>44.44</v>
      </c>
      <c r="E99" s="40">
        <v>51.25</v>
      </c>
      <c r="F99" s="40">
        <v>49.38</v>
      </c>
      <c r="G99" s="40">
        <v>52.96</v>
      </c>
      <c r="I99" s="40">
        <v>39.85</v>
      </c>
      <c r="R99" s="40">
        <v>40.375402760921958</v>
      </c>
      <c r="AI99" s="50"/>
      <c r="AJ99" s="70"/>
      <c r="AL99" s="40">
        <v>39873</v>
      </c>
      <c r="AM99" s="40">
        <v>3.7850000000000001</v>
      </c>
      <c r="AN99" s="40">
        <v>0.54</v>
      </c>
      <c r="AO99" s="40">
        <v>4.3250000000000002</v>
      </c>
      <c r="AP99" s="40">
        <v>4.4999999999999998E-2</v>
      </c>
      <c r="AQ99" s="40">
        <v>3.83</v>
      </c>
      <c r="AR99" s="40">
        <v>0.54</v>
      </c>
      <c r="AS99" s="40">
        <v>4.3250000000000002</v>
      </c>
      <c r="AT99" s="40">
        <v>0.72</v>
      </c>
      <c r="AU99" s="40">
        <v>4.5049999999999999</v>
      </c>
    </row>
    <row r="100" spans="1:47" x14ac:dyDescent="0.25">
      <c r="A100" s="82">
        <v>39356</v>
      </c>
      <c r="B100" s="40">
        <v>38.369999999999997</v>
      </c>
      <c r="C100" s="40">
        <v>41.72</v>
      </c>
      <c r="D100" s="40">
        <v>40.47</v>
      </c>
      <c r="E100" s="40">
        <v>42.71</v>
      </c>
      <c r="F100" s="40">
        <v>39.68</v>
      </c>
      <c r="G100" s="40">
        <v>40.950000000000003</v>
      </c>
      <c r="I100" s="40">
        <v>40.1</v>
      </c>
      <c r="R100" s="40">
        <v>40.379283445927591</v>
      </c>
      <c r="AI100" s="50"/>
      <c r="AJ100" s="70"/>
      <c r="AL100" s="40">
        <v>39904</v>
      </c>
      <c r="AM100" s="40">
        <v>3.7850000000000001</v>
      </c>
      <c r="AN100" s="40">
        <v>0.36</v>
      </c>
      <c r="AO100" s="40">
        <v>4.1449999999999996</v>
      </c>
      <c r="AP100" s="40">
        <v>4.4999999999999998E-2</v>
      </c>
      <c r="AQ100" s="40">
        <v>3.83</v>
      </c>
      <c r="AR100" s="40">
        <v>0.36</v>
      </c>
      <c r="AS100" s="40">
        <v>4.1449999999999996</v>
      </c>
      <c r="AT100" s="40">
        <v>0.38</v>
      </c>
      <c r="AU100" s="40">
        <v>4.165</v>
      </c>
    </row>
    <row r="101" spans="1:47" x14ac:dyDescent="0.25">
      <c r="A101" s="82">
        <v>39387</v>
      </c>
      <c r="B101" s="40">
        <v>36.950000000000003</v>
      </c>
      <c r="C101" s="40">
        <v>39.229999999999997</v>
      </c>
      <c r="D101" s="40">
        <v>38.020000000000003</v>
      </c>
      <c r="E101" s="40">
        <v>41.65</v>
      </c>
      <c r="F101" s="40">
        <v>39.42</v>
      </c>
      <c r="G101" s="40">
        <v>39.26</v>
      </c>
      <c r="I101" s="40">
        <v>36.1</v>
      </c>
      <c r="R101" s="40">
        <v>43.077588879680562</v>
      </c>
      <c r="AI101" s="50"/>
      <c r="AJ101" s="70"/>
      <c r="AL101" s="40">
        <v>39934</v>
      </c>
      <c r="AM101" s="40">
        <v>3.9550000000000001</v>
      </c>
      <c r="AN101" s="40">
        <v>0.32500000000000001</v>
      </c>
      <c r="AO101" s="40">
        <v>4.28</v>
      </c>
      <c r="AP101" s="40">
        <v>4.4999999999999998E-2</v>
      </c>
      <c r="AQ101" s="40">
        <v>4</v>
      </c>
      <c r="AR101" s="40">
        <v>0.32500000000000001</v>
      </c>
      <c r="AS101" s="40">
        <v>4.28</v>
      </c>
      <c r="AT101" s="40">
        <v>0.33</v>
      </c>
      <c r="AU101" s="40">
        <v>4.2850000000000001</v>
      </c>
    </row>
    <row r="102" spans="1:47" x14ac:dyDescent="0.25">
      <c r="A102" s="82">
        <v>39417</v>
      </c>
      <c r="B102" s="40">
        <v>36.950000000000003</v>
      </c>
      <c r="C102" s="40">
        <v>40.799999999999997</v>
      </c>
      <c r="D102" s="40">
        <v>39.56</v>
      </c>
      <c r="E102" s="40">
        <v>42.87</v>
      </c>
      <c r="F102" s="40">
        <v>40.630000000000003</v>
      </c>
      <c r="G102" s="40">
        <v>39.119999999999997</v>
      </c>
      <c r="I102" s="40">
        <v>38.85</v>
      </c>
      <c r="R102" s="40">
        <v>44.986698342447575</v>
      </c>
      <c r="AI102" s="50"/>
      <c r="AJ102" s="70"/>
      <c r="AL102" s="40">
        <v>39965</v>
      </c>
      <c r="AM102" s="40">
        <v>4.1070000000000002</v>
      </c>
      <c r="AN102" s="40">
        <v>0.33500000000000002</v>
      </c>
      <c r="AO102" s="40">
        <v>4.4420000000000002</v>
      </c>
      <c r="AP102" s="40">
        <v>4.4999999999999998E-2</v>
      </c>
      <c r="AQ102" s="40">
        <v>4.1520000000000001</v>
      </c>
      <c r="AR102" s="40">
        <v>0.33500000000000002</v>
      </c>
      <c r="AS102" s="40">
        <v>4.4420000000000002</v>
      </c>
      <c r="AT102" s="40">
        <v>0.37</v>
      </c>
      <c r="AU102" s="40">
        <v>4.4770000000000003</v>
      </c>
    </row>
    <row r="103" spans="1:47" x14ac:dyDescent="0.25">
      <c r="A103" s="82">
        <v>39448</v>
      </c>
      <c r="B103" s="40">
        <v>37.22</v>
      </c>
      <c r="C103" s="40">
        <v>43.12</v>
      </c>
      <c r="D103" s="40">
        <v>41.47</v>
      </c>
      <c r="E103" s="40">
        <v>43.34</v>
      </c>
      <c r="F103" s="40">
        <v>41.38</v>
      </c>
      <c r="G103" s="40">
        <v>39.68</v>
      </c>
      <c r="I103" s="40">
        <v>29.2</v>
      </c>
      <c r="R103" s="40">
        <v>46.27586950551089</v>
      </c>
      <c r="AI103" s="50"/>
      <c r="AJ103" s="70"/>
      <c r="AL103" s="40">
        <v>39995</v>
      </c>
      <c r="AM103" s="40">
        <v>4.2120000000000006</v>
      </c>
      <c r="AN103" s="40">
        <v>0.45</v>
      </c>
      <c r="AO103" s="40">
        <v>4.6620000000000008</v>
      </c>
      <c r="AP103" s="40">
        <v>4.4999999999999998E-2</v>
      </c>
      <c r="AQ103" s="40">
        <v>4.2570000000000006</v>
      </c>
      <c r="AR103" s="40">
        <v>0.35</v>
      </c>
      <c r="AS103" s="40">
        <v>4.5620000000000003</v>
      </c>
      <c r="AT103" s="40">
        <v>0.41</v>
      </c>
      <c r="AU103" s="40">
        <v>4.6220000000000008</v>
      </c>
    </row>
    <row r="104" spans="1:47" x14ac:dyDescent="0.25">
      <c r="A104" s="82">
        <v>39479</v>
      </c>
      <c r="B104" s="40">
        <v>36.74</v>
      </c>
      <c r="C104" s="40">
        <v>42.25</v>
      </c>
      <c r="D104" s="40">
        <v>40.619999999999997</v>
      </c>
      <c r="E104" s="40">
        <v>42.77</v>
      </c>
      <c r="F104" s="40">
        <v>39.950000000000003</v>
      </c>
      <c r="G104" s="40">
        <v>39.200000000000003</v>
      </c>
      <c r="I104" s="40">
        <v>31.45</v>
      </c>
      <c r="R104" s="40">
        <v>44.838846612408318</v>
      </c>
      <c r="AI104" s="50"/>
      <c r="AJ104" s="70"/>
      <c r="AL104" s="40">
        <v>40026</v>
      </c>
      <c r="AM104" s="40">
        <v>4.0970000000000004</v>
      </c>
      <c r="AN104" s="40">
        <v>0.45</v>
      </c>
      <c r="AO104" s="40">
        <v>4.5470000000000006</v>
      </c>
      <c r="AP104" s="40">
        <v>0.13</v>
      </c>
      <c r="AQ104" s="40">
        <v>4.2270000000000003</v>
      </c>
      <c r="AR104" s="40">
        <v>0.35</v>
      </c>
      <c r="AS104" s="40">
        <v>4.4470000000000001</v>
      </c>
      <c r="AT104" s="40">
        <v>0.41</v>
      </c>
      <c r="AU104" s="40">
        <v>4.5070000000000006</v>
      </c>
    </row>
    <row r="105" spans="1:47" x14ac:dyDescent="0.25">
      <c r="A105" s="82">
        <v>39508</v>
      </c>
      <c r="B105" s="40">
        <v>36.74</v>
      </c>
      <c r="C105" s="40">
        <v>39.78</v>
      </c>
      <c r="D105" s="40">
        <v>38.06</v>
      </c>
      <c r="E105" s="40">
        <v>41.78</v>
      </c>
      <c r="F105" s="40">
        <v>38.53</v>
      </c>
      <c r="G105" s="40">
        <v>39.200000000000003</v>
      </c>
      <c r="I105" s="40">
        <v>28.45</v>
      </c>
      <c r="R105" s="40">
        <v>43.000087496364728</v>
      </c>
      <c r="AI105" s="50"/>
      <c r="AJ105" s="70"/>
      <c r="AL105" s="40">
        <v>40057</v>
      </c>
      <c r="AM105" s="40">
        <v>3.95</v>
      </c>
      <c r="AN105" s="40">
        <v>0.41499999999999998</v>
      </c>
      <c r="AO105" s="40">
        <v>4.3650000000000002</v>
      </c>
      <c r="AP105" s="40">
        <v>0.13</v>
      </c>
      <c r="AQ105" s="40">
        <v>4.08</v>
      </c>
      <c r="AR105" s="40">
        <v>0.315</v>
      </c>
      <c r="AS105" s="40">
        <v>4.2649999999999997</v>
      </c>
      <c r="AT105" s="40">
        <v>0.36</v>
      </c>
      <c r="AU105" s="40">
        <v>4.3099999999999996</v>
      </c>
    </row>
    <row r="106" spans="1:47" x14ac:dyDescent="0.25">
      <c r="A106" s="82">
        <v>39539</v>
      </c>
      <c r="B106" s="40">
        <v>36.26</v>
      </c>
      <c r="C106" s="40">
        <v>39.94</v>
      </c>
      <c r="D106" s="40">
        <v>36.35</v>
      </c>
      <c r="E106" s="40">
        <v>40.369999999999997</v>
      </c>
      <c r="F106" s="40">
        <v>38.049999999999997</v>
      </c>
      <c r="G106" s="40">
        <v>38.729999999999997</v>
      </c>
      <c r="I106" s="40">
        <v>35.450000000000003</v>
      </c>
      <c r="R106" s="40">
        <v>40.245987439709708</v>
      </c>
      <c r="AI106" s="50"/>
      <c r="AJ106" s="70"/>
      <c r="AL106" s="40">
        <v>40087</v>
      </c>
      <c r="AM106" s="40">
        <v>3.7850000000000001</v>
      </c>
      <c r="AN106" s="40">
        <v>0.46</v>
      </c>
      <c r="AO106" s="40">
        <v>4.2450000000000001</v>
      </c>
      <c r="AP106" s="40">
        <v>0.13</v>
      </c>
      <c r="AQ106" s="40">
        <v>3.915</v>
      </c>
      <c r="AR106" s="40">
        <v>0.36</v>
      </c>
      <c r="AS106" s="40">
        <v>4.1449999999999996</v>
      </c>
      <c r="AT106" s="40">
        <v>0.4</v>
      </c>
      <c r="AU106" s="40">
        <v>4.1849999999999996</v>
      </c>
    </row>
    <row r="107" spans="1:47" x14ac:dyDescent="0.25">
      <c r="A107" s="82">
        <v>39569</v>
      </c>
      <c r="B107" s="40">
        <v>36.26</v>
      </c>
      <c r="C107" s="40">
        <v>37.9</v>
      </c>
      <c r="D107" s="40">
        <v>34.36</v>
      </c>
      <c r="E107" s="40">
        <v>40.369999999999997</v>
      </c>
      <c r="F107" s="40">
        <v>38.53</v>
      </c>
      <c r="G107" s="40">
        <v>38.729999999999997</v>
      </c>
      <c r="I107" s="40">
        <v>35.450000000000003</v>
      </c>
      <c r="R107" s="40">
        <v>40.187078033369183</v>
      </c>
      <c r="AI107" s="50"/>
      <c r="AJ107" s="70"/>
      <c r="AL107" s="40">
        <v>40118</v>
      </c>
      <c r="AM107" s="40">
        <v>3.78</v>
      </c>
      <c r="AN107" s="40">
        <v>0.56000000000000005</v>
      </c>
      <c r="AO107" s="40">
        <v>4.34</v>
      </c>
      <c r="AP107" s="40">
        <v>0.13</v>
      </c>
      <c r="AQ107" s="40">
        <v>3.91</v>
      </c>
      <c r="AR107" s="40">
        <v>0.46</v>
      </c>
      <c r="AS107" s="40">
        <v>4.24</v>
      </c>
      <c r="AT107" s="40">
        <v>0.73</v>
      </c>
      <c r="AU107" s="40">
        <v>4.51</v>
      </c>
    </row>
    <row r="108" spans="1:47" x14ac:dyDescent="0.25">
      <c r="A108" s="82">
        <v>39600</v>
      </c>
      <c r="B108" s="40">
        <v>40.56</v>
      </c>
      <c r="C108" s="40">
        <v>38.64</v>
      </c>
      <c r="D108" s="40">
        <v>35.08</v>
      </c>
      <c r="E108" s="40">
        <v>42.92</v>
      </c>
      <c r="F108" s="40">
        <v>42.81</v>
      </c>
      <c r="G108" s="40">
        <v>44.3</v>
      </c>
      <c r="I108" s="40">
        <v>41.45</v>
      </c>
      <c r="R108" s="40">
        <v>40.667494342023218</v>
      </c>
      <c r="AI108" s="50"/>
      <c r="AJ108" s="70"/>
      <c r="AL108" s="40">
        <v>40148</v>
      </c>
      <c r="AM108" s="40">
        <v>3.8180000000000001</v>
      </c>
      <c r="AN108" s="40">
        <v>0.77</v>
      </c>
      <c r="AO108" s="40">
        <v>4.5880000000000001</v>
      </c>
      <c r="AP108" s="40">
        <v>0.13</v>
      </c>
      <c r="AQ108" s="40">
        <v>3.948</v>
      </c>
      <c r="AR108" s="40">
        <v>0.77</v>
      </c>
      <c r="AS108" s="40">
        <v>4.5880000000000001</v>
      </c>
      <c r="AT108" s="40">
        <v>0.98</v>
      </c>
      <c r="AU108" s="40">
        <v>4.798</v>
      </c>
    </row>
    <row r="109" spans="1:47" x14ac:dyDescent="0.25">
      <c r="A109" s="82">
        <v>39630</v>
      </c>
      <c r="B109" s="40">
        <v>54.4</v>
      </c>
      <c r="C109" s="40">
        <v>50.03</v>
      </c>
      <c r="D109" s="40">
        <v>45.49</v>
      </c>
      <c r="E109" s="40">
        <v>48.73</v>
      </c>
      <c r="F109" s="40">
        <v>56.15</v>
      </c>
      <c r="G109" s="40">
        <v>58.87</v>
      </c>
      <c r="I109" s="40">
        <v>48.45</v>
      </c>
      <c r="R109" s="40">
        <v>41.235651390196729</v>
      </c>
      <c r="AI109" s="50"/>
      <c r="AJ109" s="70"/>
      <c r="AL109" s="40">
        <v>40179</v>
      </c>
      <c r="AM109" s="40">
        <v>3.863</v>
      </c>
      <c r="AN109" s="40">
        <v>1.04</v>
      </c>
      <c r="AO109" s="40">
        <v>4.9030000000000005</v>
      </c>
      <c r="AP109" s="40">
        <v>4.4999999999999998E-2</v>
      </c>
      <c r="AQ109" s="40">
        <v>3.9079999999999999</v>
      </c>
      <c r="AR109" s="40">
        <v>1.04</v>
      </c>
      <c r="AS109" s="40">
        <v>4.9030000000000005</v>
      </c>
      <c r="AT109" s="40">
        <v>1.6</v>
      </c>
      <c r="AU109" s="40">
        <v>5.4630000000000001</v>
      </c>
    </row>
    <row r="110" spans="1:47" x14ac:dyDescent="0.25">
      <c r="A110" s="82">
        <v>39661</v>
      </c>
      <c r="B110" s="40">
        <v>60.6</v>
      </c>
      <c r="C110" s="40">
        <v>54.13</v>
      </c>
      <c r="D110" s="40">
        <v>50.05</v>
      </c>
      <c r="E110" s="40">
        <v>53.97</v>
      </c>
      <c r="F110" s="40">
        <v>62.1</v>
      </c>
      <c r="G110" s="40">
        <v>66.08</v>
      </c>
      <c r="I110" s="40">
        <v>57.45</v>
      </c>
      <c r="R110" s="40">
        <v>41.716234464689876</v>
      </c>
      <c r="AI110" s="50"/>
      <c r="AJ110" s="70"/>
      <c r="AL110" s="40">
        <v>40210</v>
      </c>
      <c r="AM110" s="40">
        <v>3.9010000000000002</v>
      </c>
      <c r="AN110" s="40">
        <v>1.04</v>
      </c>
      <c r="AO110" s="40">
        <v>4.9410000000000007</v>
      </c>
      <c r="AP110" s="40">
        <v>4.4999999999999998E-2</v>
      </c>
      <c r="AQ110" s="40">
        <v>3.9460000000000002</v>
      </c>
      <c r="AR110" s="40">
        <v>1.04</v>
      </c>
      <c r="AS110" s="40">
        <v>4.9410000000000007</v>
      </c>
      <c r="AT110" s="40">
        <v>1.6</v>
      </c>
      <c r="AU110" s="40">
        <v>5.5010000000000003</v>
      </c>
    </row>
    <row r="111" spans="1:47" x14ac:dyDescent="0.25">
      <c r="A111" s="82">
        <v>39692</v>
      </c>
      <c r="B111" s="40">
        <v>48.67</v>
      </c>
      <c r="C111" s="40">
        <v>48.59</v>
      </c>
      <c r="D111" s="40">
        <v>44.64</v>
      </c>
      <c r="E111" s="40">
        <v>51.14</v>
      </c>
      <c r="F111" s="40">
        <v>49.72</v>
      </c>
      <c r="G111" s="40">
        <v>53.14</v>
      </c>
      <c r="I111" s="40">
        <v>40.200000000000003</v>
      </c>
      <c r="R111" s="40">
        <v>41.644975212962528</v>
      </c>
      <c r="AI111" s="50"/>
      <c r="AJ111" s="70"/>
      <c r="AL111" s="40">
        <v>40238</v>
      </c>
      <c r="AM111" s="40">
        <v>3.895</v>
      </c>
      <c r="AN111" s="40">
        <v>0.54</v>
      </c>
      <c r="AO111" s="40">
        <v>4.4349999999999996</v>
      </c>
      <c r="AP111" s="40">
        <v>4.4999999999999998E-2</v>
      </c>
      <c r="AQ111" s="40">
        <v>3.94</v>
      </c>
      <c r="AR111" s="40">
        <v>0.54</v>
      </c>
      <c r="AS111" s="40">
        <v>4.4349999999999996</v>
      </c>
      <c r="AT111" s="40">
        <v>0.72</v>
      </c>
      <c r="AU111" s="40">
        <v>4.6150000000000002</v>
      </c>
    </row>
    <row r="112" spans="1:47" x14ac:dyDescent="0.25">
      <c r="A112" s="82">
        <v>39722</v>
      </c>
      <c r="B112" s="40">
        <v>38.65</v>
      </c>
      <c r="C112" s="40">
        <v>42.62</v>
      </c>
      <c r="D112" s="40">
        <v>40.94</v>
      </c>
      <c r="E112" s="40">
        <v>43.21</v>
      </c>
      <c r="F112" s="40">
        <v>39.96</v>
      </c>
      <c r="G112" s="40">
        <v>41.23</v>
      </c>
      <c r="I112" s="40">
        <v>40.450000000000003</v>
      </c>
      <c r="R112" s="40">
        <v>41.648829903386343</v>
      </c>
      <c r="AI112" s="50"/>
      <c r="AJ112" s="70"/>
      <c r="AL112" s="40">
        <v>40269</v>
      </c>
      <c r="AM112" s="40">
        <v>3.895</v>
      </c>
      <c r="AN112" s="40">
        <v>0.36</v>
      </c>
      <c r="AO112" s="40">
        <v>4.2549999999999999</v>
      </c>
      <c r="AP112" s="40">
        <v>4.4999999999999998E-2</v>
      </c>
      <c r="AQ112" s="40">
        <v>3.94</v>
      </c>
      <c r="AR112" s="40">
        <v>0.36</v>
      </c>
      <c r="AS112" s="40">
        <v>4.2549999999999999</v>
      </c>
      <c r="AT112" s="40">
        <v>0.38</v>
      </c>
      <c r="AU112" s="40">
        <v>4.2750000000000004</v>
      </c>
    </row>
    <row r="113" spans="1:47" x14ac:dyDescent="0.25">
      <c r="A113" s="82">
        <v>39753</v>
      </c>
      <c r="B113" s="40">
        <v>37.22</v>
      </c>
      <c r="C113" s="40">
        <v>40.29</v>
      </c>
      <c r="D113" s="40">
        <v>38.659999999999997</v>
      </c>
      <c r="E113" s="40">
        <v>42.22</v>
      </c>
      <c r="F113" s="40">
        <v>39.69</v>
      </c>
      <c r="G113" s="40">
        <v>39.549999999999997</v>
      </c>
      <c r="I113" s="40">
        <v>36.450000000000003</v>
      </c>
      <c r="R113" s="40">
        <v>44.108914322713282</v>
      </c>
      <c r="AI113" s="50"/>
      <c r="AJ113" s="70"/>
      <c r="AL113" s="40">
        <v>40299</v>
      </c>
      <c r="AM113" s="40">
        <v>4.0650000000000004</v>
      </c>
      <c r="AN113" s="40">
        <v>0.32500000000000001</v>
      </c>
      <c r="AO113" s="40">
        <v>4.3899999999999997</v>
      </c>
      <c r="AP113" s="40">
        <v>4.4999999999999998E-2</v>
      </c>
      <c r="AQ113" s="40">
        <v>4.1100000000000003</v>
      </c>
      <c r="AR113" s="40">
        <v>0.32500000000000001</v>
      </c>
      <c r="AS113" s="40">
        <v>4.3899999999999997</v>
      </c>
      <c r="AT113" s="40">
        <v>0.33</v>
      </c>
      <c r="AU113" s="40">
        <v>4.3949999999999996</v>
      </c>
    </row>
    <row r="114" spans="1:47" x14ac:dyDescent="0.25">
      <c r="A114" s="82">
        <v>39783</v>
      </c>
      <c r="B114" s="40">
        <v>37.22</v>
      </c>
      <c r="C114" s="40">
        <v>41.76</v>
      </c>
      <c r="D114" s="40">
        <v>40.090000000000003</v>
      </c>
      <c r="E114" s="40">
        <v>43.35</v>
      </c>
      <c r="F114" s="40">
        <v>40.909999999999997</v>
      </c>
      <c r="G114" s="40">
        <v>39.42</v>
      </c>
      <c r="I114" s="40">
        <v>39.200000000000003</v>
      </c>
      <c r="R114" s="40">
        <v>46.046118484005099</v>
      </c>
      <c r="AI114" s="50"/>
      <c r="AJ114" s="70"/>
      <c r="AL114" s="40">
        <v>40330</v>
      </c>
      <c r="AM114" s="40">
        <v>4.2170000000000005</v>
      </c>
      <c r="AN114" s="40">
        <v>0.33500000000000002</v>
      </c>
      <c r="AO114" s="40">
        <v>4.5520000000000005</v>
      </c>
      <c r="AP114" s="40">
        <v>4.4999999999999998E-2</v>
      </c>
      <c r="AQ114" s="40">
        <v>4.2620000000000005</v>
      </c>
      <c r="AR114" s="40">
        <v>0.33500000000000002</v>
      </c>
      <c r="AS114" s="40">
        <v>4.5520000000000005</v>
      </c>
      <c r="AT114" s="40">
        <v>0.37</v>
      </c>
      <c r="AU114" s="40">
        <v>4.5870000000000006</v>
      </c>
    </row>
    <row r="115" spans="1:47" x14ac:dyDescent="0.25">
      <c r="A115" s="82">
        <v>39814</v>
      </c>
      <c r="B115" s="40">
        <v>37.479999999999997</v>
      </c>
      <c r="C115" s="40">
        <v>44.07</v>
      </c>
      <c r="D115" s="40">
        <v>41.9</v>
      </c>
      <c r="E115" s="40">
        <v>43.77</v>
      </c>
      <c r="F115" s="40">
        <v>41.67</v>
      </c>
      <c r="G115" s="40">
        <v>39.950000000000003</v>
      </c>
      <c r="I115" s="40">
        <v>29.7</v>
      </c>
      <c r="R115" s="40">
        <v>47.396895475312583</v>
      </c>
      <c r="AI115" s="50"/>
      <c r="AJ115" s="70"/>
      <c r="AL115" s="40">
        <v>40360</v>
      </c>
      <c r="AM115" s="40">
        <v>4.3245000000000005</v>
      </c>
      <c r="AN115" s="40">
        <v>0.45</v>
      </c>
      <c r="AO115" s="40">
        <v>4.7745000000000006</v>
      </c>
      <c r="AP115" s="40">
        <v>4.4999999999999998E-2</v>
      </c>
      <c r="AQ115" s="40">
        <v>4.3695000000000004</v>
      </c>
      <c r="AR115" s="40">
        <v>0.35</v>
      </c>
      <c r="AS115" s="40">
        <v>4.6745000000000001</v>
      </c>
      <c r="AT115" s="40">
        <v>0.41</v>
      </c>
      <c r="AU115" s="40">
        <v>4.7345000000000006</v>
      </c>
    </row>
    <row r="116" spans="1:47" x14ac:dyDescent="0.25">
      <c r="A116" s="82">
        <v>39845</v>
      </c>
      <c r="B116" s="40">
        <v>37</v>
      </c>
      <c r="C116" s="40">
        <v>43.26</v>
      </c>
      <c r="D116" s="40">
        <v>41.11</v>
      </c>
      <c r="E116" s="40">
        <v>43.25</v>
      </c>
      <c r="F116" s="40">
        <v>40.229999999999997</v>
      </c>
      <c r="G116" s="40">
        <v>39.47</v>
      </c>
      <c r="I116" s="40">
        <v>31.95</v>
      </c>
      <c r="R116" s="40">
        <v>45.983815865214297</v>
      </c>
      <c r="AI116" s="50"/>
      <c r="AJ116" s="70"/>
      <c r="AL116" s="40">
        <v>40391</v>
      </c>
      <c r="AM116" s="40">
        <v>4.2095000000000002</v>
      </c>
      <c r="AN116" s="40">
        <v>0.45</v>
      </c>
      <c r="AO116" s="40">
        <v>4.6595000000000004</v>
      </c>
      <c r="AP116" s="40">
        <v>0.13</v>
      </c>
      <c r="AQ116" s="40">
        <v>4.3395000000000001</v>
      </c>
      <c r="AR116" s="40">
        <v>0.35</v>
      </c>
      <c r="AS116" s="40">
        <v>4.5594999999999999</v>
      </c>
      <c r="AT116" s="40">
        <v>0.41</v>
      </c>
      <c r="AU116" s="40">
        <v>4.6195000000000004</v>
      </c>
    </row>
    <row r="117" spans="1:47" x14ac:dyDescent="0.25">
      <c r="A117" s="82">
        <v>39873</v>
      </c>
      <c r="B117" s="40">
        <v>37</v>
      </c>
      <c r="C117" s="40">
        <v>40.93</v>
      </c>
      <c r="D117" s="40">
        <v>38.72</v>
      </c>
      <c r="E117" s="40">
        <v>42.33</v>
      </c>
      <c r="F117" s="40">
        <v>38.79</v>
      </c>
      <c r="G117" s="40">
        <v>39.47</v>
      </c>
      <c r="I117" s="40">
        <v>28.95</v>
      </c>
      <c r="R117" s="40">
        <v>44.16362577956572</v>
      </c>
      <c r="AI117" s="50"/>
      <c r="AJ117" s="70"/>
      <c r="AL117" s="40">
        <v>40422</v>
      </c>
      <c r="AM117" s="40">
        <v>4.0625</v>
      </c>
      <c r="AN117" s="40">
        <v>0.41499999999999998</v>
      </c>
      <c r="AO117" s="40">
        <v>4.4775</v>
      </c>
      <c r="AP117" s="40">
        <v>0.13</v>
      </c>
      <c r="AQ117" s="40">
        <v>4.1924999999999999</v>
      </c>
      <c r="AR117" s="40">
        <v>0.315</v>
      </c>
      <c r="AS117" s="40">
        <v>4.3775000000000004</v>
      </c>
      <c r="AT117" s="40">
        <v>0.36</v>
      </c>
      <c r="AU117" s="40">
        <v>4.4225000000000003</v>
      </c>
    </row>
    <row r="118" spans="1:47" x14ac:dyDescent="0.25">
      <c r="A118" s="82">
        <v>39904</v>
      </c>
      <c r="B118" s="40">
        <v>36.520000000000003</v>
      </c>
      <c r="C118" s="40">
        <v>41.08</v>
      </c>
      <c r="D118" s="40">
        <v>37.130000000000003</v>
      </c>
      <c r="E118" s="40">
        <v>41.02</v>
      </c>
      <c r="F118" s="40">
        <v>38.31</v>
      </c>
      <c r="G118" s="40">
        <v>38.99</v>
      </c>
      <c r="I118" s="40">
        <v>36</v>
      </c>
      <c r="R118" s="40">
        <v>40.984661601538967</v>
      </c>
      <c r="AI118" s="50"/>
      <c r="AJ118" s="70"/>
      <c r="AL118" s="40">
        <v>40452</v>
      </c>
      <c r="AM118" s="40">
        <v>3.8975</v>
      </c>
      <c r="AN118" s="40">
        <v>0.46</v>
      </c>
      <c r="AO118" s="40">
        <v>4.3574999999999999</v>
      </c>
      <c r="AP118" s="40">
        <v>0.13</v>
      </c>
      <c r="AQ118" s="40">
        <v>4.0274999999999999</v>
      </c>
      <c r="AR118" s="40">
        <v>0.36</v>
      </c>
      <c r="AS118" s="40">
        <v>4.2575000000000003</v>
      </c>
      <c r="AT118" s="40">
        <v>0.4</v>
      </c>
      <c r="AU118" s="40">
        <v>4.2975000000000003</v>
      </c>
    </row>
    <row r="119" spans="1:47" x14ac:dyDescent="0.25">
      <c r="A119" s="82">
        <v>39934</v>
      </c>
      <c r="B119" s="40">
        <v>36.520000000000003</v>
      </c>
      <c r="C119" s="40">
        <v>39.17</v>
      </c>
      <c r="D119" s="40">
        <v>35.28</v>
      </c>
      <c r="E119" s="40">
        <v>41.02</v>
      </c>
      <c r="F119" s="40">
        <v>38.79</v>
      </c>
      <c r="G119" s="40">
        <v>38.99</v>
      </c>
      <c r="I119" s="40">
        <v>36</v>
      </c>
      <c r="R119" s="40">
        <v>40.95074909218588</v>
      </c>
      <c r="AI119" s="50"/>
      <c r="AJ119" s="70"/>
      <c r="AL119" s="40">
        <v>40483</v>
      </c>
      <c r="AM119" s="40">
        <v>3.8925000000000001</v>
      </c>
      <c r="AN119" s="40">
        <v>0.56000000000000005</v>
      </c>
      <c r="AO119" s="40">
        <v>4.4524999999999997</v>
      </c>
      <c r="AP119" s="40">
        <v>0.13</v>
      </c>
      <c r="AQ119" s="40">
        <v>4.0225</v>
      </c>
      <c r="AR119" s="40">
        <v>0.46</v>
      </c>
      <c r="AS119" s="40">
        <v>4.3525</v>
      </c>
      <c r="AT119" s="40">
        <v>0.73</v>
      </c>
      <c r="AU119" s="40">
        <v>4.6224999999999996</v>
      </c>
    </row>
    <row r="120" spans="1:47" x14ac:dyDescent="0.25">
      <c r="A120" s="82">
        <v>39965</v>
      </c>
      <c r="B120" s="40">
        <v>40.85</v>
      </c>
      <c r="C120" s="40">
        <v>39.869999999999997</v>
      </c>
      <c r="D120" s="40">
        <v>35.950000000000003</v>
      </c>
      <c r="E120" s="40">
        <v>43.39</v>
      </c>
      <c r="F120" s="40">
        <v>43.1</v>
      </c>
      <c r="G120" s="40">
        <v>44.5</v>
      </c>
      <c r="I120" s="40">
        <v>42</v>
      </c>
      <c r="R120" s="40">
        <v>41.460481450478753</v>
      </c>
      <c r="AI120" s="50"/>
      <c r="AJ120" s="70"/>
      <c r="AL120" s="40">
        <v>40513</v>
      </c>
      <c r="AM120" s="40">
        <v>3.9305000000000003</v>
      </c>
      <c r="AN120" s="40">
        <v>0.77</v>
      </c>
      <c r="AO120" s="40">
        <v>4.7004999999999999</v>
      </c>
      <c r="AP120" s="40">
        <v>0.13</v>
      </c>
      <c r="AQ120" s="40">
        <v>4.0605000000000002</v>
      </c>
      <c r="AR120" s="40">
        <v>0.77</v>
      </c>
      <c r="AS120" s="40">
        <v>4.7004999999999999</v>
      </c>
      <c r="AT120" s="40">
        <v>0.98</v>
      </c>
      <c r="AU120" s="40">
        <v>4.9105000000000008</v>
      </c>
    </row>
    <row r="121" spans="1:47" x14ac:dyDescent="0.25">
      <c r="A121" s="82">
        <v>39995</v>
      </c>
      <c r="B121" s="40">
        <v>54.79</v>
      </c>
      <c r="C121" s="40">
        <v>50.58</v>
      </c>
      <c r="D121" s="40">
        <v>45.64</v>
      </c>
      <c r="E121" s="40">
        <v>48.77</v>
      </c>
      <c r="F121" s="40">
        <v>56.53</v>
      </c>
      <c r="G121" s="40">
        <v>59.09</v>
      </c>
      <c r="I121" s="40">
        <v>49</v>
      </c>
      <c r="R121" s="40">
        <v>42.058801689227451</v>
      </c>
      <c r="AI121" s="50"/>
      <c r="AJ121" s="70"/>
      <c r="AL121" s="40">
        <v>40544</v>
      </c>
      <c r="AM121" s="40">
        <v>3.9755000000000003</v>
      </c>
      <c r="AN121" s="40">
        <v>1.04</v>
      </c>
      <c r="AO121" s="40">
        <v>5.0155000000000003</v>
      </c>
      <c r="AP121" s="40">
        <v>4.4999999999999998E-2</v>
      </c>
      <c r="AQ121" s="40">
        <v>4.0205000000000002</v>
      </c>
      <c r="AR121" s="40">
        <v>1.04</v>
      </c>
      <c r="AS121" s="40">
        <v>5.0155000000000003</v>
      </c>
      <c r="AT121" s="40">
        <v>1.6</v>
      </c>
      <c r="AU121" s="40">
        <v>5.5754999999999999</v>
      </c>
    </row>
    <row r="122" spans="1:47" x14ac:dyDescent="0.25">
      <c r="A122" s="82">
        <v>40026</v>
      </c>
      <c r="B122" s="40">
        <v>61.04</v>
      </c>
      <c r="C122" s="40">
        <v>54.43</v>
      </c>
      <c r="D122" s="40">
        <v>49.9</v>
      </c>
      <c r="E122" s="40">
        <v>53.63</v>
      </c>
      <c r="F122" s="40">
        <v>62.52</v>
      </c>
      <c r="G122" s="40">
        <v>66.27</v>
      </c>
      <c r="I122" s="40">
        <v>58</v>
      </c>
      <c r="R122" s="40">
        <v>42.571177073881522</v>
      </c>
      <c r="AI122" s="50"/>
      <c r="AJ122" s="70"/>
      <c r="AL122" s="40">
        <v>40575</v>
      </c>
      <c r="AM122" s="40">
        <v>4.0135000000000005</v>
      </c>
      <c r="AN122" s="40">
        <v>1.04</v>
      </c>
      <c r="AO122" s="40">
        <v>5.0535000000000005</v>
      </c>
      <c r="AP122" s="40">
        <v>4.4999999999999998E-2</v>
      </c>
      <c r="AQ122" s="40">
        <v>4.0585000000000004</v>
      </c>
      <c r="AR122" s="40">
        <v>1.04</v>
      </c>
      <c r="AS122" s="40">
        <v>5.0535000000000005</v>
      </c>
      <c r="AT122" s="40">
        <v>1.6</v>
      </c>
      <c r="AU122" s="40">
        <v>5.6135000000000002</v>
      </c>
    </row>
    <row r="123" spans="1:47" x14ac:dyDescent="0.25">
      <c r="A123" s="82">
        <v>40057</v>
      </c>
      <c r="B123" s="40">
        <v>49.02</v>
      </c>
      <c r="C123" s="40">
        <v>49.23</v>
      </c>
      <c r="D123" s="40">
        <v>44.85</v>
      </c>
      <c r="E123" s="40">
        <v>51.01</v>
      </c>
      <c r="F123" s="40">
        <v>50.06</v>
      </c>
      <c r="G123" s="40">
        <v>53.33</v>
      </c>
      <c r="I123" s="40">
        <v>40.700000000000003</v>
      </c>
      <c r="R123" s="40">
        <v>42.528790411544428</v>
      </c>
      <c r="AI123" s="50"/>
      <c r="AJ123" s="70"/>
      <c r="AL123" s="40">
        <v>40603</v>
      </c>
      <c r="AM123" s="40">
        <v>4.0075000000000003</v>
      </c>
      <c r="AN123" s="40">
        <v>0.54</v>
      </c>
      <c r="AO123" s="40">
        <v>4.5475000000000003</v>
      </c>
      <c r="AP123" s="40">
        <v>4.4999999999999998E-2</v>
      </c>
      <c r="AQ123" s="40">
        <v>4.0525000000000002</v>
      </c>
      <c r="AR123" s="40">
        <v>0.54</v>
      </c>
      <c r="AS123" s="40">
        <v>4.5475000000000003</v>
      </c>
      <c r="AT123" s="40">
        <v>0.72</v>
      </c>
      <c r="AU123" s="40">
        <v>4.7275</v>
      </c>
    </row>
    <row r="124" spans="1:47" x14ac:dyDescent="0.25">
      <c r="A124" s="82">
        <v>40087</v>
      </c>
      <c r="B124" s="40">
        <v>38.93</v>
      </c>
      <c r="C124" s="40">
        <v>43.61</v>
      </c>
      <c r="D124" s="40">
        <v>41.41</v>
      </c>
      <c r="E124" s="40">
        <v>43.66</v>
      </c>
      <c r="F124" s="40">
        <v>40.229999999999997</v>
      </c>
      <c r="G124" s="40">
        <v>41.5</v>
      </c>
      <c r="I124" s="40">
        <v>41</v>
      </c>
      <c r="R124" s="40">
        <v>42.561658401597221</v>
      </c>
      <c r="AI124" s="50"/>
      <c r="AJ124" s="70"/>
      <c r="AL124" s="40">
        <v>40634</v>
      </c>
      <c r="AM124" s="40">
        <v>4.0075000000000003</v>
      </c>
      <c r="AN124" s="40">
        <v>0.36</v>
      </c>
      <c r="AO124" s="40">
        <v>4.3674999999999997</v>
      </c>
      <c r="AP124" s="40">
        <v>4.4999999999999998E-2</v>
      </c>
      <c r="AQ124" s="40">
        <v>4.0525000000000002</v>
      </c>
      <c r="AR124" s="40">
        <v>0.36</v>
      </c>
      <c r="AS124" s="40">
        <v>4.3674999999999997</v>
      </c>
      <c r="AT124" s="40">
        <v>0.38</v>
      </c>
      <c r="AU124" s="40">
        <v>4.3875000000000002</v>
      </c>
    </row>
    <row r="125" spans="1:47" x14ac:dyDescent="0.25">
      <c r="A125" s="82">
        <v>40118</v>
      </c>
      <c r="B125" s="40">
        <v>37.49</v>
      </c>
      <c r="C125" s="40">
        <v>41.42</v>
      </c>
      <c r="D125" s="40">
        <v>39.29</v>
      </c>
      <c r="E125" s="40">
        <v>42.74</v>
      </c>
      <c r="F125" s="40">
        <v>39.97</v>
      </c>
      <c r="G125" s="40">
        <v>39.83</v>
      </c>
      <c r="I125" s="40">
        <v>37</v>
      </c>
      <c r="R125" s="40">
        <v>45.507680424185814</v>
      </c>
      <c r="AI125" s="50"/>
      <c r="AJ125" s="70"/>
      <c r="AL125" s="40">
        <v>40664</v>
      </c>
      <c r="AM125" s="40">
        <v>4.1775000000000002</v>
      </c>
      <c r="AN125" s="40">
        <v>0.32500000000000001</v>
      </c>
      <c r="AO125" s="40">
        <v>4.5025000000000004</v>
      </c>
      <c r="AP125" s="40">
        <v>4.4999999999999998E-2</v>
      </c>
      <c r="AQ125" s="40">
        <v>4.2225000000000001</v>
      </c>
      <c r="AR125" s="40">
        <v>0.32500000000000001</v>
      </c>
      <c r="AS125" s="40">
        <v>4.5025000000000004</v>
      </c>
      <c r="AT125" s="40">
        <v>0.33</v>
      </c>
      <c r="AU125" s="40">
        <v>4.5075000000000003</v>
      </c>
    </row>
    <row r="126" spans="1:47" x14ac:dyDescent="0.25">
      <c r="A126" s="82">
        <v>40148</v>
      </c>
      <c r="B126" s="40">
        <v>37.49</v>
      </c>
      <c r="C126" s="40">
        <v>42.81</v>
      </c>
      <c r="D126" s="40">
        <v>40.619999999999997</v>
      </c>
      <c r="E126" s="40">
        <v>43.79</v>
      </c>
      <c r="F126" s="40">
        <v>41.19</v>
      </c>
      <c r="G126" s="40">
        <v>39.71</v>
      </c>
      <c r="I126" s="40">
        <v>39.700000000000003</v>
      </c>
      <c r="R126" s="40">
        <v>47.469637829623778</v>
      </c>
      <c r="AI126" s="50"/>
      <c r="AJ126" s="70"/>
      <c r="AL126" s="40">
        <v>40695</v>
      </c>
      <c r="AM126" s="40">
        <v>4.3295000000000003</v>
      </c>
      <c r="AN126" s="40">
        <v>0.33500000000000002</v>
      </c>
      <c r="AO126" s="40">
        <v>4.6645000000000003</v>
      </c>
      <c r="AP126" s="40">
        <v>4.4999999999999998E-2</v>
      </c>
      <c r="AQ126" s="40">
        <v>4.3745000000000003</v>
      </c>
      <c r="AR126" s="40">
        <v>0.33500000000000002</v>
      </c>
      <c r="AS126" s="40">
        <v>4.6645000000000003</v>
      </c>
      <c r="AT126" s="40">
        <v>0.37</v>
      </c>
      <c r="AU126" s="40">
        <v>4.6995000000000005</v>
      </c>
    </row>
    <row r="127" spans="1:47" x14ac:dyDescent="0.25">
      <c r="A127" s="82">
        <v>40179</v>
      </c>
      <c r="B127" s="40">
        <v>37.75</v>
      </c>
      <c r="C127" s="40">
        <v>45.07</v>
      </c>
      <c r="D127" s="40">
        <v>42.34</v>
      </c>
      <c r="E127" s="40">
        <v>44.2</v>
      </c>
      <c r="F127" s="40">
        <v>41.95</v>
      </c>
      <c r="G127" s="40">
        <v>40.17</v>
      </c>
      <c r="I127" s="40">
        <v>30.2</v>
      </c>
      <c r="R127" s="40">
        <v>48.872423741585465</v>
      </c>
      <c r="AI127" s="50"/>
      <c r="AJ127" s="70"/>
      <c r="AL127" s="40">
        <v>40725</v>
      </c>
      <c r="AM127" s="40">
        <v>4.4394999999999998</v>
      </c>
      <c r="AN127" s="40">
        <v>0.45</v>
      </c>
      <c r="AO127" s="40">
        <v>4.8895</v>
      </c>
      <c r="AP127" s="40">
        <v>4.4999999999999998E-2</v>
      </c>
      <c r="AQ127" s="40">
        <v>4.4844999999999997</v>
      </c>
      <c r="AR127" s="40">
        <v>0.35</v>
      </c>
      <c r="AS127" s="40">
        <v>4.7894999999999994</v>
      </c>
      <c r="AT127" s="40">
        <v>0.41</v>
      </c>
      <c r="AU127" s="40">
        <v>4.8494999999999999</v>
      </c>
    </row>
    <row r="128" spans="1:47" x14ac:dyDescent="0.25">
      <c r="A128" s="82">
        <v>40210</v>
      </c>
      <c r="B128" s="40">
        <v>37.270000000000003</v>
      </c>
      <c r="C128" s="40">
        <v>44.31</v>
      </c>
      <c r="D128" s="40">
        <v>41.6</v>
      </c>
      <c r="E128" s="40">
        <v>43.72</v>
      </c>
      <c r="F128" s="40">
        <v>40.5</v>
      </c>
      <c r="G128" s="40">
        <v>39.69</v>
      </c>
      <c r="I128" s="40">
        <v>32.450000000000003</v>
      </c>
      <c r="R128" s="40">
        <v>47.454641153099409</v>
      </c>
      <c r="AI128" s="50"/>
      <c r="AJ128" s="70"/>
      <c r="AL128" s="40">
        <v>40756</v>
      </c>
      <c r="AM128" s="40">
        <v>4.3245000000000005</v>
      </c>
      <c r="AN128" s="40">
        <v>0.45</v>
      </c>
      <c r="AO128" s="40">
        <v>4.7745000000000006</v>
      </c>
      <c r="AP128" s="40">
        <v>0.13</v>
      </c>
      <c r="AQ128" s="40">
        <v>4.4545000000000003</v>
      </c>
      <c r="AR128" s="40">
        <v>0.35</v>
      </c>
      <c r="AS128" s="40">
        <v>4.6745000000000001</v>
      </c>
      <c r="AT128" s="40">
        <v>0.41</v>
      </c>
      <c r="AU128" s="40">
        <v>4.7345000000000006</v>
      </c>
    </row>
    <row r="129" spans="1:36" x14ac:dyDescent="0.25">
      <c r="A129" s="82">
        <v>40238</v>
      </c>
      <c r="B129" s="40">
        <v>37.270000000000003</v>
      </c>
      <c r="C129" s="40">
        <v>42.12</v>
      </c>
      <c r="D129" s="40">
        <v>39.380000000000003</v>
      </c>
      <c r="E129" s="40">
        <v>42.87</v>
      </c>
      <c r="F129" s="40">
        <v>39.049999999999997</v>
      </c>
      <c r="G129" s="40">
        <v>39.700000000000003</v>
      </c>
      <c r="I129" s="40">
        <v>29.45</v>
      </c>
      <c r="R129" s="40">
        <v>45.624743993744403</v>
      </c>
      <c r="AI129" s="50"/>
      <c r="AJ129" s="70"/>
    </row>
    <row r="130" spans="1:36" x14ac:dyDescent="0.25">
      <c r="A130" s="82">
        <v>40269</v>
      </c>
      <c r="B130" s="40">
        <v>36.78</v>
      </c>
      <c r="C130" s="40">
        <v>42.26</v>
      </c>
      <c r="D130" s="40">
        <v>37.9</v>
      </c>
      <c r="E130" s="40">
        <v>41.65</v>
      </c>
      <c r="F130" s="40">
        <v>38.57</v>
      </c>
      <c r="G130" s="40">
        <v>39.21</v>
      </c>
      <c r="I130" s="40">
        <v>36.75</v>
      </c>
      <c r="R130" s="40">
        <v>41.978480396856718</v>
      </c>
      <c r="AI130" s="50"/>
      <c r="AJ130" s="70"/>
    </row>
    <row r="131" spans="1:36" x14ac:dyDescent="0.25">
      <c r="A131" s="82">
        <v>40299</v>
      </c>
      <c r="B131" s="40">
        <v>36.78</v>
      </c>
      <c r="C131" s="40">
        <v>40.47</v>
      </c>
      <c r="D131" s="40">
        <v>36.17</v>
      </c>
      <c r="E131" s="40">
        <v>41.65</v>
      </c>
      <c r="F131" s="40">
        <v>39.049999999999997</v>
      </c>
      <c r="G131" s="40">
        <v>39.21</v>
      </c>
      <c r="I131" s="40">
        <v>36.75</v>
      </c>
      <c r="R131" s="40">
        <v>41.950978761828878</v>
      </c>
      <c r="AI131" s="50"/>
      <c r="AJ131" s="70"/>
    </row>
    <row r="132" spans="1:36" x14ac:dyDescent="0.25">
      <c r="A132" s="82">
        <v>40330</v>
      </c>
      <c r="B132" s="40">
        <v>41.14</v>
      </c>
      <c r="C132" s="40">
        <v>41.12</v>
      </c>
      <c r="D132" s="40">
        <v>36.79</v>
      </c>
      <c r="E132" s="40">
        <v>43.84</v>
      </c>
      <c r="F132" s="40">
        <v>43.4</v>
      </c>
      <c r="G132" s="40">
        <v>44.64</v>
      </c>
      <c r="I132" s="40">
        <v>42.75</v>
      </c>
      <c r="R132" s="40">
        <v>42.472685458693455</v>
      </c>
      <c r="AI132" s="50"/>
      <c r="AJ132" s="70"/>
    </row>
    <row r="133" spans="1:36" x14ac:dyDescent="0.25">
      <c r="A133" s="82">
        <v>40360</v>
      </c>
      <c r="B133" s="40">
        <v>55.18</v>
      </c>
      <c r="C133" s="40">
        <v>51.2</v>
      </c>
      <c r="D133" s="40">
        <v>45.82</v>
      </c>
      <c r="E133" s="40">
        <v>48.84</v>
      </c>
      <c r="F133" s="40">
        <v>56.91</v>
      </c>
      <c r="G133" s="40">
        <v>59.27</v>
      </c>
      <c r="I133" s="40">
        <v>49.75</v>
      </c>
      <c r="R133" s="40">
        <v>43.083801621255169</v>
      </c>
      <c r="AI133" s="50"/>
      <c r="AJ133" s="70"/>
    </row>
    <row r="134" spans="1:36" x14ac:dyDescent="0.25">
      <c r="A134" s="82">
        <v>40391</v>
      </c>
      <c r="B134" s="40">
        <v>61.47</v>
      </c>
      <c r="C134" s="40">
        <v>54.83</v>
      </c>
      <c r="D134" s="40">
        <v>49.78</v>
      </c>
      <c r="E134" s="40">
        <v>53.34</v>
      </c>
      <c r="F134" s="40">
        <v>62.95</v>
      </c>
      <c r="G134" s="40">
        <v>66.41</v>
      </c>
      <c r="I134" s="40">
        <v>58.75</v>
      </c>
      <c r="R134" s="40">
        <v>43.608525185129189</v>
      </c>
      <c r="AI134" s="50"/>
      <c r="AJ134" s="70"/>
    </row>
    <row r="135" spans="1:36" x14ac:dyDescent="0.25">
      <c r="A135" s="82">
        <v>40422</v>
      </c>
      <c r="B135" s="40">
        <v>49.37</v>
      </c>
      <c r="C135" s="40">
        <v>49.93</v>
      </c>
      <c r="D135" s="40">
        <v>45.09</v>
      </c>
      <c r="E135" s="40">
        <v>50.91</v>
      </c>
      <c r="F135" s="40">
        <v>50.4</v>
      </c>
      <c r="G135" s="40">
        <v>53.47</v>
      </c>
      <c r="I135" s="40">
        <v>41.2</v>
      </c>
      <c r="R135" s="40">
        <v>43.572946718309559</v>
      </c>
      <c r="AI135" s="50"/>
      <c r="AJ135" s="70"/>
    </row>
    <row r="136" spans="1:36" x14ac:dyDescent="0.25">
      <c r="A136" s="82">
        <v>40452</v>
      </c>
      <c r="B136" s="40">
        <v>39.21</v>
      </c>
      <c r="C136" s="40">
        <v>44.65</v>
      </c>
      <c r="D136" s="40">
        <v>41.88</v>
      </c>
      <c r="E136" s="40">
        <v>44.1</v>
      </c>
      <c r="F136" s="40">
        <v>40.5</v>
      </c>
      <c r="G136" s="40">
        <v>41.73</v>
      </c>
      <c r="I136" s="40">
        <v>41.75</v>
      </c>
      <c r="R136" s="40">
        <v>43.613169997259945</v>
      </c>
      <c r="AI136" s="50"/>
      <c r="AJ136" s="70"/>
    </row>
    <row r="137" spans="1:36" x14ac:dyDescent="0.25">
      <c r="A137" s="82">
        <v>40483</v>
      </c>
      <c r="B137" s="40">
        <v>37.75</v>
      </c>
      <c r="C137" s="40">
        <v>42.59</v>
      </c>
      <c r="D137" s="40">
        <v>39.909999999999997</v>
      </c>
      <c r="E137" s="40">
        <v>43.25</v>
      </c>
      <c r="F137" s="40">
        <v>40.24</v>
      </c>
      <c r="G137" s="40">
        <v>40.06</v>
      </c>
      <c r="I137" s="40">
        <v>37.75</v>
      </c>
      <c r="R137" s="40">
        <v>46.213892967868247</v>
      </c>
      <c r="AI137" s="50"/>
      <c r="AJ137" s="70"/>
    </row>
    <row r="138" spans="1:36" x14ac:dyDescent="0.25">
      <c r="A138" s="82">
        <v>40513</v>
      </c>
      <c r="B138" s="40">
        <v>37.75</v>
      </c>
      <c r="C138" s="40">
        <v>43.89</v>
      </c>
      <c r="D138" s="40">
        <v>41.15</v>
      </c>
      <c r="E138" s="40">
        <v>44.22</v>
      </c>
      <c r="F138" s="40">
        <v>41.47</v>
      </c>
      <c r="G138" s="40">
        <v>39.950000000000003</v>
      </c>
      <c r="I138" s="40">
        <v>40.200000000000003</v>
      </c>
      <c r="R138" s="40">
        <v>48.204058666547539</v>
      </c>
      <c r="AI138" s="50"/>
      <c r="AJ138" s="70"/>
    </row>
    <row r="139" spans="1:36" x14ac:dyDescent="0.25">
      <c r="A139" s="82">
        <v>40544</v>
      </c>
      <c r="B139" s="40">
        <v>38.020000000000003</v>
      </c>
      <c r="C139" s="40">
        <v>46.07</v>
      </c>
      <c r="D139" s="40">
        <v>42.77</v>
      </c>
      <c r="E139" s="40">
        <v>44.62</v>
      </c>
      <c r="F139" s="40">
        <v>42.23</v>
      </c>
      <c r="G139" s="40">
        <v>40.39</v>
      </c>
      <c r="I139" s="40">
        <v>30.7</v>
      </c>
      <c r="R139" s="40">
        <v>43.447020480228801</v>
      </c>
      <c r="AI139" s="50"/>
      <c r="AJ139" s="70"/>
    </row>
    <row r="140" spans="1:36" x14ac:dyDescent="0.25">
      <c r="A140" s="82">
        <v>40575</v>
      </c>
      <c r="B140" s="40">
        <v>37.53</v>
      </c>
      <c r="C140" s="40">
        <v>45.36</v>
      </c>
      <c r="D140" s="40">
        <v>42.09</v>
      </c>
      <c r="E140" s="40">
        <v>44.17</v>
      </c>
      <c r="F140" s="40">
        <v>40.770000000000003</v>
      </c>
      <c r="G140" s="40">
        <v>39.9</v>
      </c>
      <c r="I140" s="40">
        <v>32.950000000000003</v>
      </c>
      <c r="R140" s="40">
        <v>42.151701490568136</v>
      </c>
      <c r="AI140" s="50"/>
      <c r="AJ140" s="70"/>
    </row>
    <row r="141" spans="1:36" x14ac:dyDescent="0.25">
      <c r="A141" s="82">
        <v>40603</v>
      </c>
      <c r="B141" s="40">
        <v>37.53</v>
      </c>
      <c r="C141" s="40">
        <v>43.31</v>
      </c>
      <c r="D141" s="40">
        <v>40.020000000000003</v>
      </c>
      <c r="E141" s="40">
        <v>43.39</v>
      </c>
      <c r="F141" s="40">
        <v>39.31</v>
      </c>
      <c r="G141" s="40">
        <v>39.909999999999997</v>
      </c>
      <c r="I141" s="40">
        <v>29.95</v>
      </c>
      <c r="R141" s="40">
        <v>40.48319904676832</v>
      </c>
      <c r="AI141" s="50"/>
      <c r="AJ141" s="70"/>
    </row>
    <row r="142" spans="1:36" x14ac:dyDescent="0.25">
      <c r="A142" s="82">
        <v>40634</v>
      </c>
      <c r="B142" s="40">
        <v>37.049999999999997</v>
      </c>
      <c r="C142" s="40">
        <v>43.44</v>
      </c>
      <c r="D142" s="40">
        <v>38.64</v>
      </c>
      <c r="E142" s="40">
        <v>42.26</v>
      </c>
      <c r="F142" s="40">
        <v>38.83</v>
      </c>
      <c r="G142" s="40">
        <v>39.43</v>
      </c>
      <c r="I142" s="40">
        <v>37.25</v>
      </c>
      <c r="R142" s="40">
        <v>37.569157518023431</v>
      </c>
      <c r="AI142" s="50"/>
      <c r="AJ142" s="70"/>
    </row>
    <row r="143" spans="1:36" x14ac:dyDescent="0.25">
      <c r="A143" s="82">
        <v>40664</v>
      </c>
      <c r="B143" s="40">
        <v>37.049999999999997</v>
      </c>
      <c r="C143" s="40">
        <v>41.75</v>
      </c>
      <c r="D143" s="40">
        <v>37.04</v>
      </c>
      <c r="E143" s="40">
        <v>42.26</v>
      </c>
      <c r="F143" s="40">
        <v>39.31</v>
      </c>
      <c r="G143" s="40">
        <v>39.43</v>
      </c>
      <c r="I143" s="40">
        <v>37.25</v>
      </c>
      <c r="R143" s="40">
        <v>37.538071146782784</v>
      </c>
      <c r="AI143" s="50"/>
      <c r="AJ143" s="70"/>
    </row>
    <row r="144" spans="1:36" x14ac:dyDescent="0.25">
      <c r="A144" s="82">
        <v>40695</v>
      </c>
      <c r="B144" s="40">
        <v>41.43</v>
      </c>
      <c r="C144" s="40">
        <v>42.36</v>
      </c>
      <c r="D144" s="40">
        <v>37.619999999999997</v>
      </c>
      <c r="E144" s="40">
        <v>44.29</v>
      </c>
      <c r="F144" s="40">
        <v>43.69</v>
      </c>
      <c r="G144" s="40">
        <v>44.79</v>
      </c>
      <c r="I144" s="40">
        <v>43.25</v>
      </c>
      <c r="R144" s="40">
        <v>38.005324370608825</v>
      </c>
      <c r="AI144" s="50"/>
      <c r="AJ144" s="70"/>
    </row>
    <row r="145" spans="1:36" x14ac:dyDescent="0.25">
      <c r="A145" s="82">
        <v>40725</v>
      </c>
      <c r="B145" s="40">
        <v>55.57</v>
      </c>
      <c r="C145" s="40">
        <v>51.84</v>
      </c>
      <c r="D145" s="40">
        <v>46.02</v>
      </c>
      <c r="E145" s="40">
        <v>48.92</v>
      </c>
      <c r="F145" s="40">
        <v>57.3</v>
      </c>
      <c r="G145" s="40">
        <v>59.46</v>
      </c>
      <c r="I145" s="40">
        <v>50.25</v>
      </c>
      <c r="R145" s="40">
        <v>38.553782901615151</v>
      </c>
      <c r="AI145" s="50"/>
      <c r="AJ145" s="70"/>
    </row>
    <row r="146" spans="1:36" x14ac:dyDescent="0.25">
      <c r="A146" s="82">
        <v>40756</v>
      </c>
      <c r="B146" s="40">
        <v>61.91</v>
      </c>
      <c r="C146" s="40">
        <v>55.25</v>
      </c>
      <c r="D146" s="40">
        <v>49.71</v>
      </c>
      <c r="E146" s="40">
        <v>53.1</v>
      </c>
      <c r="F146" s="40">
        <v>63.37</v>
      </c>
      <c r="G146" s="40">
        <v>66.58</v>
      </c>
      <c r="I146" s="40">
        <v>59.25</v>
      </c>
      <c r="R146" s="40">
        <v>39.023458892149712</v>
      </c>
      <c r="AI146" s="50"/>
      <c r="AJ146" s="70"/>
    </row>
    <row r="147" spans="1:36" x14ac:dyDescent="0.25">
      <c r="A147" s="82">
        <v>40787</v>
      </c>
      <c r="B147" s="40">
        <v>49.72</v>
      </c>
      <c r="C147" s="40">
        <v>50.65</v>
      </c>
      <c r="D147" s="40">
        <v>45.34</v>
      </c>
      <c r="E147" s="40">
        <v>50.85</v>
      </c>
      <c r="F147" s="40">
        <v>50.74</v>
      </c>
      <c r="G147" s="40">
        <v>53.62</v>
      </c>
      <c r="I147" s="40">
        <v>41.7</v>
      </c>
      <c r="R147" s="40">
        <v>38.984604571245768</v>
      </c>
      <c r="AI147" s="50"/>
      <c r="AJ147" s="70"/>
    </row>
    <row r="148" spans="1:36" x14ac:dyDescent="0.25">
      <c r="A148" s="82">
        <v>40817</v>
      </c>
      <c r="B148" s="40">
        <v>39.479999999999997</v>
      </c>
      <c r="C148" s="40">
        <v>45.68</v>
      </c>
      <c r="D148" s="40">
        <v>42.35</v>
      </c>
      <c r="E148" s="40">
        <v>44.53</v>
      </c>
      <c r="F148" s="40">
        <v>40.770000000000003</v>
      </c>
      <c r="G148" s="40">
        <v>41.94</v>
      </c>
      <c r="I148" s="40">
        <v>42.25</v>
      </c>
      <c r="R148" s="40">
        <v>39.014733469407709</v>
      </c>
      <c r="AI148" s="50"/>
      <c r="AJ148" s="70"/>
    </row>
    <row r="149" spans="1:36" x14ac:dyDescent="0.25">
      <c r="A149" s="82">
        <v>40848</v>
      </c>
      <c r="B149" s="40">
        <v>38.020000000000003</v>
      </c>
      <c r="C149" s="40">
        <v>43.75</v>
      </c>
      <c r="D149" s="40">
        <v>40.520000000000003</v>
      </c>
      <c r="E149" s="40">
        <v>43.74</v>
      </c>
      <c r="F149" s="40">
        <v>40.520000000000003</v>
      </c>
      <c r="G149" s="40">
        <v>40.29</v>
      </c>
      <c r="I149" s="40">
        <v>38.25</v>
      </c>
      <c r="R149" s="40">
        <v>41.715245346125045</v>
      </c>
      <c r="AI149" s="50"/>
      <c r="AJ149" s="70"/>
    </row>
    <row r="150" spans="1:36" x14ac:dyDescent="0.25">
      <c r="A150" s="82">
        <v>40878</v>
      </c>
      <c r="B150" s="40">
        <v>38.020000000000003</v>
      </c>
      <c r="C150" s="40">
        <v>44.98</v>
      </c>
      <c r="D150" s="40">
        <v>41.67</v>
      </c>
      <c r="E150" s="40">
        <v>44.65</v>
      </c>
      <c r="F150" s="40">
        <v>41.75</v>
      </c>
      <c r="G150" s="40">
        <v>40.18</v>
      </c>
      <c r="I150" s="40">
        <v>40.700000000000003</v>
      </c>
      <c r="R150" s="40">
        <v>43.51370076647634</v>
      </c>
      <c r="AI150" s="50"/>
      <c r="AJ150" s="70"/>
    </row>
    <row r="151" spans="1:36" x14ac:dyDescent="0.25">
      <c r="A151" s="82">
        <v>40909</v>
      </c>
      <c r="B151" s="40">
        <v>38.29</v>
      </c>
      <c r="C151" s="40">
        <v>47.08</v>
      </c>
      <c r="D151" s="40">
        <v>43.22</v>
      </c>
      <c r="E151" s="40">
        <v>45.04</v>
      </c>
      <c r="F151" s="40">
        <v>42.51</v>
      </c>
      <c r="G151" s="40">
        <v>40.61</v>
      </c>
      <c r="I151" s="40">
        <v>30.95</v>
      </c>
      <c r="R151" s="40">
        <v>43.447020480228801</v>
      </c>
      <c r="AI151" s="50"/>
      <c r="AJ151" s="70"/>
    </row>
    <row r="152" spans="1:36" x14ac:dyDescent="0.25">
      <c r="A152" s="82">
        <v>40940</v>
      </c>
      <c r="B152" s="40">
        <v>37.799999999999997</v>
      </c>
      <c r="C152" s="40">
        <v>46.4</v>
      </c>
      <c r="D152" s="40">
        <v>42.58</v>
      </c>
      <c r="E152" s="40">
        <v>44.62</v>
      </c>
      <c r="F152" s="40">
        <v>41.04</v>
      </c>
      <c r="G152" s="40">
        <v>40.119999999999997</v>
      </c>
      <c r="I152" s="40">
        <v>33.200000000000003</v>
      </c>
      <c r="R152" s="40">
        <v>42.151701490568136</v>
      </c>
      <c r="AI152" s="50"/>
      <c r="AJ152" s="70"/>
    </row>
    <row r="153" spans="1:36" x14ac:dyDescent="0.25">
      <c r="A153" s="82"/>
      <c r="AI153" s="50"/>
      <c r="AJ153" s="70"/>
    </row>
    <row r="154" spans="1:36" x14ac:dyDescent="0.25">
      <c r="A154" s="82"/>
      <c r="AI154" s="50"/>
      <c r="AJ154" s="70"/>
    </row>
    <row r="155" spans="1:36" x14ac:dyDescent="0.25">
      <c r="A155" s="82"/>
      <c r="AI155" s="50"/>
      <c r="AJ155" s="70"/>
    </row>
    <row r="156" spans="1:36" x14ac:dyDescent="0.25">
      <c r="A156" s="82"/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37184</v>
      </c>
      <c r="B7" s="51">
        <v>27.5</v>
      </c>
      <c r="C7" s="52">
        <v>28</v>
      </c>
      <c r="D7" s="51">
        <v>26</v>
      </c>
      <c r="E7" s="52">
        <v>28.5</v>
      </c>
      <c r="F7" s="51">
        <v>29.5</v>
      </c>
      <c r="G7" s="52">
        <v>28.5</v>
      </c>
      <c r="H7" s="51"/>
      <c r="I7" s="52">
        <v>30.25</v>
      </c>
      <c r="J7" s="51"/>
      <c r="K7" s="52"/>
      <c r="L7" s="51"/>
      <c r="M7" s="52"/>
      <c r="N7" s="51"/>
      <c r="O7" s="52"/>
      <c r="Q7" s="51"/>
      <c r="R7" s="52">
        <v>38.5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37191</v>
      </c>
      <c r="B8" s="57">
        <v>27.5</v>
      </c>
      <c r="C8" s="58">
        <v>28</v>
      </c>
      <c r="D8" s="57">
        <v>26</v>
      </c>
      <c r="E8" s="58">
        <v>28.5</v>
      </c>
      <c r="F8" s="57">
        <v>29.5</v>
      </c>
      <c r="G8" s="58">
        <v>28.5</v>
      </c>
      <c r="H8" s="57"/>
      <c r="I8" s="58">
        <v>25.5</v>
      </c>
      <c r="J8" s="57"/>
      <c r="K8" s="58"/>
      <c r="L8" s="57"/>
      <c r="M8" s="58"/>
      <c r="N8" s="57"/>
      <c r="O8" s="58"/>
      <c r="Q8" s="57"/>
      <c r="R8" s="58">
        <v>38.5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37198</v>
      </c>
      <c r="B9" s="57">
        <v>27.75</v>
      </c>
      <c r="C9" s="58">
        <v>28.75</v>
      </c>
      <c r="D9" s="57">
        <v>28</v>
      </c>
      <c r="E9" s="58">
        <v>29.25</v>
      </c>
      <c r="F9" s="57">
        <v>28.6</v>
      </c>
      <c r="G9" s="58">
        <v>28.75</v>
      </c>
      <c r="H9" s="57"/>
      <c r="I9" s="58">
        <v>24.899999618530298</v>
      </c>
      <c r="J9" s="57"/>
      <c r="K9" s="58"/>
      <c r="L9" s="57"/>
      <c r="M9" s="58"/>
      <c r="N9" s="57"/>
      <c r="O9" s="58"/>
      <c r="Q9" s="57"/>
      <c r="R9" s="58">
        <v>34.989997253417968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37205</v>
      </c>
      <c r="B10" s="57">
        <v>27.75</v>
      </c>
      <c r="C10" s="58">
        <v>28.75</v>
      </c>
      <c r="D10" s="57">
        <v>28</v>
      </c>
      <c r="E10" s="58">
        <v>29.25</v>
      </c>
      <c r="F10" s="57">
        <v>28.6</v>
      </c>
      <c r="G10" s="58">
        <v>28.75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34.989997253417968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37212</v>
      </c>
      <c r="B11" s="57">
        <v>27.75</v>
      </c>
      <c r="C11" s="58">
        <v>28.75</v>
      </c>
      <c r="D11" s="57">
        <v>28</v>
      </c>
      <c r="E11" s="58">
        <v>28</v>
      </c>
      <c r="F11" s="57">
        <v>28.6</v>
      </c>
      <c r="G11" s="58">
        <v>28.75</v>
      </c>
      <c r="H11" s="57"/>
      <c r="I11" s="58">
        <v>26</v>
      </c>
      <c r="J11" s="57"/>
      <c r="K11" s="58"/>
      <c r="L11" s="57"/>
      <c r="M11" s="58"/>
      <c r="N11" s="57"/>
      <c r="O11" s="58"/>
      <c r="Q11" s="57"/>
      <c r="R11" s="58">
        <v>34.989996185302736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37226</v>
      </c>
      <c r="B12" s="57">
        <v>32.5</v>
      </c>
      <c r="C12" s="58">
        <v>36.5</v>
      </c>
      <c r="D12" s="57">
        <v>36.25</v>
      </c>
      <c r="E12" s="58">
        <v>36</v>
      </c>
      <c r="F12" s="57">
        <v>34.5</v>
      </c>
      <c r="G12" s="58">
        <v>32.5</v>
      </c>
      <c r="H12" s="57"/>
      <c r="I12" s="58">
        <v>32.5</v>
      </c>
      <c r="J12" s="57"/>
      <c r="K12" s="58"/>
      <c r="L12" s="57"/>
      <c r="M12" s="58"/>
      <c r="N12" s="57"/>
      <c r="O12" s="58"/>
      <c r="Q12" s="57"/>
      <c r="R12" s="58">
        <v>39.426091286661467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37257</v>
      </c>
      <c r="B13" s="57">
        <v>32.75</v>
      </c>
      <c r="C13" s="58">
        <v>36.25</v>
      </c>
      <c r="D13" s="57">
        <v>36.25</v>
      </c>
      <c r="E13" s="58">
        <v>35.75</v>
      </c>
      <c r="F13" s="57">
        <v>35</v>
      </c>
      <c r="G13" s="58">
        <v>32.75</v>
      </c>
      <c r="H13" s="57"/>
      <c r="I13" s="58">
        <v>33.25</v>
      </c>
      <c r="J13" s="57"/>
      <c r="K13" s="58"/>
      <c r="L13" s="57"/>
      <c r="M13" s="58"/>
      <c r="N13" s="57"/>
      <c r="O13" s="58"/>
      <c r="Q13" s="57"/>
      <c r="R13" s="58">
        <v>47.053050089194947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37288</v>
      </c>
      <c r="B14" s="57">
        <v>32</v>
      </c>
      <c r="C14" s="58">
        <v>33.9</v>
      </c>
      <c r="D14" s="57">
        <v>34</v>
      </c>
      <c r="E14" s="58">
        <v>35.5</v>
      </c>
      <c r="F14" s="57">
        <v>34</v>
      </c>
      <c r="G14" s="58">
        <v>32</v>
      </c>
      <c r="H14" s="57"/>
      <c r="I14" s="58">
        <v>33.25</v>
      </c>
      <c r="J14" s="57"/>
      <c r="K14" s="58"/>
      <c r="L14" s="57"/>
      <c r="M14" s="58"/>
      <c r="N14" s="57"/>
      <c r="O14" s="58"/>
      <c r="Q14" s="57"/>
      <c r="R14" s="58">
        <v>46.745428392645145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37316</v>
      </c>
      <c r="B15" s="57">
        <v>31.5</v>
      </c>
      <c r="C15" s="58">
        <v>30.5</v>
      </c>
      <c r="D15" s="57">
        <v>30.5</v>
      </c>
      <c r="E15" s="58">
        <v>33</v>
      </c>
      <c r="F15" s="57">
        <v>33.25</v>
      </c>
      <c r="G15" s="58">
        <v>31.5</v>
      </c>
      <c r="H15" s="57"/>
      <c r="I15" s="58">
        <v>31</v>
      </c>
      <c r="J15" s="57"/>
      <c r="K15" s="58"/>
      <c r="L15" s="57"/>
      <c r="M15" s="58"/>
      <c r="N15" s="57"/>
      <c r="O15" s="58"/>
      <c r="Q15" s="57"/>
      <c r="R15" s="58">
        <v>45.716808204319726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37347</v>
      </c>
      <c r="B16" s="57">
        <v>31</v>
      </c>
      <c r="C16" s="58">
        <v>30</v>
      </c>
      <c r="D16" s="57">
        <v>28</v>
      </c>
      <c r="E16" s="58">
        <v>30.5</v>
      </c>
      <c r="F16" s="57">
        <v>31.5</v>
      </c>
      <c r="G16" s="58">
        <v>31</v>
      </c>
      <c r="H16" s="57"/>
      <c r="I16" s="58">
        <v>29.75</v>
      </c>
      <c r="J16" s="57"/>
      <c r="K16" s="58"/>
      <c r="L16" s="57"/>
      <c r="M16" s="58"/>
      <c r="N16" s="57"/>
      <c r="O16" s="58"/>
      <c r="Q16" s="57"/>
      <c r="R16" s="58">
        <v>39.278478078767911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37377</v>
      </c>
      <c r="B17" s="57">
        <v>35.5</v>
      </c>
      <c r="C17" s="58">
        <v>29</v>
      </c>
      <c r="D17" s="57">
        <v>26.5</v>
      </c>
      <c r="E17" s="58">
        <v>30.5</v>
      </c>
      <c r="F17" s="57">
        <v>33.5</v>
      </c>
      <c r="G17" s="58">
        <v>35.5</v>
      </c>
      <c r="H17" s="57"/>
      <c r="I17" s="58">
        <v>29.75</v>
      </c>
      <c r="J17" s="57"/>
      <c r="K17" s="58"/>
      <c r="L17" s="57"/>
      <c r="M17" s="58"/>
      <c r="N17" s="57"/>
      <c r="O17" s="58"/>
      <c r="Q17" s="57"/>
      <c r="R17" s="58">
        <v>39.806410018367345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37408</v>
      </c>
      <c r="B18" s="57">
        <v>43.5</v>
      </c>
      <c r="C18" s="58">
        <v>30.5</v>
      </c>
      <c r="D18" s="57">
        <v>28</v>
      </c>
      <c r="E18" s="58">
        <v>37</v>
      </c>
      <c r="F18" s="57">
        <v>39.5</v>
      </c>
      <c r="G18" s="58">
        <v>43.5</v>
      </c>
      <c r="H18" s="57"/>
      <c r="I18" s="58">
        <v>36.5</v>
      </c>
      <c r="J18" s="57"/>
      <c r="K18" s="58"/>
      <c r="L18" s="57"/>
      <c r="M18" s="58"/>
      <c r="N18" s="57"/>
      <c r="O18" s="58"/>
      <c r="Q18" s="57"/>
      <c r="R18" s="58">
        <v>40.677155060765259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37438</v>
      </c>
      <c r="B19" s="57">
        <v>50</v>
      </c>
      <c r="C19" s="58">
        <v>44</v>
      </c>
      <c r="D19" s="57">
        <v>41</v>
      </c>
      <c r="E19" s="58">
        <v>46</v>
      </c>
      <c r="F19" s="57">
        <v>45.75</v>
      </c>
      <c r="G19" s="58">
        <v>50</v>
      </c>
      <c r="H19" s="57"/>
      <c r="I19" s="58">
        <v>45.25</v>
      </c>
      <c r="J19" s="57"/>
      <c r="K19" s="58"/>
      <c r="L19" s="57"/>
      <c r="M19" s="58"/>
      <c r="N19" s="57"/>
      <c r="O19" s="58"/>
      <c r="Q19" s="57"/>
      <c r="R19" s="58">
        <v>43.317533355664281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37469</v>
      </c>
      <c r="B20" s="57">
        <v>58.5</v>
      </c>
      <c r="C20" s="58">
        <v>51</v>
      </c>
      <c r="D20" s="57">
        <v>48.5</v>
      </c>
      <c r="E20" s="58">
        <v>53</v>
      </c>
      <c r="F20" s="57">
        <v>53</v>
      </c>
      <c r="G20" s="58">
        <v>58.5</v>
      </c>
      <c r="H20" s="57"/>
      <c r="I20" s="58">
        <v>52.25</v>
      </c>
      <c r="J20" s="57"/>
      <c r="K20" s="58"/>
      <c r="L20" s="57"/>
      <c r="M20" s="58"/>
      <c r="N20" s="57"/>
      <c r="O20" s="58"/>
      <c r="Q20" s="57"/>
      <c r="R20" s="58">
        <v>44.169664753021593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37500</v>
      </c>
      <c r="B21" s="57">
        <v>48</v>
      </c>
      <c r="C21" s="58">
        <v>45</v>
      </c>
      <c r="D21" s="57">
        <v>41.5</v>
      </c>
      <c r="E21" s="58">
        <v>44.5</v>
      </c>
      <c r="F21" s="57">
        <v>44.75</v>
      </c>
      <c r="G21" s="58">
        <v>48</v>
      </c>
      <c r="H21" s="57"/>
      <c r="I21" s="58">
        <v>40.25</v>
      </c>
      <c r="J21" s="57"/>
      <c r="K21" s="58"/>
      <c r="L21" s="57"/>
      <c r="M21" s="58"/>
      <c r="N21" s="57"/>
      <c r="O21" s="58"/>
      <c r="Q21" s="57"/>
      <c r="R21" s="58">
        <v>44.178607627503553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37530</v>
      </c>
      <c r="B22" s="57">
        <v>35.75</v>
      </c>
      <c r="C22" s="58">
        <v>35.5</v>
      </c>
      <c r="D22" s="57">
        <v>36</v>
      </c>
      <c r="E22" s="58">
        <v>38</v>
      </c>
      <c r="F22" s="57">
        <v>37.75</v>
      </c>
      <c r="G22" s="58">
        <v>35.75</v>
      </c>
      <c r="H22" s="57"/>
      <c r="I22" s="58">
        <v>36.25</v>
      </c>
      <c r="J22" s="57"/>
      <c r="K22" s="58"/>
      <c r="L22" s="57"/>
      <c r="M22" s="58"/>
      <c r="N22" s="57"/>
      <c r="O22" s="58"/>
      <c r="Q22" s="57"/>
      <c r="R22" s="58">
        <v>40.914183509860372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37561</v>
      </c>
      <c r="B23" s="57">
        <v>34.25</v>
      </c>
      <c r="C23" s="58">
        <v>33.5</v>
      </c>
      <c r="D23" s="57">
        <v>34</v>
      </c>
      <c r="E23" s="58">
        <v>35.75</v>
      </c>
      <c r="F23" s="57">
        <v>36.75</v>
      </c>
      <c r="G23" s="58">
        <v>34.25</v>
      </c>
      <c r="H23" s="57"/>
      <c r="I23" s="58">
        <v>35.5</v>
      </c>
      <c r="J23" s="57"/>
      <c r="K23" s="58"/>
      <c r="L23" s="57"/>
      <c r="M23" s="58"/>
      <c r="N23" s="57"/>
      <c r="O23" s="58"/>
      <c r="Q23" s="57"/>
      <c r="R23" s="58">
        <v>45.271532655372297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37591</v>
      </c>
      <c r="B24" s="57">
        <v>35</v>
      </c>
      <c r="C24" s="58">
        <v>35.75</v>
      </c>
      <c r="D24" s="57">
        <v>36.25</v>
      </c>
      <c r="E24" s="58">
        <v>38.25</v>
      </c>
      <c r="F24" s="57">
        <v>39.25</v>
      </c>
      <c r="G24" s="58">
        <v>35</v>
      </c>
      <c r="H24" s="57"/>
      <c r="I24" s="58">
        <v>37.75</v>
      </c>
      <c r="J24" s="57"/>
      <c r="K24" s="58"/>
      <c r="L24" s="57"/>
      <c r="M24" s="58"/>
      <c r="N24" s="57"/>
      <c r="O24" s="58"/>
      <c r="Q24" s="57"/>
      <c r="R24" s="58">
        <v>48.822810341011852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37622</v>
      </c>
      <c r="B25" s="57">
        <v>35.5</v>
      </c>
      <c r="C25" s="58">
        <v>39.75</v>
      </c>
      <c r="D25" s="57">
        <v>40</v>
      </c>
      <c r="E25" s="58">
        <v>40.25</v>
      </c>
      <c r="F25" s="57">
        <v>39.75</v>
      </c>
      <c r="G25" s="58">
        <v>35.5</v>
      </c>
      <c r="H25" s="57"/>
      <c r="I25" s="58">
        <v>28.5</v>
      </c>
      <c r="J25" s="57"/>
      <c r="K25" s="58"/>
      <c r="L25" s="57"/>
      <c r="M25" s="58"/>
      <c r="N25" s="57"/>
      <c r="O25" s="58"/>
      <c r="Q25" s="57"/>
      <c r="R25" s="58">
        <v>47.411227311130361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37653</v>
      </c>
      <c r="B26" s="57">
        <v>35</v>
      </c>
      <c r="C26" s="58">
        <v>38.25</v>
      </c>
      <c r="D26" s="57">
        <v>38.5</v>
      </c>
      <c r="E26" s="58">
        <v>39.25</v>
      </c>
      <c r="F26" s="57">
        <v>38.25</v>
      </c>
      <c r="G26" s="58">
        <v>35</v>
      </c>
      <c r="H26" s="57"/>
      <c r="I26" s="58">
        <v>27.5</v>
      </c>
      <c r="J26" s="57"/>
      <c r="K26" s="58"/>
      <c r="L26" s="57"/>
      <c r="M26" s="58"/>
      <c r="N26" s="57"/>
      <c r="O26" s="58"/>
      <c r="Q26" s="57"/>
      <c r="R26" s="58">
        <v>45.960711627128958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37681</v>
      </c>
      <c r="B27" s="57">
        <v>35</v>
      </c>
      <c r="C27" s="58">
        <v>34</v>
      </c>
      <c r="D27" s="57">
        <v>34</v>
      </c>
      <c r="E27" s="58">
        <v>37.5</v>
      </c>
      <c r="F27" s="57">
        <v>36.75</v>
      </c>
      <c r="G27" s="58">
        <v>35</v>
      </c>
      <c r="H27" s="57"/>
      <c r="I27" s="58">
        <v>25</v>
      </c>
      <c r="J27" s="57"/>
      <c r="K27" s="58"/>
      <c r="L27" s="57"/>
      <c r="M27" s="58"/>
      <c r="N27" s="57"/>
      <c r="O27" s="58"/>
      <c r="Q27" s="57"/>
      <c r="R27" s="58">
        <v>44.431990008164156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37712</v>
      </c>
      <c r="B28" s="57">
        <v>34.5</v>
      </c>
      <c r="C28" s="58">
        <v>34.25</v>
      </c>
      <c r="D28" s="57">
        <v>31</v>
      </c>
      <c r="E28" s="58">
        <v>35</v>
      </c>
      <c r="F28" s="57">
        <v>36.25</v>
      </c>
      <c r="G28" s="58">
        <v>34.5</v>
      </c>
      <c r="H28" s="57"/>
      <c r="I28" s="58">
        <v>23.5</v>
      </c>
      <c r="J28" s="57"/>
      <c r="K28" s="58"/>
      <c r="L28" s="57"/>
      <c r="M28" s="58"/>
      <c r="N28" s="57"/>
      <c r="O28" s="58"/>
      <c r="Q28" s="57"/>
      <c r="R28" s="58">
        <v>42.152404976184236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37742</v>
      </c>
      <c r="B29" s="57">
        <v>34.5</v>
      </c>
      <c r="C29" s="58">
        <v>30.75</v>
      </c>
      <c r="D29" s="57">
        <v>27.5</v>
      </c>
      <c r="E29" s="58">
        <v>35</v>
      </c>
      <c r="F29" s="57">
        <v>36.75</v>
      </c>
      <c r="G29" s="58">
        <v>34.5</v>
      </c>
      <c r="H29" s="57"/>
      <c r="I29" s="58">
        <v>24.5</v>
      </c>
      <c r="J29" s="57"/>
      <c r="K29" s="58"/>
      <c r="L29" s="57"/>
      <c r="M29" s="58"/>
      <c r="N29" s="57"/>
      <c r="O29" s="58"/>
      <c r="Q29" s="57"/>
      <c r="R29" s="58">
        <v>42.307217736345308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37773</v>
      </c>
      <c r="B30" s="57">
        <v>39</v>
      </c>
      <c r="C30" s="58">
        <v>32</v>
      </c>
      <c r="D30" s="57">
        <v>28.75</v>
      </c>
      <c r="E30" s="58">
        <v>39.5</v>
      </c>
      <c r="F30" s="57">
        <v>41.25</v>
      </c>
      <c r="G30" s="58">
        <v>39</v>
      </c>
      <c r="H30" s="57"/>
      <c r="I30" s="58">
        <v>28.5</v>
      </c>
      <c r="J30" s="57"/>
      <c r="K30" s="58"/>
      <c r="L30" s="57"/>
      <c r="M30" s="58"/>
      <c r="N30" s="57"/>
      <c r="O30" s="58"/>
      <c r="Q30" s="57"/>
      <c r="R30" s="58">
        <v>42.767370381421458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37803</v>
      </c>
      <c r="B31" s="57">
        <v>53.5</v>
      </c>
      <c r="C31" s="58">
        <v>51.5</v>
      </c>
      <c r="D31" s="57">
        <v>47</v>
      </c>
      <c r="E31" s="58">
        <v>49.75</v>
      </c>
      <c r="F31" s="57">
        <v>55.25</v>
      </c>
      <c r="G31" s="58">
        <v>53.5</v>
      </c>
      <c r="H31" s="57"/>
      <c r="I31" s="58">
        <v>38.75</v>
      </c>
      <c r="J31" s="57"/>
      <c r="K31" s="58"/>
      <c r="L31" s="57"/>
      <c r="M31" s="58"/>
      <c r="N31" s="57"/>
      <c r="O31" s="58"/>
      <c r="Q31" s="57"/>
      <c r="R31" s="58">
        <v>43.165292112880337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37834</v>
      </c>
      <c r="B32" s="57">
        <v>60</v>
      </c>
      <c r="C32" s="58">
        <v>58.5</v>
      </c>
      <c r="D32" s="57">
        <v>55</v>
      </c>
      <c r="E32" s="58">
        <v>59</v>
      </c>
      <c r="F32" s="57">
        <v>61.5</v>
      </c>
      <c r="G32" s="58">
        <v>60</v>
      </c>
      <c r="H32" s="57"/>
      <c r="I32" s="58">
        <v>47.5</v>
      </c>
      <c r="J32" s="57"/>
      <c r="K32" s="58"/>
      <c r="L32" s="57"/>
      <c r="M32" s="58"/>
      <c r="N32" s="57"/>
      <c r="O32" s="58"/>
      <c r="Q32" s="57"/>
      <c r="R32" s="58">
        <v>43.608118671221639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37865</v>
      </c>
      <c r="B33" s="57">
        <v>47.5</v>
      </c>
      <c r="C33" s="58">
        <v>49</v>
      </c>
      <c r="D33" s="57">
        <v>45.5</v>
      </c>
      <c r="E33" s="58">
        <v>54</v>
      </c>
      <c r="F33" s="57">
        <v>48.5</v>
      </c>
      <c r="G33" s="58">
        <v>47.5</v>
      </c>
      <c r="H33" s="57"/>
      <c r="I33" s="58">
        <v>37.5</v>
      </c>
      <c r="J33" s="57"/>
      <c r="K33" s="58"/>
      <c r="L33" s="57"/>
      <c r="M33" s="58"/>
      <c r="N33" s="57"/>
      <c r="O33" s="58"/>
      <c r="Q33" s="57"/>
      <c r="R33" s="58">
        <v>43.667114092313014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37895</v>
      </c>
      <c r="B34" s="57">
        <v>37</v>
      </c>
      <c r="C34" s="58">
        <v>38.75</v>
      </c>
      <c r="D34" s="57">
        <v>39</v>
      </c>
      <c r="E34" s="58">
        <v>40</v>
      </c>
      <c r="F34" s="57">
        <v>38.25</v>
      </c>
      <c r="G34" s="58">
        <v>37</v>
      </c>
      <c r="H34" s="57"/>
      <c r="I34" s="58">
        <v>28</v>
      </c>
      <c r="J34" s="57"/>
      <c r="K34" s="58"/>
      <c r="L34" s="57"/>
      <c r="M34" s="58"/>
      <c r="N34" s="57"/>
      <c r="O34" s="58"/>
      <c r="Q34" s="57"/>
      <c r="R34" s="58">
        <v>43.848700647064788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37926</v>
      </c>
      <c r="B35" s="57">
        <v>35.5</v>
      </c>
      <c r="C35" s="58">
        <v>34.75</v>
      </c>
      <c r="D35" s="57">
        <v>35</v>
      </c>
      <c r="E35" s="58">
        <v>38.25</v>
      </c>
      <c r="F35" s="57">
        <v>38</v>
      </c>
      <c r="G35" s="58">
        <v>35.5</v>
      </c>
      <c r="H35" s="57"/>
      <c r="I35" s="58">
        <v>25.5</v>
      </c>
      <c r="J35" s="57"/>
      <c r="K35" s="58"/>
      <c r="L35" s="57"/>
      <c r="M35" s="58"/>
      <c r="N35" s="57"/>
      <c r="O35" s="58"/>
      <c r="Q35" s="57"/>
      <c r="R35" s="58">
        <v>47.228470019356124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37956</v>
      </c>
      <c r="B36" s="57">
        <v>35.5</v>
      </c>
      <c r="C36" s="58">
        <v>37.25</v>
      </c>
      <c r="D36" s="57">
        <v>37.5</v>
      </c>
      <c r="E36" s="58">
        <v>40.25</v>
      </c>
      <c r="F36" s="57">
        <v>39.25</v>
      </c>
      <c r="G36" s="58">
        <v>35.5</v>
      </c>
      <c r="H36" s="57"/>
      <c r="I36" s="58">
        <v>29</v>
      </c>
      <c r="J36" s="57"/>
      <c r="K36" s="58"/>
      <c r="L36" s="57"/>
      <c r="M36" s="58"/>
      <c r="N36" s="57"/>
      <c r="O36" s="58"/>
      <c r="Q36" s="57"/>
      <c r="R36" s="58">
        <v>49.62498215496877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37987</v>
      </c>
      <c r="B37" s="57">
        <v>36.15</v>
      </c>
      <c r="C37" s="58">
        <v>40.270000000000003</v>
      </c>
      <c r="D37" s="57">
        <v>40.15</v>
      </c>
      <c r="E37" s="58">
        <v>40.99</v>
      </c>
      <c r="F37" s="57">
        <v>40.25</v>
      </c>
      <c r="G37" s="58">
        <v>36.15</v>
      </c>
      <c r="H37" s="57"/>
      <c r="I37" s="58">
        <v>19.25</v>
      </c>
      <c r="J37" s="57"/>
      <c r="K37" s="58"/>
      <c r="L37" s="57"/>
      <c r="M37" s="58"/>
      <c r="N37" s="57"/>
      <c r="O37" s="58"/>
      <c r="Q37" s="57"/>
      <c r="R37" s="58">
        <v>45.536319589246247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38018</v>
      </c>
      <c r="B38" s="57">
        <v>35.68</v>
      </c>
      <c r="C38" s="58">
        <v>38.979999999999997</v>
      </c>
      <c r="D38" s="57">
        <v>38.86</v>
      </c>
      <c r="E38" s="58">
        <v>40.130000000000003</v>
      </c>
      <c r="F38" s="57">
        <v>38.86</v>
      </c>
      <c r="G38" s="58">
        <v>35.68</v>
      </c>
      <c r="H38" s="57"/>
      <c r="I38" s="58">
        <v>21.5</v>
      </c>
      <c r="J38" s="57"/>
      <c r="K38" s="58"/>
      <c r="L38" s="57"/>
      <c r="M38" s="58"/>
      <c r="N38" s="57"/>
      <c r="O38" s="58"/>
      <c r="Q38" s="57"/>
      <c r="R38" s="58">
        <v>43.941146122924678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38047</v>
      </c>
      <c r="B39" s="57">
        <v>35.68</v>
      </c>
      <c r="C39" s="58">
        <v>35.32</v>
      </c>
      <c r="D39" s="57">
        <v>35</v>
      </c>
      <c r="E39" s="58">
        <v>38.630000000000003</v>
      </c>
      <c r="F39" s="57">
        <v>37.479999999999997</v>
      </c>
      <c r="G39" s="58">
        <v>35.68</v>
      </c>
      <c r="H39" s="57"/>
      <c r="I39" s="58">
        <v>18.5</v>
      </c>
      <c r="J39" s="57"/>
      <c r="K39" s="58"/>
      <c r="L39" s="57"/>
      <c r="M39" s="58"/>
      <c r="N39" s="57"/>
      <c r="O39" s="58"/>
      <c r="Q39" s="57"/>
      <c r="R39" s="58">
        <v>41.904208849304993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38078</v>
      </c>
      <c r="B40" s="57">
        <v>35.22</v>
      </c>
      <c r="C40" s="58">
        <v>35.54</v>
      </c>
      <c r="D40" s="57">
        <v>32.42</v>
      </c>
      <c r="E40" s="58">
        <v>36.479999999999997</v>
      </c>
      <c r="F40" s="57">
        <v>37.01</v>
      </c>
      <c r="G40" s="58">
        <v>35.22</v>
      </c>
      <c r="H40" s="57"/>
      <c r="I40" s="58">
        <v>26.5</v>
      </c>
      <c r="J40" s="57"/>
      <c r="K40" s="58"/>
      <c r="L40" s="57"/>
      <c r="M40" s="58"/>
      <c r="N40" s="57"/>
      <c r="O40" s="58"/>
      <c r="Q40" s="57"/>
      <c r="R40" s="58">
        <v>39.069199966881499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38108</v>
      </c>
      <c r="B41" s="57">
        <v>35.22</v>
      </c>
      <c r="C41" s="58">
        <v>32.53</v>
      </c>
      <c r="D41" s="57">
        <v>29.42</v>
      </c>
      <c r="E41" s="58">
        <v>36.479999999999997</v>
      </c>
      <c r="F41" s="57">
        <v>37.479999999999997</v>
      </c>
      <c r="G41" s="58">
        <v>35.22</v>
      </c>
      <c r="H41" s="57"/>
      <c r="I41" s="58">
        <v>26.5</v>
      </c>
      <c r="J41" s="57"/>
      <c r="K41" s="58"/>
      <c r="L41" s="57"/>
      <c r="M41" s="58"/>
      <c r="N41" s="57"/>
      <c r="O41" s="58"/>
      <c r="Q41" s="57"/>
      <c r="R41" s="58">
        <v>38.99855897833843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38139</v>
      </c>
      <c r="B42" s="57">
        <v>39.39</v>
      </c>
      <c r="C42" s="58">
        <v>33.6</v>
      </c>
      <c r="D42" s="57">
        <v>30.49</v>
      </c>
      <c r="E42" s="58">
        <v>40.35</v>
      </c>
      <c r="F42" s="57">
        <v>41.65</v>
      </c>
      <c r="G42" s="58">
        <v>39.39</v>
      </c>
      <c r="H42" s="57"/>
      <c r="I42" s="58">
        <v>32.5</v>
      </c>
      <c r="J42" s="57"/>
      <c r="K42" s="58"/>
      <c r="L42" s="57"/>
      <c r="M42" s="58"/>
      <c r="N42" s="57"/>
      <c r="O42" s="58"/>
      <c r="Q42" s="57"/>
      <c r="R42" s="58">
        <v>39.52103168969365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38169</v>
      </c>
      <c r="B43" s="57">
        <v>52.83</v>
      </c>
      <c r="C43" s="58">
        <v>50.39</v>
      </c>
      <c r="D43" s="57">
        <v>46.17</v>
      </c>
      <c r="E43" s="58">
        <v>49.16</v>
      </c>
      <c r="F43" s="57">
        <v>54.62</v>
      </c>
      <c r="G43" s="58">
        <v>52.83</v>
      </c>
      <c r="H43" s="57"/>
      <c r="I43" s="58">
        <v>36.5</v>
      </c>
      <c r="J43" s="57"/>
      <c r="K43" s="58"/>
      <c r="L43" s="57"/>
      <c r="M43" s="58"/>
      <c r="N43" s="57"/>
      <c r="O43" s="58"/>
      <c r="Q43" s="57"/>
      <c r="R43" s="58">
        <v>40.14182989262833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38200</v>
      </c>
      <c r="B44" s="57">
        <v>58.86</v>
      </c>
      <c r="C44" s="58">
        <v>56.41</v>
      </c>
      <c r="D44" s="57">
        <v>53.04</v>
      </c>
      <c r="E44" s="58">
        <v>57.1</v>
      </c>
      <c r="F44" s="57">
        <v>60.41</v>
      </c>
      <c r="G44" s="58">
        <v>58.86</v>
      </c>
      <c r="H44" s="57"/>
      <c r="I44" s="58">
        <v>45.5</v>
      </c>
      <c r="J44" s="57"/>
      <c r="K44" s="58"/>
      <c r="L44" s="57"/>
      <c r="M44" s="58"/>
      <c r="N44" s="57"/>
      <c r="O44" s="58"/>
      <c r="Q44" s="57"/>
      <c r="R44" s="58">
        <v>40.668088580062907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38231</v>
      </c>
      <c r="B45" s="57">
        <v>47.27</v>
      </c>
      <c r="C45" s="58">
        <v>48.24</v>
      </c>
      <c r="D45" s="57">
        <v>44.88</v>
      </c>
      <c r="E45" s="58">
        <v>52.81</v>
      </c>
      <c r="F45" s="57">
        <v>48.36</v>
      </c>
      <c r="G45" s="58">
        <v>47.27</v>
      </c>
      <c r="H45" s="57"/>
      <c r="I45" s="58">
        <v>29.25</v>
      </c>
      <c r="J45" s="57"/>
      <c r="K45" s="58"/>
      <c r="L45" s="57"/>
      <c r="M45" s="58"/>
      <c r="N45" s="57"/>
      <c r="O45" s="58"/>
      <c r="Q45" s="57"/>
      <c r="R45" s="58">
        <v>40.586812231668269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38261</v>
      </c>
      <c r="B46" s="57">
        <v>37.54</v>
      </c>
      <c r="C46" s="58">
        <v>39.42</v>
      </c>
      <c r="D46" s="57">
        <v>39.299999999999997</v>
      </c>
      <c r="E46" s="58">
        <v>40.78</v>
      </c>
      <c r="F46" s="57">
        <v>38.869999999999997</v>
      </c>
      <c r="G46" s="58">
        <v>37.54</v>
      </c>
      <c r="H46" s="57"/>
      <c r="I46" s="58">
        <v>30.5</v>
      </c>
      <c r="J46" s="57"/>
      <c r="K46" s="58"/>
      <c r="L46" s="57"/>
      <c r="M46" s="58"/>
      <c r="N46" s="57"/>
      <c r="O46" s="58"/>
      <c r="Q46" s="57"/>
      <c r="R46" s="58">
        <v>40.590371911255637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38292</v>
      </c>
      <c r="B47" s="57">
        <v>36.15</v>
      </c>
      <c r="C47" s="58">
        <v>35.979999999999997</v>
      </c>
      <c r="D47" s="57">
        <v>35.869999999999997</v>
      </c>
      <c r="E47" s="58">
        <v>39.28</v>
      </c>
      <c r="F47" s="57">
        <v>38.6</v>
      </c>
      <c r="G47" s="58">
        <v>36.15</v>
      </c>
      <c r="H47" s="57"/>
      <c r="I47" s="58">
        <v>26</v>
      </c>
      <c r="J47" s="57"/>
      <c r="K47" s="58"/>
      <c r="L47" s="57"/>
      <c r="M47" s="58"/>
      <c r="N47" s="57"/>
      <c r="O47" s="58"/>
      <c r="Q47" s="57"/>
      <c r="R47" s="58">
        <v>43.488498938442476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38322</v>
      </c>
      <c r="B48" s="57">
        <v>36.15</v>
      </c>
      <c r="C48" s="58">
        <v>38.130000000000003</v>
      </c>
      <c r="D48" s="57">
        <v>38.01</v>
      </c>
      <c r="E48" s="58">
        <v>41</v>
      </c>
      <c r="F48" s="57">
        <v>39.79</v>
      </c>
      <c r="G48" s="58">
        <v>36.15</v>
      </c>
      <c r="H48" s="57"/>
      <c r="I48" s="58">
        <v>28.75</v>
      </c>
      <c r="J48" s="57"/>
      <c r="K48" s="58"/>
      <c r="L48" s="57"/>
      <c r="M48" s="58"/>
      <c r="N48" s="57"/>
      <c r="O48" s="58"/>
      <c r="Q48" s="57"/>
      <c r="R48" s="58">
        <v>45.576074536860013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38353</v>
      </c>
      <c r="B49" s="57">
        <v>36.409999999999997</v>
      </c>
      <c r="C49" s="58">
        <v>40.76</v>
      </c>
      <c r="D49" s="57">
        <v>40.380000000000003</v>
      </c>
      <c r="E49" s="58">
        <v>41.69</v>
      </c>
      <c r="F49" s="57">
        <v>40.54</v>
      </c>
      <c r="G49" s="58">
        <v>36.409999999999997</v>
      </c>
      <c r="H49" s="57"/>
      <c r="I49" s="58">
        <v>19.25</v>
      </c>
      <c r="J49" s="57"/>
      <c r="K49" s="58"/>
      <c r="L49" s="57"/>
      <c r="M49" s="58"/>
      <c r="N49" s="57"/>
      <c r="O49" s="58"/>
      <c r="Q49" s="57"/>
      <c r="R49" s="58">
        <v>44.342706206980729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38384</v>
      </c>
      <c r="B50" s="57">
        <v>35.950000000000003</v>
      </c>
      <c r="C50" s="58">
        <v>39.659999999999997</v>
      </c>
      <c r="D50" s="57">
        <v>39.270000000000003</v>
      </c>
      <c r="E50" s="58">
        <v>40.950000000000003</v>
      </c>
      <c r="F50" s="57">
        <v>39.14</v>
      </c>
      <c r="G50" s="58">
        <v>35.950000000000003</v>
      </c>
      <c r="H50" s="57"/>
      <c r="I50" s="58">
        <v>21.5</v>
      </c>
      <c r="J50" s="57"/>
      <c r="K50" s="58"/>
      <c r="L50" s="57"/>
      <c r="M50" s="58"/>
      <c r="N50" s="57"/>
      <c r="O50" s="58"/>
      <c r="Q50" s="57"/>
      <c r="R50" s="58">
        <v>42.832350743352798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38412</v>
      </c>
      <c r="B51" s="57">
        <v>35.950000000000003</v>
      </c>
      <c r="C51" s="58">
        <v>36.520000000000003</v>
      </c>
      <c r="D51" s="57">
        <v>35.950000000000003</v>
      </c>
      <c r="E51" s="58">
        <v>39.659999999999997</v>
      </c>
      <c r="F51" s="57">
        <v>37.74</v>
      </c>
      <c r="G51" s="58">
        <v>35.950000000000003</v>
      </c>
      <c r="H51" s="57"/>
      <c r="I51" s="58">
        <v>18.5</v>
      </c>
      <c r="J51" s="57"/>
      <c r="K51" s="58"/>
      <c r="L51" s="57"/>
      <c r="M51" s="58"/>
      <c r="N51" s="57"/>
      <c r="O51" s="58"/>
      <c r="Q51" s="57"/>
      <c r="R51" s="58">
        <v>40.905429696665863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38443</v>
      </c>
      <c r="B52" s="57">
        <v>35.479999999999997</v>
      </c>
      <c r="C52" s="58">
        <v>36.71</v>
      </c>
      <c r="D52" s="57">
        <v>33.74</v>
      </c>
      <c r="E52" s="58">
        <v>37.82</v>
      </c>
      <c r="F52" s="57">
        <v>37.270000000000003</v>
      </c>
      <c r="G52" s="58">
        <v>35.479999999999997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38.094491811443369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38473</v>
      </c>
      <c r="B53" s="57">
        <v>35.479999999999997</v>
      </c>
      <c r="C53" s="58">
        <v>34.119999999999997</v>
      </c>
      <c r="D53" s="57">
        <v>31.16</v>
      </c>
      <c r="E53" s="58">
        <v>37.82</v>
      </c>
      <c r="F53" s="57">
        <v>37.74</v>
      </c>
      <c r="G53" s="58">
        <v>35.479999999999997</v>
      </c>
      <c r="H53" s="57"/>
      <c r="I53" s="58">
        <v>25.5</v>
      </c>
      <c r="J53" s="57"/>
      <c r="K53" s="58"/>
      <c r="L53" s="57"/>
      <c r="M53" s="58"/>
      <c r="N53" s="57"/>
      <c r="O53" s="58"/>
      <c r="Q53" s="57"/>
      <c r="R53" s="58">
        <v>38.026698689507171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38504</v>
      </c>
      <c r="B54" s="57">
        <v>39.68</v>
      </c>
      <c r="C54" s="58">
        <v>35.049999999999997</v>
      </c>
      <c r="D54" s="57">
        <v>32.08</v>
      </c>
      <c r="E54" s="58">
        <v>41.14</v>
      </c>
      <c r="F54" s="57">
        <v>41.94</v>
      </c>
      <c r="G54" s="58">
        <v>39.68</v>
      </c>
      <c r="H54" s="57"/>
      <c r="I54" s="58">
        <v>30.5</v>
      </c>
      <c r="J54" s="57"/>
      <c r="K54" s="58"/>
      <c r="L54" s="57"/>
      <c r="M54" s="58"/>
      <c r="N54" s="57"/>
      <c r="O54" s="58"/>
      <c r="Q54" s="57"/>
      <c r="R54" s="58">
        <v>38.51949799328596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38534</v>
      </c>
      <c r="B55" s="57">
        <v>53.22</v>
      </c>
      <c r="C55" s="58">
        <v>49.5</v>
      </c>
      <c r="D55" s="57">
        <v>45.56</v>
      </c>
      <c r="E55" s="58">
        <v>48.71</v>
      </c>
      <c r="F55" s="57">
        <v>55</v>
      </c>
      <c r="G55" s="58">
        <v>53.22</v>
      </c>
      <c r="H55" s="57"/>
      <c r="I55" s="58">
        <v>27.5</v>
      </c>
      <c r="J55" s="57"/>
      <c r="K55" s="58"/>
      <c r="L55" s="57"/>
      <c r="M55" s="58"/>
      <c r="N55" s="57"/>
      <c r="O55" s="58"/>
      <c r="Q55" s="57"/>
      <c r="R55" s="58">
        <v>39.105362309428244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38565</v>
      </c>
      <c r="B56" s="57">
        <v>59.29</v>
      </c>
      <c r="C56" s="58">
        <v>54.69</v>
      </c>
      <c r="D56" s="57">
        <v>51.47</v>
      </c>
      <c r="E56" s="58">
        <v>55.53</v>
      </c>
      <c r="F56" s="57">
        <v>60.83</v>
      </c>
      <c r="G56" s="58">
        <v>59.29</v>
      </c>
      <c r="H56" s="57"/>
      <c r="I56" s="58">
        <v>36.5</v>
      </c>
      <c r="J56" s="57"/>
      <c r="K56" s="58"/>
      <c r="L56" s="57"/>
      <c r="M56" s="58"/>
      <c r="N56" s="57"/>
      <c r="O56" s="58"/>
      <c r="Q56" s="57"/>
      <c r="R56" s="58">
        <v>39.601667941938061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38596</v>
      </c>
      <c r="B57" s="57">
        <v>47.62</v>
      </c>
      <c r="C57" s="58">
        <v>47.66</v>
      </c>
      <c r="D57" s="57">
        <v>44.46</v>
      </c>
      <c r="E57" s="58">
        <v>51.85</v>
      </c>
      <c r="F57" s="57">
        <v>48.7</v>
      </c>
      <c r="G57" s="58">
        <v>47.62</v>
      </c>
      <c r="H57" s="57"/>
      <c r="I57" s="58">
        <v>23.25</v>
      </c>
      <c r="J57" s="57"/>
      <c r="K57" s="58"/>
      <c r="L57" s="57"/>
      <c r="M57" s="58"/>
      <c r="N57" s="57"/>
      <c r="O57" s="58"/>
      <c r="Q57" s="57"/>
      <c r="R57" s="58">
        <v>39.523979379484764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38626</v>
      </c>
      <c r="B58" s="57">
        <v>37.82</v>
      </c>
      <c r="C58" s="58">
        <v>40.07</v>
      </c>
      <c r="D58" s="57">
        <v>39.659999999999997</v>
      </c>
      <c r="E58" s="58">
        <v>41.52</v>
      </c>
      <c r="F58" s="57">
        <v>39.14</v>
      </c>
      <c r="G58" s="58">
        <v>37.82</v>
      </c>
      <c r="H58" s="57"/>
      <c r="I58" s="58">
        <v>27.5</v>
      </c>
      <c r="J58" s="57"/>
      <c r="K58" s="58"/>
      <c r="L58" s="57"/>
      <c r="M58" s="58"/>
      <c r="N58" s="57"/>
      <c r="O58" s="58"/>
      <c r="Q58" s="57"/>
      <c r="R58" s="58">
        <v>39.525689760899972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38657</v>
      </c>
      <c r="B59" s="57">
        <v>36.42</v>
      </c>
      <c r="C59" s="58">
        <v>37.11</v>
      </c>
      <c r="D59" s="57">
        <v>36.71</v>
      </c>
      <c r="E59" s="58">
        <v>40.229999999999997</v>
      </c>
      <c r="F59" s="57">
        <v>38.869999999999997</v>
      </c>
      <c r="G59" s="58">
        <v>36.42</v>
      </c>
      <c r="H59" s="57"/>
      <c r="I59" s="58">
        <v>23.5</v>
      </c>
      <c r="J59" s="57"/>
      <c r="K59" s="58"/>
      <c r="L59" s="57"/>
      <c r="M59" s="58"/>
      <c r="N59" s="57"/>
      <c r="O59" s="58"/>
      <c r="Q59" s="57"/>
      <c r="R59" s="58">
        <v>42.335176388120018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38687</v>
      </c>
      <c r="B60" s="57">
        <v>36.42</v>
      </c>
      <c r="C60" s="58">
        <v>38.97</v>
      </c>
      <c r="D60" s="57">
        <v>38.56</v>
      </c>
      <c r="E60" s="58">
        <v>41.7</v>
      </c>
      <c r="F60" s="57">
        <v>40.07</v>
      </c>
      <c r="G60" s="58">
        <v>36.42</v>
      </c>
      <c r="H60" s="57"/>
      <c r="I60" s="58">
        <v>26.25</v>
      </c>
      <c r="J60" s="57"/>
      <c r="K60" s="58"/>
      <c r="L60" s="57"/>
      <c r="M60" s="58"/>
      <c r="N60" s="57"/>
      <c r="O60" s="58"/>
      <c r="Q60" s="57"/>
      <c r="R60" s="58">
        <v>44.323246175158971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38718</v>
      </c>
      <c r="B61" s="57">
        <v>36.68</v>
      </c>
      <c r="C61" s="58">
        <v>41.52</v>
      </c>
      <c r="D61" s="57">
        <v>40.71</v>
      </c>
      <c r="E61" s="58">
        <v>42.27</v>
      </c>
      <c r="F61" s="57">
        <v>40.82</v>
      </c>
      <c r="G61" s="58">
        <v>36.68</v>
      </c>
      <c r="H61" s="57"/>
      <c r="I61" s="58">
        <v>19.5</v>
      </c>
      <c r="J61" s="57"/>
      <c r="K61" s="58"/>
      <c r="L61" s="57"/>
      <c r="M61" s="58"/>
      <c r="N61" s="57"/>
      <c r="O61" s="58"/>
      <c r="Q61" s="57"/>
      <c r="R61" s="58">
        <v>41.695647285033054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38749</v>
      </c>
      <c r="B62" s="57">
        <v>36.21</v>
      </c>
      <c r="C62" s="58">
        <v>40.51</v>
      </c>
      <c r="D62" s="57">
        <v>39.700000000000003</v>
      </c>
      <c r="E62" s="58">
        <v>41.6</v>
      </c>
      <c r="F62" s="57">
        <v>39.409999999999997</v>
      </c>
      <c r="G62" s="58">
        <v>36.21</v>
      </c>
      <c r="H62" s="57"/>
      <c r="I62" s="58">
        <v>21.75</v>
      </c>
      <c r="J62" s="57"/>
      <c r="K62" s="58"/>
      <c r="L62" s="57"/>
      <c r="M62" s="58"/>
      <c r="N62" s="57"/>
      <c r="O62" s="58"/>
      <c r="Q62" s="57"/>
      <c r="R62" s="58">
        <v>40.338009836929913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38777</v>
      </c>
      <c r="B63" s="57">
        <v>36.21</v>
      </c>
      <c r="C63" s="58">
        <v>37.630000000000003</v>
      </c>
      <c r="D63" s="57">
        <v>36.68</v>
      </c>
      <c r="E63" s="58">
        <v>40.43</v>
      </c>
      <c r="F63" s="57">
        <v>38</v>
      </c>
      <c r="G63" s="58">
        <v>36.21</v>
      </c>
      <c r="H63" s="57"/>
      <c r="I63" s="58">
        <v>18.75</v>
      </c>
      <c r="J63" s="57"/>
      <c r="K63" s="58"/>
      <c r="L63" s="57"/>
      <c r="M63" s="58"/>
      <c r="N63" s="57"/>
      <c r="O63" s="58"/>
      <c r="Q63" s="57"/>
      <c r="R63" s="58">
        <v>38.59634793948284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38808</v>
      </c>
      <c r="B64" s="57">
        <v>35.74</v>
      </c>
      <c r="C64" s="58">
        <v>37.81</v>
      </c>
      <c r="D64" s="57">
        <v>34.67</v>
      </c>
      <c r="E64" s="58">
        <v>38.75</v>
      </c>
      <c r="F64" s="57">
        <v>37.53</v>
      </c>
      <c r="G64" s="58">
        <v>35.74</v>
      </c>
      <c r="H64" s="57"/>
      <c r="I64" s="58">
        <v>25.75</v>
      </c>
      <c r="J64" s="57"/>
      <c r="K64" s="58"/>
      <c r="L64" s="57"/>
      <c r="M64" s="58"/>
      <c r="N64" s="57"/>
      <c r="O64" s="58"/>
      <c r="Q64" s="57"/>
      <c r="R64" s="58">
        <v>35.98329506134354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38838</v>
      </c>
      <c r="B65" s="57">
        <v>35.74</v>
      </c>
      <c r="C65" s="58">
        <v>35.44</v>
      </c>
      <c r="D65" s="57">
        <v>32.31</v>
      </c>
      <c r="E65" s="58">
        <v>38.76</v>
      </c>
      <c r="F65" s="57">
        <v>38</v>
      </c>
      <c r="G65" s="58">
        <v>35.74</v>
      </c>
      <c r="H65" s="57"/>
      <c r="I65" s="58">
        <v>25.75</v>
      </c>
      <c r="J65" s="57"/>
      <c r="K65" s="58"/>
      <c r="L65" s="57"/>
      <c r="M65" s="58"/>
      <c r="N65" s="57"/>
      <c r="O65" s="58"/>
      <c r="Q65" s="57"/>
      <c r="R65" s="58">
        <v>35.93728561374239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38869</v>
      </c>
      <c r="B66" s="57">
        <v>39.97</v>
      </c>
      <c r="C66" s="58">
        <v>36.29</v>
      </c>
      <c r="D66" s="57">
        <v>33.159999999999997</v>
      </c>
      <c r="E66" s="58">
        <v>41.78</v>
      </c>
      <c r="F66" s="57">
        <v>42.23</v>
      </c>
      <c r="G66" s="58">
        <v>39.97</v>
      </c>
      <c r="H66" s="57"/>
      <c r="I66" s="58">
        <v>30.75</v>
      </c>
      <c r="J66" s="57"/>
      <c r="K66" s="58"/>
      <c r="L66" s="57"/>
      <c r="M66" s="58"/>
      <c r="N66" s="57"/>
      <c r="O66" s="58"/>
      <c r="Q66" s="57"/>
      <c r="R66" s="58">
        <v>36.40613826239079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38899</v>
      </c>
      <c r="B67" s="57">
        <v>53.61</v>
      </c>
      <c r="C67" s="58">
        <v>49.53</v>
      </c>
      <c r="D67" s="57">
        <v>45.43</v>
      </c>
      <c r="E67" s="58">
        <v>48.66</v>
      </c>
      <c r="F67" s="57">
        <v>55.38</v>
      </c>
      <c r="G67" s="58">
        <v>53.61</v>
      </c>
      <c r="H67" s="57"/>
      <c r="I67" s="58">
        <v>27.75</v>
      </c>
      <c r="J67" s="57"/>
      <c r="K67" s="58"/>
      <c r="L67" s="57"/>
      <c r="M67" s="58"/>
      <c r="N67" s="57"/>
      <c r="O67" s="58"/>
      <c r="Q67" s="57"/>
      <c r="R67" s="58">
        <v>36.959013153589595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38930</v>
      </c>
      <c r="B68" s="57">
        <v>59.73</v>
      </c>
      <c r="C68" s="58">
        <v>54.29</v>
      </c>
      <c r="D68" s="57">
        <v>50.81</v>
      </c>
      <c r="E68" s="58">
        <v>54.87</v>
      </c>
      <c r="F68" s="57">
        <v>61.26</v>
      </c>
      <c r="G68" s="58">
        <v>59.73</v>
      </c>
      <c r="H68" s="57"/>
      <c r="I68" s="58">
        <v>36.75</v>
      </c>
      <c r="J68" s="57"/>
      <c r="K68" s="58"/>
      <c r="L68" s="57"/>
      <c r="M68" s="58"/>
      <c r="N68" s="57"/>
      <c r="O68" s="58"/>
      <c r="Q68" s="57"/>
      <c r="R68" s="58">
        <v>37.429525782762362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38961</v>
      </c>
      <c r="B69" s="57">
        <v>47.97</v>
      </c>
      <c r="C69" s="58">
        <v>47.85</v>
      </c>
      <c r="D69" s="57">
        <v>44.43</v>
      </c>
      <c r="E69" s="58">
        <v>51.51</v>
      </c>
      <c r="F69" s="57">
        <v>49.04</v>
      </c>
      <c r="G69" s="58">
        <v>47.97</v>
      </c>
      <c r="H69" s="57"/>
      <c r="I69" s="58">
        <v>23.5</v>
      </c>
      <c r="J69" s="57"/>
      <c r="K69" s="58"/>
      <c r="L69" s="57"/>
      <c r="M69" s="58"/>
      <c r="N69" s="57"/>
      <c r="O69" s="58"/>
      <c r="Q69" s="57"/>
      <c r="R69" s="58">
        <v>37.374236169478557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38991</v>
      </c>
      <c r="B70" s="57">
        <v>38.090000000000003</v>
      </c>
      <c r="C70" s="58">
        <v>40.89</v>
      </c>
      <c r="D70" s="57">
        <v>40.06</v>
      </c>
      <c r="E70" s="58">
        <v>42.12</v>
      </c>
      <c r="F70" s="57">
        <v>39.409999999999997</v>
      </c>
      <c r="G70" s="58">
        <v>38.090000000000003</v>
      </c>
      <c r="H70" s="57"/>
      <c r="I70" s="58">
        <v>27.75</v>
      </c>
      <c r="J70" s="57"/>
      <c r="K70" s="58"/>
      <c r="L70" s="57"/>
      <c r="M70" s="58"/>
      <c r="N70" s="57"/>
      <c r="O70" s="58"/>
      <c r="Q70" s="57"/>
      <c r="R70" s="58">
        <v>37.390629016821528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39022</v>
      </c>
      <c r="B71" s="57">
        <v>36.68</v>
      </c>
      <c r="C71" s="58">
        <v>38.18</v>
      </c>
      <c r="D71" s="57">
        <v>37.369999999999997</v>
      </c>
      <c r="E71" s="58">
        <v>40.950000000000003</v>
      </c>
      <c r="F71" s="57">
        <v>39.15</v>
      </c>
      <c r="G71" s="58">
        <v>36.68</v>
      </c>
      <c r="H71" s="57"/>
      <c r="I71" s="58">
        <v>23.75</v>
      </c>
      <c r="J71" s="57"/>
      <c r="K71" s="58"/>
      <c r="L71" s="57"/>
      <c r="M71" s="58"/>
      <c r="N71" s="57"/>
      <c r="O71" s="58"/>
      <c r="Q71" s="57"/>
      <c r="R71" s="58">
        <v>40.035840016611509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39052</v>
      </c>
      <c r="B72" s="57">
        <v>36.68</v>
      </c>
      <c r="C72" s="58">
        <v>39.89</v>
      </c>
      <c r="D72" s="57">
        <v>39.06</v>
      </c>
      <c r="E72" s="58">
        <v>42.29</v>
      </c>
      <c r="F72" s="57">
        <v>40.35</v>
      </c>
      <c r="G72" s="58">
        <v>36.68</v>
      </c>
      <c r="H72" s="57"/>
      <c r="I72" s="58">
        <v>26.5</v>
      </c>
      <c r="J72" s="57"/>
      <c r="K72" s="58"/>
      <c r="L72" s="57"/>
      <c r="M72" s="58"/>
      <c r="N72" s="57"/>
      <c r="O72" s="58"/>
      <c r="Q72" s="57"/>
      <c r="R72" s="58">
        <v>41.860614556518385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39083</v>
      </c>
      <c r="B73" s="57">
        <v>36.950000000000003</v>
      </c>
      <c r="C73" s="58">
        <v>42.27</v>
      </c>
      <c r="D73" s="57">
        <v>41.05</v>
      </c>
      <c r="E73" s="58">
        <v>42.85</v>
      </c>
      <c r="F73" s="57">
        <v>41.1</v>
      </c>
      <c r="G73" s="58">
        <v>36.950000000000003</v>
      </c>
      <c r="H73" s="57"/>
      <c r="I73" s="58">
        <v>28.85</v>
      </c>
      <c r="J73" s="57"/>
      <c r="K73" s="58"/>
      <c r="L73" s="57"/>
      <c r="M73" s="58"/>
      <c r="N73" s="57"/>
      <c r="O73" s="58"/>
      <c r="Q73" s="57"/>
      <c r="R73" s="58">
        <v>43.062909561354601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39114</v>
      </c>
      <c r="B74" s="57">
        <v>36.479999999999997</v>
      </c>
      <c r="C74" s="58">
        <v>41.35</v>
      </c>
      <c r="D74" s="57">
        <v>40.130000000000003</v>
      </c>
      <c r="E74" s="58">
        <v>42.24</v>
      </c>
      <c r="F74" s="57">
        <v>39.68</v>
      </c>
      <c r="G74" s="58">
        <v>36.479999999999997</v>
      </c>
      <c r="H74" s="57"/>
      <c r="I74" s="58">
        <v>31.1</v>
      </c>
      <c r="J74" s="57"/>
      <c r="K74" s="58"/>
      <c r="L74" s="57"/>
      <c r="M74" s="58"/>
      <c r="N74" s="57"/>
      <c r="O74" s="58"/>
      <c r="Q74" s="57"/>
      <c r="R74" s="58">
        <v>41.689425818620535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39142</v>
      </c>
      <c r="B75" s="57">
        <v>36.479999999999997</v>
      </c>
      <c r="C75" s="58">
        <v>38.71</v>
      </c>
      <c r="D75" s="57">
        <v>37.380000000000003</v>
      </c>
      <c r="E75" s="58">
        <v>41.17</v>
      </c>
      <c r="F75" s="57">
        <v>38.26</v>
      </c>
      <c r="G75" s="58">
        <v>36.479999999999997</v>
      </c>
      <c r="H75" s="57"/>
      <c r="I75" s="58">
        <v>28.1</v>
      </c>
      <c r="J75" s="57"/>
      <c r="K75" s="58"/>
      <c r="L75" s="57"/>
      <c r="M75" s="58"/>
      <c r="N75" s="57"/>
      <c r="O75" s="58"/>
      <c r="Q75" s="57"/>
      <c r="R75" s="58">
        <v>39.931813028067701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39173</v>
      </c>
      <c r="B76" s="57">
        <v>36</v>
      </c>
      <c r="C76" s="58">
        <v>38.869999999999997</v>
      </c>
      <c r="D76" s="57">
        <v>35.549999999999997</v>
      </c>
      <c r="E76" s="58">
        <v>39.65</v>
      </c>
      <c r="F76" s="57">
        <v>37.79</v>
      </c>
      <c r="G76" s="58">
        <v>36</v>
      </c>
      <c r="H76" s="57"/>
      <c r="I76" s="58">
        <v>35.1</v>
      </c>
      <c r="J76" s="57"/>
      <c r="K76" s="58"/>
      <c r="L76" s="57"/>
      <c r="M76" s="58"/>
      <c r="N76" s="57"/>
      <c r="O76" s="58"/>
      <c r="Q76" s="57"/>
      <c r="R76" s="58">
        <v>37.299427336597319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39203</v>
      </c>
      <c r="B77" s="57">
        <v>36</v>
      </c>
      <c r="C77" s="58">
        <v>36.700000000000003</v>
      </c>
      <c r="D77" s="57">
        <v>33.409999999999997</v>
      </c>
      <c r="E77" s="58">
        <v>39.65</v>
      </c>
      <c r="F77" s="57">
        <v>38.26</v>
      </c>
      <c r="G77" s="58">
        <v>36</v>
      </c>
      <c r="H77" s="57"/>
      <c r="I77" s="58">
        <v>35.1</v>
      </c>
      <c r="J77" s="57"/>
      <c r="K77" s="58"/>
      <c r="L77" s="57"/>
      <c r="M77" s="58"/>
      <c r="N77" s="57"/>
      <c r="O77" s="58"/>
      <c r="Q77" s="57"/>
      <c r="R77" s="58">
        <v>37.243143310037127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39234</v>
      </c>
      <c r="B78" s="57">
        <v>40.270000000000003</v>
      </c>
      <c r="C78" s="58">
        <v>37.49</v>
      </c>
      <c r="D78" s="57">
        <v>34.18</v>
      </c>
      <c r="E78" s="58">
        <v>42.4</v>
      </c>
      <c r="F78" s="57">
        <v>42.52</v>
      </c>
      <c r="G78" s="58">
        <v>40.270000000000003</v>
      </c>
      <c r="H78" s="57"/>
      <c r="I78" s="58">
        <v>41.1</v>
      </c>
      <c r="J78" s="57"/>
      <c r="K78" s="58"/>
      <c r="L78" s="57"/>
      <c r="M78" s="58"/>
      <c r="N78" s="57"/>
      <c r="O78" s="58"/>
      <c r="Q78" s="57"/>
      <c r="R78" s="58">
        <v>37.702360950085897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39264</v>
      </c>
      <c r="B79" s="57">
        <v>54.01</v>
      </c>
      <c r="C79" s="58">
        <v>49.62</v>
      </c>
      <c r="D79" s="57">
        <v>45.35</v>
      </c>
      <c r="E79" s="58">
        <v>48.65</v>
      </c>
      <c r="F79" s="57">
        <v>55.77</v>
      </c>
      <c r="G79" s="58">
        <v>54.01</v>
      </c>
      <c r="H79" s="57"/>
      <c r="I79" s="58">
        <v>48.1</v>
      </c>
      <c r="J79" s="57"/>
      <c r="K79" s="58"/>
      <c r="L79" s="57"/>
      <c r="M79" s="58"/>
      <c r="N79" s="57"/>
      <c r="O79" s="58"/>
      <c r="Q79" s="57"/>
      <c r="R79" s="58">
        <v>38.245446484079494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39295</v>
      </c>
      <c r="B80" s="57">
        <v>60.16</v>
      </c>
      <c r="C80" s="58">
        <v>53.99</v>
      </c>
      <c r="D80" s="57">
        <v>50.25</v>
      </c>
      <c r="E80" s="58">
        <v>54.3</v>
      </c>
      <c r="F80" s="57">
        <v>61.68</v>
      </c>
      <c r="G80" s="58">
        <v>60.16</v>
      </c>
      <c r="H80" s="57"/>
      <c r="I80" s="58">
        <v>57.1</v>
      </c>
      <c r="J80" s="57"/>
      <c r="K80" s="58"/>
      <c r="L80" s="57"/>
      <c r="M80" s="58"/>
      <c r="N80" s="57"/>
      <c r="O80" s="58"/>
      <c r="Q80" s="57"/>
      <c r="R80" s="58">
        <v>38.704831148977583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39326</v>
      </c>
      <c r="B81" s="57">
        <v>48.32</v>
      </c>
      <c r="C81" s="58">
        <v>48.09</v>
      </c>
      <c r="D81" s="57">
        <v>44.44</v>
      </c>
      <c r="E81" s="58">
        <v>51.25</v>
      </c>
      <c r="F81" s="57">
        <v>49.38</v>
      </c>
      <c r="G81" s="58">
        <v>48.32</v>
      </c>
      <c r="H81" s="57"/>
      <c r="I81" s="58">
        <v>39.85</v>
      </c>
      <c r="J81" s="57"/>
      <c r="K81" s="58"/>
      <c r="L81" s="57"/>
      <c r="M81" s="58"/>
      <c r="N81" s="57"/>
      <c r="O81" s="58"/>
      <c r="Q81" s="57"/>
      <c r="R81" s="58">
        <v>38.636749053513839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39356</v>
      </c>
      <c r="B82" s="57">
        <v>38.369999999999997</v>
      </c>
      <c r="C82" s="58">
        <v>41.72</v>
      </c>
      <c r="D82" s="57">
        <v>40.47</v>
      </c>
      <c r="E82" s="58">
        <v>42.71</v>
      </c>
      <c r="F82" s="57">
        <v>39.68</v>
      </c>
      <c r="G82" s="58">
        <v>38.369999999999997</v>
      </c>
      <c r="H82" s="57"/>
      <c r="I82" s="58">
        <v>40.1</v>
      </c>
      <c r="J82" s="57"/>
      <c r="K82" s="58"/>
      <c r="L82" s="57"/>
      <c r="M82" s="58"/>
      <c r="N82" s="57"/>
      <c r="O82" s="58"/>
      <c r="Q82" s="57"/>
      <c r="R82" s="58">
        <v>38.640462627681906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39387</v>
      </c>
      <c r="B83" s="57">
        <v>36.950000000000003</v>
      </c>
      <c r="C83" s="58">
        <v>39.229999999999997</v>
      </c>
      <c r="D83" s="57">
        <v>38.020000000000003</v>
      </c>
      <c r="E83" s="58">
        <v>41.65</v>
      </c>
      <c r="F83" s="57">
        <v>39.42</v>
      </c>
      <c r="G83" s="58">
        <v>36.950000000000003</v>
      </c>
      <c r="H83" s="57"/>
      <c r="I83" s="58">
        <v>36.1</v>
      </c>
      <c r="J83" s="57"/>
      <c r="K83" s="58"/>
      <c r="L83" s="57"/>
      <c r="M83" s="58"/>
      <c r="N83" s="57"/>
      <c r="O83" s="58"/>
      <c r="Q83" s="57"/>
      <c r="R83" s="58">
        <v>41.222573090603412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39417</v>
      </c>
      <c r="B84" s="57">
        <v>36.950000000000003</v>
      </c>
      <c r="C84" s="58">
        <v>40.799999999999997</v>
      </c>
      <c r="D84" s="57">
        <v>39.56</v>
      </c>
      <c r="E84" s="58">
        <v>42.87</v>
      </c>
      <c r="F84" s="57">
        <v>40.630000000000003</v>
      </c>
      <c r="G84" s="58">
        <v>36.950000000000003</v>
      </c>
      <c r="H84" s="57"/>
      <c r="I84" s="58">
        <v>38.85</v>
      </c>
      <c r="J84" s="57"/>
      <c r="K84" s="58"/>
      <c r="L84" s="57"/>
      <c r="M84" s="58"/>
      <c r="N84" s="57"/>
      <c r="O84" s="58"/>
      <c r="Q84" s="57"/>
      <c r="R84" s="58">
        <v>43.049472098035963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39448</v>
      </c>
      <c r="B85" s="57">
        <v>37.22</v>
      </c>
      <c r="C85" s="58">
        <v>43.12</v>
      </c>
      <c r="D85" s="57">
        <v>41.47</v>
      </c>
      <c r="E85" s="58">
        <v>43.34</v>
      </c>
      <c r="F85" s="57">
        <v>41.38</v>
      </c>
      <c r="G85" s="58">
        <v>37.22</v>
      </c>
      <c r="H85" s="57"/>
      <c r="I85" s="58">
        <v>29.2</v>
      </c>
      <c r="J85" s="57"/>
      <c r="K85" s="58"/>
      <c r="L85" s="57"/>
      <c r="M85" s="58"/>
      <c r="N85" s="57"/>
      <c r="O85" s="58"/>
      <c r="Q85" s="57"/>
      <c r="R85" s="58">
        <v>44.283128713407557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39479</v>
      </c>
      <c r="B86" s="57">
        <v>36.74</v>
      </c>
      <c r="C86" s="58">
        <v>42.25</v>
      </c>
      <c r="D86" s="57">
        <v>40.619999999999997</v>
      </c>
      <c r="E86" s="58">
        <v>42.77</v>
      </c>
      <c r="F86" s="57">
        <v>39.950000000000003</v>
      </c>
      <c r="G86" s="58">
        <v>36.74</v>
      </c>
      <c r="H86" s="57"/>
      <c r="I86" s="58">
        <v>31.45</v>
      </c>
      <c r="J86" s="57"/>
      <c r="K86" s="58"/>
      <c r="L86" s="57"/>
      <c r="M86" s="58"/>
      <c r="N86" s="57"/>
      <c r="O86" s="58"/>
      <c r="Q86" s="57"/>
      <c r="R86" s="58">
        <v>42.907987188907484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39508</v>
      </c>
      <c r="B87" s="57">
        <v>36.74</v>
      </c>
      <c r="C87" s="58">
        <v>39.78</v>
      </c>
      <c r="D87" s="57">
        <v>38.06</v>
      </c>
      <c r="E87" s="58">
        <v>41.78</v>
      </c>
      <c r="F87" s="57">
        <v>38.53</v>
      </c>
      <c r="G87" s="58">
        <v>36.74</v>
      </c>
      <c r="H87" s="57"/>
      <c r="I87" s="58">
        <v>28.45</v>
      </c>
      <c r="J87" s="57"/>
      <c r="K87" s="58"/>
      <c r="L87" s="57"/>
      <c r="M87" s="58"/>
      <c r="N87" s="57"/>
      <c r="O87" s="58"/>
      <c r="Q87" s="57"/>
      <c r="R87" s="58">
        <v>41.148409087430366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39539</v>
      </c>
      <c r="B88" s="57">
        <v>36.26</v>
      </c>
      <c r="C88" s="58">
        <v>39.94</v>
      </c>
      <c r="D88" s="57">
        <v>36.35</v>
      </c>
      <c r="E88" s="58">
        <v>40.369999999999997</v>
      </c>
      <c r="F88" s="57">
        <v>38.049999999999997</v>
      </c>
      <c r="G88" s="58">
        <v>36.26</v>
      </c>
      <c r="H88" s="57"/>
      <c r="I88" s="58">
        <v>35.450000000000003</v>
      </c>
      <c r="J88" s="57"/>
      <c r="K88" s="58"/>
      <c r="L88" s="57"/>
      <c r="M88" s="58"/>
      <c r="N88" s="57"/>
      <c r="O88" s="58"/>
      <c r="Q88" s="57"/>
      <c r="R88" s="58">
        <v>38.51290664087054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39569</v>
      </c>
      <c r="B89" s="57">
        <v>36.26</v>
      </c>
      <c r="C89" s="58">
        <v>37.9</v>
      </c>
      <c r="D89" s="57">
        <v>34.36</v>
      </c>
      <c r="E89" s="58">
        <v>40.369999999999997</v>
      </c>
      <c r="F89" s="57">
        <v>38.53</v>
      </c>
      <c r="G89" s="58">
        <v>36.26</v>
      </c>
      <c r="H89" s="57"/>
      <c r="I89" s="58">
        <v>35.450000000000003</v>
      </c>
      <c r="J89" s="57"/>
      <c r="K89" s="58"/>
      <c r="L89" s="57"/>
      <c r="M89" s="58"/>
      <c r="N89" s="57"/>
      <c r="O89" s="58"/>
      <c r="Q89" s="57"/>
      <c r="R89" s="58">
        <v>38.4565340032241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39600</v>
      </c>
      <c r="B90" s="57">
        <v>40.56</v>
      </c>
      <c r="C90" s="58">
        <v>38.64</v>
      </c>
      <c r="D90" s="57">
        <v>35.08</v>
      </c>
      <c r="E90" s="58">
        <v>42.92</v>
      </c>
      <c r="F90" s="57">
        <v>42.81</v>
      </c>
      <c r="G90" s="58">
        <v>40.56</v>
      </c>
      <c r="H90" s="57"/>
      <c r="I90" s="58">
        <v>41.45</v>
      </c>
      <c r="J90" s="57"/>
      <c r="K90" s="58"/>
      <c r="L90" s="57"/>
      <c r="M90" s="58"/>
      <c r="N90" s="57"/>
      <c r="O90" s="58"/>
      <c r="Q90" s="57"/>
      <c r="R90" s="58">
        <v>38.916262528251885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39630</v>
      </c>
      <c r="B91" s="57">
        <v>54.4</v>
      </c>
      <c r="C91" s="58">
        <v>50.03</v>
      </c>
      <c r="D91" s="57">
        <v>45.49</v>
      </c>
      <c r="E91" s="58">
        <v>48.73</v>
      </c>
      <c r="F91" s="57">
        <v>56.15</v>
      </c>
      <c r="G91" s="58">
        <v>54.4</v>
      </c>
      <c r="H91" s="57"/>
      <c r="I91" s="58">
        <v>48.45</v>
      </c>
      <c r="J91" s="57"/>
      <c r="K91" s="58"/>
      <c r="L91" s="57"/>
      <c r="M91" s="58"/>
      <c r="N91" s="57"/>
      <c r="O91" s="58"/>
      <c r="Q91" s="57"/>
      <c r="R91" s="58">
        <v>39.459953483441851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39661</v>
      </c>
      <c r="B92" s="57">
        <v>60.6</v>
      </c>
      <c r="C92" s="58">
        <v>54.13</v>
      </c>
      <c r="D92" s="57">
        <v>50.05</v>
      </c>
      <c r="E92" s="58">
        <v>53.97</v>
      </c>
      <c r="F92" s="57">
        <v>62.1</v>
      </c>
      <c r="G92" s="58">
        <v>60.6</v>
      </c>
      <c r="H92" s="57"/>
      <c r="I92" s="58">
        <v>57.45</v>
      </c>
      <c r="J92" s="57"/>
      <c r="K92" s="58"/>
      <c r="L92" s="57"/>
      <c r="M92" s="58"/>
      <c r="N92" s="57"/>
      <c r="O92" s="58"/>
      <c r="Q92" s="57"/>
      <c r="R92" s="58">
        <v>39.919841593004669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39692</v>
      </c>
      <c r="B93" s="57">
        <v>48.67</v>
      </c>
      <c r="C93" s="58">
        <v>48.59</v>
      </c>
      <c r="D93" s="57">
        <v>44.64</v>
      </c>
      <c r="E93" s="58">
        <v>51.14</v>
      </c>
      <c r="F93" s="57">
        <v>49.72</v>
      </c>
      <c r="G93" s="58">
        <v>48.67</v>
      </c>
      <c r="H93" s="57"/>
      <c r="I93" s="58">
        <v>40.200000000000003</v>
      </c>
      <c r="J93" s="57"/>
      <c r="K93" s="58"/>
      <c r="L93" s="57"/>
      <c r="M93" s="58"/>
      <c r="N93" s="57"/>
      <c r="O93" s="58"/>
      <c r="Q93" s="57"/>
      <c r="R93" s="58">
        <v>39.851650921495242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39722</v>
      </c>
      <c r="B94" s="57">
        <v>38.65</v>
      </c>
      <c r="C94" s="58">
        <v>42.62</v>
      </c>
      <c r="D94" s="57">
        <v>40.94</v>
      </c>
      <c r="E94" s="58">
        <v>43.21</v>
      </c>
      <c r="F94" s="57">
        <v>39.96</v>
      </c>
      <c r="G94" s="58">
        <v>38.65</v>
      </c>
      <c r="H94" s="57"/>
      <c r="I94" s="58">
        <v>40.450000000000003</v>
      </c>
      <c r="J94" s="57"/>
      <c r="K94" s="58"/>
      <c r="L94" s="57"/>
      <c r="M94" s="58"/>
      <c r="N94" s="57"/>
      <c r="O94" s="58"/>
      <c r="Q94" s="57"/>
      <c r="R94" s="58">
        <v>39.855339620465401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39753</v>
      </c>
      <c r="B95" s="57">
        <v>37.22</v>
      </c>
      <c r="C95" s="58">
        <v>40.29</v>
      </c>
      <c r="D95" s="57">
        <v>38.659999999999997</v>
      </c>
      <c r="E95" s="58">
        <v>42.22</v>
      </c>
      <c r="F95" s="57">
        <v>39.69</v>
      </c>
      <c r="G95" s="58">
        <v>37.22</v>
      </c>
      <c r="H95" s="57"/>
      <c r="I95" s="58">
        <v>36.450000000000003</v>
      </c>
      <c r="J95" s="57"/>
      <c r="K95" s="58"/>
      <c r="L95" s="57"/>
      <c r="M95" s="58"/>
      <c r="N95" s="57"/>
      <c r="O95" s="58"/>
      <c r="Q95" s="57"/>
      <c r="R95" s="58">
        <v>42.209487390156255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39783</v>
      </c>
      <c r="B96" s="57">
        <v>37.22</v>
      </c>
      <c r="C96" s="58">
        <v>41.76</v>
      </c>
      <c r="D96" s="57">
        <v>40.090000000000003</v>
      </c>
      <c r="E96" s="58">
        <v>43.35</v>
      </c>
      <c r="F96" s="57">
        <v>40.909999999999997</v>
      </c>
      <c r="G96" s="58">
        <v>37.22</v>
      </c>
      <c r="H96" s="57"/>
      <c r="I96" s="58">
        <v>39.200000000000003</v>
      </c>
      <c r="J96" s="57"/>
      <c r="K96" s="58"/>
      <c r="L96" s="57"/>
      <c r="M96" s="58"/>
      <c r="N96" s="57"/>
      <c r="O96" s="58"/>
      <c r="Q96" s="57"/>
      <c r="R96" s="58">
        <v>44.063271276559909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39814</v>
      </c>
      <c r="B97" s="57">
        <v>37.479999999999997</v>
      </c>
      <c r="C97" s="58">
        <v>44.07</v>
      </c>
      <c r="D97" s="57">
        <v>41.9</v>
      </c>
      <c r="E97" s="58">
        <v>43.77</v>
      </c>
      <c r="F97" s="57">
        <v>41.67</v>
      </c>
      <c r="G97" s="58">
        <v>37.479999999999997</v>
      </c>
      <c r="H97" s="57"/>
      <c r="I97" s="58">
        <v>29.7</v>
      </c>
      <c r="J97" s="57"/>
      <c r="K97" s="58"/>
      <c r="L97" s="57"/>
      <c r="M97" s="58"/>
      <c r="N97" s="57"/>
      <c r="O97" s="58"/>
      <c r="Q97" s="57"/>
      <c r="R97" s="58">
        <v>45.355880837619701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39845</v>
      </c>
      <c r="B98" s="57">
        <v>37</v>
      </c>
      <c r="C98" s="58">
        <v>43.26</v>
      </c>
      <c r="D98" s="57">
        <v>41.11</v>
      </c>
      <c r="E98" s="58">
        <v>43.25</v>
      </c>
      <c r="F98" s="57">
        <v>40.229999999999997</v>
      </c>
      <c r="G98" s="58">
        <v>37</v>
      </c>
      <c r="H98" s="57"/>
      <c r="I98" s="58">
        <v>31.95</v>
      </c>
      <c r="J98" s="57"/>
      <c r="K98" s="58"/>
      <c r="L98" s="57"/>
      <c r="M98" s="58"/>
      <c r="N98" s="57"/>
      <c r="O98" s="58"/>
      <c r="Q98" s="57"/>
      <c r="R98" s="58">
        <v>44.003651545659615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39873</v>
      </c>
      <c r="B99" s="57">
        <v>37</v>
      </c>
      <c r="C99" s="58">
        <v>40.93</v>
      </c>
      <c r="D99" s="57">
        <v>38.72</v>
      </c>
      <c r="E99" s="58">
        <v>42.33</v>
      </c>
      <c r="F99" s="57">
        <v>38.79</v>
      </c>
      <c r="G99" s="58">
        <v>37</v>
      </c>
      <c r="H99" s="57"/>
      <c r="I99" s="58">
        <v>28.95</v>
      </c>
      <c r="J99" s="57"/>
      <c r="K99" s="58"/>
      <c r="L99" s="57"/>
      <c r="M99" s="58"/>
      <c r="N99" s="57"/>
      <c r="O99" s="58"/>
      <c r="Q99" s="57"/>
      <c r="R99" s="58">
        <v>42.261842851259068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39904</v>
      </c>
      <c r="B100" s="57">
        <v>36.520000000000003</v>
      </c>
      <c r="C100" s="58">
        <v>41.08</v>
      </c>
      <c r="D100" s="57">
        <v>37.130000000000003</v>
      </c>
      <c r="E100" s="58">
        <v>41.02</v>
      </c>
      <c r="F100" s="57">
        <v>38.31</v>
      </c>
      <c r="G100" s="58">
        <v>36.520000000000003</v>
      </c>
      <c r="H100" s="57"/>
      <c r="I100" s="58">
        <v>36</v>
      </c>
      <c r="J100" s="57"/>
      <c r="K100" s="58"/>
      <c r="L100" s="57"/>
      <c r="M100" s="58"/>
      <c r="N100" s="57"/>
      <c r="O100" s="58"/>
      <c r="Q100" s="57"/>
      <c r="R100" s="58">
        <v>39.219771867501407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39934</v>
      </c>
      <c r="B101" s="57">
        <v>36.520000000000003</v>
      </c>
      <c r="C101" s="58">
        <v>39.17</v>
      </c>
      <c r="D101" s="57">
        <v>35.28</v>
      </c>
      <c r="E101" s="58">
        <v>41.02</v>
      </c>
      <c r="F101" s="57">
        <v>38.79</v>
      </c>
      <c r="G101" s="58">
        <v>36.520000000000003</v>
      </c>
      <c r="H101" s="57"/>
      <c r="I101" s="58">
        <v>36</v>
      </c>
      <c r="J101" s="57"/>
      <c r="K101" s="58"/>
      <c r="L101" s="57"/>
      <c r="M101" s="58"/>
      <c r="N101" s="57"/>
      <c r="O101" s="58"/>
      <c r="Q101" s="57"/>
      <c r="R101" s="58">
        <v>39.187319705441034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39965</v>
      </c>
      <c r="B102" s="57">
        <v>40.85</v>
      </c>
      <c r="C102" s="58">
        <v>39.869999999999997</v>
      </c>
      <c r="D102" s="57">
        <v>35.950000000000003</v>
      </c>
      <c r="E102" s="58">
        <v>43.39</v>
      </c>
      <c r="F102" s="57">
        <v>43.1</v>
      </c>
      <c r="G102" s="58">
        <v>40.85</v>
      </c>
      <c r="H102" s="57"/>
      <c r="I102" s="58">
        <v>42</v>
      </c>
      <c r="J102" s="57"/>
      <c r="K102" s="58"/>
      <c r="L102" s="57"/>
      <c r="M102" s="58"/>
      <c r="N102" s="57"/>
      <c r="O102" s="58"/>
      <c r="Q102" s="57"/>
      <c r="R102" s="58">
        <v>39.675101866486848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39995</v>
      </c>
      <c r="B103" s="57">
        <v>54.79</v>
      </c>
      <c r="C103" s="58">
        <v>50.58</v>
      </c>
      <c r="D103" s="57">
        <v>45.64</v>
      </c>
      <c r="E103" s="58">
        <v>48.77</v>
      </c>
      <c r="F103" s="57">
        <v>56.53</v>
      </c>
      <c r="G103" s="58">
        <v>54.79</v>
      </c>
      <c r="H103" s="57"/>
      <c r="I103" s="58">
        <v>49</v>
      </c>
      <c r="J103" s="57"/>
      <c r="K103" s="58"/>
      <c r="L103" s="57"/>
      <c r="M103" s="58"/>
      <c r="N103" s="57"/>
      <c r="O103" s="58"/>
      <c r="Q103" s="57"/>
      <c r="R103" s="58">
        <v>40.247657118877946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40026</v>
      </c>
      <c r="B104" s="57">
        <v>61.04</v>
      </c>
      <c r="C104" s="58">
        <v>54.43</v>
      </c>
      <c r="D104" s="57">
        <v>49.9</v>
      </c>
      <c r="E104" s="58">
        <v>53.63</v>
      </c>
      <c r="F104" s="57">
        <v>62.52</v>
      </c>
      <c r="G104" s="58">
        <v>61.04</v>
      </c>
      <c r="H104" s="57"/>
      <c r="I104" s="58">
        <v>58</v>
      </c>
      <c r="J104" s="57"/>
      <c r="K104" s="58"/>
      <c r="L104" s="57"/>
      <c r="M104" s="58"/>
      <c r="N104" s="57"/>
      <c r="O104" s="58"/>
      <c r="Q104" s="57"/>
      <c r="R104" s="58">
        <v>40.737968491752653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40057</v>
      </c>
      <c r="B105" s="57">
        <v>49.02</v>
      </c>
      <c r="C105" s="58">
        <v>49.23</v>
      </c>
      <c r="D105" s="57">
        <v>44.85</v>
      </c>
      <c r="E105" s="58">
        <v>51.01</v>
      </c>
      <c r="F105" s="57">
        <v>50.06</v>
      </c>
      <c r="G105" s="58">
        <v>49.02</v>
      </c>
      <c r="H105" s="57"/>
      <c r="I105" s="58">
        <v>40.700000000000003</v>
      </c>
      <c r="J105" s="57"/>
      <c r="K105" s="58"/>
      <c r="L105" s="57"/>
      <c r="M105" s="58"/>
      <c r="N105" s="57"/>
      <c r="O105" s="58"/>
      <c r="Q105" s="57"/>
      <c r="R105" s="58">
        <v>40.697407092387017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40087</v>
      </c>
      <c r="B106" s="57">
        <v>38.93</v>
      </c>
      <c r="C106" s="58">
        <v>43.61</v>
      </c>
      <c r="D106" s="57">
        <v>41.41</v>
      </c>
      <c r="E106" s="58">
        <v>43.66</v>
      </c>
      <c r="F106" s="57">
        <v>40.229999999999997</v>
      </c>
      <c r="G106" s="58">
        <v>38.93</v>
      </c>
      <c r="H106" s="57"/>
      <c r="I106" s="58">
        <v>41</v>
      </c>
      <c r="J106" s="57"/>
      <c r="K106" s="58"/>
      <c r="L106" s="57"/>
      <c r="M106" s="58"/>
      <c r="N106" s="57"/>
      <c r="O106" s="58"/>
      <c r="Q106" s="57"/>
      <c r="R106" s="58">
        <v>40.728859714447104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40118</v>
      </c>
      <c r="B107" s="57">
        <v>37.49</v>
      </c>
      <c r="C107" s="58">
        <v>41.42</v>
      </c>
      <c r="D107" s="57">
        <v>39.29</v>
      </c>
      <c r="E107" s="58">
        <v>42.74</v>
      </c>
      <c r="F107" s="57">
        <v>39.97</v>
      </c>
      <c r="G107" s="58">
        <v>37.49</v>
      </c>
      <c r="H107" s="57"/>
      <c r="I107" s="58">
        <v>37</v>
      </c>
      <c r="J107" s="57"/>
      <c r="K107" s="58"/>
      <c r="L107" s="57"/>
      <c r="M107" s="58"/>
      <c r="N107" s="57"/>
      <c r="O107" s="58"/>
      <c r="Q107" s="57"/>
      <c r="R107" s="58">
        <v>43.548019544675427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40148</v>
      </c>
      <c r="B108" s="57">
        <v>37.49</v>
      </c>
      <c r="C108" s="58">
        <v>42.81</v>
      </c>
      <c r="D108" s="57">
        <v>40.619999999999997</v>
      </c>
      <c r="E108" s="58">
        <v>43.79</v>
      </c>
      <c r="F108" s="57">
        <v>41.19</v>
      </c>
      <c r="G108" s="58">
        <v>37.49</v>
      </c>
      <c r="H108" s="57"/>
      <c r="I108" s="58">
        <v>39.700000000000003</v>
      </c>
      <c r="J108" s="57"/>
      <c r="K108" s="58"/>
      <c r="L108" s="57"/>
      <c r="M108" s="58"/>
      <c r="N108" s="57"/>
      <c r="O108" s="58"/>
      <c r="Q108" s="57"/>
      <c r="R108" s="58">
        <v>45.425490746051466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40179</v>
      </c>
      <c r="B109" s="57">
        <v>37.75</v>
      </c>
      <c r="C109" s="58">
        <v>45.07</v>
      </c>
      <c r="D109" s="57">
        <v>42.34</v>
      </c>
      <c r="E109" s="58">
        <v>44.2</v>
      </c>
      <c r="F109" s="57">
        <v>41.95</v>
      </c>
      <c r="G109" s="58">
        <v>37.75</v>
      </c>
      <c r="H109" s="57"/>
      <c r="I109" s="58">
        <v>30.2</v>
      </c>
      <c r="J109" s="57"/>
      <c r="K109" s="58"/>
      <c r="L109" s="57"/>
      <c r="M109" s="58"/>
      <c r="N109" s="57"/>
      <c r="O109" s="58"/>
      <c r="Q109" s="57"/>
      <c r="R109" s="58">
        <v>46.767869609172699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40210</v>
      </c>
      <c r="B110" s="57">
        <v>37.270000000000003</v>
      </c>
      <c r="C110" s="58">
        <v>44.31</v>
      </c>
      <c r="D110" s="57">
        <v>41.6</v>
      </c>
      <c r="E110" s="58">
        <v>43.72</v>
      </c>
      <c r="F110" s="57">
        <v>40.5</v>
      </c>
      <c r="G110" s="58">
        <v>37.270000000000003</v>
      </c>
      <c r="H110" s="57"/>
      <c r="I110" s="58">
        <v>32.450000000000003</v>
      </c>
      <c r="J110" s="57"/>
      <c r="K110" s="58"/>
      <c r="L110" s="57"/>
      <c r="M110" s="58"/>
      <c r="N110" s="57"/>
      <c r="O110" s="58"/>
      <c r="Q110" s="57"/>
      <c r="R110" s="58">
        <v>45.411139859425276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40238</v>
      </c>
      <c r="B111" s="57">
        <v>37.270000000000003</v>
      </c>
      <c r="C111" s="58">
        <v>42.12</v>
      </c>
      <c r="D111" s="57">
        <v>39.380000000000003</v>
      </c>
      <c r="E111" s="58">
        <v>42.87</v>
      </c>
      <c r="F111" s="57">
        <v>39.049999999999997</v>
      </c>
      <c r="G111" s="58">
        <v>37.270000000000003</v>
      </c>
      <c r="H111" s="57"/>
      <c r="I111" s="58">
        <v>29.45</v>
      </c>
      <c r="J111" s="57"/>
      <c r="K111" s="58"/>
      <c r="L111" s="57"/>
      <c r="M111" s="58"/>
      <c r="N111" s="57"/>
      <c r="O111" s="58"/>
      <c r="Q111" s="57"/>
      <c r="R111" s="58">
        <v>43.660042099276943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40269</v>
      </c>
      <c r="B112" s="57">
        <v>36.78</v>
      </c>
      <c r="C112" s="58">
        <v>42.26</v>
      </c>
      <c r="D112" s="57">
        <v>37.9</v>
      </c>
      <c r="E112" s="58">
        <v>41.65</v>
      </c>
      <c r="F112" s="57">
        <v>38.57</v>
      </c>
      <c r="G112" s="58">
        <v>36.78</v>
      </c>
      <c r="H112" s="57"/>
      <c r="I112" s="58">
        <v>36.75</v>
      </c>
      <c r="J112" s="57"/>
      <c r="K112" s="58"/>
      <c r="L112" s="57"/>
      <c r="M112" s="58"/>
      <c r="N112" s="57"/>
      <c r="O112" s="58"/>
      <c r="Q112" s="57"/>
      <c r="R112" s="58">
        <v>40.1707946381404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40299</v>
      </c>
      <c r="B113" s="57">
        <v>36.78</v>
      </c>
      <c r="C113" s="58">
        <v>40.47</v>
      </c>
      <c r="D113" s="57">
        <v>36.17</v>
      </c>
      <c r="E113" s="58">
        <v>41.65</v>
      </c>
      <c r="F113" s="57">
        <v>39.049999999999997</v>
      </c>
      <c r="G113" s="58">
        <v>36.78</v>
      </c>
      <c r="H113" s="57"/>
      <c r="I113" s="58">
        <v>36.75</v>
      </c>
      <c r="J113" s="57"/>
      <c r="K113" s="58"/>
      <c r="L113" s="57"/>
      <c r="M113" s="58"/>
      <c r="N113" s="57"/>
      <c r="O113" s="58"/>
      <c r="Q113" s="57"/>
      <c r="R113" s="58">
        <v>40.144477284046779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40330</v>
      </c>
      <c r="B114" s="57">
        <v>41.14</v>
      </c>
      <c r="C114" s="58">
        <v>41.12</v>
      </c>
      <c r="D114" s="57">
        <v>36.79</v>
      </c>
      <c r="E114" s="58">
        <v>43.84</v>
      </c>
      <c r="F114" s="57">
        <v>43.4</v>
      </c>
      <c r="G114" s="58">
        <v>41.14</v>
      </c>
      <c r="H114" s="57"/>
      <c r="I114" s="58">
        <v>42.75</v>
      </c>
      <c r="J114" s="57"/>
      <c r="K114" s="58"/>
      <c r="L114" s="57"/>
      <c r="M114" s="58"/>
      <c r="N114" s="57"/>
      <c r="O114" s="58"/>
      <c r="Q114" s="57"/>
      <c r="R114" s="58">
        <v>40.643718142290389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40360</v>
      </c>
      <c r="B115" s="57">
        <v>55.18</v>
      </c>
      <c r="C115" s="58">
        <v>51.2</v>
      </c>
      <c r="D115" s="57">
        <v>45.82</v>
      </c>
      <c r="E115" s="58">
        <v>48.84</v>
      </c>
      <c r="F115" s="57">
        <v>56.91</v>
      </c>
      <c r="G115" s="58">
        <v>55.18</v>
      </c>
      <c r="H115" s="57"/>
      <c r="I115" s="58">
        <v>49.75</v>
      </c>
      <c r="J115" s="57"/>
      <c r="K115" s="58"/>
      <c r="L115" s="57"/>
      <c r="M115" s="58"/>
      <c r="N115" s="57"/>
      <c r="O115" s="58"/>
      <c r="Q115" s="57"/>
      <c r="R115" s="58">
        <v>41.228518297851842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40391</v>
      </c>
      <c r="B116" s="57">
        <v>61.47</v>
      </c>
      <c r="C116" s="58">
        <v>54.83</v>
      </c>
      <c r="D116" s="57">
        <v>49.78</v>
      </c>
      <c r="E116" s="58">
        <v>53.34</v>
      </c>
      <c r="F116" s="57">
        <v>62.95</v>
      </c>
      <c r="G116" s="58">
        <v>61.47</v>
      </c>
      <c r="H116" s="57"/>
      <c r="I116" s="58">
        <v>58.75</v>
      </c>
      <c r="J116" s="57"/>
      <c r="K116" s="58"/>
      <c r="L116" s="57"/>
      <c r="M116" s="58"/>
      <c r="N116" s="57"/>
      <c r="O116" s="58"/>
      <c r="Q116" s="57"/>
      <c r="R116" s="58">
        <v>41.730646110171477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40422</v>
      </c>
      <c r="B117" s="57">
        <v>49.37</v>
      </c>
      <c r="C117" s="58">
        <v>49.93</v>
      </c>
      <c r="D117" s="57">
        <v>45.09</v>
      </c>
      <c r="E117" s="58">
        <v>50.91</v>
      </c>
      <c r="F117" s="57">
        <v>50.4</v>
      </c>
      <c r="G117" s="58">
        <v>49.37</v>
      </c>
      <c r="H117" s="57"/>
      <c r="I117" s="58">
        <v>41.2</v>
      </c>
      <c r="J117" s="57"/>
      <c r="K117" s="58"/>
      <c r="L117" s="57"/>
      <c r="M117" s="58"/>
      <c r="N117" s="57"/>
      <c r="O117" s="58"/>
      <c r="Q117" s="57"/>
      <c r="R117" s="58">
        <v>41.696599730439772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40452</v>
      </c>
      <c r="B118" s="57">
        <v>39.21</v>
      </c>
      <c r="C118" s="58">
        <v>44.65</v>
      </c>
      <c r="D118" s="57">
        <v>41.88</v>
      </c>
      <c r="E118" s="58">
        <v>44.1</v>
      </c>
      <c r="F118" s="57">
        <v>40.5</v>
      </c>
      <c r="G118" s="58">
        <v>39.21</v>
      </c>
      <c r="H118" s="57"/>
      <c r="I118" s="58">
        <v>41.75</v>
      </c>
      <c r="J118" s="57"/>
      <c r="K118" s="58"/>
      <c r="L118" s="57"/>
      <c r="M118" s="58"/>
      <c r="N118" s="57"/>
      <c r="O118" s="58"/>
      <c r="Q118" s="57"/>
      <c r="R118" s="58">
        <v>41.735090906468848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40483</v>
      </c>
      <c r="B119" s="57">
        <v>37.75</v>
      </c>
      <c r="C119" s="58">
        <v>42.59</v>
      </c>
      <c r="D119" s="57">
        <v>39.909999999999997</v>
      </c>
      <c r="E119" s="58">
        <v>43.25</v>
      </c>
      <c r="F119" s="57">
        <v>40.24</v>
      </c>
      <c r="G119" s="58">
        <v>37.75</v>
      </c>
      <c r="H119" s="57"/>
      <c r="I119" s="58">
        <v>37.75</v>
      </c>
      <c r="J119" s="57"/>
      <c r="K119" s="58"/>
      <c r="L119" s="57"/>
      <c r="M119" s="58"/>
      <c r="N119" s="57"/>
      <c r="O119" s="58"/>
      <c r="Q119" s="57"/>
      <c r="R119" s="58">
        <v>44.223821021883495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40513</v>
      </c>
      <c r="B120" s="57">
        <v>37.75</v>
      </c>
      <c r="C120" s="58">
        <v>43.89</v>
      </c>
      <c r="D120" s="57">
        <v>41.15</v>
      </c>
      <c r="E120" s="58">
        <v>44.22</v>
      </c>
      <c r="F120" s="57">
        <v>41.47</v>
      </c>
      <c r="G120" s="58">
        <v>37.75</v>
      </c>
      <c r="H120" s="57"/>
      <c r="I120" s="58">
        <v>40.200000000000003</v>
      </c>
      <c r="J120" s="57"/>
      <c r="K120" s="58"/>
      <c r="L120" s="57"/>
      <c r="M120" s="58"/>
      <c r="N120" s="57"/>
      <c r="O120" s="58"/>
      <c r="Q120" s="57"/>
      <c r="R120" s="58">
        <v>46.12828580530865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40544</v>
      </c>
      <c r="B121" s="57">
        <v>38.020000000000003</v>
      </c>
      <c r="C121" s="58">
        <v>46.07</v>
      </c>
      <c r="D121" s="57">
        <v>42.77</v>
      </c>
      <c r="E121" s="58">
        <v>44.62</v>
      </c>
      <c r="F121" s="57">
        <v>42.23</v>
      </c>
      <c r="G121" s="58">
        <v>38.020000000000003</v>
      </c>
      <c r="H121" s="57"/>
      <c r="I121" s="58">
        <v>30.7</v>
      </c>
      <c r="J121" s="57"/>
      <c r="K121" s="58"/>
      <c r="L121" s="57"/>
      <c r="M121" s="58"/>
      <c r="N121" s="57"/>
      <c r="O121" s="58"/>
      <c r="Q121" s="57"/>
      <c r="R121" s="58">
        <v>41.27466945621736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40575</v>
      </c>
      <c r="B122" s="57">
        <v>37.53</v>
      </c>
      <c r="C122" s="58">
        <v>45.36</v>
      </c>
      <c r="D122" s="57">
        <v>42.09</v>
      </c>
      <c r="E122" s="58">
        <v>44.17</v>
      </c>
      <c r="F122" s="57">
        <v>40.770000000000003</v>
      </c>
      <c r="G122" s="58">
        <v>37.53</v>
      </c>
      <c r="H122" s="57"/>
      <c r="I122" s="58">
        <v>32.950000000000003</v>
      </c>
      <c r="J122" s="57"/>
      <c r="K122" s="58"/>
      <c r="L122" s="57"/>
      <c r="M122" s="58"/>
      <c r="N122" s="57"/>
      <c r="O122" s="58"/>
      <c r="Q122" s="57"/>
      <c r="R122" s="58">
        <v>40.044116416039728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40603</v>
      </c>
      <c r="B123" s="57">
        <v>37.53</v>
      </c>
      <c r="C123" s="58">
        <v>43.31</v>
      </c>
      <c r="D123" s="57">
        <v>40.020000000000003</v>
      </c>
      <c r="E123" s="58">
        <v>43.39</v>
      </c>
      <c r="F123" s="57">
        <v>39.31</v>
      </c>
      <c r="G123" s="58">
        <v>37.53</v>
      </c>
      <c r="H123" s="57"/>
      <c r="I123" s="58">
        <v>29.95</v>
      </c>
      <c r="J123" s="57"/>
      <c r="K123" s="58"/>
      <c r="L123" s="57"/>
      <c r="M123" s="58"/>
      <c r="N123" s="57"/>
      <c r="O123" s="58"/>
      <c r="Q123" s="57"/>
      <c r="R123" s="58">
        <v>38.459039094429905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40634</v>
      </c>
      <c r="B124" s="57">
        <v>37.049999999999997</v>
      </c>
      <c r="C124" s="58">
        <v>43.44</v>
      </c>
      <c r="D124" s="57">
        <v>38.64</v>
      </c>
      <c r="E124" s="58">
        <v>42.26</v>
      </c>
      <c r="F124" s="57">
        <v>38.83</v>
      </c>
      <c r="G124" s="58">
        <v>37.049999999999997</v>
      </c>
      <c r="H124" s="57"/>
      <c r="I124" s="58">
        <v>37.25</v>
      </c>
      <c r="J124" s="57"/>
      <c r="K124" s="58"/>
      <c r="L124" s="57"/>
      <c r="M124" s="58"/>
      <c r="N124" s="57"/>
      <c r="O124" s="58"/>
      <c r="Q124" s="57"/>
      <c r="R124" s="58">
        <v>35.690699642122254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40664</v>
      </c>
      <c r="B125" s="57">
        <v>37.049999999999997</v>
      </c>
      <c r="C125" s="58">
        <v>41.75</v>
      </c>
      <c r="D125" s="57">
        <v>37.04</v>
      </c>
      <c r="E125" s="58">
        <v>42.26</v>
      </c>
      <c r="F125" s="57">
        <v>39.31</v>
      </c>
      <c r="G125" s="58">
        <v>37.049999999999997</v>
      </c>
      <c r="H125" s="57"/>
      <c r="I125" s="58">
        <v>37.25</v>
      </c>
      <c r="J125" s="57"/>
      <c r="K125" s="58"/>
      <c r="L125" s="57"/>
      <c r="M125" s="58"/>
      <c r="N125" s="57"/>
      <c r="O125" s="58"/>
      <c r="Q125" s="57"/>
      <c r="R125" s="58">
        <v>35.661167589443643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40695</v>
      </c>
      <c r="B126" s="57">
        <v>41.43</v>
      </c>
      <c r="C126" s="58">
        <v>42.36</v>
      </c>
      <c r="D126" s="57">
        <v>37.619999999999997</v>
      </c>
      <c r="E126" s="58">
        <v>44.29</v>
      </c>
      <c r="F126" s="57">
        <v>43.69</v>
      </c>
      <c r="G126" s="58">
        <v>41.43</v>
      </c>
      <c r="H126" s="57"/>
      <c r="I126" s="58">
        <v>43.25</v>
      </c>
      <c r="J126" s="57"/>
      <c r="K126" s="58"/>
      <c r="L126" s="57"/>
      <c r="M126" s="58"/>
      <c r="N126" s="57"/>
      <c r="O126" s="58"/>
      <c r="Q126" s="57"/>
      <c r="R126" s="58">
        <v>36.105058152078385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40725</v>
      </c>
      <c r="B127" s="57">
        <v>55.57</v>
      </c>
      <c r="C127" s="58">
        <v>51.84</v>
      </c>
      <c r="D127" s="57">
        <v>46.02</v>
      </c>
      <c r="E127" s="58">
        <v>48.92</v>
      </c>
      <c r="F127" s="57">
        <v>57.3</v>
      </c>
      <c r="G127" s="58">
        <v>55.57</v>
      </c>
      <c r="H127" s="57"/>
      <c r="I127" s="58">
        <v>50.25</v>
      </c>
      <c r="J127" s="57"/>
      <c r="K127" s="58"/>
      <c r="L127" s="57"/>
      <c r="M127" s="58"/>
      <c r="N127" s="57"/>
      <c r="O127" s="58"/>
      <c r="Q127" s="57"/>
      <c r="R127" s="58">
        <v>36.626093756534388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40756</v>
      </c>
      <c r="B128" s="57">
        <v>61.91</v>
      </c>
      <c r="C128" s="58">
        <v>55.25</v>
      </c>
      <c r="D128" s="57">
        <v>49.71</v>
      </c>
      <c r="E128" s="58">
        <v>53.1</v>
      </c>
      <c r="F128" s="57">
        <v>63.37</v>
      </c>
      <c r="G128" s="58">
        <v>61.91</v>
      </c>
      <c r="H128" s="57"/>
      <c r="I128" s="58">
        <v>59.25</v>
      </c>
      <c r="J128" s="57"/>
      <c r="K128" s="58"/>
      <c r="L128" s="57"/>
      <c r="M128" s="58"/>
      <c r="N128" s="57"/>
      <c r="O128" s="58"/>
      <c r="Q128" s="57"/>
      <c r="R128" s="58">
        <v>37.072285947542227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40787</v>
      </c>
      <c r="B129" s="57">
        <v>49.72</v>
      </c>
      <c r="C129" s="58">
        <v>50.65</v>
      </c>
      <c r="D129" s="57">
        <v>45.34</v>
      </c>
      <c r="E129" s="58">
        <v>50.85</v>
      </c>
      <c r="F129" s="57">
        <v>50.74</v>
      </c>
      <c r="G129" s="58">
        <v>49.72</v>
      </c>
      <c r="H129" s="57"/>
      <c r="I129" s="58">
        <v>41.7</v>
      </c>
      <c r="J129" s="57"/>
      <c r="K129" s="58"/>
      <c r="L129" s="57"/>
      <c r="M129" s="58"/>
      <c r="N129" s="57"/>
      <c r="O129" s="58"/>
      <c r="Q129" s="57"/>
      <c r="R129" s="58">
        <v>37.035374342683475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40817</v>
      </c>
      <c r="B130" s="57">
        <v>39.479999999999997</v>
      </c>
      <c r="C130" s="58">
        <v>45.68</v>
      </c>
      <c r="D130" s="57">
        <v>42.35</v>
      </c>
      <c r="E130" s="58">
        <v>44.53</v>
      </c>
      <c r="F130" s="57">
        <v>40.770000000000003</v>
      </c>
      <c r="G130" s="58">
        <v>39.479999999999997</v>
      </c>
      <c r="H130" s="57"/>
      <c r="I130" s="58">
        <v>42.25</v>
      </c>
      <c r="J130" s="57"/>
      <c r="K130" s="58"/>
      <c r="L130" s="57"/>
      <c r="M130" s="58"/>
      <c r="N130" s="57"/>
      <c r="O130" s="58"/>
      <c r="Q130" s="57"/>
      <c r="R130" s="58">
        <v>37.063996795937321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40848</v>
      </c>
      <c r="B131" s="57">
        <v>38.020000000000003</v>
      </c>
      <c r="C131" s="58">
        <v>43.75</v>
      </c>
      <c r="D131" s="57">
        <v>40.520000000000003</v>
      </c>
      <c r="E131" s="58">
        <v>43.74</v>
      </c>
      <c r="F131" s="57">
        <v>40.520000000000003</v>
      </c>
      <c r="G131" s="58">
        <v>38.020000000000003</v>
      </c>
      <c r="H131" s="57"/>
      <c r="I131" s="58">
        <v>38.25</v>
      </c>
      <c r="J131" s="57"/>
      <c r="K131" s="58"/>
      <c r="L131" s="57"/>
      <c r="M131" s="58"/>
      <c r="N131" s="57"/>
      <c r="O131" s="58"/>
      <c r="Q131" s="57"/>
      <c r="R131" s="58">
        <v>39.629483078818794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40878</v>
      </c>
      <c r="B132" s="57">
        <v>38.020000000000003</v>
      </c>
      <c r="C132" s="58">
        <v>44.98</v>
      </c>
      <c r="D132" s="57">
        <v>41.67</v>
      </c>
      <c r="E132" s="58">
        <v>44.65</v>
      </c>
      <c r="F132" s="57">
        <v>41.75</v>
      </c>
      <c r="G132" s="58">
        <v>38.020000000000003</v>
      </c>
      <c r="H132" s="57"/>
      <c r="I132" s="58">
        <v>40.700000000000003</v>
      </c>
      <c r="J132" s="57"/>
      <c r="K132" s="58"/>
      <c r="L132" s="57"/>
      <c r="M132" s="58"/>
      <c r="N132" s="57"/>
      <c r="O132" s="58"/>
      <c r="Q132" s="57"/>
      <c r="R132" s="58">
        <v>41.33801572815252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40909</v>
      </c>
      <c r="B133" s="57">
        <v>38.29</v>
      </c>
      <c r="C133" s="58">
        <v>47.08</v>
      </c>
      <c r="D133" s="57">
        <v>43.22</v>
      </c>
      <c r="E133" s="58">
        <v>45.04</v>
      </c>
      <c r="F133" s="57">
        <v>42.51</v>
      </c>
      <c r="G133" s="58">
        <v>38.29</v>
      </c>
      <c r="H133" s="57"/>
      <c r="I133" s="58">
        <v>30.95</v>
      </c>
      <c r="J133" s="57"/>
      <c r="K133" s="58"/>
      <c r="L133" s="57"/>
      <c r="M133" s="58"/>
      <c r="N133" s="57"/>
      <c r="O133" s="58"/>
      <c r="Q133" s="57"/>
      <c r="R133" s="58">
        <v>41.27466945621736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40940</v>
      </c>
      <c r="B134" s="57">
        <v>37.799999999999997</v>
      </c>
      <c r="C134" s="58">
        <v>46.4</v>
      </c>
      <c r="D134" s="57">
        <v>42.58</v>
      </c>
      <c r="E134" s="58">
        <v>44.62</v>
      </c>
      <c r="F134" s="57">
        <v>41.04</v>
      </c>
      <c r="G134" s="58">
        <v>37.799999999999997</v>
      </c>
      <c r="H134" s="57"/>
      <c r="I134" s="58">
        <v>33.200000000000003</v>
      </c>
      <c r="J134" s="57"/>
      <c r="K134" s="58"/>
      <c r="L134" s="57"/>
      <c r="M134" s="58"/>
      <c r="N134" s="57"/>
      <c r="O134" s="58"/>
      <c r="Q134" s="57"/>
      <c r="R134" s="58">
        <v>40.044116416039728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40969</v>
      </c>
      <c r="B135" s="57">
        <v>37.799999999999997</v>
      </c>
      <c r="C135" s="58">
        <v>44.48</v>
      </c>
      <c r="D135" s="57">
        <v>40.65</v>
      </c>
      <c r="E135" s="58">
        <v>43.89</v>
      </c>
      <c r="F135" s="57">
        <v>39.58</v>
      </c>
      <c r="G135" s="58">
        <v>37.799999999999997</v>
      </c>
      <c r="H135" s="57"/>
      <c r="I135" s="58">
        <v>30.2</v>
      </c>
      <c r="J135" s="57"/>
      <c r="K135" s="58"/>
      <c r="L135" s="57"/>
      <c r="M135" s="58"/>
      <c r="N135" s="57"/>
      <c r="O135" s="58"/>
      <c r="Q135" s="57"/>
      <c r="R135" s="58">
        <v>38.459039094429905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41000</v>
      </c>
      <c r="B136" s="57">
        <v>37.31</v>
      </c>
      <c r="C136" s="58">
        <v>44.6</v>
      </c>
      <c r="D136" s="57">
        <v>39.369999999999997</v>
      </c>
      <c r="E136" s="58">
        <v>42.85</v>
      </c>
      <c r="F136" s="57">
        <v>39.090000000000003</v>
      </c>
      <c r="G136" s="58">
        <v>37.31</v>
      </c>
      <c r="H136" s="57"/>
      <c r="I136" s="58">
        <v>37.5</v>
      </c>
      <c r="J136" s="57"/>
      <c r="K136" s="58"/>
      <c r="L136" s="57"/>
      <c r="M136" s="58"/>
      <c r="N136" s="57"/>
      <c r="O136" s="58"/>
      <c r="Q136" s="57"/>
      <c r="R136" s="58">
        <v>35.690699642122254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41030</v>
      </c>
      <c r="B137" s="57">
        <v>37.31</v>
      </c>
      <c r="C137" s="58">
        <v>43.01</v>
      </c>
      <c r="D137" s="57">
        <v>37.880000000000003</v>
      </c>
      <c r="E137" s="58">
        <v>42.85</v>
      </c>
      <c r="F137" s="57">
        <v>39.58</v>
      </c>
      <c r="G137" s="58">
        <v>37.31</v>
      </c>
      <c r="H137" s="57"/>
      <c r="I137" s="58">
        <v>37.5</v>
      </c>
      <c r="J137" s="57"/>
      <c r="K137" s="58"/>
      <c r="L137" s="57"/>
      <c r="M137" s="58"/>
      <c r="N137" s="57"/>
      <c r="O137" s="58"/>
      <c r="Q137" s="57"/>
      <c r="R137" s="58">
        <v>35.661167589443643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41061</v>
      </c>
      <c r="B138" s="57">
        <v>41.72</v>
      </c>
      <c r="C138" s="58">
        <v>43.59</v>
      </c>
      <c r="D138" s="57">
        <v>38.42</v>
      </c>
      <c r="E138" s="58">
        <v>44.74</v>
      </c>
      <c r="F138" s="57">
        <v>43.98</v>
      </c>
      <c r="G138" s="58">
        <v>41.72</v>
      </c>
      <c r="H138" s="57"/>
      <c r="I138" s="58">
        <v>43.5</v>
      </c>
      <c r="J138" s="57"/>
      <c r="K138" s="58"/>
      <c r="L138" s="57"/>
      <c r="M138" s="58"/>
      <c r="N138" s="57"/>
      <c r="O138" s="58"/>
      <c r="Q138" s="57"/>
      <c r="R138" s="58">
        <v>36.105058152078385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41091</v>
      </c>
      <c r="B139" s="57">
        <v>55.96</v>
      </c>
      <c r="C139" s="58">
        <v>52.5</v>
      </c>
      <c r="D139" s="57">
        <v>46.24</v>
      </c>
      <c r="E139" s="58">
        <v>49.03</v>
      </c>
      <c r="F139" s="57">
        <v>57.68</v>
      </c>
      <c r="G139" s="58">
        <v>55.96</v>
      </c>
      <c r="H139" s="57"/>
      <c r="I139" s="58">
        <v>50.5</v>
      </c>
      <c r="J139" s="57"/>
      <c r="K139" s="58"/>
      <c r="L139" s="57"/>
      <c r="M139" s="58"/>
      <c r="N139" s="57"/>
      <c r="O139" s="58"/>
      <c r="Q139" s="57"/>
      <c r="R139" s="58">
        <v>36.626093756534388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41122</v>
      </c>
      <c r="B140" s="57">
        <v>62.34</v>
      </c>
      <c r="C140" s="58">
        <v>55.71</v>
      </c>
      <c r="D140" s="57">
        <v>49.68</v>
      </c>
      <c r="E140" s="58">
        <v>52.9</v>
      </c>
      <c r="F140" s="57">
        <v>63.79</v>
      </c>
      <c r="G140" s="58">
        <v>62.34</v>
      </c>
      <c r="H140" s="57"/>
      <c r="I140" s="58">
        <v>59.5</v>
      </c>
      <c r="J140" s="57"/>
      <c r="K140" s="58"/>
      <c r="L140" s="57"/>
      <c r="M140" s="58"/>
      <c r="N140" s="57"/>
      <c r="O140" s="58"/>
      <c r="Q140" s="57"/>
      <c r="R140" s="58">
        <v>37.072285947542227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41153</v>
      </c>
      <c r="B141" s="57">
        <v>50.07</v>
      </c>
      <c r="C141" s="58">
        <v>51.39</v>
      </c>
      <c r="D141" s="57">
        <v>45.61</v>
      </c>
      <c r="E141" s="58">
        <v>50.81</v>
      </c>
      <c r="F141" s="57">
        <v>51.07</v>
      </c>
      <c r="G141" s="58">
        <v>50.07</v>
      </c>
      <c r="H141" s="57"/>
      <c r="I141" s="58">
        <v>41.95</v>
      </c>
      <c r="J141" s="57"/>
      <c r="K141" s="58"/>
      <c r="L141" s="57"/>
      <c r="M141" s="58"/>
      <c r="N141" s="57"/>
      <c r="O141" s="58"/>
      <c r="Q141" s="57"/>
      <c r="R141" s="58">
        <v>37.035374342683475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41183</v>
      </c>
      <c r="B142" s="57">
        <v>39.76</v>
      </c>
      <c r="C142" s="58">
        <v>46.72</v>
      </c>
      <c r="D142" s="57">
        <v>42.83</v>
      </c>
      <c r="E142" s="58">
        <v>44.96</v>
      </c>
      <c r="F142" s="57">
        <v>41.05</v>
      </c>
      <c r="G142" s="58">
        <v>39.76</v>
      </c>
      <c r="H142" s="57"/>
      <c r="I142" s="58">
        <v>42.5</v>
      </c>
      <c r="J142" s="57"/>
      <c r="K142" s="58"/>
      <c r="L142" s="57"/>
      <c r="M142" s="58"/>
      <c r="N142" s="57"/>
      <c r="O142" s="58"/>
      <c r="Q142" s="57"/>
      <c r="R142" s="58">
        <v>37.063996795937321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41214</v>
      </c>
      <c r="B143" s="57">
        <v>38.29</v>
      </c>
      <c r="C143" s="58">
        <v>44.9</v>
      </c>
      <c r="D143" s="57">
        <v>41.12</v>
      </c>
      <c r="E143" s="58">
        <v>44.23</v>
      </c>
      <c r="F143" s="57">
        <v>40.79</v>
      </c>
      <c r="G143" s="58">
        <v>38.29</v>
      </c>
      <c r="H143" s="57"/>
      <c r="I143" s="58">
        <v>38.5</v>
      </c>
      <c r="J143" s="57"/>
      <c r="K143" s="58"/>
      <c r="L143" s="57"/>
      <c r="M143" s="58"/>
      <c r="N143" s="57"/>
      <c r="O143" s="58"/>
      <c r="Q143" s="57"/>
      <c r="R143" s="58">
        <v>39.629483078818794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41244</v>
      </c>
      <c r="B144" s="57">
        <v>38.29</v>
      </c>
      <c r="C144" s="58">
        <v>46.05</v>
      </c>
      <c r="D144" s="57">
        <v>42.2</v>
      </c>
      <c r="E144" s="58">
        <v>45.06</v>
      </c>
      <c r="F144" s="57">
        <v>42.02</v>
      </c>
      <c r="G144" s="58">
        <v>38.29</v>
      </c>
      <c r="H144" s="57"/>
      <c r="I144" s="58">
        <v>40.950000000000003</v>
      </c>
      <c r="J144" s="57"/>
      <c r="K144" s="58"/>
      <c r="L144" s="57"/>
      <c r="M144" s="58"/>
      <c r="N144" s="57"/>
      <c r="O144" s="58"/>
      <c r="Q144" s="57"/>
      <c r="R144" s="58">
        <v>41.33801572815252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41275</v>
      </c>
      <c r="B145" s="57">
        <v>38.56</v>
      </c>
      <c r="C145" s="58">
        <v>48.08</v>
      </c>
      <c r="D145" s="57">
        <v>43.73</v>
      </c>
      <c r="E145" s="58">
        <v>45.38</v>
      </c>
      <c r="F145" s="57">
        <v>42.79</v>
      </c>
      <c r="G145" s="58">
        <v>38.56</v>
      </c>
      <c r="H145" s="57"/>
      <c r="I145" s="58">
        <v>31.7</v>
      </c>
      <c r="J145" s="57"/>
      <c r="K145" s="58"/>
      <c r="L145" s="57"/>
      <c r="M145" s="58"/>
      <c r="N145" s="57"/>
      <c r="O145" s="58"/>
      <c r="Q145" s="57"/>
      <c r="R145" s="58">
        <v>41.27466945621736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41306</v>
      </c>
      <c r="B146" s="57">
        <v>38.06</v>
      </c>
      <c r="C146" s="58">
        <v>47.39</v>
      </c>
      <c r="D146" s="57">
        <v>43.08</v>
      </c>
      <c r="E146" s="58">
        <v>44.96</v>
      </c>
      <c r="F146" s="57">
        <v>41.32</v>
      </c>
      <c r="G146" s="58">
        <v>38.06</v>
      </c>
      <c r="H146" s="57"/>
      <c r="I146" s="58">
        <v>33.950000000000003</v>
      </c>
      <c r="J146" s="57"/>
      <c r="K146" s="58"/>
      <c r="L146" s="57"/>
      <c r="M146" s="58"/>
      <c r="N146" s="57"/>
      <c r="O146" s="58"/>
      <c r="Q146" s="57"/>
      <c r="R146" s="58">
        <v>40.044116416039728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41334</v>
      </c>
      <c r="B147" s="57">
        <v>38.06</v>
      </c>
      <c r="C147" s="58">
        <v>45.42</v>
      </c>
      <c r="D147" s="57">
        <v>41.13</v>
      </c>
      <c r="E147" s="58">
        <v>44.23</v>
      </c>
      <c r="F147" s="57">
        <v>39.840000000000003</v>
      </c>
      <c r="G147" s="58">
        <v>38.06</v>
      </c>
      <c r="H147" s="57"/>
      <c r="I147" s="58">
        <v>30.95</v>
      </c>
      <c r="J147" s="57"/>
      <c r="K147" s="58"/>
      <c r="L147" s="57"/>
      <c r="M147" s="58"/>
      <c r="N147" s="57"/>
      <c r="O147" s="58"/>
      <c r="Q147" s="57"/>
      <c r="R147" s="58">
        <v>38.459039094429905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41365</v>
      </c>
      <c r="B148" s="57">
        <v>37.57</v>
      </c>
      <c r="C148" s="58">
        <v>45.55</v>
      </c>
      <c r="D148" s="57">
        <v>39.840000000000003</v>
      </c>
      <c r="E148" s="58">
        <v>43.18</v>
      </c>
      <c r="F148" s="57">
        <v>39.35</v>
      </c>
      <c r="G148" s="58">
        <v>37.57</v>
      </c>
      <c r="H148" s="57"/>
      <c r="I148" s="58">
        <v>38.25</v>
      </c>
      <c r="J148" s="57"/>
      <c r="K148" s="58"/>
      <c r="L148" s="57"/>
      <c r="M148" s="58"/>
      <c r="N148" s="57"/>
      <c r="O148" s="58"/>
      <c r="Q148" s="57"/>
      <c r="R148" s="58">
        <v>35.690699642122254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41395</v>
      </c>
      <c r="B149" s="57">
        <v>37.57</v>
      </c>
      <c r="C149" s="58">
        <v>43.93</v>
      </c>
      <c r="D149" s="57">
        <v>38.32</v>
      </c>
      <c r="E149" s="58">
        <v>43.18</v>
      </c>
      <c r="F149" s="57">
        <v>39.840000000000003</v>
      </c>
      <c r="G149" s="58">
        <v>37.57</v>
      </c>
      <c r="H149" s="57"/>
      <c r="I149" s="58">
        <v>38.25</v>
      </c>
      <c r="J149" s="57"/>
      <c r="K149" s="58"/>
      <c r="L149" s="57"/>
      <c r="M149" s="58"/>
      <c r="N149" s="57"/>
      <c r="O149" s="58"/>
      <c r="Q149" s="57"/>
      <c r="R149" s="58">
        <v>35.661167589443643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41426</v>
      </c>
      <c r="B150" s="57">
        <v>42.02</v>
      </c>
      <c r="C150" s="58">
        <v>44.52</v>
      </c>
      <c r="D150" s="57">
        <v>38.869999999999997</v>
      </c>
      <c r="E150" s="58">
        <v>45.08</v>
      </c>
      <c r="F150" s="57">
        <v>44.27</v>
      </c>
      <c r="G150" s="58">
        <v>42.02</v>
      </c>
      <c r="H150" s="57"/>
      <c r="I150" s="58">
        <v>44.25</v>
      </c>
      <c r="J150" s="57"/>
      <c r="K150" s="58"/>
      <c r="L150" s="57"/>
      <c r="M150" s="58"/>
      <c r="N150" s="57"/>
      <c r="O150" s="58"/>
      <c r="Q150" s="57"/>
      <c r="R150" s="58">
        <v>36.105058152078385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41456</v>
      </c>
      <c r="B151" s="57">
        <v>56.35</v>
      </c>
      <c r="C151" s="58">
        <v>53.62</v>
      </c>
      <c r="D151" s="57">
        <v>46.79</v>
      </c>
      <c r="E151" s="58">
        <v>49.4</v>
      </c>
      <c r="F151" s="57">
        <v>58.06</v>
      </c>
      <c r="G151" s="58">
        <v>56.35</v>
      </c>
      <c r="H151" s="57"/>
      <c r="I151" s="58">
        <v>51.25</v>
      </c>
      <c r="J151" s="57"/>
      <c r="K151" s="58"/>
      <c r="L151" s="57"/>
      <c r="M151" s="58"/>
      <c r="N151" s="57"/>
      <c r="O151" s="58"/>
      <c r="Q151" s="57"/>
      <c r="R151" s="58">
        <v>36.626093756534388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41487</v>
      </c>
      <c r="B152" s="57">
        <v>62.78</v>
      </c>
      <c r="C152" s="58">
        <v>56.89</v>
      </c>
      <c r="D152" s="57">
        <v>50.26</v>
      </c>
      <c r="E152" s="58">
        <v>53.31</v>
      </c>
      <c r="F152" s="57">
        <v>64.22</v>
      </c>
      <c r="G152" s="58">
        <v>62.78</v>
      </c>
      <c r="H152" s="57"/>
      <c r="I152" s="58">
        <v>60.25</v>
      </c>
      <c r="J152" s="57"/>
      <c r="K152" s="58"/>
      <c r="L152" s="57"/>
      <c r="M152" s="58"/>
      <c r="N152" s="57"/>
      <c r="O152" s="58"/>
      <c r="Q152" s="57"/>
      <c r="R152" s="58">
        <v>37.072285947542227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41518</v>
      </c>
      <c r="B153" s="57">
        <v>50.42</v>
      </c>
      <c r="C153" s="58">
        <v>52.47</v>
      </c>
      <c r="D153" s="57">
        <v>46.15</v>
      </c>
      <c r="E153" s="58">
        <v>51.2</v>
      </c>
      <c r="F153" s="57">
        <v>51.41</v>
      </c>
      <c r="G153" s="58">
        <v>50.42</v>
      </c>
      <c r="H153" s="57"/>
      <c r="I153" s="58">
        <v>42.2</v>
      </c>
      <c r="J153" s="57"/>
      <c r="K153" s="58"/>
      <c r="L153" s="57"/>
      <c r="M153" s="58"/>
      <c r="N153" s="57"/>
      <c r="O153" s="58"/>
      <c r="Q153" s="57"/>
      <c r="R153" s="58">
        <v>37.035374342683475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41548</v>
      </c>
      <c r="B154" s="57">
        <v>40.04</v>
      </c>
      <c r="C154" s="58">
        <v>47.71</v>
      </c>
      <c r="D154" s="57">
        <v>43.33</v>
      </c>
      <c r="E154" s="58">
        <v>45.3</v>
      </c>
      <c r="F154" s="57">
        <v>41.32</v>
      </c>
      <c r="G154" s="58">
        <v>40.04</v>
      </c>
      <c r="H154" s="57"/>
      <c r="I154" s="58">
        <v>43.25</v>
      </c>
      <c r="J154" s="57"/>
      <c r="K154" s="58"/>
      <c r="L154" s="57"/>
      <c r="M154" s="58"/>
      <c r="N154" s="57"/>
      <c r="O154" s="58"/>
      <c r="Q154" s="57"/>
      <c r="R154" s="58">
        <v>37.063996795937321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41579</v>
      </c>
      <c r="B155" s="57">
        <v>38.56</v>
      </c>
      <c r="C155" s="58">
        <v>45.85</v>
      </c>
      <c r="D155" s="57">
        <v>41.6</v>
      </c>
      <c r="E155" s="58">
        <v>44.56</v>
      </c>
      <c r="F155" s="57">
        <v>41.06</v>
      </c>
      <c r="G155" s="58">
        <v>38.56</v>
      </c>
      <c r="H155" s="57"/>
      <c r="I155" s="58">
        <v>39.25</v>
      </c>
      <c r="J155" s="57"/>
      <c r="K155" s="58"/>
      <c r="L155" s="57"/>
      <c r="M155" s="58"/>
      <c r="N155" s="57"/>
      <c r="O155" s="58"/>
      <c r="Q155" s="57"/>
      <c r="R155" s="58">
        <v>39.629483078818794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41609</v>
      </c>
      <c r="B156" s="57">
        <v>38.56</v>
      </c>
      <c r="C156" s="58">
        <v>47.03</v>
      </c>
      <c r="D156" s="57">
        <v>42.69</v>
      </c>
      <c r="E156" s="58">
        <v>45.41</v>
      </c>
      <c r="F156" s="57">
        <v>42.3</v>
      </c>
      <c r="G156" s="58">
        <v>38.56</v>
      </c>
      <c r="H156" s="57"/>
      <c r="I156" s="58">
        <v>41.2</v>
      </c>
      <c r="J156" s="57"/>
      <c r="K156" s="58"/>
      <c r="L156" s="57"/>
      <c r="M156" s="58"/>
      <c r="N156" s="57"/>
      <c r="O156" s="58"/>
      <c r="Q156" s="57"/>
      <c r="R156" s="58">
        <v>41.33801572815252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41640</v>
      </c>
      <c r="B157" s="57">
        <v>38.82</v>
      </c>
      <c r="C157" s="58">
        <v>49.08</v>
      </c>
      <c r="D157" s="57">
        <v>44.24</v>
      </c>
      <c r="E157" s="58">
        <v>45.73</v>
      </c>
      <c r="F157" s="57">
        <v>43.08</v>
      </c>
      <c r="G157" s="58">
        <v>38.82</v>
      </c>
      <c r="H157" s="57"/>
      <c r="I157" s="58">
        <v>32.450000000000003</v>
      </c>
      <c r="J157" s="57"/>
      <c r="K157" s="58"/>
      <c r="L157" s="57"/>
      <c r="M157" s="58"/>
      <c r="N157" s="57"/>
      <c r="O157" s="58"/>
      <c r="Q157" s="57"/>
      <c r="R157" s="58">
        <v>41.27466945621736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41671</v>
      </c>
      <c r="B158" s="57">
        <v>38.33</v>
      </c>
      <c r="C158" s="58">
        <v>48.37</v>
      </c>
      <c r="D158" s="57">
        <v>43.58</v>
      </c>
      <c r="E158" s="58">
        <v>45.3</v>
      </c>
      <c r="F158" s="57">
        <v>41.59</v>
      </c>
      <c r="G158" s="58">
        <v>38.33</v>
      </c>
      <c r="H158" s="57"/>
      <c r="I158" s="58">
        <v>34.700000000000003</v>
      </c>
      <c r="J158" s="57"/>
      <c r="K158" s="58"/>
      <c r="L158" s="57"/>
      <c r="M158" s="58"/>
      <c r="N158" s="57"/>
      <c r="O158" s="58"/>
      <c r="Q158" s="57"/>
      <c r="R158" s="58">
        <v>40.044116416039728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41699</v>
      </c>
      <c r="B159" s="57">
        <v>38.33</v>
      </c>
      <c r="C159" s="58">
        <v>46.36</v>
      </c>
      <c r="D159" s="57">
        <v>41.61</v>
      </c>
      <c r="E159" s="58">
        <v>44.56</v>
      </c>
      <c r="F159" s="57">
        <v>40.1</v>
      </c>
      <c r="G159" s="58">
        <v>38.33</v>
      </c>
      <c r="H159" s="57"/>
      <c r="I159" s="58">
        <v>31.7</v>
      </c>
      <c r="J159" s="57"/>
      <c r="K159" s="58"/>
      <c r="L159" s="57"/>
      <c r="M159" s="58"/>
      <c r="N159" s="57"/>
      <c r="O159" s="58"/>
      <c r="Q159" s="57"/>
      <c r="R159" s="58">
        <v>38.459039094429905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41730</v>
      </c>
      <c r="B160" s="57">
        <v>37.83</v>
      </c>
      <c r="C160" s="58">
        <v>46.49</v>
      </c>
      <c r="D160" s="57">
        <v>40.299999999999997</v>
      </c>
      <c r="E160" s="58">
        <v>43.5</v>
      </c>
      <c r="F160" s="57">
        <v>39.61</v>
      </c>
      <c r="G160" s="58">
        <v>37.83</v>
      </c>
      <c r="H160" s="57"/>
      <c r="I160" s="58">
        <v>39</v>
      </c>
      <c r="J160" s="57"/>
      <c r="K160" s="58"/>
      <c r="L160" s="57"/>
      <c r="M160" s="58"/>
      <c r="N160" s="57"/>
      <c r="O160" s="58"/>
      <c r="Q160" s="57"/>
      <c r="R160" s="58">
        <v>35.690699642122254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41760</v>
      </c>
      <c r="B161" s="57">
        <v>37.83</v>
      </c>
      <c r="C161" s="58">
        <v>44.84</v>
      </c>
      <c r="D161" s="57">
        <v>38.770000000000003</v>
      </c>
      <c r="E161" s="58">
        <v>43.5</v>
      </c>
      <c r="F161" s="57">
        <v>40.1</v>
      </c>
      <c r="G161" s="58">
        <v>37.83</v>
      </c>
      <c r="H161" s="57"/>
      <c r="I161" s="58">
        <v>39</v>
      </c>
      <c r="J161" s="57"/>
      <c r="K161" s="58"/>
      <c r="L161" s="57"/>
      <c r="M161" s="58"/>
      <c r="N161" s="57"/>
      <c r="O161" s="58"/>
      <c r="Q161" s="57"/>
      <c r="R161" s="58">
        <v>35.661167589443643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41791</v>
      </c>
      <c r="B162" s="40">
        <v>42.31</v>
      </c>
      <c r="C162" s="40">
        <v>45.44</v>
      </c>
      <c r="D162" s="40">
        <v>39.32</v>
      </c>
      <c r="E162" s="40">
        <v>45.42</v>
      </c>
      <c r="F162" s="40">
        <v>44.56</v>
      </c>
      <c r="G162" s="40">
        <v>42.31</v>
      </c>
      <c r="I162" s="40">
        <v>45</v>
      </c>
      <c r="R162" s="40">
        <v>36.105058152078385</v>
      </c>
    </row>
    <row r="163" spans="1:36" x14ac:dyDescent="0.25">
      <c r="A163" s="50">
        <v>41821</v>
      </c>
      <c r="B163" s="40">
        <v>56.74</v>
      </c>
      <c r="C163" s="40">
        <v>54.73</v>
      </c>
      <c r="D163" s="40">
        <v>47.33</v>
      </c>
      <c r="E163" s="40">
        <v>49.78</v>
      </c>
      <c r="F163" s="40">
        <v>58.44</v>
      </c>
      <c r="G163" s="40">
        <v>56.74</v>
      </c>
      <c r="I163" s="40">
        <v>52</v>
      </c>
      <c r="R163" s="40">
        <v>36.626093756534388</v>
      </c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37185</v>
      </c>
      <c r="B7" s="51">
        <v>21.5</v>
      </c>
      <c r="C7" s="52">
        <v>23</v>
      </c>
      <c r="D7" s="51">
        <v>22.5</v>
      </c>
      <c r="E7" s="52">
        <v>24</v>
      </c>
      <c r="F7" s="51">
        <v>23.5</v>
      </c>
      <c r="G7" s="52">
        <v>22.5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38.5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37192</v>
      </c>
      <c r="B8" s="57">
        <v>21.5</v>
      </c>
      <c r="C8" s="58">
        <v>23</v>
      </c>
      <c r="D8" s="57">
        <v>22.5</v>
      </c>
      <c r="E8" s="58">
        <v>24</v>
      </c>
      <c r="F8" s="57">
        <v>23.5</v>
      </c>
      <c r="G8" s="58">
        <v>22.5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38.5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37199</v>
      </c>
      <c r="B9" s="57">
        <v>18</v>
      </c>
      <c r="C9" s="58">
        <v>24</v>
      </c>
      <c r="D9" s="57">
        <v>24</v>
      </c>
      <c r="E9" s="58">
        <v>23.5</v>
      </c>
      <c r="F9" s="57">
        <v>19.5</v>
      </c>
      <c r="G9" s="58">
        <v>19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34.989997253417968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37206</v>
      </c>
      <c r="B10" s="57">
        <v>18</v>
      </c>
      <c r="C10" s="58">
        <v>24</v>
      </c>
      <c r="D10" s="57">
        <v>24</v>
      </c>
      <c r="E10" s="58">
        <v>23.5</v>
      </c>
      <c r="F10" s="57">
        <v>19.5</v>
      </c>
      <c r="G10" s="58">
        <v>19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34.989997253417968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37226</v>
      </c>
      <c r="B11" s="57">
        <v>24.375</v>
      </c>
      <c r="C11" s="58">
        <v>27.375</v>
      </c>
      <c r="D11" s="57">
        <v>27.188000000000002</v>
      </c>
      <c r="E11" s="58">
        <v>27</v>
      </c>
      <c r="F11" s="57">
        <v>25.875</v>
      </c>
      <c r="G11" s="58">
        <v>24.375</v>
      </c>
      <c r="H11" s="57"/>
      <c r="I11" s="58">
        <v>24.375</v>
      </c>
      <c r="J11" s="57"/>
      <c r="K11" s="58"/>
      <c r="L11" s="57"/>
      <c r="M11" s="58"/>
      <c r="N11" s="57"/>
      <c r="O11" s="58"/>
      <c r="Q11" s="57"/>
      <c r="R11" s="58">
        <v>39.426091286661467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37257</v>
      </c>
      <c r="B12" s="57">
        <v>24.563000000000002</v>
      </c>
      <c r="C12" s="58">
        <v>27.188000000000002</v>
      </c>
      <c r="D12" s="57">
        <v>27.188000000000002</v>
      </c>
      <c r="E12" s="58">
        <v>26.8125</v>
      </c>
      <c r="F12" s="57">
        <v>26.25</v>
      </c>
      <c r="G12" s="58">
        <v>24.563000000000002</v>
      </c>
      <c r="H12" s="57"/>
      <c r="I12" s="58">
        <v>24.9375</v>
      </c>
      <c r="J12" s="57"/>
      <c r="K12" s="58"/>
      <c r="L12" s="57"/>
      <c r="M12" s="58"/>
      <c r="N12" s="57"/>
      <c r="O12" s="58"/>
      <c r="Q12" s="57"/>
      <c r="R12" s="58">
        <v>35.059135360576626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37288</v>
      </c>
      <c r="B13" s="57">
        <v>24</v>
      </c>
      <c r="C13" s="58">
        <v>25.425000000000001</v>
      </c>
      <c r="D13" s="57">
        <v>25.5</v>
      </c>
      <c r="E13" s="58">
        <v>26.625</v>
      </c>
      <c r="F13" s="57">
        <v>25.5</v>
      </c>
      <c r="G13" s="58">
        <v>24</v>
      </c>
      <c r="H13" s="57"/>
      <c r="I13" s="58">
        <v>24.9375</v>
      </c>
      <c r="J13" s="57"/>
      <c r="K13" s="58"/>
      <c r="L13" s="57"/>
      <c r="M13" s="58"/>
      <c r="N13" s="57"/>
      <c r="O13" s="58"/>
      <c r="Q13" s="57"/>
      <c r="R13" s="58">
        <v>34.829927037657164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37316</v>
      </c>
      <c r="B14" s="57">
        <v>23.625</v>
      </c>
      <c r="C14" s="58">
        <v>22.875</v>
      </c>
      <c r="D14" s="57">
        <v>22.875</v>
      </c>
      <c r="E14" s="58">
        <v>24.75</v>
      </c>
      <c r="F14" s="57">
        <v>24.938000000000002</v>
      </c>
      <c r="G14" s="58">
        <v>23.625</v>
      </c>
      <c r="H14" s="57"/>
      <c r="I14" s="58">
        <v>23.25</v>
      </c>
      <c r="J14" s="57"/>
      <c r="K14" s="58"/>
      <c r="L14" s="57"/>
      <c r="M14" s="58"/>
      <c r="N14" s="57"/>
      <c r="O14" s="58"/>
      <c r="Q14" s="57"/>
      <c r="R14" s="58">
        <v>34.063504152238231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37347</v>
      </c>
      <c r="B15" s="57">
        <v>23.25</v>
      </c>
      <c r="C15" s="58">
        <v>22.5</v>
      </c>
      <c r="D15" s="57">
        <v>21</v>
      </c>
      <c r="E15" s="58">
        <v>22.875</v>
      </c>
      <c r="F15" s="57">
        <v>23.625</v>
      </c>
      <c r="G15" s="58">
        <v>23.25</v>
      </c>
      <c r="H15" s="57"/>
      <c r="I15" s="58">
        <v>22.3125</v>
      </c>
      <c r="J15" s="57"/>
      <c r="K15" s="58"/>
      <c r="L15" s="57"/>
      <c r="M15" s="58"/>
      <c r="N15" s="57"/>
      <c r="O15" s="58"/>
      <c r="Q15" s="57"/>
      <c r="R15" s="58">
        <v>32.447438412895231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37377</v>
      </c>
      <c r="B16" s="57">
        <v>26.625</v>
      </c>
      <c r="C16" s="58">
        <v>21.75</v>
      </c>
      <c r="D16" s="57">
        <v>19.875</v>
      </c>
      <c r="E16" s="58">
        <v>22.875</v>
      </c>
      <c r="F16" s="57">
        <v>25.125</v>
      </c>
      <c r="G16" s="58">
        <v>26.625</v>
      </c>
      <c r="H16" s="57"/>
      <c r="I16" s="58">
        <v>22.3125</v>
      </c>
      <c r="J16" s="57"/>
      <c r="K16" s="58"/>
      <c r="L16" s="57"/>
      <c r="M16" s="58"/>
      <c r="N16" s="57"/>
      <c r="O16" s="58"/>
      <c r="Q16" s="57"/>
      <c r="R16" s="58">
        <v>32.883556102129546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37408</v>
      </c>
      <c r="B17" s="57">
        <v>32.625</v>
      </c>
      <c r="C17" s="58">
        <v>22.875</v>
      </c>
      <c r="D17" s="57">
        <v>21</v>
      </c>
      <c r="E17" s="58">
        <v>27.75</v>
      </c>
      <c r="F17" s="57">
        <v>29.625</v>
      </c>
      <c r="G17" s="58">
        <v>32.625</v>
      </c>
      <c r="H17" s="57"/>
      <c r="I17" s="58">
        <v>27.375</v>
      </c>
      <c r="J17" s="57"/>
      <c r="K17" s="58"/>
      <c r="L17" s="57"/>
      <c r="M17" s="58"/>
      <c r="N17" s="57"/>
      <c r="O17" s="58"/>
      <c r="Q17" s="57"/>
      <c r="R17" s="58">
        <v>33.602867224110433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37438</v>
      </c>
      <c r="B18" s="57">
        <v>37.5</v>
      </c>
      <c r="C18" s="58">
        <v>33</v>
      </c>
      <c r="D18" s="57">
        <v>30.75</v>
      </c>
      <c r="E18" s="58">
        <v>34.5</v>
      </c>
      <c r="F18" s="57">
        <v>34.3125</v>
      </c>
      <c r="G18" s="58">
        <v>37.5</v>
      </c>
      <c r="H18" s="57"/>
      <c r="I18" s="58">
        <v>33.9375</v>
      </c>
      <c r="J18" s="57"/>
      <c r="K18" s="58"/>
      <c r="L18" s="57"/>
      <c r="M18" s="58"/>
      <c r="N18" s="57"/>
      <c r="O18" s="58"/>
      <c r="Q18" s="57"/>
      <c r="R18" s="58">
        <v>34.293047239900893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37469</v>
      </c>
      <c r="B19" s="57">
        <v>43.875</v>
      </c>
      <c r="C19" s="58">
        <v>38.25</v>
      </c>
      <c r="D19" s="57">
        <v>36.375</v>
      </c>
      <c r="E19" s="58">
        <v>39.75</v>
      </c>
      <c r="F19" s="57">
        <v>39.75</v>
      </c>
      <c r="G19" s="58">
        <v>43.875</v>
      </c>
      <c r="H19" s="57"/>
      <c r="I19" s="58">
        <v>39.1875</v>
      </c>
      <c r="J19" s="57"/>
      <c r="K19" s="58"/>
      <c r="L19" s="57"/>
      <c r="M19" s="58"/>
      <c r="N19" s="57"/>
      <c r="O19" s="58"/>
      <c r="Q19" s="57"/>
      <c r="R19" s="58">
        <v>34.967651262808765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37500</v>
      </c>
      <c r="B20" s="57">
        <v>36</v>
      </c>
      <c r="C20" s="58">
        <v>33.75</v>
      </c>
      <c r="D20" s="57">
        <v>31.125</v>
      </c>
      <c r="E20" s="58">
        <v>33.375</v>
      </c>
      <c r="F20" s="57">
        <v>33.5625</v>
      </c>
      <c r="G20" s="58">
        <v>36</v>
      </c>
      <c r="H20" s="57"/>
      <c r="I20" s="58">
        <v>30.1875</v>
      </c>
      <c r="J20" s="57"/>
      <c r="K20" s="58"/>
      <c r="L20" s="57"/>
      <c r="M20" s="58"/>
      <c r="N20" s="57"/>
      <c r="O20" s="58"/>
      <c r="Q20" s="57"/>
      <c r="R20" s="58">
        <v>34.974731038440311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37530</v>
      </c>
      <c r="B21" s="57">
        <v>26.813000000000002</v>
      </c>
      <c r="C21" s="58">
        <v>26.625</v>
      </c>
      <c r="D21" s="57">
        <v>27</v>
      </c>
      <c r="E21" s="58">
        <v>28.5</v>
      </c>
      <c r="F21" s="57">
        <v>28.313000000000002</v>
      </c>
      <c r="G21" s="58">
        <v>26.813000000000002</v>
      </c>
      <c r="H21" s="57"/>
      <c r="I21" s="58">
        <v>27.1875</v>
      </c>
      <c r="J21" s="57"/>
      <c r="K21" s="58"/>
      <c r="L21" s="57"/>
      <c r="M21" s="58"/>
      <c r="N21" s="57"/>
      <c r="O21" s="58"/>
      <c r="Q21" s="57"/>
      <c r="R21" s="58">
        <v>35.334976667606682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37561</v>
      </c>
      <c r="B22" s="57">
        <v>25.688000000000002</v>
      </c>
      <c r="C22" s="58">
        <v>25.125</v>
      </c>
      <c r="D22" s="57">
        <v>25.5</v>
      </c>
      <c r="E22" s="58">
        <v>26.813000000000002</v>
      </c>
      <c r="F22" s="57">
        <v>27.563000000000002</v>
      </c>
      <c r="G22" s="58">
        <v>25.688000000000002</v>
      </c>
      <c r="H22" s="57"/>
      <c r="I22" s="58">
        <v>26.625</v>
      </c>
      <c r="J22" s="57"/>
      <c r="K22" s="58"/>
      <c r="L22" s="57"/>
      <c r="M22" s="58"/>
      <c r="N22" s="57"/>
      <c r="O22" s="58"/>
      <c r="Q22" s="57"/>
      <c r="R22" s="58">
        <v>39.098141838730619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37591</v>
      </c>
      <c r="B23" s="57">
        <v>26.25</v>
      </c>
      <c r="C23" s="58">
        <v>26.8125</v>
      </c>
      <c r="D23" s="57">
        <v>27.1875</v>
      </c>
      <c r="E23" s="58">
        <v>28.6875</v>
      </c>
      <c r="F23" s="57">
        <v>29.438000000000002</v>
      </c>
      <c r="G23" s="58">
        <v>26.25</v>
      </c>
      <c r="H23" s="57"/>
      <c r="I23" s="58">
        <v>28.3125</v>
      </c>
      <c r="J23" s="57"/>
      <c r="K23" s="58"/>
      <c r="L23" s="57"/>
      <c r="M23" s="58"/>
      <c r="N23" s="57"/>
      <c r="O23" s="58"/>
      <c r="Q23" s="57"/>
      <c r="R23" s="58">
        <v>42.165154385419328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37622</v>
      </c>
      <c r="B24" s="57">
        <v>26.625</v>
      </c>
      <c r="C24" s="58">
        <v>29.8125</v>
      </c>
      <c r="D24" s="57">
        <v>30</v>
      </c>
      <c r="E24" s="58">
        <v>30.188000000000002</v>
      </c>
      <c r="F24" s="57">
        <v>29.813000000000002</v>
      </c>
      <c r="G24" s="58">
        <v>26.625</v>
      </c>
      <c r="H24" s="57"/>
      <c r="I24" s="58">
        <v>21.375</v>
      </c>
      <c r="J24" s="57"/>
      <c r="K24" s="58"/>
      <c r="L24" s="57"/>
      <c r="M24" s="58"/>
      <c r="N24" s="57"/>
      <c r="O24" s="58"/>
      <c r="Q24" s="57"/>
      <c r="R24" s="58">
        <v>42.785741719800569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37653</v>
      </c>
      <c r="B25" s="57">
        <v>26.25</v>
      </c>
      <c r="C25" s="58">
        <v>28.6875</v>
      </c>
      <c r="D25" s="57">
        <v>28.875</v>
      </c>
      <c r="E25" s="58">
        <v>29.438000000000002</v>
      </c>
      <c r="F25" s="57">
        <v>28.688000000000002</v>
      </c>
      <c r="G25" s="58">
        <v>26.25</v>
      </c>
      <c r="H25" s="57"/>
      <c r="I25" s="58">
        <v>20.625</v>
      </c>
      <c r="J25" s="57"/>
      <c r="K25" s="58"/>
      <c r="L25" s="57"/>
      <c r="M25" s="58"/>
      <c r="N25" s="57"/>
      <c r="O25" s="58"/>
      <c r="Q25" s="57"/>
      <c r="R25" s="58">
        <v>41.476739761067599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37681</v>
      </c>
      <c r="B26" s="57">
        <v>26.25</v>
      </c>
      <c r="C26" s="58">
        <v>25.5</v>
      </c>
      <c r="D26" s="57">
        <v>25.5</v>
      </c>
      <c r="E26" s="58">
        <v>28.125</v>
      </c>
      <c r="F26" s="57">
        <v>27.563000000000002</v>
      </c>
      <c r="G26" s="58">
        <v>26.25</v>
      </c>
      <c r="H26" s="57"/>
      <c r="I26" s="58">
        <v>18.75</v>
      </c>
      <c r="J26" s="57"/>
      <c r="K26" s="58"/>
      <c r="L26" s="57"/>
      <c r="M26" s="58"/>
      <c r="N26" s="57"/>
      <c r="O26" s="58"/>
      <c r="Q26" s="57"/>
      <c r="R26" s="58">
        <v>40.097161714684731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37712</v>
      </c>
      <c r="B27" s="57">
        <v>25.875</v>
      </c>
      <c r="C27" s="58">
        <v>25.6875</v>
      </c>
      <c r="D27" s="57">
        <v>23.25</v>
      </c>
      <c r="E27" s="58">
        <v>26.25</v>
      </c>
      <c r="F27" s="57">
        <v>27.188000000000002</v>
      </c>
      <c r="G27" s="58">
        <v>25.875</v>
      </c>
      <c r="H27" s="57"/>
      <c r="I27" s="58">
        <v>17.625</v>
      </c>
      <c r="J27" s="57"/>
      <c r="K27" s="58"/>
      <c r="L27" s="57"/>
      <c r="M27" s="58"/>
      <c r="N27" s="57"/>
      <c r="O27" s="58"/>
      <c r="Q27" s="57"/>
      <c r="R27" s="58">
        <v>38.03997522241017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37742</v>
      </c>
      <c r="B28" s="57">
        <v>25.875</v>
      </c>
      <c r="C28" s="58">
        <v>23.0625</v>
      </c>
      <c r="D28" s="57">
        <v>20.625</v>
      </c>
      <c r="E28" s="58">
        <v>26.25</v>
      </c>
      <c r="F28" s="57">
        <v>27.563000000000002</v>
      </c>
      <c r="G28" s="58">
        <v>25.875</v>
      </c>
      <c r="H28" s="57"/>
      <c r="I28" s="58">
        <v>18.375</v>
      </c>
      <c r="J28" s="57"/>
      <c r="K28" s="58"/>
      <c r="L28" s="57"/>
      <c r="M28" s="58"/>
      <c r="N28" s="57"/>
      <c r="O28" s="58"/>
      <c r="Q28" s="57"/>
      <c r="R28" s="58">
        <v>38.179684298653086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37773</v>
      </c>
      <c r="B29" s="57">
        <v>29.25</v>
      </c>
      <c r="C29" s="58">
        <v>24</v>
      </c>
      <c r="D29" s="57">
        <v>21.5625</v>
      </c>
      <c r="E29" s="58">
        <v>29.625</v>
      </c>
      <c r="F29" s="57">
        <v>30.938000000000002</v>
      </c>
      <c r="G29" s="58">
        <v>29.25</v>
      </c>
      <c r="H29" s="57"/>
      <c r="I29" s="58">
        <v>21.375</v>
      </c>
      <c r="J29" s="57"/>
      <c r="K29" s="58"/>
      <c r="L29" s="57"/>
      <c r="M29" s="58"/>
      <c r="N29" s="57"/>
      <c r="O29" s="58"/>
      <c r="Q29" s="57"/>
      <c r="R29" s="58">
        <v>38.594944002746196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37803</v>
      </c>
      <c r="B30" s="57">
        <v>40.125</v>
      </c>
      <c r="C30" s="58">
        <v>38.625</v>
      </c>
      <c r="D30" s="57">
        <v>35.25</v>
      </c>
      <c r="E30" s="58">
        <v>37.313000000000002</v>
      </c>
      <c r="F30" s="57">
        <v>41.438000000000002</v>
      </c>
      <c r="G30" s="58">
        <v>40.125</v>
      </c>
      <c r="H30" s="57"/>
      <c r="I30" s="58">
        <v>29.0625</v>
      </c>
      <c r="J30" s="57"/>
      <c r="K30" s="58"/>
      <c r="L30" s="57"/>
      <c r="M30" s="58"/>
      <c r="N30" s="57"/>
      <c r="O30" s="58"/>
      <c r="Q30" s="57"/>
      <c r="R30" s="58">
        <v>38.954044101867616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37834</v>
      </c>
      <c r="B31" s="57">
        <v>45</v>
      </c>
      <c r="C31" s="58">
        <v>43.875</v>
      </c>
      <c r="D31" s="57">
        <v>41.25</v>
      </c>
      <c r="E31" s="58">
        <v>44.25</v>
      </c>
      <c r="F31" s="57">
        <v>46.125</v>
      </c>
      <c r="G31" s="58">
        <v>45</v>
      </c>
      <c r="H31" s="57"/>
      <c r="I31" s="58">
        <v>35.625</v>
      </c>
      <c r="J31" s="57"/>
      <c r="K31" s="58"/>
      <c r="L31" s="57"/>
      <c r="M31" s="58"/>
      <c r="N31" s="57"/>
      <c r="O31" s="58"/>
      <c r="Q31" s="57"/>
      <c r="R31" s="58">
        <v>39.353668069151233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37865</v>
      </c>
      <c r="B32" s="57">
        <v>35.625</v>
      </c>
      <c r="C32" s="58">
        <v>36.75</v>
      </c>
      <c r="D32" s="57">
        <v>34.125</v>
      </c>
      <c r="E32" s="58">
        <v>40.5</v>
      </c>
      <c r="F32" s="57">
        <v>36.375</v>
      </c>
      <c r="G32" s="58">
        <v>35.625</v>
      </c>
      <c r="H32" s="57"/>
      <c r="I32" s="58">
        <v>28.125</v>
      </c>
      <c r="J32" s="57"/>
      <c r="K32" s="58"/>
      <c r="L32" s="57"/>
      <c r="M32" s="58"/>
      <c r="N32" s="57"/>
      <c r="O32" s="58"/>
      <c r="Q32" s="57"/>
      <c r="R32" s="58">
        <v>39.406907839404425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37895</v>
      </c>
      <c r="B33" s="57">
        <v>27.75</v>
      </c>
      <c r="C33" s="58">
        <v>29.0625</v>
      </c>
      <c r="D33" s="57">
        <v>29.25</v>
      </c>
      <c r="E33" s="58">
        <v>30</v>
      </c>
      <c r="F33" s="57">
        <v>28.688000000000002</v>
      </c>
      <c r="G33" s="58">
        <v>27.75</v>
      </c>
      <c r="H33" s="57"/>
      <c r="I33" s="58">
        <v>21</v>
      </c>
      <c r="J33" s="57"/>
      <c r="K33" s="58"/>
      <c r="L33" s="57"/>
      <c r="M33" s="58"/>
      <c r="N33" s="57"/>
      <c r="O33" s="58"/>
      <c r="Q33" s="57"/>
      <c r="R33" s="58">
        <v>39.570778632717008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37926</v>
      </c>
      <c r="B34" s="57">
        <v>26.625</v>
      </c>
      <c r="C34" s="58">
        <v>26.0625</v>
      </c>
      <c r="D34" s="57">
        <v>26.25</v>
      </c>
      <c r="E34" s="58">
        <v>28.688000000000002</v>
      </c>
      <c r="F34" s="57">
        <v>28.5</v>
      </c>
      <c r="G34" s="58">
        <v>26.625</v>
      </c>
      <c r="H34" s="57"/>
      <c r="I34" s="58">
        <v>19.125</v>
      </c>
      <c r="J34" s="57"/>
      <c r="K34" s="58"/>
      <c r="L34" s="57"/>
      <c r="M34" s="58"/>
      <c r="N34" s="57"/>
      <c r="O34" s="58"/>
      <c r="Q34" s="57"/>
      <c r="R34" s="58">
        <v>42.62081440771162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37956</v>
      </c>
      <c r="B35" s="57">
        <v>26.625</v>
      </c>
      <c r="C35" s="58">
        <v>27.9375</v>
      </c>
      <c r="D35" s="57">
        <v>28.125</v>
      </c>
      <c r="E35" s="58">
        <v>30.1875</v>
      </c>
      <c r="F35" s="57">
        <v>29.438000000000002</v>
      </c>
      <c r="G35" s="58">
        <v>26.625</v>
      </c>
      <c r="H35" s="57"/>
      <c r="I35" s="58">
        <v>21.75</v>
      </c>
      <c r="J35" s="57"/>
      <c r="K35" s="58"/>
      <c r="L35" s="57"/>
      <c r="M35" s="58"/>
      <c r="N35" s="57"/>
      <c r="O35" s="58"/>
      <c r="Q35" s="57"/>
      <c r="R35" s="58">
        <v>44.783520481313275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37987</v>
      </c>
      <c r="B36" s="57">
        <v>27.113</v>
      </c>
      <c r="C36" s="58">
        <v>30.202500000000001</v>
      </c>
      <c r="D36" s="57">
        <v>30.113000000000003</v>
      </c>
      <c r="E36" s="58">
        <v>30.743000000000002</v>
      </c>
      <c r="F36" s="57">
        <v>30.188000000000002</v>
      </c>
      <c r="G36" s="58">
        <v>27.113</v>
      </c>
      <c r="H36" s="57"/>
      <c r="I36" s="58">
        <v>14.4375</v>
      </c>
      <c r="J36" s="57"/>
      <c r="K36" s="58"/>
      <c r="L36" s="57"/>
      <c r="M36" s="58"/>
      <c r="N36" s="57"/>
      <c r="O36" s="58"/>
      <c r="Q36" s="57"/>
      <c r="R36" s="58">
        <v>43.074896908746453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38018</v>
      </c>
      <c r="B37" s="57">
        <v>26.76</v>
      </c>
      <c r="C37" s="58">
        <v>29.234999999999999</v>
      </c>
      <c r="D37" s="57">
        <v>29.145</v>
      </c>
      <c r="E37" s="58">
        <v>30.098000000000003</v>
      </c>
      <c r="F37" s="57">
        <v>29.145</v>
      </c>
      <c r="G37" s="58">
        <v>26.76</v>
      </c>
      <c r="H37" s="57"/>
      <c r="I37" s="58">
        <v>16.125</v>
      </c>
      <c r="J37" s="57"/>
      <c r="K37" s="58"/>
      <c r="L37" s="57"/>
      <c r="M37" s="58"/>
      <c r="N37" s="57"/>
      <c r="O37" s="58"/>
      <c r="Q37" s="57"/>
      <c r="R37" s="58">
        <v>41.565949035199019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38047</v>
      </c>
      <c r="B38" s="57">
        <v>26.76</v>
      </c>
      <c r="C38" s="58">
        <v>26.49</v>
      </c>
      <c r="D38" s="57">
        <v>26.25</v>
      </c>
      <c r="E38" s="58">
        <v>28.973000000000003</v>
      </c>
      <c r="F38" s="57">
        <v>28.11</v>
      </c>
      <c r="G38" s="58">
        <v>26.76</v>
      </c>
      <c r="H38" s="57"/>
      <c r="I38" s="58">
        <v>13.875</v>
      </c>
      <c r="J38" s="57"/>
      <c r="K38" s="58"/>
      <c r="L38" s="57"/>
      <c r="M38" s="58"/>
      <c r="N38" s="57"/>
      <c r="O38" s="58"/>
      <c r="Q38" s="57"/>
      <c r="R38" s="58">
        <v>39.639116479072293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38078</v>
      </c>
      <c r="B39" s="57">
        <v>26.414999999999999</v>
      </c>
      <c r="C39" s="58">
        <v>26.655000000000001</v>
      </c>
      <c r="D39" s="57">
        <v>24.315000000000001</v>
      </c>
      <c r="E39" s="58">
        <v>27.36</v>
      </c>
      <c r="F39" s="57">
        <v>27.758000000000003</v>
      </c>
      <c r="G39" s="58">
        <v>26.414999999999999</v>
      </c>
      <c r="H39" s="57"/>
      <c r="I39" s="58">
        <v>19.875</v>
      </c>
      <c r="J39" s="57"/>
      <c r="K39" s="58"/>
      <c r="L39" s="57"/>
      <c r="M39" s="58"/>
      <c r="N39" s="57"/>
      <c r="O39" s="58"/>
      <c r="Q39" s="57"/>
      <c r="R39" s="58">
        <v>36.957351320023037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38108</v>
      </c>
      <c r="B40" s="57">
        <v>26.414999999999999</v>
      </c>
      <c r="C40" s="58">
        <v>24.397500000000001</v>
      </c>
      <c r="D40" s="57">
        <v>22.065000000000001</v>
      </c>
      <c r="E40" s="58">
        <v>27.36</v>
      </c>
      <c r="F40" s="57">
        <v>28.11</v>
      </c>
      <c r="G40" s="58">
        <v>26.414999999999999</v>
      </c>
      <c r="H40" s="57"/>
      <c r="I40" s="58">
        <v>19.875</v>
      </c>
      <c r="J40" s="57"/>
      <c r="K40" s="58"/>
      <c r="L40" s="57"/>
      <c r="M40" s="58"/>
      <c r="N40" s="57"/>
      <c r="O40" s="58"/>
      <c r="Q40" s="57"/>
      <c r="R40" s="58">
        <v>36.890528763293112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38139</v>
      </c>
      <c r="B41" s="57">
        <v>29.543000000000003</v>
      </c>
      <c r="C41" s="58">
        <v>25.2</v>
      </c>
      <c r="D41" s="57">
        <v>22.868000000000002</v>
      </c>
      <c r="E41" s="58">
        <v>30.263000000000002</v>
      </c>
      <c r="F41" s="57">
        <v>31.238000000000003</v>
      </c>
      <c r="G41" s="58">
        <v>29.543000000000003</v>
      </c>
      <c r="H41" s="57"/>
      <c r="I41" s="58">
        <v>24.375</v>
      </c>
      <c r="J41" s="57"/>
      <c r="K41" s="58"/>
      <c r="L41" s="57"/>
      <c r="M41" s="58"/>
      <c r="N41" s="57"/>
      <c r="O41" s="58"/>
      <c r="Q41" s="57"/>
      <c r="R41" s="58">
        <v>37.384759706466966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38169</v>
      </c>
      <c r="B42" s="57">
        <v>39.623000000000005</v>
      </c>
      <c r="C42" s="58">
        <v>37.792499999999997</v>
      </c>
      <c r="D42" s="57">
        <v>34.628</v>
      </c>
      <c r="E42" s="58">
        <v>36.869999999999997</v>
      </c>
      <c r="F42" s="57">
        <v>40.965000000000003</v>
      </c>
      <c r="G42" s="58">
        <v>39.623000000000005</v>
      </c>
      <c r="H42" s="57"/>
      <c r="I42" s="58">
        <v>27.375</v>
      </c>
      <c r="J42" s="57"/>
      <c r="K42" s="58"/>
      <c r="L42" s="57"/>
      <c r="M42" s="58"/>
      <c r="N42" s="57"/>
      <c r="O42" s="58"/>
      <c r="Q42" s="57"/>
      <c r="R42" s="58">
        <v>37.972001249783553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38200</v>
      </c>
      <c r="B43" s="57">
        <v>44.145000000000003</v>
      </c>
      <c r="C43" s="58">
        <v>42.307499999999997</v>
      </c>
      <c r="D43" s="57">
        <v>39.78</v>
      </c>
      <c r="E43" s="58">
        <v>42.825000000000003</v>
      </c>
      <c r="F43" s="57">
        <v>45.308</v>
      </c>
      <c r="G43" s="58">
        <v>44.145000000000003</v>
      </c>
      <c r="H43" s="57"/>
      <c r="I43" s="58">
        <v>34.125</v>
      </c>
      <c r="J43" s="57"/>
      <c r="K43" s="58"/>
      <c r="L43" s="57"/>
      <c r="M43" s="58"/>
      <c r="N43" s="57"/>
      <c r="O43" s="58"/>
      <c r="Q43" s="57"/>
      <c r="R43" s="58">
        <v>38.469813521681125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38231</v>
      </c>
      <c r="B44" s="57">
        <v>35.453000000000003</v>
      </c>
      <c r="C44" s="58">
        <v>36.18</v>
      </c>
      <c r="D44" s="57">
        <v>33.659999999999997</v>
      </c>
      <c r="E44" s="58">
        <v>39.608000000000004</v>
      </c>
      <c r="F44" s="57">
        <v>36.270000000000003</v>
      </c>
      <c r="G44" s="58">
        <v>35.453000000000003</v>
      </c>
      <c r="H44" s="57"/>
      <c r="I44" s="58">
        <v>21.9375</v>
      </c>
      <c r="J44" s="57"/>
      <c r="K44" s="58"/>
      <c r="L44" s="57"/>
      <c r="M44" s="58"/>
      <c r="N44" s="57"/>
      <c r="O44" s="58"/>
      <c r="Q44" s="57"/>
      <c r="R44" s="58">
        <v>38.392930489415932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38261</v>
      </c>
      <c r="B45" s="57">
        <v>28.155000000000001</v>
      </c>
      <c r="C45" s="58">
        <v>29.565000000000001</v>
      </c>
      <c r="D45" s="57">
        <v>29.475000000000001</v>
      </c>
      <c r="E45" s="58">
        <v>30.585000000000001</v>
      </c>
      <c r="F45" s="57">
        <v>29.153000000000002</v>
      </c>
      <c r="G45" s="58">
        <v>28.155000000000001</v>
      </c>
      <c r="H45" s="57"/>
      <c r="I45" s="58">
        <v>22.875</v>
      </c>
      <c r="J45" s="57"/>
      <c r="K45" s="58"/>
      <c r="L45" s="57"/>
      <c r="M45" s="58"/>
      <c r="N45" s="57"/>
      <c r="O45" s="58"/>
      <c r="Q45" s="57"/>
      <c r="R45" s="58">
        <v>38.396297753890465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38292</v>
      </c>
      <c r="B46" s="57">
        <v>27.113</v>
      </c>
      <c r="C46" s="58">
        <v>26.984999999999999</v>
      </c>
      <c r="D46" s="57">
        <v>26.903000000000002</v>
      </c>
      <c r="E46" s="58">
        <v>29.46</v>
      </c>
      <c r="F46" s="57">
        <v>28.95</v>
      </c>
      <c r="G46" s="58">
        <v>27.113</v>
      </c>
      <c r="H46" s="57"/>
      <c r="I46" s="58">
        <v>19.5</v>
      </c>
      <c r="J46" s="57"/>
      <c r="K46" s="58"/>
      <c r="L46" s="57"/>
      <c r="M46" s="58"/>
      <c r="N46" s="57"/>
      <c r="O46" s="58"/>
      <c r="Q46" s="57"/>
      <c r="R46" s="58">
        <v>41.137769266094232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38322</v>
      </c>
      <c r="B47" s="57">
        <v>27.113</v>
      </c>
      <c r="C47" s="58">
        <v>28.5975</v>
      </c>
      <c r="D47" s="57">
        <v>28.508000000000003</v>
      </c>
      <c r="E47" s="58">
        <v>30.75</v>
      </c>
      <c r="F47" s="57">
        <v>29.843</v>
      </c>
      <c r="G47" s="58">
        <v>27.113</v>
      </c>
      <c r="H47" s="57"/>
      <c r="I47" s="58">
        <v>21.5625</v>
      </c>
      <c r="J47" s="57"/>
      <c r="K47" s="58"/>
      <c r="L47" s="57"/>
      <c r="M47" s="58"/>
      <c r="N47" s="57"/>
      <c r="O47" s="58"/>
      <c r="Q47" s="57"/>
      <c r="R47" s="58">
        <v>43.112502940272982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38353</v>
      </c>
      <c r="B48" s="57">
        <v>27.308</v>
      </c>
      <c r="C48" s="58">
        <v>30.57</v>
      </c>
      <c r="D48" s="57">
        <v>30.285</v>
      </c>
      <c r="E48" s="58">
        <v>31.268000000000001</v>
      </c>
      <c r="F48" s="57">
        <v>30.405000000000001</v>
      </c>
      <c r="G48" s="58">
        <v>27.308</v>
      </c>
      <c r="H48" s="57"/>
      <c r="I48" s="58">
        <v>14.4375</v>
      </c>
      <c r="J48" s="57"/>
      <c r="K48" s="58"/>
      <c r="L48" s="57"/>
      <c r="M48" s="58"/>
      <c r="N48" s="57"/>
      <c r="O48" s="58"/>
      <c r="Q48" s="57"/>
      <c r="R48" s="58">
        <v>43.075771743924136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38384</v>
      </c>
      <c r="B49" s="57">
        <v>26.963000000000001</v>
      </c>
      <c r="C49" s="58">
        <v>29.745000000000001</v>
      </c>
      <c r="D49" s="57">
        <v>29.453000000000003</v>
      </c>
      <c r="E49" s="58">
        <v>30.713000000000001</v>
      </c>
      <c r="F49" s="57">
        <v>29.355</v>
      </c>
      <c r="G49" s="58">
        <v>26.963000000000001</v>
      </c>
      <c r="H49" s="57"/>
      <c r="I49" s="58">
        <v>16.125</v>
      </c>
      <c r="J49" s="57"/>
      <c r="K49" s="58"/>
      <c r="L49" s="57"/>
      <c r="M49" s="58"/>
      <c r="N49" s="57"/>
      <c r="O49" s="58"/>
      <c r="Q49" s="57"/>
      <c r="R49" s="58">
        <v>41.608569293542715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38412</v>
      </c>
      <c r="B50" s="57">
        <v>26.963000000000001</v>
      </c>
      <c r="C50" s="58">
        <v>27.39</v>
      </c>
      <c r="D50" s="57">
        <v>26.963000000000001</v>
      </c>
      <c r="E50" s="58">
        <v>29.745000000000001</v>
      </c>
      <c r="F50" s="57">
        <v>28.305</v>
      </c>
      <c r="G50" s="58">
        <v>26.963000000000001</v>
      </c>
      <c r="H50" s="57"/>
      <c r="I50" s="58">
        <v>13.875</v>
      </c>
      <c r="J50" s="57"/>
      <c r="K50" s="58"/>
      <c r="L50" s="57"/>
      <c r="M50" s="58"/>
      <c r="N50" s="57"/>
      <c r="O50" s="58"/>
      <c r="Q50" s="57"/>
      <c r="R50" s="58">
        <v>39.73670313390398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38443</v>
      </c>
      <c r="B51" s="57">
        <v>26.61</v>
      </c>
      <c r="C51" s="58">
        <v>27.532499999999999</v>
      </c>
      <c r="D51" s="57">
        <v>25.305</v>
      </c>
      <c r="E51" s="58">
        <v>28.364999999999998</v>
      </c>
      <c r="F51" s="57">
        <v>27.953000000000003</v>
      </c>
      <c r="G51" s="58">
        <v>26.61</v>
      </c>
      <c r="H51" s="57"/>
      <c r="I51" s="58">
        <v>19.125</v>
      </c>
      <c r="J51" s="57"/>
      <c r="K51" s="58"/>
      <c r="L51" s="57"/>
      <c r="M51" s="58"/>
      <c r="N51" s="57"/>
      <c r="O51" s="58"/>
      <c r="Q51" s="57"/>
      <c r="R51" s="58">
        <v>37.006077759687841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38473</v>
      </c>
      <c r="B52" s="57">
        <v>26.61</v>
      </c>
      <c r="C52" s="58">
        <v>25.59</v>
      </c>
      <c r="D52" s="57">
        <v>23.37</v>
      </c>
      <c r="E52" s="58">
        <v>28.364999999999998</v>
      </c>
      <c r="F52" s="57">
        <v>28.305</v>
      </c>
      <c r="G52" s="58">
        <v>26.61</v>
      </c>
      <c r="H52" s="57"/>
      <c r="I52" s="58">
        <v>19.125</v>
      </c>
      <c r="J52" s="57"/>
      <c r="K52" s="58"/>
      <c r="L52" s="57"/>
      <c r="M52" s="58"/>
      <c r="N52" s="57"/>
      <c r="O52" s="58"/>
      <c r="Q52" s="57"/>
      <c r="R52" s="58">
        <v>36.940221584092683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38504</v>
      </c>
      <c r="B53" s="57">
        <v>29.76</v>
      </c>
      <c r="C53" s="58">
        <v>26.287500000000001</v>
      </c>
      <c r="D53" s="57">
        <v>24.06</v>
      </c>
      <c r="E53" s="58">
        <v>30.855</v>
      </c>
      <c r="F53" s="57">
        <v>31.454999999999998</v>
      </c>
      <c r="G53" s="58">
        <v>29.76</v>
      </c>
      <c r="H53" s="57"/>
      <c r="I53" s="58">
        <v>22.875</v>
      </c>
      <c r="J53" s="57"/>
      <c r="K53" s="58"/>
      <c r="L53" s="57"/>
      <c r="M53" s="58"/>
      <c r="N53" s="57"/>
      <c r="O53" s="58"/>
      <c r="Q53" s="57"/>
      <c r="R53" s="58">
        <v>37.418940907763506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38534</v>
      </c>
      <c r="B54" s="57">
        <v>39.914999999999999</v>
      </c>
      <c r="C54" s="58">
        <v>37.125</v>
      </c>
      <c r="D54" s="57">
        <v>34.17</v>
      </c>
      <c r="E54" s="58">
        <v>36.533000000000001</v>
      </c>
      <c r="F54" s="57">
        <v>41.25</v>
      </c>
      <c r="G54" s="58">
        <v>39.914999999999999</v>
      </c>
      <c r="H54" s="57"/>
      <c r="I54" s="58">
        <v>20.625</v>
      </c>
      <c r="J54" s="57"/>
      <c r="K54" s="58"/>
      <c r="L54" s="57"/>
      <c r="M54" s="58"/>
      <c r="N54" s="57"/>
      <c r="O54" s="58"/>
      <c r="Q54" s="57"/>
      <c r="R54" s="58">
        <v>37.988066243444578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38565</v>
      </c>
      <c r="B55" s="57">
        <v>44.468000000000004</v>
      </c>
      <c r="C55" s="58">
        <v>41.017499999999998</v>
      </c>
      <c r="D55" s="57">
        <v>38.603000000000002</v>
      </c>
      <c r="E55" s="58">
        <v>41.648000000000003</v>
      </c>
      <c r="F55" s="57">
        <v>45.623000000000005</v>
      </c>
      <c r="G55" s="58">
        <v>44.468000000000004</v>
      </c>
      <c r="H55" s="57"/>
      <c r="I55" s="58">
        <v>27.375</v>
      </c>
      <c r="J55" s="57"/>
      <c r="K55" s="58"/>
      <c r="L55" s="57"/>
      <c r="M55" s="58"/>
      <c r="N55" s="57"/>
      <c r="O55" s="58"/>
      <c r="Q55" s="57"/>
      <c r="R55" s="58">
        <v>38.470191715025543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38596</v>
      </c>
      <c r="B56" s="57">
        <v>35.715000000000003</v>
      </c>
      <c r="C56" s="58">
        <v>35.744999999999997</v>
      </c>
      <c r="D56" s="57">
        <v>33.344999999999999</v>
      </c>
      <c r="E56" s="58">
        <v>38.888000000000005</v>
      </c>
      <c r="F56" s="57">
        <v>36.524999999999999</v>
      </c>
      <c r="G56" s="58">
        <v>35.715000000000003</v>
      </c>
      <c r="H56" s="57"/>
      <c r="I56" s="58">
        <v>17.4375</v>
      </c>
      <c r="J56" s="57"/>
      <c r="K56" s="58"/>
      <c r="L56" s="57"/>
      <c r="M56" s="58"/>
      <c r="N56" s="57"/>
      <c r="O56" s="58"/>
      <c r="Q56" s="57"/>
      <c r="R56" s="58">
        <v>38.394722825785202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38626</v>
      </c>
      <c r="B57" s="57">
        <v>28.364999999999998</v>
      </c>
      <c r="C57" s="58">
        <v>30.052499999999998</v>
      </c>
      <c r="D57" s="57">
        <v>29.745000000000001</v>
      </c>
      <c r="E57" s="58">
        <v>31.14</v>
      </c>
      <c r="F57" s="57">
        <v>29.355</v>
      </c>
      <c r="G57" s="58">
        <v>28.364999999999998</v>
      </c>
      <c r="H57" s="57"/>
      <c r="I57" s="58">
        <v>20.625</v>
      </c>
      <c r="J57" s="57"/>
      <c r="K57" s="58"/>
      <c r="L57" s="57"/>
      <c r="M57" s="58"/>
      <c r="N57" s="57"/>
      <c r="O57" s="58"/>
      <c r="Q57" s="57"/>
      <c r="R57" s="58">
        <v>38.396384339159972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38657</v>
      </c>
      <c r="B58" s="57">
        <v>27.315000000000001</v>
      </c>
      <c r="C58" s="58">
        <v>27.8325</v>
      </c>
      <c r="D58" s="57">
        <v>27.533000000000001</v>
      </c>
      <c r="E58" s="58">
        <v>30.173000000000002</v>
      </c>
      <c r="F58" s="57">
        <v>29.153000000000002</v>
      </c>
      <c r="G58" s="58">
        <v>27.315000000000001</v>
      </c>
      <c r="H58" s="57"/>
      <c r="I58" s="58">
        <v>17.625</v>
      </c>
      <c r="J58" s="57"/>
      <c r="K58" s="58"/>
      <c r="L58" s="57"/>
      <c r="M58" s="58"/>
      <c r="N58" s="57"/>
      <c r="O58" s="58"/>
      <c r="Q58" s="57"/>
      <c r="R58" s="58">
        <v>41.125599919888018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38687</v>
      </c>
      <c r="B59" s="57">
        <v>27.315000000000001</v>
      </c>
      <c r="C59" s="58">
        <v>29.227499999999999</v>
      </c>
      <c r="D59" s="57">
        <v>28.92</v>
      </c>
      <c r="E59" s="58">
        <v>31.274999999999999</v>
      </c>
      <c r="F59" s="57">
        <v>30.053000000000001</v>
      </c>
      <c r="G59" s="58">
        <v>27.315000000000001</v>
      </c>
      <c r="H59" s="57"/>
      <c r="I59" s="58">
        <v>19.6875</v>
      </c>
      <c r="J59" s="57"/>
      <c r="K59" s="58"/>
      <c r="L59" s="57"/>
      <c r="M59" s="58"/>
      <c r="N59" s="57"/>
      <c r="O59" s="58"/>
      <c r="Q59" s="57"/>
      <c r="R59" s="58">
        <v>43.056867713011577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38718</v>
      </c>
      <c r="B60" s="57">
        <v>27.51</v>
      </c>
      <c r="C60" s="58">
        <v>31.14</v>
      </c>
      <c r="D60" s="57">
        <v>30.533000000000001</v>
      </c>
      <c r="E60" s="58">
        <v>31.703000000000003</v>
      </c>
      <c r="F60" s="57">
        <v>30.614999999999998</v>
      </c>
      <c r="G60" s="58">
        <v>27.51</v>
      </c>
      <c r="H60" s="57"/>
      <c r="I60" s="58">
        <v>14.625</v>
      </c>
      <c r="J60" s="57"/>
      <c r="K60" s="58"/>
      <c r="L60" s="57"/>
      <c r="M60" s="58"/>
      <c r="N60" s="57"/>
      <c r="O60" s="58"/>
      <c r="Q60" s="57"/>
      <c r="R60" s="58">
        <v>40.392658307375768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38749</v>
      </c>
      <c r="B61" s="57">
        <v>27.158000000000001</v>
      </c>
      <c r="C61" s="58">
        <v>30.383000000000003</v>
      </c>
      <c r="D61" s="57">
        <v>29.774999999999999</v>
      </c>
      <c r="E61" s="58">
        <v>31.2</v>
      </c>
      <c r="F61" s="57">
        <v>29.558</v>
      </c>
      <c r="G61" s="58">
        <v>27.158000000000001</v>
      </c>
      <c r="H61" s="57"/>
      <c r="I61" s="58">
        <v>16.3125</v>
      </c>
      <c r="J61" s="57"/>
      <c r="K61" s="58"/>
      <c r="L61" s="57"/>
      <c r="M61" s="58"/>
      <c r="N61" s="57"/>
      <c r="O61" s="58"/>
      <c r="Q61" s="57"/>
      <c r="R61" s="58">
        <v>39.077447029525857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38777</v>
      </c>
      <c r="B62" s="57">
        <v>27.158000000000001</v>
      </c>
      <c r="C62" s="58">
        <v>28.223000000000003</v>
      </c>
      <c r="D62" s="57">
        <v>27.51</v>
      </c>
      <c r="E62" s="58">
        <v>30.323</v>
      </c>
      <c r="F62" s="57">
        <v>28.5</v>
      </c>
      <c r="G62" s="58">
        <v>27.158000000000001</v>
      </c>
      <c r="H62" s="57"/>
      <c r="I62" s="58">
        <v>14.0625</v>
      </c>
      <c r="J62" s="57"/>
      <c r="K62" s="58"/>
      <c r="L62" s="57"/>
      <c r="M62" s="58"/>
      <c r="N62" s="57"/>
      <c r="O62" s="58"/>
      <c r="Q62" s="57"/>
      <c r="R62" s="58">
        <v>37.390212066373998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38808</v>
      </c>
      <c r="B63" s="57">
        <v>26.805</v>
      </c>
      <c r="C63" s="58">
        <v>28.358000000000001</v>
      </c>
      <c r="D63" s="57">
        <v>26.003</v>
      </c>
      <c r="E63" s="58">
        <v>29.063000000000002</v>
      </c>
      <c r="F63" s="57">
        <v>28.148</v>
      </c>
      <c r="G63" s="58">
        <v>26.805</v>
      </c>
      <c r="H63" s="57"/>
      <c r="I63" s="58">
        <v>19.3125</v>
      </c>
      <c r="J63" s="57"/>
      <c r="K63" s="58"/>
      <c r="L63" s="57"/>
      <c r="M63" s="58"/>
      <c r="N63" s="57"/>
      <c r="O63" s="58"/>
      <c r="Q63" s="57"/>
      <c r="R63" s="58">
        <v>34.858817090676553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38838</v>
      </c>
      <c r="B64" s="57">
        <v>26.805</v>
      </c>
      <c r="C64" s="58">
        <v>26.58</v>
      </c>
      <c r="D64" s="57">
        <v>24.233000000000001</v>
      </c>
      <c r="E64" s="58">
        <v>29.07</v>
      </c>
      <c r="F64" s="57">
        <v>28.5</v>
      </c>
      <c r="G64" s="58">
        <v>26.805</v>
      </c>
      <c r="H64" s="57"/>
      <c r="I64" s="58">
        <v>19.3125</v>
      </c>
      <c r="J64" s="57"/>
      <c r="K64" s="58"/>
      <c r="L64" s="57"/>
      <c r="M64" s="58"/>
      <c r="N64" s="57"/>
      <c r="O64" s="58"/>
      <c r="Q64" s="57"/>
      <c r="R64" s="58">
        <v>34.814245438312938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38869</v>
      </c>
      <c r="B65" s="57">
        <v>29.978000000000002</v>
      </c>
      <c r="C65" s="58">
        <v>27.217500000000001</v>
      </c>
      <c r="D65" s="57">
        <v>24.87</v>
      </c>
      <c r="E65" s="58">
        <v>31.335000000000001</v>
      </c>
      <c r="F65" s="57">
        <v>31.673000000000002</v>
      </c>
      <c r="G65" s="58">
        <v>29.978000000000002</v>
      </c>
      <c r="H65" s="57"/>
      <c r="I65" s="58">
        <v>23.0625</v>
      </c>
      <c r="J65" s="57"/>
      <c r="K65" s="58"/>
      <c r="L65" s="57"/>
      <c r="M65" s="58"/>
      <c r="N65" s="57"/>
      <c r="O65" s="58"/>
      <c r="Q65" s="57"/>
      <c r="R65" s="58">
        <v>35.268446441691076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38899</v>
      </c>
      <c r="B66" s="57">
        <v>40.207999999999998</v>
      </c>
      <c r="C66" s="58">
        <v>37.148000000000003</v>
      </c>
      <c r="D66" s="57">
        <v>34.073</v>
      </c>
      <c r="E66" s="58">
        <v>36.494999999999997</v>
      </c>
      <c r="F66" s="57">
        <v>41.534999999999997</v>
      </c>
      <c r="G66" s="58">
        <v>40.207999999999998</v>
      </c>
      <c r="H66" s="57"/>
      <c r="I66" s="58">
        <v>20.8125</v>
      </c>
      <c r="J66" s="57"/>
      <c r="K66" s="58"/>
      <c r="L66" s="57"/>
      <c r="M66" s="58"/>
      <c r="N66" s="57"/>
      <c r="O66" s="58"/>
      <c r="Q66" s="57"/>
      <c r="R66" s="58">
        <v>35.804043992539917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38930</v>
      </c>
      <c r="B67" s="57">
        <v>44.798000000000002</v>
      </c>
      <c r="C67" s="58">
        <v>40.718000000000004</v>
      </c>
      <c r="D67" s="57">
        <v>38.108000000000004</v>
      </c>
      <c r="E67" s="58">
        <v>41.152999999999999</v>
      </c>
      <c r="F67" s="57">
        <v>45.945</v>
      </c>
      <c r="G67" s="58">
        <v>44.798000000000002</v>
      </c>
      <c r="H67" s="57"/>
      <c r="I67" s="58">
        <v>27.5625</v>
      </c>
      <c r="J67" s="57"/>
      <c r="K67" s="58"/>
      <c r="L67" s="57"/>
      <c r="M67" s="58"/>
      <c r="N67" s="57"/>
      <c r="O67" s="58"/>
      <c r="Q67" s="57"/>
      <c r="R67" s="58">
        <v>36.259853102051039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38961</v>
      </c>
      <c r="B68" s="57">
        <v>35.978000000000002</v>
      </c>
      <c r="C68" s="58">
        <v>35.888000000000005</v>
      </c>
      <c r="D68" s="57">
        <v>33.323</v>
      </c>
      <c r="E68" s="58">
        <v>38.633000000000003</v>
      </c>
      <c r="F68" s="57">
        <v>36.78</v>
      </c>
      <c r="G68" s="58">
        <v>35.978000000000002</v>
      </c>
      <c r="H68" s="57"/>
      <c r="I68" s="58">
        <v>17.625</v>
      </c>
      <c r="J68" s="57"/>
      <c r="K68" s="58"/>
      <c r="L68" s="57"/>
      <c r="M68" s="58"/>
      <c r="N68" s="57"/>
      <c r="O68" s="58"/>
      <c r="Q68" s="57"/>
      <c r="R68" s="58">
        <v>36.206291289182353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38991</v>
      </c>
      <c r="B69" s="57">
        <v>28.568000000000001</v>
      </c>
      <c r="C69" s="58">
        <v>30.668000000000003</v>
      </c>
      <c r="D69" s="57">
        <v>30.045000000000002</v>
      </c>
      <c r="E69" s="58">
        <v>31.59</v>
      </c>
      <c r="F69" s="57">
        <v>29.558</v>
      </c>
      <c r="G69" s="58">
        <v>28.568000000000001</v>
      </c>
      <c r="H69" s="57"/>
      <c r="I69" s="58">
        <v>20.8125</v>
      </c>
      <c r="J69" s="57"/>
      <c r="K69" s="58"/>
      <c r="L69" s="57"/>
      <c r="M69" s="58"/>
      <c r="N69" s="57"/>
      <c r="O69" s="58"/>
      <c r="Q69" s="57"/>
      <c r="R69" s="58">
        <v>36.222171860045854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39022</v>
      </c>
      <c r="B70" s="57">
        <v>27.51</v>
      </c>
      <c r="C70" s="58">
        <v>28.635000000000002</v>
      </c>
      <c r="D70" s="57">
        <v>28.028000000000002</v>
      </c>
      <c r="E70" s="58">
        <v>30.713000000000001</v>
      </c>
      <c r="F70" s="57">
        <v>29.363000000000003</v>
      </c>
      <c r="G70" s="58">
        <v>27.51</v>
      </c>
      <c r="H70" s="57"/>
      <c r="I70" s="58">
        <v>17.8125</v>
      </c>
      <c r="J70" s="57"/>
      <c r="K70" s="58"/>
      <c r="L70" s="57"/>
      <c r="M70" s="58"/>
      <c r="N70" s="57"/>
      <c r="O70" s="58"/>
      <c r="Q70" s="57"/>
      <c r="R70" s="58">
        <v>38.7847200160924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39052</v>
      </c>
      <c r="B71" s="57">
        <v>27.51</v>
      </c>
      <c r="C71" s="58">
        <v>29.918000000000003</v>
      </c>
      <c r="D71" s="57">
        <v>29.295000000000002</v>
      </c>
      <c r="E71" s="58">
        <v>31.718</v>
      </c>
      <c r="F71" s="57">
        <v>30.263000000000002</v>
      </c>
      <c r="G71" s="58">
        <v>27.51</v>
      </c>
      <c r="H71" s="57"/>
      <c r="I71" s="58">
        <v>19.875</v>
      </c>
      <c r="J71" s="57"/>
      <c r="K71" s="58"/>
      <c r="L71" s="57"/>
      <c r="M71" s="58"/>
      <c r="N71" s="57"/>
      <c r="O71" s="58"/>
      <c r="Q71" s="57"/>
      <c r="R71" s="58">
        <v>40.552470351627186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39083</v>
      </c>
      <c r="B72" s="57">
        <v>27.713000000000001</v>
      </c>
      <c r="C72" s="58">
        <v>31.703000000000003</v>
      </c>
      <c r="D72" s="57">
        <v>30.788</v>
      </c>
      <c r="E72" s="58">
        <v>32.137999999999998</v>
      </c>
      <c r="F72" s="57">
        <v>30.824999999999999</v>
      </c>
      <c r="G72" s="58">
        <v>27.713000000000001</v>
      </c>
      <c r="H72" s="57"/>
      <c r="I72" s="58">
        <v>21.637499999999999</v>
      </c>
      <c r="J72" s="57"/>
      <c r="K72" s="58"/>
      <c r="L72" s="57"/>
      <c r="M72" s="58"/>
      <c r="N72" s="57"/>
      <c r="O72" s="58"/>
      <c r="Q72" s="57"/>
      <c r="R72" s="58">
        <v>41.717193637562268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39114</v>
      </c>
      <c r="B73" s="57">
        <v>27.36</v>
      </c>
      <c r="C73" s="58">
        <v>31.013000000000002</v>
      </c>
      <c r="D73" s="57">
        <v>30.098000000000003</v>
      </c>
      <c r="E73" s="58">
        <v>31.68</v>
      </c>
      <c r="F73" s="57">
        <v>29.76</v>
      </c>
      <c r="G73" s="58">
        <v>27.36</v>
      </c>
      <c r="H73" s="57"/>
      <c r="I73" s="58">
        <v>23.324999999999999</v>
      </c>
      <c r="J73" s="57"/>
      <c r="K73" s="58"/>
      <c r="L73" s="57"/>
      <c r="M73" s="58"/>
      <c r="N73" s="57"/>
      <c r="O73" s="58"/>
      <c r="Q73" s="57"/>
      <c r="R73" s="58">
        <v>40.386631261788644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39142</v>
      </c>
      <c r="B74" s="57">
        <v>27.36</v>
      </c>
      <c r="C74" s="58">
        <v>29.033000000000001</v>
      </c>
      <c r="D74" s="57">
        <v>28.035</v>
      </c>
      <c r="E74" s="58">
        <v>30.878</v>
      </c>
      <c r="F74" s="57">
        <v>28.695</v>
      </c>
      <c r="G74" s="58">
        <v>27.36</v>
      </c>
      <c r="H74" s="57"/>
      <c r="I74" s="58">
        <v>21.074999999999999</v>
      </c>
      <c r="J74" s="57"/>
      <c r="K74" s="58"/>
      <c r="L74" s="57"/>
      <c r="M74" s="58"/>
      <c r="N74" s="57"/>
      <c r="O74" s="58"/>
      <c r="Q74" s="57"/>
      <c r="R74" s="58">
        <v>38.683943870940588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39173</v>
      </c>
      <c r="B75" s="57">
        <v>27</v>
      </c>
      <c r="C75" s="58">
        <v>29.153000000000002</v>
      </c>
      <c r="D75" s="57">
        <v>26.663</v>
      </c>
      <c r="E75" s="58">
        <v>29.738000000000003</v>
      </c>
      <c r="F75" s="57">
        <v>28.343</v>
      </c>
      <c r="G75" s="58">
        <v>27</v>
      </c>
      <c r="H75" s="57"/>
      <c r="I75" s="58">
        <v>26.324999999999999</v>
      </c>
      <c r="J75" s="57"/>
      <c r="K75" s="58"/>
      <c r="L75" s="57"/>
      <c r="M75" s="58"/>
      <c r="N75" s="57"/>
      <c r="O75" s="58"/>
      <c r="Q75" s="57"/>
      <c r="R75" s="58">
        <v>36.133820232328652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39203</v>
      </c>
      <c r="B76" s="57">
        <v>27</v>
      </c>
      <c r="C76" s="58">
        <v>27.524999999999999</v>
      </c>
      <c r="D76" s="57">
        <v>25.058</v>
      </c>
      <c r="E76" s="58">
        <v>29.738000000000003</v>
      </c>
      <c r="F76" s="57">
        <v>28.695</v>
      </c>
      <c r="G76" s="58">
        <v>27</v>
      </c>
      <c r="H76" s="57"/>
      <c r="I76" s="58">
        <v>26.324999999999999</v>
      </c>
      <c r="J76" s="57"/>
      <c r="K76" s="58"/>
      <c r="L76" s="57"/>
      <c r="M76" s="58"/>
      <c r="N76" s="57"/>
      <c r="O76" s="58"/>
      <c r="Q76" s="57"/>
      <c r="R76" s="58">
        <v>36.079295081598467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39234</v>
      </c>
      <c r="B77" s="57">
        <v>30.203000000000003</v>
      </c>
      <c r="C77" s="58">
        <v>28.118000000000002</v>
      </c>
      <c r="D77" s="57">
        <v>25.635000000000002</v>
      </c>
      <c r="E77" s="58">
        <v>31.8</v>
      </c>
      <c r="F77" s="57">
        <v>31.89</v>
      </c>
      <c r="G77" s="58">
        <v>30.203000000000003</v>
      </c>
      <c r="H77" s="57"/>
      <c r="I77" s="58">
        <v>30.824999999999999</v>
      </c>
      <c r="J77" s="57"/>
      <c r="K77" s="58"/>
      <c r="L77" s="57"/>
      <c r="M77" s="58"/>
      <c r="N77" s="57"/>
      <c r="O77" s="58"/>
      <c r="Q77" s="57"/>
      <c r="R77" s="58">
        <v>36.524162170395712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39264</v>
      </c>
      <c r="B78" s="57">
        <v>40.508000000000003</v>
      </c>
      <c r="C78" s="58">
        <v>37.215000000000003</v>
      </c>
      <c r="D78" s="57">
        <v>34.012999999999998</v>
      </c>
      <c r="E78" s="58">
        <v>36.488</v>
      </c>
      <c r="F78" s="57">
        <v>41.828000000000003</v>
      </c>
      <c r="G78" s="58">
        <v>40.508000000000003</v>
      </c>
      <c r="H78" s="57"/>
      <c r="I78" s="58">
        <v>36.075000000000003</v>
      </c>
      <c r="J78" s="57"/>
      <c r="K78" s="58"/>
      <c r="L78" s="57"/>
      <c r="M78" s="58"/>
      <c r="N78" s="57"/>
      <c r="O78" s="58"/>
      <c r="Q78" s="57"/>
      <c r="R78" s="58">
        <v>37.050276281452007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39295</v>
      </c>
      <c r="B79" s="57">
        <v>45.12</v>
      </c>
      <c r="C79" s="58">
        <v>40.493000000000002</v>
      </c>
      <c r="D79" s="57">
        <v>37.688000000000002</v>
      </c>
      <c r="E79" s="58">
        <v>40.725000000000001</v>
      </c>
      <c r="F79" s="57">
        <v>46.26</v>
      </c>
      <c r="G79" s="58">
        <v>45.12</v>
      </c>
      <c r="H79" s="57"/>
      <c r="I79" s="58">
        <v>42.825000000000003</v>
      </c>
      <c r="J79" s="57"/>
      <c r="K79" s="58"/>
      <c r="L79" s="57"/>
      <c r="M79" s="58"/>
      <c r="N79" s="57"/>
      <c r="O79" s="58"/>
      <c r="Q79" s="57"/>
      <c r="R79" s="58">
        <v>37.495305175572035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39326</v>
      </c>
      <c r="B80" s="57">
        <v>36.24</v>
      </c>
      <c r="C80" s="58">
        <v>36.068000000000005</v>
      </c>
      <c r="D80" s="57">
        <v>33.33</v>
      </c>
      <c r="E80" s="58">
        <v>38.438000000000002</v>
      </c>
      <c r="F80" s="57">
        <v>37.034999999999997</v>
      </c>
      <c r="G80" s="58">
        <v>36.24</v>
      </c>
      <c r="H80" s="57"/>
      <c r="I80" s="58">
        <v>29.887499999999999</v>
      </c>
      <c r="J80" s="57"/>
      <c r="K80" s="58"/>
      <c r="L80" s="57"/>
      <c r="M80" s="58"/>
      <c r="N80" s="57"/>
      <c r="O80" s="58"/>
      <c r="Q80" s="57"/>
      <c r="R80" s="58">
        <v>37.429350645591533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39356</v>
      </c>
      <c r="B81" s="57">
        <v>28.778000000000002</v>
      </c>
      <c r="C81" s="58">
        <v>31.29</v>
      </c>
      <c r="D81" s="57">
        <v>30.353000000000002</v>
      </c>
      <c r="E81" s="58">
        <v>32.033000000000001</v>
      </c>
      <c r="F81" s="57">
        <v>29.76</v>
      </c>
      <c r="G81" s="58">
        <v>28.778000000000002</v>
      </c>
      <c r="H81" s="57"/>
      <c r="I81" s="58">
        <v>30.074999999999999</v>
      </c>
      <c r="J81" s="57"/>
      <c r="K81" s="58"/>
      <c r="L81" s="57"/>
      <c r="M81" s="58"/>
      <c r="N81" s="57"/>
      <c r="O81" s="58"/>
      <c r="Q81" s="57"/>
      <c r="R81" s="58">
        <v>37.432948170566846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39387</v>
      </c>
      <c r="B82" s="57">
        <v>27.713000000000001</v>
      </c>
      <c r="C82" s="58">
        <v>29.423000000000002</v>
      </c>
      <c r="D82" s="57">
        <v>28.515000000000001</v>
      </c>
      <c r="E82" s="58">
        <v>31.238000000000003</v>
      </c>
      <c r="F82" s="57">
        <v>29.565000000000001</v>
      </c>
      <c r="G82" s="58">
        <v>27.713000000000001</v>
      </c>
      <c r="H82" s="57"/>
      <c r="I82" s="58">
        <v>27.074999999999999</v>
      </c>
      <c r="J82" s="57"/>
      <c r="K82" s="58"/>
      <c r="L82" s="57"/>
      <c r="M82" s="58"/>
      <c r="N82" s="57"/>
      <c r="O82" s="58"/>
      <c r="Q82" s="57"/>
      <c r="R82" s="58">
        <v>39.934367681522055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39417</v>
      </c>
      <c r="B83" s="57">
        <v>27.713000000000001</v>
      </c>
      <c r="C83" s="58">
        <v>30.6</v>
      </c>
      <c r="D83" s="57">
        <v>29.67</v>
      </c>
      <c r="E83" s="58">
        <v>32.152999999999999</v>
      </c>
      <c r="F83" s="57">
        <v>30.473000000000003</v>
      </c>
      <c r="G83" s="58">
        <v>27.713000000000001</v>
      </c>
      <c r="H83" s="57"/>
      <c r="I83" s="58">
        <v>29.137499999999999</v>
      </c>
      <c r="J83" s="57"/>
      <c r="K83" s="58"/>
      <c r="L83" s="57"/>
      <c r="M83" s="58"/>
      <c r="N83" s="57"/>
      <c r="O83" s="58"/>
      <c r="Q83" s="57"/>
      <c r="R83" s="58">
        <v>41.70417609497234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39448</v>
      </c>
      <c r="B84" s="57">
        <v>27.914999999999999</v>
      </c>
      <c r="C84" s="58">
        <v>32.340000000000003</v>
      </c>
      <c r="D84" s="57">
        <v>31.103000000000002</v>
      </c>
      <c r="E84" s="58">
        <v>32.505000000000003</v>
      </c>
      <c r="F84" s="57">
        <v>31.035</v>
      </c>
      <c r="G84" s="58">
        <v>27.914999999999999</v>
      </c>
      <c r="H84" s="57"/>
      <c r="I84" s="58">
        <v>21.9</v>
      </c>
      <c r="J84" s="57"/>
      <c r="K84" s="58"/>
      <c r="L84" s="57"/>
      <c r="M84" s="58"/>
      <c r="N84" s="57"/>
      <c r="O84" s="58"/>
      <c r="Q84" s="57"/>
      <c r="R84" s="58">
        <v>42.899280941113574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39479</v>
      </c>
      <c r="B85" s="57">
        <v>27.555</v>
      </c>
      <c r="C85" s="58">
        <v>31.688000000000002</v>
      </c>
      <c r="D85" s="57">
        <v>30.465</v>
      </c>
      <c r="E85" s="58">
        <v>32.078000000000003</v>
      </c>
      <c r="F85" s="57">
        <v>29.963000000000001</v>
      </c>
      <c r="G85" s="58">
        <v>27.555</v>
      </c>
      <c r="H85" s="57"/>
      <c r="I85" s="58">
        <v>23.587499999999999</v>
      </c>
      <c r="J85" s="57"/>
      <c r="K85" s="58"/>
      <c r="L85" s="57"/>
      <c r="M85" s="58"/>
      <c r="N85" s="57"/>
      <c r="O85" s="58"/>
      <c r="Q85" s="57"/>
      <c r="R85" s="58">
        <v>41.567112589254123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39508</v>
      </c>
      <c r="B86" s="57">
        <v>27.555</v>
      </c>
      <c r="C86" s="58">
        <v>29.835000000000001</v>
      </c>
      <c r="D86" s="57">
        <v>28.545000000000002</v>
      </c>
      <c r="E86" s="58">
        <v>31.335000000000001</v>
      </c>
      <c r="F86" s="57">
        <v>28.898</v>
      </c>
      <c r="G86" s="58">
        <v>27.555</v>
      </c>
      <c r="H86" s="57"/>
      <c r="I86" s="58">
        <v>21.337499999999999</v>
      </c>
      <c r="J86" s="57"/>
      <c r="K86" s="58"/>
      <c r="L86" s="57"/>
      <c r="M86" s="58"/>
      <c r="N86" s="57"/>
      <c r="O86" s="58"/>
      <c r="Q86" s="57"/>
      <c r="R86" s="58">
        <v>39.862521303448169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39539</v>
      </c>
      <c r="B87" s="57">
        <v>27.195</v>
      </c>
      <c r="C87" s="58">
        <v>29.954999999999998</v>
      </c>
      <c r="D87" s="57">
        <v>27.263000000000002</v>
      </c>
      <c r="E87" s="58">
        <v>30.278000000000002</v>
      </c>
      <c r="F87" s="57">
        <v>28.538</v>
      </c>
      <c r="G87" s="58">
        <v>27.195</v>
      </c>
      <c r="H87" s="57"/>
      <c r="I87" s="58">
        <v>26.587499999999999</v>
      </c>
      <c r="J87" s="57"/>
      <c r="K87" s="58"/>
      <c r="L87" s="57"/>
      <c r="M87" s="58"/>
      <c r="N87" s="57"/>
      <c r="O87" s="58"/>
      <c r="Q87" s="57"/>
      <c r="R87" s="58">
        <v>37.309378308343334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39569</v>
      </c>
      <c r="B88" s="57">
        <v>27.195</v>
      </c>
      <c r="C88" s="58">
        <v>28.425000000000001</v>
      </c>
      <c r="D88" s="57">
        <v>25.77</v>
      </c>
      <c r="E88" s="58">
        <v>30.278000000000002</v>
      </c>
      <c r="F88" s="57">
        <v>28.898</v>
      </c>
      <c r="G88" s="58">
        <v>27.195</v>
      </c>
      <c r="H88" s="57"/>
      <c r="I88" s="58">
        <v>26.587499999999999</v>
      </c>
      <c r="J88" s="57"/>
      <c r="K88" s="58"/>
      <c r="L88" s="57"/>
      <c r="M88" s="58"/>
      <c r="N88" s="57"/>
      <c r="O88" s="58"/>
      <c r="Q88" s="57"/>
      <c r="R88" s="58">
        <v>37.254767315623347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39600</v>
      </c>
      <c r="B89" s="57">
        <v>30.42</v>
      </c>
      <c r="C89" s="58">
        <v>28.98</v>
      </c>
      <c r="D89" s="57">
        <v>26.31</v>
      </c>
      <c r="E89" s="58">
        <v>32.19</v>
      </c>
      <c r="F89" s="57">
        <v>32.108000000000004</v>
      </c>
      <c r="G89" s="58">
        <v>30.42</v>
      </c>
      <c r="H89" s="57"/>
      <c r="I89" s="58">
        <v>31.087499999999999</v>
      </c>
      <c r="J89" s="57"/>
      <c r="K89" s="58"/>
      <c r="L89" s="57"/>
      <c r="M89" s="58"/>
      <c r="N89" s="57"/>
      <c r="O89" s="58"/>
      <c r="Q89" s="57"/>
      <c r="R89" s="58">
        <v>37.70012932424401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39630</v>
      </c>
      <c r="B90" s="57">
        <v>40.799999999999997</v>
      </c>
      <c r="C90" s="58">
        <v>37.523000000000003</v>
      </c>
      <c r="D90" s="57">
        <v>34.118000000000002</v>
      </c>
      <c r="E90" s="58">
        <v>36.548000000000002</v>
      </c>
      <c r="F90" s="57">
        <v>42.113</v>
      </c>
      <c r="G90" s="58">
        <v>40.799999999999997</v>
      </c>
      <c r="H90" s="57"/>
      <c r="I90" s="58">
        <v>36.337499999999999</v>
      </c>
      <c r="J90" s="57"/>
      <c r="K90" s="58"/>
      <c r="L90" s="57"/>
      <c r="M90" s="58"/>
      <c r="N90" s="57"/>
      <c r="O90" s="58"/>
      <c r="Q90" s="57"/>
      <c r="R90" s="58">
        <v>38.22682993708429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39661</v>
      </c>
      <c r="B91" s="57">
        <v>45.45</v>
      </c>
      <c r="C91" s="58">
        <v>40.597000000000001</v>
      </c>
      <c r="D91" s="57">
        <v>37.538000000000004</v>
      </c>
      <c r="E91" s="58">
        <v>40.478000000000002</v>
      </c>
      <c r="F91" s="57">
        <v>46.575000000000003</v>
      </c>
      <c r="G91" s="58">
        <v>45.45</v>
      </c>
      <c r="H91" s="57"/>
      <c r="I91" s="58">
        <v>43.087499999999999</v>
      </c>
      <c r="J91" s="57"/>
      <c r="K91" s="58"/>
      <c r="L91" s="57"/>
      <c r="M91" s="58"/>
      <c r="N91" s="57"/>
      <c r="O91" s="58"/>
      <c r="Q91" s="57"/>
      <c r="R91" s="58">
        <v>38.67234654322327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39692</v>
      </c>
      <c r="B92" s="57">
        <v>36.503</v>
      </c>
      <c r="C92" s="58">
        <v>36.443000000000005</v>
      </c>
      <c r="D92" s="57">
        <v>33.479999999999997</v>
      </c>
      <c r="E92" s="58">
        <v>38.354999999999997</v>
      </c>
      <c r="F92" s="57">
        <v>37.29</v>
      </c>
      <c r="G92" s="58">
        <v>36.503</v>
      </c>
      <c r="H92" s="57"/>
      <c r="I92" s="58">
        <v>30.15</v>
      </c>
      <c r="J92" s="57"/>
      <c r="K92" s="58"/>
      <c r="L92" s="57"/>
      <c r="M92" s="58"/>
      <c r="N92" s="57"/>
      <c r="O92" s="58"/>
      <c r="Q92" s="57"/>
      <c r="R92" s="58">
        <v>38.606286830198513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39722</v>
      </c>
      <c r="B93" s="57">
        <v>28.988000000000003</v>
      </c>
      <c r="C93" s="58">
        <v>31.965</v>
      </c>
      <c r="D93" s="57">
        <v>30.704999999999998</v>
      </c>
      <c r="E93" s="58">
        <v>32.408000000000001</v>
      </c>
      <c r="F93" s="57">
        <v>29.97</v>
      </c>
      <c r="G93" s="58">
        <v>28.988000000000003</v>
      </c>
      <c r="H93" s="57"/>
      <c r="I93" s="58">
        <v>30.337499999999999</v>
      </c>
      <c r="J93" s="57"/>
      <c r="K93" s="58"/>
      <c r="L93" s="57"/>
      <c r="M93" s="58"/>
      <c r="N93" s="57"/>
      <c r="O93" s="58"/>
      <c r="Q93" s="57"/>
      <c r="R93" s="58">
        <v>38.609860257325856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39753</v>
      </c>
      <c r="B94" s="57">
        <v>27.914999999999999</v>
      </c>
      <c r="C94" s="58">
        <v>30.218</v>
      </c>
      <c r="D94" s="57">
        <v>28.995000000000001</v>
      </c>
      <c r="E94" s="58">
        <v>31.664999999999999</v>
      </c>
      <c r="F94" s="57">
        <v>29.768000000000001</v>
      </c>
      <c r="G94" s="58">
        <v>27.914999999999999</v>
      </c>
      <c r="H94" s="57"/>
      <c r="I94" s="58">
        <v>27.337499999999999</v>
      </c>
      <c r="J94" s="57"/>
      <c r="K94" s="58"/>
      <c r="L94" s="57"/>
      <c r="M94" s="58"/>
      <c r="N94" s="57"/>
      <c r="O94" s="58"/>
      <c r="Q94" s="57"/>
      <c r="R94" s="58">
        <v>40.890440909213872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39783</v>
      </c>
      <c r="B95" s="57">
        <v>27.914999999999999</v>
      </c>
      <c r="C95" s="58">
        <v>31.32</v>
      </c>
      <c r="D95" s="57">
        <v>30.068000000000001</v>
      </c>
      <c r="E95" s="58">
        <v>32.512999999999998</v>
      </c>
      <c r="F95" s="57">
        <v>30.683</v>
      </c>
      <c r="G95" s="58">
        <v>27.914999999999999</v>
      </c>
      <c r="H95" s="57"/>
      <c r="I95" s="58">
        <v>29.4</v>
      </c>
      <c r="J95" s="57"/>
      <c r="K95" s="58"/>
      <c r="L95" s="57"/>
      <c r="M95" s="58"/>
      <c r="N95" s="57"/>
      <c r="O95" s="58"/>
      <c r="Q95" s="57"/>
      <c r="R95" s="58">
        <v>42.686294049167415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39814</v>
      </c>
      <c r="B96" s="57">
        <v>28.11</v>
      </c>
      <c r="C96" s="58">
        <v>33.053000000000004</v>
      </c>
      <c r="D96" s="57">
        <v>31.425000000000001</v>
      </c>
      <c r="E96" s="58">
        <v>32.828000000000003</v>
      </c>
      <c r="F96" s="57">
        <v>31.253</v>
      </c>
      <c r="G96" s="58">
        <v>28.11</v>
      </c>
      <c r="H96" s="57"/>
      <c r="I96" s="58">
        <v>22.274999999999999</v>
      </c>
      <c r="J96" s="57"/>
      <c r="K96" s="58"/>
      <c r="L96" s="57"/>
      <c r="M96" s="58"/>
      <c r="N96" s="57"/>
      <c r="O96" s="58"/>
      <c r="Q96" s="57"/>
      <c r="R96" s="58">
        <v>43.938509561444086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39845</v>
      </c>
      <c r="B97" s="57">
        <v>27.75</v>
      </c>
      <c r="C97" s="58">
        <v>32.445</v>
      </c>
      <c r="D97" s="57">
        <v>30.833000000000002</v>
      </c>
      <c r="E97" s="58">
        <v>32.438000000000002</v>
      </c>
      <c r="F97" s="57">
        <v>30.173000000000002</v>
      </c>
      <c r="G97" s="58">
        <v>27.75</v>
      </c>
      <c r="H97" s="57"/>
      <c r="I97" s="58">
        <v>23.962499999999999</v>
      </c>
      <c r="J97" s="57"/>
      <c r="K97" s="58"/>
      <c r="L97" s="57"/>
      <c r="M97" s="58"/>
      <c r="N97" s="57"/>
      <c r="O97" s="58"/>
      <c r="Q97" s="57"/>
      <c r="R97" s="58">
        <v>42.628537434857755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39873</v>
      </c>
      <c r="B98" s="57">
        <v>27.75</v>
      </c>
      <c r="C98" s="58">
        <v>30.698</v>
      </c>
      <c r="D98" s="57">
        <v>29.04</v>
      </c>
      <c r="E98" s="58">
        <v>31.748000000000001</v>
      </c>
      <c r="F98" s="57">
        <v>29.093</v>
      </c>
      <c r="G98" s="58">
        <v>27.75</v>
      </c>
      <c r="H98" s="57"/>
      <c r="I98" s="58">
        <v>21.712499999999999</v>
      </c>
      <c r="J98" s="57"/>
      <c r="K98" s="58"/>
      <c r="L98" s="57"/>
      <c r="M98" s="58"/>
      <c r="N98" s="57"/>
      <c r="O98" s="58"/>
      <c r="Q98" s="57"/>
      <c r="R98" s="58">
        <v>40.941160262157226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39904</v>
      </c>
      <c r="B99" s="57">
        <v>27.39</v>
      </c>
      <c r="C99" s="58">
        <v>30.81</v>
      </c>
      <c r="D99" s="57">
        <v>27.848000000000003</v>
      </c>
      <c r="E99" s="58">
        <v>30.765000000000001</v>
      </c>
      <c r="F99" s="57">
        <v>28.733000000000001</v>
      </c>
      <c r="G99" s="58">
        <v>27.39</v>
      </c>
      <c r="H99" s="57"/>
      <c r="I99" s="58">
        <v>27</v>
      </c>
      <c r="J99" s="57"/>
      <c r="K99" s="58"/>
      <c r="L99" s="57"/>
      <c r="M99" s="58"/>
      <c r="N99" s="57"/>
      <c r="O99" s="58"/>
      <c r="Q99" s="57"/>
      <c r="R99" s="58">
        <v>37.994153996641991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39934</v>
      </c>
      <c r="B100" s="57">
        <v>27.39</v>
      </c>
      <c r="C100" s="58">
        <v>29.378</v>
      </c>
      <c r="D100" s="57">
        <v>26.46</v>
      </c>
      <c r="E100" s="58">
        <v>30.765000000000001</v>
      </c>
      <c r="F100" s="57">
        <v>29.093</v>
      </c>
      <c r="G100" s="58">
        <v>27.39</v>
      </c>
      <c r="H100" s="57"/>
      <c r="I100" s="58">
        <v>27</v>
      </c>
      <c r="J100" s="57"/>
      <c r="K100" s="58"/>
      <c r="L100" s="57"/>
      <c r="M100" s="58"/>
      <c r="N100" s="57"/>
      <c r="O100" s="58"/>
      <c r="Q100" s="57"/>
      <c r="R100" s="58">
        <v>37.962715964646002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39965</v>
      </c>
      <c r="B101" s="57">
        <v>30.638000000000002</v>
      </c>
      <c r="C101" s="58">
        <v>29.903000000000002</v>
      </c>
      <c r="D101" s="57">
        <v>26.963000000000001</v>
      </c>
      <c r="E101" s="58">
        <v>32.542999999999999</v>
      </c>
      <c r="F101" s="57">
        <v>32.325000000000003</v>
      </c>
      <c r="G101" s="58">
        <v>30.638000000000002</v>
      </c>
      <c r="H101" s="57"/>
      <c r="I101" s="58">
        <v>31.5</v>
      </c>
      <c r="J101" s="57"/>
      <c r="K101" s="58"/>
      <c r="L101" s="57"/>
      <c r="M101" s="58"/>
      <c r="N101" s="57"/>
      <c r="O101" s="58"/>
      <c r="Q101" s="57"/>
      <c r="R101" s="58">
        <v>38.435254933159136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39995</v>
      </c>
      <c r="B102" s="57">
        <v>41.093000000000004</v>
      </c>
      <c r="C102" s="58">
        <v>37.935000000000002</v>
      </c>
      <c r="D102" s="57">
        <v>34.229999999999997</v>
      </c>
      <c r="E102" s="58">
        <v>36.578000000000003</v>
      </c>
      <c r="F102" s="57">
        <v>42.398000000000003</v>
      </c>
      <c r="G102" s="58">
        <v>41.093000000000004</v>
      </c>
      <c r="H102" s="57"/>
      <c r="I102" s="58">
        <v>36.75</v>
      </c>
      <c r="J102" s="57"/>
      <c r="K102" s="58"/>
      <c r="L102" s="57"/>
      <c r="M102" s="58"/>
      <c r="N102" s="57"/>
      <c r="O102" s="58"/>
      <c r="Q102" s="57"/>
      <c r="R102" s="58">
        <v>38.989917833913012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40026</v>
      </c>
      <c r="B103" s="57">
        <v>45.78</v>
      </c>
      <c r="C103" s="58">
        <v>40.823</v>
      </c>
      <c r="D103" s="57">
        <v>37.424999999999997</v>
      </c>
      <c r="E103" s="58">
        <v>40.222000000000001</v>
      </c>
      <c r="F103" s="57">
        <v>46.89</v>
      </c>
      <c r="G103" s="58">
        <v>45.78</v>
      </c>
      <c r="H103" s="57"/>
      <c r="I103" s="58">
        <v>43.5</v>
      </c>
      <c r="J103" s="57"/>
      <c r="K103" s="58"/>
      <c r="L103" s="57"/>
      <c r="M103" s="58"/>
      <c r="N103" s="57"/>
      <c r="O103" s="58"/>
      <c r="Q103" s="57"/>
      <c r="R103" s="58">
        <v>39.464906976385386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40057</v>
      </c>
      <c r="B104" s="57">
        <v>36.765000000000001</v>
      </c>
      <c r="C104" s="58">
        <v>36.923000000000002</v>
      </c>
      <c r="D104" s="57">
        <v>33.637999999999998</v>
      </c>
      <c r="E104" s="58">
        <v>38.258000000000003</v>
      </c>
      <c r="F104" s="57">
        <v>37.545000000000002</v>
      </c>
      <c r="G104" s="58">
        <v>36.765000000000001</v>
      </c>
      <c r="H104" s="57"/>
      <c r="I104" s="58">
        <v>30.524999999999999</v>
      </c>
      <c r="J104" s="57"/>
      <c r="K104" s="58"/>
      <c r="L104" s="57"/>
      <c r="M104" s="58"/>
      <c r="N104" s="57"/>
      <c r="O104" s="58"/>
      <c r="Q104" s="57"/>
      <c r="R104" s="58">
        <v>39.425613120749922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40087</v>
      </c>
      <c r="B105" s="57">
        <v>29.198</v>
      </c>
      <c r="C105" s="58">
        <v>32.707999999999998</v>
      </c>
      <c r="D105" s="57">
        <v>31.058</v>
      </c>
      <c r="E105" s="58">
        <v>32.744999999999997</v>
      </c>
      <c r="F105" s="57">
        <v>30.173000000000002</v>
      </c>
      <c r="G105" s="58">
        <v>29.198</v>
      </c>
      <c r="H105" s="57"/>
      <c r="I105" s="58">
        <v>30.75</v>
      </c>
      <c r="J105" s="57"/>
      <c r="K105" s="58"/>
      <c r="L105" s="57"/>
      <c r="M105" s="58"/>
      <c r="N105" s="57"/>
      <c r="O105" s="58"/>
      <c r="Q105" s="57"/>
      <c r="R105" s="58">
        <v>39.456082848370635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40118</v>
      </c>
      <c r="B106" s="57">
        <v>28.118000000000002</v>
      </c>
      <c r="C106" s="58">
        <v>31.065000000000001</v>
      </c>
      <c r="D106" s="57">
        <v>29.468</v>
      </c>
      <c r="E106" s="58">
        <v>32.055</v>
      </c>
      <c r="F106" s="57">
        <v>29.978000000000002</v>
      </c>
      <c r="G106" s="58">
        <v>28.118000000000002</v>
      </c>
      <c r="H106" s="57"/>
      <c r="I106" s="58">
        <v>27.75</v>
      </c>
      <c r="J106" s="57"/>
      <c r="K106" s="58"/>
      <c r="L106" s="57"/>
      <c r="M106" s="58"/>
      <c r="N106" s="57"/>
      <c r="O106" s="58"/>
      <c r="Q106" s="57"/>
      <c r="R106" s="58">
        <v>42.187143933904316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40148</v>
      </c>
      <c r="B107" s="57">
        <v>28.118000000000002</v>
      </c>
      <c r="C107" s="58">
        <v>32.108000000000004</v>
      </c>
      <c r="D107" s="57">
        <v>30.465</v>
      </c>
      <c r="E107" s="58">
        <v>32.843000000000004</v>
      </c>
      <c r="F107" s="57">
        <v>30.893000000000001</v>
      </c>
      <c r="G107" s="58">
        <v>28.118000000000002</v>
      </c>
      <c r="H107" s="57"/>
      <c r="I107" s="58">
        <v>29.774999999999999</v>
      </c>
      <c r="J107" s="57"/>
      <c r="K107" s="58"/>
      <c r="L107" s="57"/>
      <c r="M107" s="58"/>
      <c r="N107" s="57"/>
      <c r="O107" s="58"/>
      <c r="Q107" s="57"/>
      <c r="R107" s="58">
        <v>44.005944160237355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40179</v>
      </c>
      <c r="B108" s="57">
        <v>28.313000000000002</v>
      </c>
      <c r="C108" s="58">
        <v>33.803000000000004</v>
      </c>
      <c r="D108" s="57">
        <v>31.754999999999999</v>
      </c>
      <c r="E108" s="58">
        <v>33.15</v>
      </c>
      <c r="F108" s="57">
        <v>31.463000000000001</v>
      </c>
      <c r="G108" s="58">
        <v>28.313000000000002</v>
      </c>
      <c r="H108" s="57"/>
      <c r="I108" s="58">
        <v>22.65</v>
      </c>
      <c r="J108" s="57"/>
      <c r="K108" s="58"/>
      <c r="L108" s="57"/>
      <c r="M108" s="58"/>
      <c r="N108" s="57"/>
      <c r="O108" s="58"/>
      <c r="Q108" s="57"/>
      <c r="R108" s="58">
        <v>45.306373683886051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40210</v>
      </c>
      <c r="B109" s="57">
        <v>27.953000000000003</v>
      </c>
      <c r="C109" s="58">
        <v>33.233000000000004</v>
      </c>
      <c r="D109" s="57">
        <v>31.2</v>
      </c>
      <c r="E109" s="58">
        <v>32.79</v>
      </c>
      <c r="F109" s="57">
        <v>30.375</v>
      </c>
      <c r="G109" s="58">
        <v>27.953000000000003</v>
      </c>
      <c r="H109" s="57"/>
      <c r="I109" s="58">
        <v>24.337499999999999</v>
      </c>
      <c r="J109" s="57"/>
      <c r="K109" s="58"/>
      <c r="L109" s="57"/>
      <c r="M109" s="58"/>
      <c r="N109" s="57"/>
      <c r="O109" s="58"/>
      <c r="Q109" s="57"/>
      <c r="R109" s="58">
        <v>43.992041738818237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40238</v>
      </c>
      <c r="B110" s="57">
        <v>27.953000000000003</v>
      </c>
      <c r="C110" s="58">
        <v>31.59</v>
      </c>
      <c r="D110" s="57">
        <v>29.535</v>
      </c>
      <c r="E110" s="58">
        <v>32.152999999999999</v>
      </c>
      <c r="F110" s="57">
        <v>29.288</v>
      </c>
      <c r="G110" s="58">
        <v>27.953000000000003</v>
      </c>
      <c r="H110" s="57"/>
      <c r="I110" s="58">
        <v>22.087499999999999</v>
      </c>
      <c r="J110" s="57"/>
      <c r="K110" s="58"/>
      <c r="L110" s="57"/>
      <c r="M110" s="58"/>
      <c r="N110" s="57"/>
      <c r="O110" s="58"/>
      <c r="Q110" s="57"/>
      <c r="R110" s="58">
        <v>42.295665783674536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40269</v>
      </c>
      <c r="B111" s="57">
        <v>27.585000000000001</v>
      </c>
      <c r="C111" s="58">
        <v>31.695</v>
      </c>
      <c r="D111" s="57">
        <v>28.425000000000001</v>
      </c>
      <c r="E111" s="58">
        <v>31.238000000000003</v>
      </c>
      <c r="F111" s="57">
        <v>28.928000000000001</v>
      </c>
      <c r="G111" s="58">
        <v>27.585000000000001</v>
      </c>
      <c r="H111" s="57"/>
      <c r="I111" s="58">
        <v>27.5625</v>
      </c>
      <c r="J111" s="57"/>
      <c r="K111" s="58"/>
      <c r="L111" s="57"/>
      <c r="M111" s="58"/>
      <c r="N111" s="57"/>
      <c r="O111" s="58"/>
      <c r="Q111" s="57"/>
      <c r="R111" s="58">
        <v>38.91545730569851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40299</v>
      </c>
      <c r="B112" s="57">
        <v>27.585000000000001</v>
      </c>
      <c r="C112" s="58">
        <v>30.353000000000002</v>
      </c>
      <c r="D112" s="57">
        <v>27.128</v>
      </c>
      <c r="E112" s="58">
        <v>31.238000000000003</v>
      </c>
      <c r="F112" s="57">
        <v>29.288</v>
      </c>
      <c r="G112" s="58">
        <v>27.585000000000001</v>
      </c>
      <c r="H112" s="57"/>
      <c r="I112" s="58">
        <v>27.5625</v>
      </c>
      <c r="J112" s="57"/>
      <c r="K112" s="58"/>
      <c r="L112" s="57"/>
      <c r="M112" s="58"/>
      <c r="N112" s="57"/>
      <c r="O112" s="58"/>
      <c r="Q112" s="57"/>
      <c r="R112" s="58">
        <v>38.889962368920315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40330</v>
      </c>
      <c r="B113" s="57">
        <v>30.855</v>
      </c>
      <c r="C113" s="58">
        <v>30.84</v>
      </c>
      <c r="D113" s="57">
        <v>27.593</v>
      </c>
      <c r="E113" s="58">
        <v>32.880000000000003</v>
      </c>
      <c r="F113" s="57">
        <v>32.549999999999997</v>
      </c>
      <c r="G113" s="58">
        <v>30.855</v>
      </c>
      <c r="H113" s="57"/>
      <c r="I113" s="58">
        <v>32.0625</v>
      </c>
      <c r="J113" s="57"/>
      <c r="K113" s="58"/>
      <c r="L113" s="57"/>
      <c r="M113" s="58"/>
      <c r="N113" s="57"/>
      <c r="O113" s="58"/>
      <c r="Q113" s="57"/>
      <c r="R113" s="58">
        <v>39.373601950343811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40360</v>
      </c>
      <c r="B114" s="57">
        <v>41.384999999999998</v>
      </c>
      <c r="C114" s="58">
        <v>38.4</v>
      </c>
      <c r="D114" s="57">
        <v>34.365000000000002</v>
      </c>
      <c r="E114" s="58">
        <v>36.630000000000003</v>
      </c>
      <c r="F114" s="57">
        <v>42.683</v>
      </c>
      <c r="G114" s="58">
        <v>41.384999999999998</v>
      </c>
      <c r="H114" s="57"/>
      <c r="I114" s="58">
        <v>37.3125</v>
      </c>
      <c r="J114" s="57"/>
      <c r="K114" s="58"/>
      <c r="L114" s="57"/>
      <c r="M114" s="58"/>
      <c r="N114" s="57"/>
      <c r="O114" s="58"/>
      <c r="Q114" s="57"/>
      <c r="R114" s="58">
        <v>39.94012710104397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40391</v>
      </c>
      <c r="B115" s="57">
        <v>46.103000000000002</v>
      </c>
      <c r="C115" s="58">
        <v>41.123000000000005</v>
      </c>
      <c r="D115" s="57">
        <v>37.335000000000001</v>
      </c>
      <c r="E115" s="58">
        <v>40.005000000000003</v>
      </c>
      <c r="F115" s="57">
        <v>47.213000000000001</v>
      </c>
      <c r="G115" s="58">
        <v>46.103000000000002</v>
      </c>
      <c r="H115" s="57"/>
      <c r="I115" s="58">
        <v>44.0625</v>
      </c>
      <c r="J115" s="57"/>
      <c r="K115" s="58"/>
      <c r="L115" s="57"/>
      <c r="M115" s="58"/>
      <c r="N115" s="57"/>
      <c r="O115" s="58"/>
      <c r="Q115" s="57"/>
      <c r="R115" s="58">
        <v>40.426563419228621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40422</v>
      </c>
      <c r="B116" s="57">
        <v>37.027999999999999</v>
      </c>
      <c r="C116" s="58">
        <v>37.448</v>
      </c>
      <c r="D116" s="57">
        <v>33.818000000000005</v>
      </c>
      <c r="E116" s="58">
        <v>38.183</v>
      </c>
      <c r="F116" s="57">
        <v>37.799999999999997</v>
      </c>
      <c r="G116" s="58">
        <v>37.027999999999999</v>
      </c>
      <c r="H116" s="57"/>
      <c r="I116" s="58">
        <v>30.9</v>
      </c>
      <c r="J116" s="57"/>
      <c r="K116" s="58"/>
      <c r="L116" s="57"/>
      <c r="M116" s="58"/>
      <c r="N116" s="57"/>
      <c r="O116" s="58"/>
      <c r="Q116" s="57"/>
      <c r="R116" s="58">
        <v>40.393580988863526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40452</v>
      </c>
      <c r="B117" s="57">
        <v>29.408000000000001</v>
      </c>
      <c r="C117" s="58">
        <v>33.488</v>
      </c>
      <c r="D117" s="57">
        <v>31.41</v>
      </c>
      <c r="E117" s="58">
        <v>33.075000000000003</v>
      </c>
      <c r="F117" s="57">
        <v>30.375</v>
      </c>
      <c r="G117" s="58">
        <v>29.408000000000001</v>
      </c>
      <c r="H117" s="57"/>
      <c r="I117" s="58">
        <v>31.3125</v>
      </c>
      <c r="J117" s="57"/>
      <c r="K117" s="58"/>
      <c r="L117" s="57"/>
      <c r="M117" s="58"/>
      <c r="N117" s="57"/>
      <c r="O117" s="58"/>
      <c r="Q117" s="57"/>
      <c r="R117" s="58">
        <v>40.430869315641694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40483</v>
      </c>
      <c r="B118" s="57">
        <v>28.313000000000002</v>
      </c>
      <c r="C118" s="58">
        <v>31.943000000000001</v>
      </c>
      <c r="D118" s="57">
        <v>29.933</v>
      </c>
      <c r="E118" s="58">
        <v>32.438000000000002</v>
      </c>
      <c r="F118" s="57">
        <v>30.18</v>
      </c>
      <c r="G118" s="58">
        <v>28.313000000000002</v>
      </c>
      <c r="H118" s="57"/>
      <c r="I118" s="58">
        <v>28.3125</v>
      </c>
      <c r="J118" s="57"/>
      <c r="K118" s="58"/>
      <c r="L118" s="57"/>
      <c r="M118" s="58"/>
      <c r="N118" s="57"/>
      <c r="O118" s="58"/>
      <c r="Q118" s="57"/>
      <c r="R118" s="58">
        <v>42.841826614949639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40513</v>
      </c>
      <c r="B119" s="57">
        <v>28.313000000000002</v>
      </c>
      <c r="C119" s="58">
        <v>32.917999999999999</v>
      </c>
      <c r="D119" s="57">
        <v>30.863000000000003</v>
      </c>
      <c r="E119" s="58">
        <v>33.164999999999999</v>
      </c>
      <c r="F119" s="57">
        <v>31.103000000000002</v>
      </c>
      <c r="G119" s="58">
        <v>28.313000000000002</v>
      </c>
      <c r="H119" s="57"/>
      <c r="I119" s="58">
        <v>30.15</v>
      </c>
      <c r="J119" s="57"/>
      <c r="K119" s="58"/>
      <c r="L119" s="57"/>
      <c r="M119" s="58"/>
      <c r="N119" s="57"/>
      <c r="O119" s="58"/>
      <c r="Q119" s="57"/>
      <c r="R119" s="58">
        <v>44.686776873892754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40544</v>
      </c>
      <c r="B120" s="57">
        <v>28.515000000000001</v>
      </c>
      <c r="C120" s="58">
        <v>34.553000000000004</v>
      </c>
      <c r="D120" s="57">
        <v>32.078000000000003</v>
      </c>
      <c r="E120" s="58">
        <v>33.465000000000003</v>
      </c>
      <c r="F120" s="57">
        <v>31.673000000000002</v>
      </c>
      <c r="G120" s="58">
        <v>28.515000000000001</v>
      </c>
      <c r="H120" s="57"/>
      <c r="I120" s="58">
        <v>23.024999999999999</v>
      </c>
      <c r="J120" s="57"/>
      <c r="K120" s="58"/>
      <c r="L120" s="57"/>
      <c r="M120" s="58"/>
      <c r="N120" s="57"/>
      <c r="O120" s="58"/>
      <c r="Q120" s="57"/>
      <c r="R120" s="58">
        <v>28.240563312148719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40575</v>
      </c>
      <c r="B121" s="57">
        <v>28.148</v>
      </c>
      <c r="C121" s="58">
        <v>34.020000000000003</v>
      </c>
      <c r="D121" s="57">
        <v>31.568000000000001</v>
      </c>
      <c r="E121" s="58">
        <v>33.128</v>
      </c>
      <c r="F121" s="57">
        <v>30.578000000000003</v>
      </c>
      <c r="G121" s="58">
        <v>28.148</v>
      </c>
      <c r="H121" s="57"/>
      <c r="I121" s="58">
        <v>24.712499999999999</v>
      </c>
      <c r="J121" s="57"/>
      <c r="K121" s="58"/>
      <c r="L121" s="57"/>
      <c r="M121" s="58"/>
      <c r="N121" s="57"/>
      <c r="O121" s="58"/>
      <c r="Q121" s="57"/>
      <c r="R121" s="58">
        <v>27.39860596886929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40603</v>
      </c>
      <c r="B122" s="57">
        <v>28.148</v>
      </c>
      <c r="C122" s="58">
        <v>32.483000000000004</v>
      </c>
      <c r="D122" s="57">
        <v>30.015000000000001</v>
      </c>
      <c r="E122" s="58">
        <v>32.542999999999999</v>
      </c>
      <c r="F122" s="57">
        <v>29.483000000000001</v>
      </c>
      <c r="G122" s="58">
        <v>28.148</v>
      </c>
      <c r="H122" s="57"/>
      <c r="I122" s="58">
        <v>22.462499999999999</v>
      </c>
      <c r="J122" s="57"/>
      <c r="K122" s="58"/>
      <c r="L122" s="57"/>
      <c r="M122" s="58"/>
      <c r="N122" s="57"/>
      <c r="O122" s="58"/>
      <c r="Q122" s="57"/>
      <c r="R122" s="58">
        <v>26.314079380399409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40634</v>
      </c>
      <c r="B123" s="57">
        <v>27.788</v>
      </c>
      <c r="C123" s="58">
        <v>32.58</v>
      </c>
      <c r="D123" s="57">
        <v>28.98</v>
      </c>
      <c r="E123" s="58">
        <v>31.695</v>
      </c>
      <c r="F123" s="57">
        <v>29.123000000000001</v>
      </c>
      <c r="G123" s="58">
        <v>27.788</v>
      </c>
      <c r="H123" s="57"/>
      <c r="I123" s="58">
        <v>27.9375</v>
      </c>
      <c r="J123" s="57"/>
      <c r="K123" s="58"/>
      <c r="L123" s="57"/>
      <c r="M123" s="58"/>
      <c r="N123" s="57"/>
      <c r="O123" s="58"/>
      <c r="Q123" s="57"/>
      <c r="R123" s="58">
        <v>24.419952386715227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40664</v>
      </c>
      <c r="B124" s="57">
        <v>27.788</v>
      </c>
      <c r="C124" s="58">
        <v>31.313000000000002</v>
      </c>
      <c r="D124" s="57">
        <v>27.78</v>
      </c>
      <c r="E124" s="58">
        <v>31.695</v>
      </c>
      <c r="F124" s="57">
        <v>29.483000000000001</v>
      </c>
      <c r="G124" s="58">
        <v>27.788</v>
      </c>
      <c r="H124" s="57"/>
      <c r="I124" s="58">
        <v>27.9375</v>
      </c>
      <c r="J124" s="57"/>
      <c r="K124" s="58"/>
      <c r="L124" s="57"/>
      <c r="M124" s="58"/>
      <c r="N124" s="57"/>
      <c r="O124" s="58"/>
      <c r="Q124" s="57"/>
      <c r="R124" s="58">
        <v>24.39974624540881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40695</v>
      </c>
      <c r="B125" s="57">
        <v>31.073</v>
      </c>
      <c r="C125" s="58">
        <v>31.77</v>
      </c>
      <c r="D125" s="57">
        <v>28.215</v>
      </c>
      <c r="E125" s="58">
        <v>33.218000000000004</v>
      </c>
      <c r="F125" s="57">
        <v>32.768000000000001</v>
      </c>
      <c r="G125" s="58">
        <v>31.073</v>
      </c>
      <c r="H125" s="57"/>
      <c r="I125" s="58">
        <v>32.4375</v>
      </c>
      <c r="J125" s="57"/>
      <c r="K125" s="58"/>
      <c r="L125" s="57"/>
      <c r="M125" s="58"/>
      <c r="N125" s="57"/>
      <c r="O125" s="58"/>
      <c r="Q125" s="57"/>
      <c r="R125" s="58">
        <v>24.703460840895737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40725</v>
      </c>
      <c r="B126" s="57">
        <v>41.678000000000004</v>
      </c>
      <c r="C126" s="58">
        <v>38.880000000000003</v>
      </c>
      <c r="D126" s="57">
        <v>34.515000000000001</v>
      </c>
      <c r="E126" s="58">
        <v>36.69</v>
      </c>
      <c r="F126" s="57">
        <v>42.975000000000001</v>
      </c>
      <c r="G126" s="58">
        <v>41.678000000000004</v>
      </c>
      <c r="H126" s="57"/>
      <c r="I126" s="58">
        <v>37.6875</v>
      </c>
      <c r="J126" s="57"/>
      <c r="K126" s="58"/>
      <c r="L126" s="57"/>
      <c r="M126" s="58"/>
      <c r="N126" s="57"/>
      <c r="O126" s="58"/>
      <c r="Q126" s="57"/>
      <c r="R126" s="58">
        <v>25.059958886049845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40756</v>
      </c>
      <c r="B127" s="57">
        <v>46.433</v>
      </c>
      <c r="C127" s="58">
        <v>41.438000000000002</v>
      </c>
      <c r="D127" s="57">
        <v>37.283000000000001</v>
      </c>
      <c r="E127" s="58">
        <v>39.825000000000003</v>
      </c>
      <c r="F127" s="57">
        <v>47.528000000000006</v>
      </c>
      <c r="G127" s="58">
        <v>46.433</v>
      </c>
      <c r="H127" s="57"/>
      <c r="I127" s="58">
        <v>44.4375</v>
      </c>
      <c r="J127" s="57"/>
      <c r="K127" s="58"/>
      <c r="L127" s="57"/>
      <c r="M127" s="58"/>
      <c r="N127" s="57"/>
      <c r="O127" s="58"/>
      <c r="Q127" s="57"/>
      <c r="R127" s="58">
        <v>25.365248279897312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40787</v>
      </c>
      <c r="B128" s="57">
        <v>37.29</v>
      </c>
      <c r="C128" s="58">
        <v>37.988</v>
      </c>
      <c r="D128" s="57">
        <v>34.005000000000003</v>
      </c>
      <c r="E128" s="58">
        <v>38.138000000000005</v>
      </c>
      <c r="F128" s="57">
        <v>38.055</v>
      </c>
      <c r="G128" s="58">
        <v>37.29</v>
      </c>
      <c r="H128" s="57"/>
      <c r="I128" s="58">
        <v>31.274999999999999</v>
      </c>
      <c r="J128" s="57"/>
      <c r="K128" s="58"/>
      <c r="L128" s="57"/>
      <c r="M128" s="58"/>
      <c r="N128" s="57"/>
      <c r="O128" s="58"/>
      <c r="Q128" s="57"/>
      <c r="R128" s="58">
        <v>25.339992971309751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40817</v>
      </c>
      <c r="B129" s="57">
        <v>29.61</v>
      </c>
      <c r="C129" s="58">
        <v>34.26</v>
      </c>
      <c r="D129" s="57">
        <v>31.763000000000002</v>
      </c>
      <c r="E129" s="58">
        <v>33.398000000000003</v>
      </c>
      <c r="F129" s="57">
        <v>30.578000000000003</v>
      </c>
      <c r="G129" s="58">
        <v>29.61</v>
      </c>
      <c r="H129" s="57"/>
      <c r="I129" s="58">
        <v>31.6875</v>
      </c>
      <c r="J129" s="57"/>
      <c r="K129" s="58"/>
      <c r="L129" s="57"/>
      <c r="M129" s="58"/>
      <c r="N129" s="57"/>
      <c r="O129" s="58"/>
      <c r="Q129" s="57"/>
      <c r="R129" s="58">
        <v>25.359576755115011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40848</v>
      </c>
      <c r="B130" s="57">
        <v>28.515000000000001</v>
      </c>
      <c r="C130" s="58">
        <v>32.813000000000002</v>
      </c>
      <c r="D130" s="57">
        <v>30.39</v>
      </c>
      <c r="E130" s="58">
        <v>32.805</v>
      </c>
      <c r="F130" s="57">
        <v>30.39</v>
      </c>
      <c r="G130" s="58">
        <v>28.515000000000001</v>
      </c>
      <c r="H130" s="57"/>
      <c r="I130" s="58">
        <v>28.6875</v>
      </c>
      <c r="J130" s="57"/>
      <c r="K130" s="58"/>
      <c r="L130" s="57"/>
      <c r="M130" s="58"/>
      <c r="N130" s="57"/>
      <c r="O130" s="58"/>
      <c r="Q130" s="57"/>
      <c r="R130" s="58">
        <v>27.114909474981278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40878</v>
      </c>
      <c r="B131" s="57">
        <v>28.515000000000001</v>
      </c>
      <c r="C131" s="58">
        <v>33.734999999999999</v>
      </c>
      <c r="D131" s="57">
        <v>31.253</v>
      </c>
      <c r="E131" s="58">
        <v>33.488</v>
      </c>
      <c r="F131" s="57">
        <v>31.313000000000002</v>
      </c>
      <c r="G131" s="58">
        <v>28.515000000000001</v>
      </c>
      <c r="H131" s="57"/>
      <c r="I131" s="58">
        <v>30.524999999999999</v>
      </c>
      <c r="J131" s="57"/>
      <c r="K131" s="58"/>
      <c r="L131" s="57"/>
      <c r="M131" s="58"/>
      <c r="N131" s="57"/>
      <c r="O131" s="58"/>
      <c r="Q131" s="57"/>
      <c r="R131" s="58">
        <v>28.283905498209624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40909</v>
      </c>
      <c r="B132" s="57">
        <v>28.718</v>
      </c>
      <c r="C132" s="58">
        <v>35.31</v>
      </c>
      <c r="D132" s="57">
        <v>32.414999999999999</v>
      </c>
      <c r="E132" s="58">
        <v>33.78</v>
      </c>
      <c r="F132" s="57">
        <v>31.883000000000003</v>
      </c>
      <c r="G132" s="58">
        <v>28.718</v>
      </c>
      <c r="H132" s="57"/>
      <c r="I132" s="58">
        <v>23.212499999999999</v>
      </c>
      <c r="J132" s="57"/>
      <c r="K132" s="58"/>
      <c r="L132" s="57"/>
      <c r="M132" s="58"/>
      <c r="N132" s="57"/>
      <c r="O132" s="58"/>
      <c r="Q132" s="57"/>
      <c r="R132" s="58">
        <v>28.240563312148719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40940</v>
      </c>
      <c r="B133" s="57">
        <v>28.35</v>
      </c>
      <c r="C133" s="58">
        <v>34.799999999999997</v>
      </c>
      <c r="D133" s="57">
        <v>31.934999999999999</v>
      </c>
      <c r="E133" s="58">
        <v>33.465000000000003</v>
      </c>
      <c r="F133" s="57">
        <v>30.78</v>
      </c>
      <c r="G133" s="58">
        <v>28.35</v>
      </c>
      <c r="H133" s="57"/>
      <c r="I133" s="58">
        <v>24.9</v>
      </c>
      <c r="J133" s="57"/>
      <c r="K133" s="58"/>
      <c r="L133" s="57"/>
      <c r="M133" s="58"/>
      <c r="N133" s="57"/>
      <c r="O133" s="58"/>
      <c r="Q133" s="57"/>
      <c r="R133" s="58">
        <v>27.39860596886929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40969</v>
      </c>
      <c r="B134" s="57">
        <v>28.35</v>
      </c>
      <c r="C134" s="58">
        <v>33.36</v>
      </c>
      <c r="D134" s="57">
        <v>30.488000000000003</v>
      </c>
      <c r="E134" s="58">
        <v>32.917999999999999</v>
      </c>
      <c r="F134" s="57">
        <v>29.684999999999999</v>
      </c>
      <c r="G134" s="58">
        <v>28.35</v>
      </c>
      <c r="H134" s="57"/>
      <c r="I134" s="58">
        <v>22.65</v>
      </c>
      <c r="J134" s="57"/>
      <c r="K134" s="58"/>
      <c r="L134" s="57"/>
      <c r="M134" s="58"/>
      <c r="N134" s="57"/>
      <c r="O134" s="58"/>
      <c r="Q134" s="57"/>
      <c r="R134" s="58">
        <v>26.314079380399409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41000</v>
      </c>
      <c r="B135" s="57">
        <v>27.983000000000001</v>
      </c>
      <c r="C135" s="58">
        <v>33.450000000000003</v>
      </c>
      <c r="D135" s="57">
        <v>29.528000000000002</v>
      </c>
      <c r="E135" s="58">
        <v>32.137999999999998</v>
      </c>
      <c r="F135" s="57">
        <v>29.318000000000001</v>
      </c>
      <c r="G135" s="58">
        <v>27.983000000000001</v>
      </c>
      <c r="H135" s="57"/>
      <c r="I135" s="58">
        <v>28.125</v>
      </c>
      <c r="J135" s="57"/>
      <c r="K135" s="58"/>
      <c r="L135" s="57"/>
      <c r="M135" s="58"/>
      <c r="N135" s="57"/>
      <c r="O135" s="58"/>
      <c r="Q135" s="57"/>
      <c r="R135" s="58">
        <v>24.419952386715227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41030</v>
      </c>
      <c r="B136" s="57">
        <v>27.983000000000001</v>
      </c>
      <c r="C136" s="58">
        <v>32.258000000000003</v>
      </c>
      <c r="D136" s="57">
        <v>28.41</v>
      </c>
      <c r="E136" s="58">
        <v>32.137999999999998</v>
      </c>
      <c r="F136" s="57">
        <v>29.684999999999999</v>
      </c>
      <c r="G136" s="58">
        <v>27.983000000000001</v>
      </c>
      <c r="H136" s="57"/>
      <c r="I136" s="58">
        <v>28.125</v>
      </c>
      <c r="J136" s="57"/>
      <c r="K136" s="58"/>
      <c r="L136" s="57"/>
      <c r="M136" s="58"/>
      <c r="N136" s="57"/>
      <c r="O136" s="58"/>
      <c r="Q136" s="57"/>
      <c r="R136" s="58">
        <v>24.39974624540881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41061</v>
      </c>
      <c r="B137" s="57">
        <v>31.29</v>
      </c>
      <c r="C137" s="58">
        <v>32.693000000000005</v>
      </c>
      <c r="D137" s="57">
        <v>28.815000000000001</v>
      </c>
      <c r="E137" s="58">
        <v>33.555</v>
      </c>
      <c r="F137" s="57">
        <v>32.984999999999999</v>
      </c>
      <c r="G137" s="58">
        <v>31.29</v>
      </c>
      <c r="H137" s="57"/>
      <c r="I137" s="58">
        <v>32.625</v>
      </c>
      <c r="J137" s="57"/>
      <c r="K137" s="58"/>
      <c r="L137" s="57"/>
      <c r="M137" s="58"/>
      <c r="N137" s="57"/>
      <c r="O137" s="58"/>
      <c r="Q137" s="57"/>
      <c r="R137" s="58">
        <v>24.703460840895737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41091</v>
      </c>
      <c r="B138" s="57">
        <v>41.97</v>
      </c>
      <c r="C138" s="58">
        <v>39.375</v>
      </c>
      <c r="D138" s="57">
        <v>34.68</v>
      </c>
      <c r="E138" s="58">
        <v>36.773000000000003</v>
      </c>
      <c r="F138" s="57">
        <v>43.26</v>
      </c>
      <c r="G138" s="58">
        <v>41.97</v>
      </c>
      <c r="H138" s="57"/>
      <c r="I138" s="58">
        <v>37.875</v>
      </c>
      <c r="J138" s="57"/>
      <c r="K138" s="58"/>
      <c r="L138" s="57"/>
      <c r="M138" s="58"/>
      <c r="N138" s="57"/>
      <c r="O138" s="58"/>
      <c r="Q138" s="57"/>
      <c r="R138" s="58">
        <v>25.059958886049845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41122</v>
      </c>
      <c r="B139" s="57">
        <v>46.755000000000003</v>
      </c>
      <c r="C139" s="58">
        <v>41.783000000000001</v>
      </c>
      <c r="D139" s="57">
        <v>37.26</v>
      </c>
      <c r="E139" s="58">
        <v>39.674999999999997</v>
      </c>
      <c r="F139" s="57">
        <v>47.843000000000004</v>
      </c>
      <c r="G139" s="58">
        <v>46.755000000000003</v>
      </c>
      <c r="H139" s="57"/>
      <c r="I139" s="58">
        <v>44.625</v>
      </c>
      <c r="J139" s="57"/>
      <c r="K139" s="58"/>
      <c r="L139" s="57"/>
      <c r="M139" s="58"/>
      <c r="N139" s="57"/>
      <c r="O139" s="58"/>
      <c r="Q139" s="57"/>
      <c r="R139" s="58">
        <v>25.365248279897312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41153</v>
      </c>
      <c r="B140" s="57">
        <v>37.553000000000004</v>
      </c>
      <c r="C140" s="58">
        <v>38.542999999999999</v>
      </c>
      <c r="D140" s="57">
        <v>34.207999999999998</v>
      </c>
      <c r="E140" s="58">
        <v>38.108000000000004</v>
      </c>
      <c r="F140" s="57">
        <v>38.303000000000004</v>
      </c>
      <c r="G140" s="58">
        <v>37.553000000000004</v>
      </c>
      <c r="H140" s="57"/>
      <c r="I140" s="58">
        <v>31.462499999999999</v>
      </c>
      <c r="J140" s="57"/>
      <c r="K140" s="58"/>
      <c r="L140" s="57"/>
      <c r="M140" s="58"/>
      <c r="N140" s="57"/>
      <c r="O140" s="58"/>
      <c r="Q140" s="57"/>
      <c r="R140" s="58">
        <v>25.339992971309751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41183</v>
      </c>
      <c r="B141" s="57">
        <v>29.82</v>
      </c>
      <c r="C141" s="58">
        <v>35.04</v>
      </c>
      <c r="D141" s="57">
        <v>32.123000000000005</v>
      </c>
      <c r="E141" s="58">
        <v>33.72</v>
      </c>
      <c r="F141" s="57">
        <v>30.788</v>
      </c>
      <c r="G141" s="58">
        <v>29.82</v>
      </c>
      <c r="H141" s="57"/>
      <c r="I141" s="58">
        <v>31.875</v>
      </c>
      <c r="J141" s="57"/>
      <c r="K141" s="58"/>
      <c r="L141" s="57"/>
      <c r="M141" s="58"/>
      <c r="N141" s="57"/>
      <c r="O141" s="58"/>
      <c r="Q141" s="57"/>
      <c r="R141" s="58">
        <v>25.359576755115011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41214</v>
      </c>
      <c r="B142" s="57">
        <v>28.718</v>
      </c>
      <c r="C142" s="58">
        <v>33.674999999999997</v>
      </c>
      <c r="D142" s="57">
        <v>30.84</v>
      </c>
      <c r="E142" s="58">
        <v>33.173000000000002</v>
      </c>
      <c r="F142" s="57">
        <v>30.593</v>
      </c>
      <c r="G142" s="58">
        <v>28.718</v>
      </c>
      <c r="H142" s="57"/>
      <c r="I142" s="58">
        <v>28.875</v>
      </c>
      <c r="J142" s="57"/>
      <c r="K142" s="58"/>
      <c r="L142" s="57"/>
      <c r="M142" s="58"/>
      <c r="N142" s="57"/>
      <c r="O142" s="58"/>
      <c r="Q142" s="57"/>
      <c r="R142" s="58">
        <v>27.114909474981278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41244</v>
      </c>
      <c r="B143" s="57">
        <v>28.718</v>
      </c>
      <c r="C143" s="58">
        <v>34.538000000000004</v>
      </c>
      <c r="D143" s="57">
        <v>31.65</v>
      </c>
      <c r="E143" s="58">
        <v>33.795000000000002</v>
      </c>
      <c r="F143" s="57">
        <v>31.515000000000001</v>
      </c>
      <c r="G143" s="58">
        <v>28.718</v>
      </c>
      <c r="H143" s="57"/>
      <c r="I143" s="58">
        <v>30.712499999999999</v>
      </c>
      <c r="J143" s="57"/>
      <c r="K143" s="58"/>
      <c r="L143" s="57"/>
      <c r="M143" s="58"/>
      <c r="N143" s="57"/>
      <c r="O143" s="58"/>
      <c r="Q143" s="57"/>
      <c r="R143" s="58">
        <v>28.283905498209624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41275</v>
      </c>
      <c r="B144" s="57">
        <v>28.92</v>
      </c>
      <c r="C144" s="58">
        <v>36.06</v>
      </c>
      <c r="D144" s="57">
        <v>32.798000000000002</v>
      </c>
      <c r="E144" s="58">
        <v>34.034999999999997</v>
      </c>
      <c r="F144" s="57">
        <v>32.093000000000004</v>
      </c>
      <c r="G144" s="58">
        <v>28.92</v>
      </c>
      <c r="H144" s="57"/>
      <c r="I144" s="58">
        <v>23.774999999999999</v>
      </c>
      <c r="J144" s="57"/>
      <c r="K144" s="58"/>
      <c r="L144" s="57"/>
      <c r="M144" s="58"/>
      <c r="N144" s="57"/>
      <c r="O144" s="58"/>
      <c r="Q144" s="57"/>
      <c r="R144" s="58">
        <v>28.240563312148719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41306</v>
      </c>
      <c r="B145" s="57">
        <v>28.545000000000002</v>
      </c>
      <c r="C145" s="58">
        <v>35.542999999999999</v>
      </c>
      <c r="D145" s="57">
        <v>32.31</v>
      </c>
      <c r="E145" s="58">
        <v>33.72</v>
      </c>
      <c r="F145" s="57">
        <v>30.99</v>
      </c>
      <c r="G145" s="58">
        <v>28.545000000000002</v>
      </c>
      <c r="H145" s="57"/>
      <c r="I145" s="58">
        <v>25.462499999999999</v>
      </c>
      <c r="J145" s="57"/>
      <c r="K145" s="58"/>
      <c r="L145" s="57"/>
      <c r="M145" s="58"/>
      <c r="N145" s="57"/>
      <c r="O145" s="58"/>
      <c r="Q145" s="57"/>
      <c r="R145" s="58">
        <v>27.39860596886929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41334</v>
      </c>
      <c r="B146" s="57">
        <v>28.545000000000002</v>
      </c>
      <c r="C146" s="58">
        <v>34.064999999999998</v>
      </c>
      <c r="D146" s="57">
        <v>30.848000000000003</v>
      </c>
      <c r="E146" s="58">
        <v>33.173000000000002</v>
      </c>
      <c r="F146" s="57">
        <v>29.88</v>
      </c>
      <c r="G146" s="58">
        <v>28.545000000000002</v>
      </c>
      <c r="H146" s="57"/>
      <c r="I146" s="58">
        <v>23.212499999999999</v>
      </c>
      <c r="J146" s="57"/>
      <c r="K146" s="58"/>
      <c r="L146" s="57"/>
      <c r="M146" s="58"/>
      <c r="N146" s="57"/>
      <c r="O146" s="58"/>
      <c r="Q146" s="57"/>
      <c r="R146" s="58">
        <v>26.314079380399409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41365</v>
      </c>
      <c r="B147" s="57">
        <v>28.178000000000001</v>
      </c>
      <c r="C147" s="58">
        <v>34.163000000000004</v>
      </c>
      <c r="D147" s="57">
        <v>29.88</v>
      </c>
      <c r="E147" s="58">
        <v>32.384999999999998</v>
      </c>
      <c r="F147" s="57">
        <v>29.513000000000002</v>
      </c>
      <c r="G147" s="58">
        <v>28.178000000000001</v>
      </c>
      <c r="H147" s="57"/>
      <c r="I147" s="58">
        <v>28.6875</v>
      </c>
      <c r="J147" s="57"/>
      <c r="K147" s="58"/>
      <c r="L147" s="57"/>
      <c r="M147" s="58"/>
      <c r="N147" s="57"/>
      <c r="O147" s="58"/>
      <c r="Q147" s="57"/>
      <c r="R147" s="58">
        <v>24.419952386715227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41395</v>
      </c>
      <c r="B148" s="57">
        <v>28.178000000000001</v>
      </c>
      <c r="C148" s="58">
        <v>32.948</v>
      </c>
      <c r="D148" s="57">
        <v>28.74</v>
      </c>
      <c r="E148" s="58">
        <v>32.384999999999998</v>
      </c>
      <c r="F148" s="57">
        <v>29.88</v>
      </c>
      <c r="G148" s="58">
        <v>28.178000000000001</v>
      </c>
      <c r="H148" s="57"/>
      <c r="I148" s="58">
        <v>28.6875</v>
      </c>
      <c r="J148" s="57"/>
      <c r="K148" s="58"/>
      <c r="L148" s="57"/>
      <c r="M148" s="58"/>
      <c r="N148" s="57"/>
      <c r="O148" s="58"/>
      <c r="Q148" s="57"/>
      <c r="R148" s="58">
        <v>24.39974624540881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41426</v>
      </c>
      <c r="B149" s="57">
        <v>31.515000000000001</v>
      </c>
      <c r="C149" s="58">
        <v>33.39</v>
      </c>
      <c r="D149" s="57">
        <v>29.153000000000002</v>
      </c>
      <c r="E149" s="58">
        <v>33.81</v>
      </c>
      <c r="F149" s="57">
        <v>33.203000000000003</v>
      </c>
      <c r="G149" s="58">
        <v>31.515000000000001</v>
      </c>
      <c r="H149" s="57"/>
      <c r="I149" s="58">
        <v>33.1875</v>
      </c>
      <c r="J149" s="57"/>
      <c r="K149" s="58"/>
      <c r="L149" s="57"/>
      <c r="M149" s="58"/>
      <c r="N149" s="57"/>
      <c r="O149" s="58"/>
      <c r="Q149" s="57"/>
      <c r="R149" s="58">
        <v>24.703460840895737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41456</v>
      </c>
      <c r="B150" s="57">
        <v>42.263000000000005</v>
      </c>
      <c r="C150" s="58">
        <v>40.215000000000003</v>
      </c>
      <c r="D150" s="57">
        <v>35.093000000000004</v>
      </c>
      <c r="E150" s="58">
        <v>37.049999999999997</v>
      </c>
      <c r="F150" s="57">
        <v>43.545000000000002</v>
      </c>
      <c r="G150" s="58">
        <v>42.263000000000005</v>
      </c>
      <c r="H150" s="57"/>
      <c r="I150" s="58">
        <v>38.4375</v>
      </c>
      <c r="J150" s="57"/>
      <c r="K150" s="58"/>
      <c r="L150" s="57"/>
      <c r="M150" s="58"/>
      <c r="N150" s="57"/>
      <c r="O150" s="58"/>
      <c r="Q150" s="57"/>
      <c r="R150" s="58">
        <v>25.059958886049845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41487</v>
      </c>
      <c r="B151" s="57">
        <v>47.085000000000001</v>
      </c>
      <c r="C151" s="58">
        <v>42.667999999999999</v>
      </c>
      <c r="D151" s="57">
        <v>37.695</v>
      </c>
      <c r="E151" s="58">
        <v>39.983000000000004</v>
      </c>
      <c r="F151" s="57">
        <v>48.164999999999999</v>
      </c>
      <c r="G151" s="58">
        <v>47.085000000000001</v>
      </c>
      <c r="H151" s="57"/>
      <c r="I151" s="58">
        <v>45.1875</v>
      </c>
      <c r="J151" s="57"/>
      <c r="K151" s="58"/>
      <c r="L151" s="57"/>
      <c r="M151" s="58"/>
      <c r="N151" s="57"/>
      <c r="O151" s="58"/>
      <c r="Q151" s="57"/>
      <c r="R151" s="58">
        <v>25.365248279897312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41518</v>
      </c>
      <c r="B152" s="57">
        <v>37.814999999999998</v>
      </c>
      <c r="C152" s="58">
        <v>39.353000000000002</v>
      </c>
      <c r="D152" s="57">
        <v>34.613</v>
      </c>
      <c r="E152" s="58">
        <v>38.4</v>
      </c>
      <c r="F152" s="57">
        <v>38.558</v>
      </c>
      <c r="G152" s="58">
        <v>37.814999999999998</v>
      </c>
      <c r="H152" s="57"/>
      <c r="I152" s="58">
        <v>31.65</v>
      </c>
      <c r="J152" s="57"/>
      <c r="K152" s="58"/>
      <c r="L152" s="57"/>
      <c r="M152" s="58"/>
      <c r="N152" s="57"/>
      <c r="O152" s="58"/>
      <c r="Q152" s="57"/>
      <c r="R152" s="58">
        <v>25.339992971309751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41548</v>
      </c>
      <c r="B153" s="57">
        <v>30.03</v>
      </c>
      <c r="C153" s="58">
        <v>35.783000000000001</v>
      </c>
      <c r="D153" s="57">
        <v>32.498000000000005</v>
      </c>
      <c r="E153" s="58">
        <v>33.975000000000001</v>
      </c>
      <c r="F153" s="57">
        <v>30.99</v>
      </c>
      <c r="G153" s="58">
        <v>30.03</v>
      </c>
      <c r="H153" s="57"/>
      <c r="I153" s="58">
        <v>32.4375</v>
      </c>
      <c r="J153" s="57"/>
      <c r="K153" s="58"/>
      <c r="L153" s="57"/>
      <c r="M153" s="58"/>
      <c r="N153" s="57"/>
      <c r="O153" s="58"/>
      <c r="Q153" s="57"/>
      <c r="R153" s="58">
        <v>25.359576755115011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41579</v>
      </c>
      <c r="B154" s="57">
        <v>28.92</v>
      </c>
      <c r="C154" s="58">
        <v>34.387999999999998</v>
      </c>
      <c r="D154" s="57">
        <v>31.2</v>
      </c>
      <c r="E154" s="58">
        <v>33.42</v>
      </c>
      <c r="F154" s="57">
        <v>30.795000000000002</v>
      </c>
      <c r="G154" s="58">
        <v>28.92</v>
      </c>
      <c r="H154" s="57"/>
      <c r="I154" s="58">
        <v>29.4375</v>
      </c>
      <c r="J154" s="57"/>
      <c r="K154" s="58"/>
      <c r="L154" s="57"/>
      <c r="M154" s="58"/>
      <c r="N154" s="57"/>
      <c r="O154" s="58"/>
      <c r="Q154" s="57"/>
      <c r="R154" s="58">
        <v>27.114909474981278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41609</v>
      </c>
      <c r="B155" s="57">
        <v>28.92</v>
      </c>
      <c r="C155" s="58">
        <v>35.273000000000003</v>
      </c>
      <c r="D155" s="57">
        <v>32.018000000000001</v>
      </c>
      <c r="E155" s="58">
        <v>34.058</v>
      </c>
      <c r="F155" s="57">
        <v>31.725000000000001</v>
      </c>
      <c r="G155" s="58">
        <v>28.92</v>
      </c>
      <c r="H155" s="57"/>
      <c r="I155" s="58">
        <v>30.9</v>
      </c>
      <c r="J155" s="57"/>
      <c r="K155" s="58"/>
      <c r="L155" s="57"/>
      <c r="M155" s="58"/>
      <c r="N155" s="57"/>
      <c r="O155" s="58"/>
      <c r="Q155" s="57"/>
      <c r="R155" s="58">
        <v>28.283905498209624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41640</v>
      </c>
      <c r="B156" s="57">
        <v>29.114999999999998</v>
      </c>
      <c r="C156" s="58">
        <v>36.81</v>
      </c>
      <c r="D156" s="57">
        <v>33.18</v>
      </c>
      <c r="E156" s="58">
        <v>34.298000000000002</v>
      </c>
      <c r="F156" s="57">
        <v>32.31</v>
      </c>
      <c r="G156" s="58">
        <v>29.114999999999998</v>
      </c>
      <c r="H156" s="57"/>
      <c r="I156" s="58">
        <v>24.337499999999999</v>
      </c>
      <c r="J156" s="57"/>
      <c r="K156" s="58"/>
      <c r="L156" s="57"/>
      <c r="M156" s="58"/>
      <c r="N156" s="57"/>
      <c r="O156" s="58"/>
      <c r="Q156" s="57"/>
      <c r="R156" s="58">
        <v>28.240563312148719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41671</v>
      </c>
      <c r="B157" s="57">
        <v>28.748000000000001</v>
      </c>
      <c r="C157" s="58">
        <v>36.277999999999999</v>
      </c>
      <c r="D157" s="57">
        <v>32.685000000000002</v>
      </c>
      <c r="E157" s="58">
        <v>33.975000000000001</v>
      </c>
      <c r="F157" s="57">
        <v>31.193000000000001</v>
      </c>
      <c r="G157" s="58">
        <v>28.748000000000001</v>
      </c>
      <c r="H157" s="57"/>
      <c r="I157" s="58">
        <v>26.024999999999999</v>
      </c>
      <c r="J157" s="57"/>
      <c r="K157" s="58"/>
      <c r="L157" s="57"/>
      <c r="M157" s="58"/>
      <c r="N157" s="57"/>
      <c r="O157" s="58"/>
      <c r="Q157" s="57"/>
      <c r="R157" s="58">
        <v>27.39860596886929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41699</v>
      </c>
      <c r="B158" s="57">
        <v>28.748000000000001</v>
      </c>
      <c r="C158" s="58">
        <v>34.770000000000003</v>
      </c>
      <c r="D158" s="57">
        <v>31.208000000000002</v>
      </c>
      <c r="E158" s="58">
        <v>33.42</v>
      </c>
      <c r="F158" s="57">
        <v>30.074999999999999</v>
      </c>
      <c r="G158" s="58">
        <v>28.748000000000001</v>
      </c>
      <c r="H158" s="57"/>
      <c r="I158" s="58">
        <v>23.774999999999999</v>
      </c>
      <c r="J158" s="57"/>
      <c r="K158" s="58"/>
      <c r="L158" s="57"/>
      <c r="M158" s="58"/>
      <c r="N158" s="57"/>
      <c r="O158" s="58"/>
      <c r="Q158" s="57"/>
      <c r="R158" s="58">
        <v>26.314079380399409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41730</v>
      </c>
      <c r="B159" s="57">
        <v>28.373000000000001</v>
      </c>
      <c r="C159" s="58">
        <v>34.868000000000002</v>
      </c>
      <c r="D159" s="57">
        <v>30.225000000000001</v>
      </c>
      <c r="E159" s="58">
        <v>32.625</v>
      </c>
      <c r="F159" s="57">
        <v>29.708000000000002</v>
      </c>
      <c r="G159" s="58">
        <v>28.373000000000001</v>
      </c>
      <c r="H159" s="57"/>
      <c r="I159" s="58">
        <v>29.25</v>
      </c>
      <c r="J159" s="57"/>
      <c r="K159" s="58"/>
      <c r="L159" s="57"/>
      <c r="M159" s="58"/>
      <c r="N159" s="57"/>
      <c r="O159" s="58"/>
      <c r="Q159" s="57"/>
      <c r="R159" s="58">
        <v>24.419952386715227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41760</v>
      </c>
      <c r="B160" s="57">
        <v>28.373000000000001</v>
      </c>
      <c r="C160" s="58">
        <v>33.630000000000003</v>
      </c>
      <c r="D160" s="57">
        <v>29.078000000000003</v>
      </c>
      <c r="E160" s="58">
        <v>32.625</v>
      </c>
      <c r="F160" s="57">
        <v>30.074999999999999</v>
      </c>
      <c r="G160" s="58">
        <v>28.373000000000001</v>
      </c>
      <c r="H160" s="57"/>
      <c r="I160" s="58">
        <v>29.25</v>
      </c>
      <c r="J160" s="57"/>
      <c r="K160" s="58"/>
      <c r="L160" s="57"/>
      <c r="M160" s="58"/>
      <c r="N160" s="57"/>
      <c r="O160" s="58"/>
      <c r="Q160" s="57"/>
      <c r="R160" s="58">
        <v>24.39974624540881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41791</v>
      </c>
      <c r="B161" s="57">
        <v>31.733000000000001</v>
      </c>
      <c r="C161" s="58">
        <v>34.08</v>
      </c>
      <c r="D161" s="57">
        <v>29.49</v>
      </c>
      <c r="E161" s="58">
        <v>34.064999999999998</v>
      </c>
      <c r="F161" s="57">
        <v>33.42</v>
      </c>
      <c r="G161" s="58">
        <v>31.733000000000001</v>
      </c>
      <c r="H161" s="57"/>
      <c r="I161" s="58">
        <v>33.75</v>
      </c>
      <c r="J161" s="57"/>
      <c r="K161" s="58"/>
      <c r="L161" s="57"/>
      <c r="M161" s="58"/>
      <c r="N161" s="57"/>
      <c r="O161" s="58"/>
      <c r="Q161" s="57"/>
      <c r="R161" s="58">
        <v>24.703460840895737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41821</v>
      </c>
      <c r="B162" s="40">
        <v>42.555</v>
      </c>
      <c r="C162" s="40">
        <v>41.048000000000002</v>
      </c>
      <c r="D162" s="40">
        <v>35.498000000000005</v>
      </c>
      <c r="E162" s="40">
        <v>37.335000000000001</v>
      </c>
      <c r="F162" s="40">
        <v>43.83</v>
      </c>
      <c r="G162" s="40">
        <v>42.555</v>
      </c>
      <c r="I162" s="40">
        <v>39</v>
      </c>
      <c r="R162" s="40">
        <v>25.059958886049845</v>
      </c>
    </row>
    <row r="163" spans="1:36" x14ac:dyDescent="0.25">
      <c r="A163" s="50"/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f>[5]Tregion!$A7</f>
        <v>37182</v>
      </c>
      <c r="B7" s="51">
        <f>[5]Tregion!$C7</f>
        <v>29.5</v>
      </c>
      <c r="C7" s="52">
        <f>[6]Tregion!$C7</f>
        <v>28.25</v>
      </c>
      <c r="D7" s="51">
        <f>[7]Tregion!$C7</f>
        <v>26</v>
      </c>
      <c r="E7" s="52">
        <f>[8]Tregion!$C7</f>
        <v>28.76</v>
      </c>
      <c r="F7" s="51">
        <f>[9]Tregion!$C7</f>
        <v>29.97</v>
      </c>
      <c r="G7" s="52">
        <f>[10]Tbasis!$D6</f>
        <v>30.5</v>
      </c>
      <c r="H7" s="51"/>
      <c r="I7" s="52">
        <f>[11]Tregion!$C7</f>
        <v>28.76</v>
      </c>
      <c r="J7" s="51"/>
      <c r="K7" s="52"/>
      <c r="L7" s="51"/>
      <c r="M7" s="52"/>
      <c r="N7" s="51"/>
      <c r="O7" s="52"/>
      <c r="Q7" s="51"/>
      <c r="R7" s="52">
        <f>[12]Tregion!$C7</f>
        <v>54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5">
      <c r="A8" s="50">
        <f>[5]Tregion!$A8</f>
        <v>37183</v>
      </c>
      <c r="B8" s="57">
        <f>[5]Tregion!$C8</f>
        <v>27.5</v>
      </c>
      <c r="C8" s="58">
        <f>[6]Tregion!$C8</f>
        <v>28</v>
      </c>
      <c r="D8" s="57">
        <f>[7]Tregion!$C8</f>
        <v>26</v>
      </c>
      <c r="E8" s="58">
        <f>[8]Tregion!$C8</f>
        <v>28.5</v>
      </c>
      <c r="F8" s="57">
        <f>[9]Tregion!$C8</f>
        <v>29.5</v>
      </c>
      <c r="G8" s="58">
        <f>[10]Tbasis!$D7</f>
        <v>28.5</v>
      </c>
      <c r="H8" s="57"/>
      <c r="I8" s="58">
        <f>[11]Tregion!$C8</f>
        <v>27.1875</v>
      </c>
      <c r="J8" s="57"/>
      <c r="K8" s="58"/>
      <c r="L8" s="57"/>
      <c r="M8" s="58"/>
      <c r="N8" s="57"/>
      <c r="O8" s="58"/>
      <c r="Q8" s="57"/>
      <c r="R8" s="58">
        <f>[12]Tregion!$C8</f>
        <v>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0.06</v>
      </c>
      <c r="AQ8" s="40">
        <f t="shared" si="1"/>
        <v>6.3529999999999998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5">
      <c r="A9" s="50">
        <f>[5]Tregion!$A9</f>
        <v>37184</v>
      </c>
      <c r="B9" s="57">
        <f>[5]Tregion!$C9</f>
        <v>27.5</v>
      </c>
      <c r="C9" s="58">
        <f>[6]Tregion!$C9</f>
        <v>28</v>
      </c>
      <c r="D9" s="57">
        <f>[7]Tregion!$C9</f>
        <v>26</v>
      </c>
      <c r="E9" s="58">
        <f>[8]Tregion!$C9</f>
        <v>28.5</v>
      </c>
      <c r="F9" s="57">
        <f>[9]Tregion!$C9</f>
        <v>29.5</v>
      </c>
      <c r="G9" s="58">
        <f>[10]Tbasis!$D8</f>
        <v>28.5</v>
      </c>
      <c r="H9" s="57"/>
      <c r="I9" s="58">
        <f>[11]Tregion!$C9</f>
        <v>30.25</v>
      </c>
      <c r="J9" s="57"/>
      <c r="K9" s="58"/>
      <c r="L9" s="57"/>
      <c r="M9" s="58"/>
      <c r="N9" s="57"/>
      <c r="O9" s="58"/>
      <c r="Q9" s="57"/>
      <c r="R9" s="58">
        <f>[12]Tregion!$C9</f>
        <v>38.5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8.5000000000000006E-2</v>
      </c>
      <c r="AQ9" s="40">
        <f t="shared" si="1"/>
        <v>5.0830000000000002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5">
      <c r="A10" s="50">
        <f>[5]Tregion!$A10</f>
        <v>37185</v>
      </c>
      <c r="B10" s="57">
        <f>[5]Tregion!$C10</f>
        <v>21.5</v>
      </c>
      <c r="C10" s="58">
        <f>[6]Tregion!$C10</f>
        <v>23</v>
      </c>
      <c r="D10" s="57">
        <f>[7]Tregion!$C10</f>
        <v>22.5</v>
      </c>
      <c r="E10" s="58">
        <f>[8]Tregion!$C10</f>
        <v>24</v>
      </c>
      <c r="F10" s="57">
        <f>[9]Tregion!$C10</f>
        <v>23.5</v>
      </c>
      <c r="G10" s="58">
        <f>[10]Tbasis!$D9</f>
        <v>22.5</v>
      </c>
      <c r="H10" s="57"/>
      <c r="I10" s="58">
        <f>[11]Tregion!$C10</f>
        <v>27.1875</v>
      </c>
      <c r="J10" s="57"/>
      <c r="K10" s="58"/>
      <c r="L10" s="57"/>
      <c r="M10" s="58"/>
      <c r="N10" s="57"/>
      <c r="O10" s="58"/>
      <c r="Q10" s="57"/>
      <c r="R10" s="58">
        <f>[12]Tregion!$C10</f>
        <v>38.5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0.14499999999999999</v>
      </c>
      <c r="AQ10" s="40">
        <f t="shared" si="1"/>
        <v>5.5289999999999999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5">
      <c r="A11" s="50">
        <f>[5]Tregion!$A11</f>
        <v>37186</v>
      </c>
      <c r="B11" s="57">
        <f>[5]Tregion!$C11</f>
        <v>27.5</v>
      </c>
      <c r="C11" s="58">
        <f>[6]Tregion!$C11</f>
        <v>28</v>
      </c>
      <c r="D11" s="57">
        <f>[7]Tregion!$C11</f>
        <v>26</v>
      </c>
      <c r="E11" s="58">
        <f>[8]Tregion!$C11</f>
        <v>28.5</v>
      </c>
      <c r="F11" s="57">
        <f>[9]Tregion!$C11</f>
        <v>29.5</v>
      </c>
      <c r="G11" s="58">
        <f>[10]Tbasis!$D10</f>
        <v>28.5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0.48</v>
      </c>
      <c r="AO11" s="40">
        <f t="shared" si="0"/>
        <v>5.3710000000000004</v>
      </c>
      <c r="AP11" s="40">
        <f>[4]Curves!$J17</f>
        <v>0.15</v>
      </c>
      <c r="AQ11" s="40">
        <f t="shared" si="1"/>
        <v>5.0410000000000004</v>
      </c>
      <c r="AR11" s="40">
        <f>[4]Curves!$K17</f>
        <v>0.38</v>
      </c>
      <c r="AS11" s="40">
        <f t="shared" si="2"/>
        <v>5.2709999999999999</v>
      </c>
      <c r="AT11" s="40">
        <f>[4]Curves!$G17</f>
        <v>0.47499999999999998</v>
      </c>
      <c r="AU11" s="40">
        <f t="shared" si="3"/>
        <v>5.3659999999999997</v>
      </c>
    </row>
    <row r="12" spans="1:48" x14ac:dyDescent="0.25">
      <c r="A12" s="50">
        <f>[5]Tregion!$A12</f>
        <v>37187</v>
      </c>
      <c r="B12" s="57">
        <f>[5]Tregion!$C12</f>
        <v>27.5</v>
      </c>
      <c r="C12" s="58">
        <f>[6]Tregion!$C12</f>
        <v>28</v>
      </c>
      <c r="D12" s="57">
        <f>[7]Tregion!$C12</f>
        <v>26</v>
      </c>
      <c r="E12" s="58">
        <f>[8]Tregion!$C12</f>
        <v>28.5</v>
      </c>
      <c r="F12" s="57">
        <f>[9]Tregion!$C12</f>
        <v>29.5</v>
      </c>
      <c r="G12" s="58">
        <f>[10]Tbasis!$D11</f>
        <v>28.5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47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0.76500000000000001</v>
      </c>
      <c r="AO12" s="40">
        <f t="shared" si="0"/>
        <v>4.5030000000000001</v>
      </c>
      <c r="AP12" s="40">
        <f>[4]Curves!$J18</f>
        <v>0.13500000000000001</v>
      </c>
      <c r="AQ12" s="40">
        <f t="shared" si="1"/>
        <v>3.8730000000000002</v>
      </c>
      <c r="AR12" s="40">
        <f>[4]Curves!$K18</f>
        <v>0.76500000000000001</v>
      </c>
      <c r="AS12" s="40">
        <f t="shared" si="2"/>
        <v>4.5030000000000001</v>
      </c>
      <c r="AT12" s="40">
        <f>[4]Curves!$G18</f>
        <v>0.96</v>
      </c>
      <c r="AU12" s="40">
        <f t="shared" si="3"/>
        <v>4.6980000000000004</v>
      </c>
    </row>
    <row r="13" spans="1:48" x14ac:dyDescent="0.25">
      <c r="A13" s="50">
        <f>[5]Tregion!$A13</f>
        <v>37188</v>
      </c>
      <c r="B13" s="57">
        <f>[5]Tregion!$C13</f>
        <v>27.5</v>
      </c>
      <c r="C13" s="58">
        <f>[6]Tregion!$C13</f>
        <v>28</v>
      </c>
      <c r="D13" s="57">
        <f>[7]Tregion!$C13</f>
        <v>26</v>
      </c>
      <c r="E13" s="58">
        <f>[8]Tregion!$C13</f>
        <v>28.5</v>
      </c>
      <c r="F13" s="57">
        <f>[9]Tregion!$C13</f>
        <v>29.5</v>
      </c>
      <c r="G13" s="58">
        <f>[10]Tbasis!$D12</f>
        <v>28.5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1.1599999999999999</v>
      </c>
      <c r="AO13" s="40">
        <f t="shared" si="0"/>
        <v>4.3419999999999996</v>
      </c>
      <c r="AP13" s="40">
        <f>[4]Curves!$J19</f>
        <v>3.2500000000000001E-2</v>
      </c>
      <c r="AQ13" s="40">
        <f t="shared" si="1"/>
        <v>3.2145000000000001</v>
      </c>
      <c r="AR13" s="40">
        <f>[4]Curves!$K19</f>
        <v>1.1599999999999999</v>
      </c>
      <c r="AS13" s="40">
        <f t="shared" si="2"/>
        <v>4.3419999999999996</v>
      </c>
      <c r="AT13" s="40">
        <f>[4]Curves!$G19</f>
        <v>1.9950000000000001</v>
      </c>
      <c r="AU13" s="40">
        <f t="shared" si="3"/>
        <v>5.1769999999999996</v>
      </c>
    </row>
    <row r="14" spans="1:48" x14ac:dyDescent="0.25">
      <c r="A14" s="50">
        <f>[5]Tregion!$A14</f>
        <v>37189</v>
      </c>
      <c r="B14" s="57">
        <f>[5]Tregion!$C14</f>
        <v>27.5</v>
      </c>
      <c r="C14" s="58">
        <f>[6]Tregion!$C14</f>
        <v>28</v>
      </c>
      <c r="D14" s="57">
        <f>[7]Tregion!$C14</f>
        <v>26</v>
      </c>
      <c r="E14" s="58">
        <f>[8]Tregion!$C14</f>
        <v>28.5</v>
      </c>
      <c r="F14" s="57">
        <f>[9]Tregion!$C14</f>
        <v>29.5</v>
      </c>
      <c r="G14" s="58">
        <f>[10]Tbasis!$D13</f>
        <v>28.5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47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1.1399999999999999</v>
      </c>
      <c r="AO14" s="40">
        <f t="shared" si="0"/>
        <v>4.3070000000000004</v>
      </c>
      <c r="AP14" s="40">
        <f>[4]Curves!$J20</f>
        <v>3.2500000000000001E-2</v>
      </c>
      <c r="AQ14" s="40">
        <f t="shared" si="1"/>
        <v>3.1995000000000005</v>
      </c>
      <c r="AR14" s="40">
        <f>[4]Curves!$K20</f>
        <v>1.1399999999999999</v>
      </c>
      <c r="AS14" s="40">
        <f t="shared" si="2"/>
        <v>4.3070000000000004</v>
      </c>
      <c r="AT14" s="40">
        <f>[4]Curves!$G20</f>
        <v>1.94</v>
      </c>
      <c r="AU14" s="40">
        <f t="shared" si="3"/>
        <v>5.1070000000000002</v>
      </c>
    </row>
    <row r="15" spans="1:48" x14ac:dyDescent="0.25">
      <c r="A15" s="50">
        <f>[5]Tregion!$A15</f>
        <v>37190</v>
      </c>
      <c r="B15" s="57">
        <f>[5]Tregion!$C15</f>
        <v>27.5</v>
      </c>
      <c r="C15" s="58">
        <f>[6]Tregion!$C15</f>
        <v>28</v>
      </c>
      <c r="D15" s="57">
        <f>[7]Tregion!$C15</f>
        <v>26</v>
      </c>
      <c r="E15" s="58">
        <f>[8]Tregion!$C15</f>
        <v>28.5</v>
      </c>
      <c r="F15" s="57">
        <f>[9]Tregion!$C15</f>
        <v>29.5</v>
      </c>
      <c r="G15" s="58">
        <f>[10]Tbasis!$D14</f>
        <v>28.5</v>
      </c>
      <c r="H15" s="57"/>
      <c r="I15" s="58">
        <f>[11]Tregion!$C15</f>
        <v>27.1875</v>
      </c>
      <c r="J15" s="57"/>
      <c r="K15" s="58"/>
      <c r="L15" s="57"/>
      <c r="M15" s="58"/>
      <c r="N15" s="57"/>
      <c r="O15" s="58"/>
      <c r="Q15" s="57"/>
      <c r="R15" s="58">
        <f>[12]Tregion!$C15</f>
        <v>47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0.62</v>
      </c>
      <c r="AO15" s="40">
        <f t="shared" si="0"/>
        <v>2.915</v>
      </c>
      <c r="AP15" s="40">
        <f>[4]Curves!$J21</f>
        <v>3.2500000000000001E-2</v>
      </c>
      <c r="AQ15" s="40">
        <f t="shared" si="1"/>
        <v>2.3275000000000001</v>
      </c>
      <c r="AR15" s="40">
        <f>[4]Curves!$K21</f>
        <v>0.62</v>
      </c>
      <c r="AS15" s="40">
        <f t="shared" si="2"/>
        <v>2.915</v>
      </c>
      <c r="AT15" s="40">
        <f>[4]Curves!$G21</f>
        <v>0.72</v>
      </c>
      <c r="AU15" s="40">
        <f t="shared" si="3"/>
        <v>3.0149999999999997</v>
      </c>
    </row>
    <row r="16" spans="1:48" x14ac:dyDescent="0.25">
      <c r="A16" s="50">
        <f>[5]Tregion!$A16</f>
        <v>37191</v>
      </c>
      <c r="B16" s="57">
        <f>[5]Tregion!$C16</f>
        <v>27.5</v>
      </c>
      <c r="C16" s="58">
        <f>[6]Tregion!$C16</f>
        <v>28</v>
      </c>
      <c r="D16" s="57">
        <f>[7]Tregion!$C16</f>
        <v>26</v>
      </c>
      <c r="E16" s="58">
        <f>[8]Tregion!$C16</f>
        <v>28.5</v>
      </c>
      <c r="F16" s="57">
        <f>[9]Tregion!$C16</f>
        <v>29.5</v>
      </c>
      <c r="G16" s="58">
        <f>[10]Tbasis!$D15</f>
        <v>28.5</v>
      </c>
      <c r="H16" s="57"/>
      <c r="I16" s="58">
        <f>[11]Tregion!$C16</f>
        <v>25.5</v>
      </c>
      <c r="J16" s="57"/>
      <c r="K16" s="58"/>
      <c r="L16" s="57"/>
      <c r="M16" s="58"/>
      <c r="N16" s="57"/>
      <c r="O16" s="58"/>
      <c r="Q16" s="57"/>
      <c r="R16" s="58">
        <f>[12]Tregion!$C16</f>
        <v>38.5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3.2500000000000001E-2</v>
      </c>
      <c r="AQ16" s="40">
        <f t="shared" si="1"/>
        <v>1.8625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5">
      <c r="A17" s="50">
        <f>[5]Tregion!$A17</f>
        <v>37192</v>
      </c>
      <c r="B17" s="57">
        <f>[5]Tregion!$C17</f>
        <v>21.5</v>
      </c>
      <c r="C17" s="58">
        <f>[6]Tregion!$C17</f>
        <v>23</v>
      </c>
      <c r="D17" s="57">
        <f>[7]Tregion!$C17</f>
        <v>22.5</v>
      </c>
      <c r="E17" s="58">
        <f>[8]Tregion!$C17</f>
        <v>24</v>
      </c>
      <c r="F17" s="57">
        <f>[9]Tregion!$C17</f>
        <v>23.5</v>
      </c>
      <c r="G17" s="58">
        <f>[10]Tbasis!$D16</f>
        <v>22.5</v>
      </c>
      <c r="H17" s="57"/>
      <c r="I17" s="58">
        <f>[11]Tregion!$C17</f>
        <v>27.1875</v>
      </c>
      <c r="J17" s="57"/>
      <c r="K17" s="58"/>
      <c r="L17" s="57"/>
      <c r="M17" s="58"/>
      <c r="N17" s="57"/>
      <c r="O17" s="58"/>
      <c r="Q17" s="57"/>
      <c r="R17" s="58">
        <f>[12]Tregion!$C17</f>
        <v>38.5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2.4180000000000001</v>
      </c>
      <c r="AN17" s="40">
        <f t="shared" si="4"/>
        <v>0.31</v>
      </c>
      <c r="AO17" s="40">
        <f t="shared" si="0"/>
        <v>2.7280000000000002</v>
      </c>
      <c r="AP17" s="40">
        <f>[4]Curves!$J23</f>
        <v>3.2500000000000001E-2</v>
      </c>
      <c r="AQ17" s="40">
        <f t="shared" si="1"/>
        <v>2.4505000000000003</v>
      </c>
      <c r="AR17" s="40">
        <f>[4]Curves!$K23</f>
        <v>0.31</v>
      </c>
      <c r="AS17" s="40">
        <f t="shared" si="2"/>
        <v>2.7280000000000002</v>
      </c>
      <c r="AT17" s="40">
        <f>[4]Curves!$G23</f>
        <v>0.36</v>
      </c>
      <c r="AU17" s="40">
        <f t="shared" si="3"/>
        <v>2.778</v>
      </c>
    </row>
    <row r="18" spans="1:47" x14ac:dyDescent="0.25">
      <c r="A18" s="50">
        <f>[5]Tregion!$A18</f>
        <v>37193</v>
      </c>
      <c r="B18" s="57">
        <f>[5]Tregion!$C18</f>
        <v>27.5</v>
      </c>
      <c r="C18" s="58">
        <f>[6]Tregion!$C18</f>
        <v>28</v>
      </c>
      <c r="D18" s="57">
        <f>[7]Tregion!$C18</f>
        <v>26</v>
      </c>
      <c r="E18" s="58">
        <f>[8]Tregion!$C18</f>
        <v>28.5</v>
      </c>
      <c r="F18" s="57">
        <f>[9]Tregion!$C18</f>
        <v>29.5</v>
      </c>
      <c r="G18" s="58">
        <f>[10]Tbasis!$D17</f>
        <v>28.5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47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2.7030000000000003</v>
      </c>
      <c r="AN18" s="40">
        <f t="shared" si="4"/>
        <v>0.31</v>
      </c>
      <c r="AO18" s="40">
        <f t="shared" si="0"/>
        <v>3.0130000000000003</v>
      </c>
      <c r="AP18" s="40">
        <f>[4]Curves!$J24</f>
        <v>3.2500000000000001E-2</v>
      </c>
      <c r="AQ18" s="40">
        <f t="shared" si="1"/>
        <v>2.7355000000000005</v>
      </c>
      <c r="AR18" s="40">
        <f>[4]Curves!$K24</f>
        <v>0.31</v>
      </c>
      <c r="AS18" s="40">
        <f t="shared" si="2"/>
        <v>3.0130000000000003</v>
      </c>
      <c r="AT18" s="40">
        <f>[4]Curves!$G24</f>
        <v>0.35</v>
      </c>
      <c r="AU18" s="40">
        <f t="shared" si="3"/>
        <v>3.0530000000000004</v>
      </c>
    </row>
    <row r="19" spans="1:47" x14ac:dyDescent="0.25">
      <c r="A19" s="50">
        <f>[5]Tregion!$A19</f>
        <v>37194</v>
      </c>
      <c r="B19" s="57">
        <f>[5]Tregion!$C19</f>
        <v>27.5</v>
      </c>
      <c r="C19" s="58">
        <f>[6]Tregion!$C19</f>
        <v>28</v>
      </c>
      <c r="D19" s="57">
        <f>[7]Tregion!$C19</f>
        <v>26</v>
      </c>
      <c r="E19" s="58">
        <f>[8]Tregion!$C19</f>
        <v>28.5</v>
      </c>
      <c r="F19" s="57">
        <f>[9]Tregion!$C19</f>
        <v>29.5</v>
      </c>
      <c r="G19" s="58">
        <f>[10]Tbasis!$D18</f>
        <v>28.5</v>
      </c>
      <c r="H19" s="57"/>
      <c r="I19" s="58">
        <f>[11]Tregion!$C19</f>
        <v>27.1875</v>
      </c>
      <c r="J19" s="57"/>
      <c r="K19" s="58"/>
      <c r="L19" s="57"/>
      <c r="M19" s="58"/>
      <c r="N19" s="57"/>
      <c r="O19" s="58"/>
      <c r="Q19" s="57"/>
      <c r="R19" s="58">
        <f>[12]Tregion!$C19</f>
        <v>47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2.8980000000000001</v>
      </c>
      <c r="AN19" s="40">
        <f>AR19+0.1</f>
        <v>0.42000000000000004</v>
      </c>
      <c r="AO19" s="40">
        <f t="shared" si="0"/>
        <v>3.3180000000000001</v>
      </c>
      <c r="AP19" s="40">
        <f>[4]Curves!$J25</f>
        <v>3.2500000000000001E-2</v>
      </c>
      <c r="AQ19" s="40">
        <f t="shared" si="1"/>
        <v>2.9305000000000003</v>
      </c>
      <c r="AR19" s="40">
        <f>[4]Curves!$K25</f>
        <v>0.32</v>
      </c>
      <c r="AS19" s="40">
        <f t="shared" si="2"/>
        <v>3.218</v>
      </c>
      <c r="AT19" s="40">
        <f>[4]Curves!$G25</f>
        <v>0.41</v>
      </c>
      <c r="AU19" s="40">
        <f t="shared" si="3"/>
        <v>3.3080000000000003</v>
      </c>
    </row>
    <row r="20" spans="1:47" x14ac:dyDescent="0.25">
      <c r="A20" s="50">
        <f>[5]Tregion!$A20</f>
        <v>37195</v>
      </c>
      <c r="B20" s="57">
        <f>[5]Tregion!$C20</f>
        <v>27.5</v>
      </c>
      <c r="C20" s="58">
        <f>[6]Tregion!$C20</f>
        <v>28</v>
      </c>
      <c r="D20" s="57">
        <f>[7]Tregion!$C20</f>
        <v>26</v>
      </c>
      <c r="E20" s="58">
        <f>[8]Tregion!$C20</f>
        <v>28.5</v>
      </c>
      <c r="F20" s="57">
        <f>[9]Tregion!$C20</f>
        <v>29.5</v>
      </c>
      <c r="G20" s="58">
        <f>[10]Tbasis!$D19</f>
        <v>28.5</v>
      </c>
      <c r="H20" s="57"/>
      <c r="I20" s="58">
        <f>[11]Tregion!$C20</f>
        <v>27.1875</v>
      </c>
      <c r="J20" s="57"/>
      <c r="K20" s="58"/>
      <c r="L20" s="57"/>
      <c r="M20" s="58"/>
      <c r="N20" s="57"/>
      <c r="O20" s="58"/>
      <c r="Q20" s="57"/>
      <c r="R20" s="58">
        <f>[12]Tregion!$C20</f>
        <v>47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2.9010000000000002</v>
      </c>
      <c r="AN20" s="40">
        <f>AR20+0.1</f>
        <v>0.42000000000000004</v>
      </c>
      <c r="AO20" s="40">
        <f t="shared" si="0"/>
        <v>3.3210000000000002</v>
      </c>
      <c r="AP20" s="40">
        <f>[4]Curves!$J26</f>
        <v>8.5000000000000006E-2</v>
      </c>
      <c r="AQ20" s="40">
        <f t="shared" si="1"/>
        <v>2.9860000000000002</v>
      </c>
      <c r="AR20" s="40">
        <f>[4]Curves!$K26</f>
        <v>0.32</v>
      </c>
      <c r="AS20" s="40">
        <f t="shared" si="2"/>
        <v>3.2210000000000001</v>
      </c>
      <c r="AT20" s="40">
        <f>[4]Curves!$G26</f>
        <v>0.41</v>
      </c>
      <c r="AU20" s="40">
        <f t="shared" si="3"/>
        <v>3.3110000000000004</v>
      </c>
    </row>
    <row r="21" spans="1:47" x14ac:dyDescent="0.25">
      <c r="A21" s="50">
        <f>[5]Tregion!$A21</f>
        <v>37196</v>
      </c>
      <c r="B21" s="57">
        <f>[5]Tregion!$C21</f>
        <v>27.75</v>
      </c>
      <c r="C21" s="58">
        <f>[6]Tregion!$C21</f>
        <v>28.75</v>
      </c>
      <c r="D21" s="57">
        <f>[7]Tregion!$C21</f>
        <v>28</v>
      </c>
      <c r="E21" s="58">
        <f>[8]Tregion!$C21</f>
        <v>29.25</v>
      </c>
      <c r="F21" s="57">
        <f>[9]Tregion!$C21</f>
        <v>28.6</v>
      </c>
      <c r="G21" s="58">
        <f>[10]Tbasis!$D20</f>
        <v>28.75</v>
      </c>
      <c r="H21" s="57"/>
      <c r="I21" s="58">
        <f>[11]Tregion!$C21</f>
        <v>24.9</v>
      </c>
      <c r="J21" s="57"/>
      <c r="K21" s="58"/>
      <c r="L21" s="57"/>
      <c r="M21" s="58"/>
      <c r="N21" s="57"/>
      <c r="O21" s="58"/>
      <c r="Q21" s="57"/>
      <c r="R21" s="58">
        <f>[12]Tregion!$C21</f>
        <v>42.499996185302734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2.8660000000000001</v>
      </c>
      <c r="AN21" s="40">
        <f>AR21+0.1</f>
        <v>0.41000000000000003</v>
      </c>
      <c r="AO21" s="40">
        <f t="shared" si="0"/>
        <v>3.2760000000000002</v>
      </c>
      <c r="AP21" s="40">
        <f>[4]Curves!$J27</f>
        <v>0.12</v>
      </c>
      <c r="AQ21" s="40">
        <f t="shared" si="1"/>
        <v>2.9860000000000002</v>
      </c>
      <c r="AR21" s="40">
        <f>[4]Curves!$K27</f>
        <v>0.31</v>
      </c>
      <c r="AS21" s="40">
        <f t="shared" si="2"/>
        <v>3.1760000000000002</v>
      </c>
      <c r="AT21" s="40">
        <f>[4]Curves!$G27</f>
        <v>0.37</v>
      </c>
      <c r="AU21" s="40">
        <f t="shared" si="3"/>
        <v>3.2360000000000002</v>
      </c>
    </row>
    <row r="22" spans="1:47" x14ac:dyDescent="0.25">
      <c r="A22" s="50">
        <f>[5]Tregion!$A22</f>
        <v>37197</v>
      </c>
      <c r="B22" s="57">
        <f>[5]Tregion!$C22</f>
        <v>27.75</v>
      </c>
      <c r="C22" s="58">
        <f>[6]Tregion!$C22</f>
        <v>28.75</v>
      </c>
      <c r="D22" s="57">
        <f>[7]Tregion!$C22</f>
        <v>28</v>
      </c>
      <c r="E22" s="58">
        <f>[8]Tregion!$C22</f>
        <v>29.25</v>
      </c>
      <c r="F22" s="57">
        <f>[9]Tregion!$C22</f>
        <v>28.6</v>
      </c>
      <c r="G22" s="58">
        <f>[10]Tbasis!$D21</f>
        <v>28.75</v>
      </c>
      <c r="H22" s="57"/>
      <c r="I22" s="58">
        <f>[11]Tregion!$C22</f>
        <v>24.9</v>
      </c>
      <c r="J22" s="57"/>
      <c r="K22" s="58"/>
      <c r="L22" s="57"/>
      <c r="M22" s="58"/>
      <c r="N22" s="57"/>
      <c r="O22" s="58"/>
      <c r="Q22" s="57"/>
      <c r="R22" s="58">
        <f>[12]Tregion!$C22</f>
        <v>42.499996185302734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2.786</v>
      </c>
      <c r="AN22" s="40">
        <f>AR22+0.1</f>
        <v>0.44000000000000006</v>
      </c>
      <c r="AO22" s="40">
        <f t="shared" si="0"/>
        <v>3.226</v>
      </c>
      <c r="AP22" s="40">
        <f>[4]Curves!$J28</f>
        <v>0.14499999999999999</v>
      </c>
      <c r="AQ22" s="40">
        <f t="shared" si="1"/>
        <v>2.931</v>
      </c>
      <c r="AR22" s="40">
        <f>[4]Curves!$K28</f>
        <v>0.34</v>
      </c>
      <c r="AS22" s="40">
        <f t="shared" si="2"/>
        <v>3.1259999999999999</v>
      </c>
      <c r="AT22" s="40">
        <f>[4]Curves!$G28</f>
        <v>0.38</v>
      </c>
      <c r="AU22" s="40">
        <f t="shared" si="3"/>
        <v>3.1659999999999999</v>
      </c>
    </row>
    <row r="23" spans="1:47" x14ac:dyDescent="0.25">
      <c r="A23" s="50">
        <f>[5]Tregion!$A23</f>
        <v>37198</v>
      </c>
      <c r="B23" s="57">
        <f>[5]Tregion!$C23</f>
        <v>27.75</v>
      </c>
      <c r="C23" s="58">
        <f>[6]Tregion!$C23</f>
        <v>28.75</v>
      </c>
      <c r="D23" s="57">
        <f>[7]Tregion!$C23</f>
        <v>28</v>
      </c>
      <c r="E23" s="58">
        <f>[8]Tregion!$C23</f>
        <v>29.25</v>
      </c>
      <c r="F23" s="57">
        <f>[9]Tregion!$C23</f>
        <v>28.6</v>
      </c>
      <c r="G23" s="58">
        <f>[10]Tbasis!$D22</f>
        <v>28.75</v>
      </c>
      <c r="H23" s="57"/>
      <c r="I23" s="58">
        <f>[11]Tregion!$C23</f>
        <v>24.899999618530298</v>
      </c>
      <c r="J23" s="57"/>
      <c r="K23" s="58"/>
      <c r="L23" s="57"/>
      <c r="M23" s="58"/>
      <c r="N23" s="57"/>
      <c r="O23" s="58"/>
      <c r="Q23" s="57"/>
      <c r="R23" s="58">
        <f>[12]Tregion!$C23</f>
        <v>34.989997253417968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2.8160000000000003</v>
      </c>
      <c r="AN23" s="40">
        <f>AR23+0.1</f>
        <v>0.56999999999999995</v>
      </c>
      <c r="AO23" s="40">
        <f t="shared" si="0"/>
        <v>3.3860000000000001</v>
      </c>
      <c r="AP23" s="40">
        <f>[4]Curves!$J29</f>
        <v>0.14000000000000001</v>
      </c>
      <c r="AQ23" s="40">
        <f t="shared" si="1"/>
        <v>2.9560000000000004</v>
      </c>
      <c r="AR23" s="40">
        <f>[4]Curves!$K29</f>
        <v>0.47</v>
      </c>
      <c r="AS23" s="40">
        <f t="shared" si="2"/>
        <v>3.2860000000000005</v>
      </c>
      <c r="AT23" s="40">
        <f>[4]Curves!$G29</f>
        <v>0.57999999999999996</v>
      </c>
      <c r="AU23" s="40">
        <f t="shared" si="3"/>
        <v>3.3960000000000004</v>
      </c>
    </row>
    <row r="24" spans="1:47" x14ac:dyDescent="0.25">
      <c r="A24" s="50">
        <f>[5]Tregion!$A24</f>
        <v>37199</v>
      </c>
      <c r="B24" s="57">
        <f>[5]Tregion!$C24</f>
        <v>18</v>
      </c>
      <c r="C24" s="58">
        <f>[6]Tregion!$C24</f>
        <v>24</v>
      </c>
      <c r="D24" s="57">
        <f>[7]Tregion!$C24</f>
        <v>24</v>
      </c>
      <c r="E24" s="58">
        <f>[8]Tregion!$C24</f>
        <v>23.5</v>
      </c>
      <c r="F24" s="57">
        <f>[9]Tregion!$C24</f>
        <v>19.5</v>
      </c>
      <c r="G24" s="58">
        <f>[10]Tbasis!$D23</f>
        <v>19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34.989997253417968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2.8660000000000001</v>
      </c>
      <c r="AN24" s="40">
        <f t="shared" ref="AN24:AN30" si="5">AR24</f>
        <v>0.79</v>
      </c>
      <c r="AO24" s="40">
        <f t="shared" si="0"/>
        <v>3.6560000000000001</v>
      </c>
      <c r="AP24" s="40">
        <f>[4]Curves!$J30</f>
        <v>0.13500000000000001</v>
      </c>
      <c r="AQ24" s="40">
        <f t="shared" si="1"/>
        <v>3.0010000000000003</v>
      </c>
      <c r="AR24" s="40">
        <f>[4]Curves!$K30</f>
        <v>0.79</v>
      </c>
      <c r="AS24" s="40">
        <f t="shared" si="2"/>
        <v>3.6560000000000001</v>
      </c>
      <c r="AT24" s="40">
        <f>[4]Curves!$G30</f>
        <v>0.92</v>
      </c>
      <c r="AU24" s="40">
        <f t="shared" si="3"/>
        <v>3.786</v>
      </c>
    </row>
    <row r="25" spans="1:47" x14ac:dyDescent="0.25">
      <c r="A25" s="50">
        <f>[5]Tregion!$A25</f>
        <v>37200</v>
      </c>
      <c r="B25" s="57">
        <f>[5]Tregion!$C25</f>
        <v>27.75</v>
      </c>
      <c r="C25" s="58">
        <f>[6]Tregion!$C25</f>
        <v>28.75</v>
      </c>
      <c r="D25" s="57">
        <f>[7]Tregion!$C25</f>
        <v>28</v>
      </c>
      <c r="E25" s="58">
        <f>[8]Tregion!$C25</f>
        <v>29.25</v>
      </c>
      <c r="F25" s="57">
        <f>[9]Tregion!$C25</f>
        <v>28.6</v>
      </c>
      <c r="G25" s="58">
        <f>[10]Tbasis!$D24</f>
        <v>28.75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42.499996185302734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2.9140000000000001</v>
      </c>
      <c r="AN25" s="40">
        <f t="shared" si="5"/>
        <v>1.06</v>
      </c>
      <c r="AO25" s="40">
        <f t="shared" si="0"/>
        <v>3.9740000000000002</v>
      </c>
      <c r="AP25" s="40">
        <f>[4]Curves!$J31</f>
        <v>3.5000000000000003E-2</v>
      </c>
      <c r="AQ25" s="40">
        <f t="shared" si="1"/>
        <v>2.9490000000000003</v>
      </c>
      <c r="AR25" s="40">
        <f>[4]Curves!$K31</f>
        <v>1.06</v>
      </c>
      <c r="AS25" s="40">
        <f t="shared" si="2"/>
        <v>3.9740000000000002</v>
      </c>
      <c r="AT25" s="40">
        <f>[4]Curves!$G31</f>
        <v>1.7749999999999999</v>
      </c>
      <c r="AU25" s="40">
        <f t="shared" si="3"/>
        <v>4.6890000000000001</v>
      </c>
    </row>
    <row r="26" spans="1:47" x14ac:dyDescent="0.25">
      <c r="A26" s="50">
        <f>[5]Tregion!$A26</f>
        <v>37201</v>
      </c>
      <c r="B26" s="57">
        <f>[5]Tregion!$C26</f>
        <v>27.75</v>
      </c>
      <c r="C26" s="58">
        <f>[6]Tregion!$C26</f>
        <v>28.75</v>
      </c>
      <c r="D26" s="57">
        <f>[7]Tregion!$C26</f>
        <v>28</v>
      </c>
      <c r="E26" s="58">
        <f>[8]Tregion!$C26</f>
        <v>29.25</v>
      </c>
      <c r="F26" s="57">
        <f>[9]Tregion!$C26</f>
        <v>28.6</v>
      </c>
      <c r="G26" s="58">
        <f>[10]Tbasis!$D25</f>
        <v>28.75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42.499996185302734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2.9610000000000003</v>
      </c>
      <c r="AN26" s="40">
        <f t="shared" si="5"/>
        <v>1.06</v>
      </c>
      <c r="AO26" s="40">
        <f t="shared" si="0"/>
        <v>4.0210000000000008</v>
      </c>
      <c r="AP26" s="40">
        <f>[4]Curves!$J32</f>
        <v>3.5000000000000003E-2</v>
      </c>
      <c r="AQ26" s="40">
        <f t="shared" si="1"/>
        <v>2.9960000000000004</v>
      </c>
      <c r="AR26" s="40">
        <f>[4]Curves!$K32</f>
        <v>1.06</v>
      </c>
      <c r="AS26" s="40">
        <f t="shared" si="2"/>
        <v>4.0210000000000008</v>
      </c>
      <c r="AT26" s="40">
        <f>[4]Curves!$G32</f>
        <v>1.7749999999999999</v>
      </c>
      <c r="AU26" s="40">
        <f t="shared" si="3"/>
        <v>4.7360000000000007</v>
      </c>
    </row>
    <row r="27" spans="1:47" x14ac:dyDescent="0.25">
      <c r="A27" s="50">
        <f>[5]Tregion!$A27</f>
        <v>37202</v>
      </c>
      <c r="B27" s="57">
        <f>[5]Tregion!$C27</f>
        <v>27.75</v>
      </c>
      <c r="C27" s="58">
        <f>[6]Tregion!$C27</f>
        <v>28.75</v>
      </c>
      <c r="D27" s="57">
        <f>[7]Tregion!$C27</f>
        <v>28</v>
      </c>
      <c r="E27" s="58">
        <f>[8]Tregion!$C27</f>
        <v>29.25</v>
      </c>
      <c r="F27" s="57">
        <f>[9]Tregion!$C27</f>
        <v>28.6</v>
      </c>
      <c r="G27" s="58">
        <f>[10]Tbasis!$D26</f>
        <v>28.75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42.499996185302734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2.9610000000000003</v>
      </c>
      <c r="AN27" s="40">
        <f t="shared" si="5"/>
        <v>0.56999999999999995</v>
      </c>
      <c r="AO27" s="40">
        <f t="shared" si="0"/>
        <v>3.5310000000000001</v>
      </c>
      <c r="AP27" s="40">
        <f>[4]Curves!$J33</f>
        <v>3.5000000000000003E-2</v>
      </c>
      <c r="AQ27" s="40">
        <f t="shared" si="1"/>
        <v>2.9960000000000004</v>
      </c>
      <c r="AR27" s="40">
        <f>[4]Curves!$K33</f>
        <v>0.56999999999999995</v>
      </c>
      <c r="AS27" s="40">
        <f t="shared" si="2"/>
        <v>3.5310000000000001</v>
      </c>
      <c r="AT27" s="40">
        <f>[4]Curves!$G33</f>
        <v>0.65</v>
      </c>
      <c r="AU27" s="40">
        <f t="shared" si="3"/>
        <v>3.6110000000000002</v>
      </c>
    </row>
    <row r="28" spans="1:47" x14ac:dyDescent="0.25">
      <c r="A28" s="50">
        <f>[5]Tregion!$A28</f>
        <v>37203</v>
      </c>
      <c r="B28" s="57">
        <f>[5]Tregion!$C28</f>
        <v>27.75</v>
      </c>
      <c r="C28" s="58">
        <f>[6]Tregion!$C28</f>
        <v>28.75</v>
      </c>
      <c r="D28" s="57">
        <f>[7]Tregion!$C28</f>
        <v>28</v>
      </c>
      <c r="E28" s="58">
        <f>[8]Tregion!$C28</f>
        <v>29.25</v>
      </c>
      <c r="F28" s="57">
        <f>[9]Tregion!$C28</f>
        <v>28.6</v>
      </c>
      <c r="G28" s="58">
        <f>[10]Tbasis!$D27</f>
        <v>28.75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42.499996185302734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2.9860000000000002</v>
      </c>
      <c r="AN28" s="40">
        <f t="shared" si="5"/>
        <v>0.36</v>
      </c>
      <c r="AO28" s="40">
        <f t="shared" si="0"/>
        <v>3.3460000000000001</v>
      </c>
      <c r="AP28" s="40">
        <f>[4]Curves!$J34</f>
        <v>3.5000000000000003E-2</v>
      </c>
      <c r="AQ28" s="40">
        <f t="shared" si="1"/>
        <v>3.0210000000000004</v>
      </c>
      <c r="AR28" s="40">
        <f>[4]Curves!$K34</f>
        <v>0.36</v>
      </c>
      <c r="AS28" s="40">
        <f t="shared" si="2"/>
        <v>3.3460000000000001</v>
      </c>
      <c r="AT28" s="40">
        <f>[4]Curves!$G34</f>
        <v>0.38</v>
      </c>
      <c r="AU28" s="40">
        <f t="shared" si="3"/>
        <v>3.3660000000000001</v>
      </c>
    </row>
    <row r="29" spans="1:47" x14ac:dyDescent="0.25">
      <c r="A29" s="50">
        <f>[5]Tregion!$A29</f>
        <v>37204</v>
      </c>
      <c r="B29" s="57">
        <f>[5]Tregion!$C29</f>
        <v>27.75</v>
      </c>
      <c r="C29" s="58">
        <f>[6]Tregion!$C29</f>
        <v>28.75</v>
      </c>
      <c r="D29" s="57">
        <f>[7]Tregion!$C29</f>
        <v>28</v>
      </c>
      <c r="E29" s="58">
        <f>[8]Tregion!$C29</f>
        <v>29.25</v>
      </c>
      <c r="F29" s="57">
        <f>[9]Tregion!$C29</f>
        <v>28.6</v>
      </c>
      <c r="G29" s="58">
        <f>[10]Tbasis!$D28</f>
        <v>28.75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42.499996185302734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3.1710000000000003</v>
      </c>
      <c r="AN29" s="40">
        <f t="shared" si="5"/>
        <v>0.32500000000000001</v>
      </c>
      <c r="AO29" s="40">
        <f t="shared" si="0"/>
        <v>3.4960000000000004</v>
      </c>
      <c r="AP29" s="40">
        <f>[4]Curves!$J35</f>
        <v>3.5000000000000003E-2</v>
      </c>
      <c r="AQ29" s="40">
        <f t="shared" si="1"/>
        <v>3.2060000000000004</v>
      </c>
      <c r="AR29" s="40">
        <f>[4]Curves!$K35</f>
        <v>0.32500000000000001</v>
      </c>
      <c r="AS29" s="40">
        <f t="shared" si="2"/>
        <v>3.4960000000000004</v>
      </c>
      <c r="AT29" s="40">
        <f>[4]Curves!$G35</f>
        <v>0.33</v>
      </c>
      <c r="AU29" s="40">
        <f t="shared" si="3"/>
        <v>3.5010000000000003</v>
      </c>
    </row>
    <row r="30" spans="1:47" x14ac:dyDescent="0.25">
      <c r="A30" s="50">
        <f>[5]Tregion!$A30</f>
        <v>37205</v>
      </c>
      <c r="B30" s="57">
        <f>[5]Tregion!$C30</f>
        <v>27.75</v>
      </c>
      <c r="C30" s="58">
        <f>[6]Tregion!$C30</f>
        <v>28.75</v>
      </c>
      <c r="D30" s="57">
        <f>[7]Tregion!$C30</f>
        <v>28</v>
      </c>
      <c r="E30" s="58">
        <f>[8]Tregion!$C30</f>
        <v>29.25</v>
      </c>
      <c r="F30" s="57">
        <f>[9]Tregion!$C30</f>
        <v>28.6</v>
      </c>
      <c r="G30" s="58">
        <f>[10]Tbasis!$D29</f>
        <v>28.75</v>
      </c>
      <c r="H30" s="57"/>
      <c r="I30" s="58">
        <f>[11]Tregion!$C30</f>
        <v>26</v>
      </c>
      <c r="J30" s="57"/>
      <c r="K30" s="58"/>
      <c r="L30" s="57"/>
      <c r="M30" s="58"/>
      <c r="N30" s="57"/>
      <c r="O30" s="58"/>
      <c r="Q30" s="57"/>
      <c r="R30" s="58">
        <f>[12]Tregion!$C30</f>
        <v>34.989997253417968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3.387</v>
      </c>
      <c r="AN30" s="40">
        <f t="shared" si="5"/>
        <v>0.33500000000000002</v>
      </c>
      <c r="AO30" s="40">
        <f t="shared" si="0"/>
        <v>3.722</v>
      </c>
      <c r="AP30" s="40">
        <f>[4]Curves!$J36</f>
        <v>3.5000000000000003E-2</v>
      </c>
      <c r="AQ30" s="40">
        <f t="shared" si="1"/>
        <v>3.4220000000000002</v>
      </c>
      <c r="AR30" s="40">
        <f>[4]Curves!$K36</f>
        <v>0.33500000000000002</v>
      </c>
      <c r="AS30" s="40">
        <f t="shared" si="2"/>
        <v>3.722</v>
      </c>
      <c r="AT30" s="40">
        <f>[4]Curves!$G36</f>
        <v>0.37</v>
      </c>
      <c r="AU30" s="40">
        <f t="shared" si="3"/>
        <v>3.7570000000000001</v>
      </c>
    </row>
    <row r="31" spans="1:47" x14ac:dyDescent="0.25">
      <c r="A31" s="50">
        <f>[5]Tregion!$A31</f>
        <v>37206</v>
      </c>
      <c r="B31" s="57">
        <f>[5]Tregion!$C31</f>
        <v>18</v>
      </c>
      <c r="C31" s="58">
        <f>[6]Tregion!$C31</f>
        <v>24</v>
      </c>
      <c r="D31" s="57">
        <f>[7]Tregion!$C31</f>
        <v>24</v>
      </c>
      <c r="E31" s="58">
        <f>[8]Tregion!$C31</f>
        <v>23.5</v>
      </c>
      <c r="F31" s="57">
        <f>[9]Tregion!$C31</f>
        <v>19.5</v>
      </c>
      <c r="G31" s="58">
        <f>[10]Tbasis!$D30</f>
        <v>19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34.989997253417968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3.512</v>
      </c>
      <c r="AN31" s="40">
        <f>AR31+0.1</f>
        <v>0.44999999999999996</v>
      </c>
      <c r="AO31" s="40">
        <f t="shared" si="0"/>
        <v>3.9619999999999997</v>
      </c>
      <c r="AP31" s="40">
        <f>[4]Curves!$J37</f>
        <v>3.5000000000000003E-2</v>
      </c>
      <c r="AQ31" s="40">
        <f t="shared" si="1"/>
        <v>3.5470000000000002</v>
      </c>
      <c r="AR31" s="40">
        <f>[4]Curves!$K37</f>
        <v>0.35</v>
      </c>
      <c r="AS31" s="40">
        <f t="shared" si="2"/>
        <v>3.8620000000000001</v>
      </c>
      <c r="AT31" s="40">
        <f>[4]Curves!$G37</f>
        <v>0.41</v>
      </c>
      <c r="AU31" s="40">
        <f t="shared" si="3"/>
        <v>3.9220000000000002</v>
      </c>
    </row>
    <row r="32" spans="1:47" x14ac:dyDescent="0.25">
      <c r="A32" s="50">
        <f>[5]Tregion!$A32</f>
        <v>37207</v>
      </c>
      <c r="B32" s="57">
        <f>[5]Tregion!$C32</f>
        <v>27.75</v>
      </c>
      <c r="C32" s="58">
        <f>[6]Tregion!$C32</f>
        <v>28.75</v>
      </c>
      <c r="D32" s="57">
        <f>[7]Tregion!$C32</f>
        <v>28</v>
      </c>
      <c r="E32" s="58">
        <f>[8]Tregion!$C32</f>
        <v>29.25</v>
      </c>
      <c r="F32" s="57">
        <f>[9]Tregion!$C32</f>
        <v>28.6</v>
      </c>
      <c r="G32" s="58">
        <f>[10]Tbasis!$D31</f>
        <v>28.75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42.499996185302734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3.4170000000000003</v>
      </c>
      <c r="AN32" s="40">
        <f>AR32+0.1</f>
        <v>0.44999999999999996</v>
      </c>
      <c r="AO32" s="40">
        <f t="shared" si="0"/>
        <v>3.867</v>
      </c>
      <c r="AP32" s="40">
        <f>[4]Curves!$J38</f>
        <v>0.13</v>
      </c>
      <c r="AQ32" s="40">
        <f t="shared" si="1"/>
        <v>3.5470000000000002</v>
      </c>
      <c r="AR32" s="40">
        <f>[4]Curves!$K38</f>
        <v>0.35</v>
      </c>
      <c r="AS32" s="40">
        <f t="shared" si="2"/>
        <v>3.7670000000000003</v>
      </c>
      <c r="AT32" s="40">
        <f>[4]Curves!$G38</f>
        <v>0.41</v>
      </c>
      <c r="AU32" s="40">
        <f t="shared" si="3"/>
        <v>3.8270000000000004</v>
      </c>
    </row>
    <row r="33" spans="1:47" x14ac:dyDescent="0.25">
      <c r="A33" s="50">
        <f>[5]Tregion!$A33</f>
        <v>37208</v>
      </c>
      <c r="B33" s="57">
        <f>[5]Tregion!$C33</f>
        <v>27.75</v>
      </c>
      <c r="C33" s="58">
        <f>[6]Tregion!$C33</f>
        <v>28.75</v>
      </c>
      <c r="D33" s="57">
        <f>[7]Tregion!$C33</f>
        <v>28</v>
      </c>
      <c r="E33" s="58">
        <f>[8]Tregion!$C33</f>
        <v>29.25</v>
      </c>
      <c r="F33" s="57">
        <f>[9]Tregion!$C33</f>
        <v>28.6</v>
      </c>
      <c r="G33" s="58">
        <f>[10]Tbasis!$D32</f>
        <v>28.75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42.499996185302734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3.3170000000000002</v>
      </c>
      <c r="AN33" s="40">
        <f>AR33+0.1</f>
        <v>0.41500000000000004</v>
      </c>
      <c r="AO33" s="40">
        <f t="shared" si="0"/>
        <v>3.7320000000000002</v>
      </c>
      <c r="AP33" s="40">
        <f>[4]Curves!$J39</f>
        <v>0.13</v>
      </c>
      <c r="AQ33" s="40">
        <f t="shared" si="1"/>
        <v>3.4470000000000001</v>
      </c>
      <c r="AR33" s="40">
        <f>[4]Curves!$K39</f>
        <v>0.315</v>
      </c>
      <c r="AS33" s="40">
        <f t="shared" si="2"/>
        <v>3.6320000000000001</v>
      </c>
      <c r="AT33" s="40">
        <f>[4]Curves!$G39</f>
        <v>0.36</v>
      </c>
      <c r="AU33" s="40">
        <f t="shared" si="3"/>
        <v>3.677</v>
      </c>
    </row>
    <row r="34" spans="1:47" x14ac:dyDescent="0.25">
      <c r="A34" s="50">
        <f>[5]Tregion!$A34</f>
        <v>37209</v>
      </c>
      <c r="B34" s="57">
        <f>[5]Tregion!$C34</f>
        <v>27.75</v>
      </c>
      <c r="C34" s="58">
        <f>[6]Tregion!$C34</f>
        <v>28.75</v>
      </c>
      <c r="D34" s="57">
        <f>[7]Tregion!$C34</f>
        <v>28</v>
      </c>
      <c r="E34" s="58">
        <f>[8]Tregion!$C34</f>
        <v>29.25</v>
      </c>
      <c r="F34" s="57">
        <f>[9]Tregion!$C34</f>
        <v>28.6</v>
      </c>
      <c r="G34" s="58">
        <f>[10]Tbasis!$D33</f>
        <v>28.75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42.499996185302734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3.1930000000000001</v>
      </c>
      <c r="AN34" s="40">
        <f>AR34+0.1</f>
        <v>0.45999999999999996</v>
      </c>
      <c r="AO34" s="40">
        <f t="shared" si="0"/>
        <v>3.653</v>
      </c>
      <c r="AP34" s="40">
        <f>[4]Curves!$J40</f>
        <v>0.13</v>
      </c>
      <c r="AQ34" s="40">
        <f t="shared" si="1"/>
        <v>3.323</v>
      </c>
      <c r="AR34" s="40">
        <f>[4]Curves!$K40</f>
        <v>0.36</v>
      </c>
      <c r="AS34" s="40">
        <f t="shared" si="2"/>
        <v>3.5529999999999999</v>
      </c>
      <c r="AT34" s="40">
        <f>[4]Curves!$G40</f>
        <v>0.4</v>
      </c>
      <c r="AU34" s="40">
        <f t="shared" si="3"/>
        <v>3.593</v>
      </c>
    </row>
    <row r="35" spans="1:47" x14ac:dyDescent="0.25">
      <c r="A35" s="50">
        <f>[5]Tregion!$A35</f>
        <v>37210</v>
      </c>
      <c r="B35" s="57">
        <f>[5]Tregion!$C35</f>
        <v>27.75</v>
      </c>
      <c r="C35" s="58">
        <f>[6]Tregion!$C35</f>
        <v>28.75</v>
      </c>
      <c r="D35" s="57">
        <f>[7]Tregion!$C35</f>
        <v>28</v>
      </c>
      <c r="E35" s="58">
        <f>[8]Tregion!$C35</f>
        <v>29.25</v>
      </c>
      <c r="F35" s="57">
        <f>[9]Tregion!$C35</f>
        <v>28.6</v>
      </c>
      <c r="G35" s="58">
        <f>[10]Tbasis!$D34</f>
        <v>28.75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42.499996185302734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3.2030000000000003</v>
      </c>
      <c r="AN35" s="40">
        <f>AR35+0.1</f>
        <v>0.56000000000000005</v>
      </c>
      <c r="AO35" s="40">
        <f t="shared" si="0"/>
        <v>3.7630000000000003</v>
      </c>
      <c r="AP35" s="40">
        <f>[4]Curves!$J41</f>
        <v>0.13</v>
      </c>
      <c r="AQ35" s="40">
        <f t="shared" si="1"/>
        <v>3.3330000000000002</v>
      </c>
      <c r="AR35" s="40">
        <f>[4]Curves!$K41</f>
        <v>0.46</v>
      </c>
      <c r="AS35" s="40">
        <f t="shared" si="2"/>
        <v>3.6630000000000003</v>
      </c>
      <c r="AT35" s="40">
        <f>[4]Curves!$G41</f>
        <v>0.72</v>
      </c>
      <c r="AU35" s="40">
        <f t="shared" si="3"/>
        <v>3.923</v>
      </c>
    </row>
    <row r="36" spans="1:47" x14ac:dyDescent="0.25">
      <c r="A36" s="50">
        <f>[5]Tregion!$A36</f>
        <v>37211</v>
      </c>
      <c r="B36" s="57">
        <f>[5]Tregion!$C36</f>
        <v>27.75</v>
      </c>
      <c r="C36" s="58">
        <f>[6]Tregion!$C36</f>
        <v>28.75</v>
      </c>
      <c r="D36" s="57">
        <f>[7]Tregion!$C36</f>
        <v>28</v>
      </c>
      <c r="E36" s="58">
        <f>[8]Tregion!$C36</f>
        <v>29.25</v>
      </c>
      <c r="F36" s="57">
        <f>[9]Tregion!$C36</f>
        <v>28.6</v>
      </c>
      <c r="G36" s="58">
        <f>[10]Tbasis!$D35</f>
        <v>28.75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42.499996185302734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3.2330000000000001</v>
      </c>
      <c r="AN36" s="40">
        <f t="shared" ref="AN36:AN42" si="6">AR36</f>
        <v>0.77</v>
      </c>
      <c r="AO36" s="40">
        <f t="shared" si="0"/>
        <v>4.0030000000000001</v>
      </c>
      <c r="AP36" s="40">
        <f>[4]Curves!$J42</f>
        <v>0.13</v>
      </c>
      <c r="AQ36" s="40">
        <f t="shared" si="1"/>
        <v>3.363</v>
      </c>
      <c r="AR36" s="40">
        <f>[4]Curves!$K42</f>
        <v>0.77</v>
      </c>
      <c r="AS36" s="40">
        <f t="shared" si="2"/>
        <v>4.0030000000000001</v>
      </c>
      <c r="AT36" s="40">
        <f>[4]Curves!$G42</f>
        <v>0.97</v>
      </c>
      <c r="AU36" s="40">
        <f t="shared" si="3"/>
        <v>4.2030000000000003</v>
      </c>
    </row>
    <row r="37" spans="1:47" x14ac:dyDescent="0.25">
      <c r="A37" s="50">
        <f>[5]Tregion!$A37</f>
        <v>37212</v>
      </c>
      <c r="B37" s="57">
        <f>[5]Tregion!$C37</f>
        <v>27.75</v>
      </c>
      <c r="C37" s="58">
        <f>[6]Tregion!$C37</f>
        <v>28.75</v>
      </c>
      <c r="D37" s="57">
        <f>[7]Tregion!$C37</f>
        <v>28</v>
      </c>
      <c r="E37" s="58">
        <f>[8]Tregion!$C37</f>
        <v>28</v>
      </c>
      <c r="F37" s="57">
        <f>[9]Tregion!$C37</f>
        <v>28.6</v>
      </c>
      <c r="G37" s="58">
        <f>[10]Tbasis!$D36</f>
        <v>28.75</v>
      </c>
      <c r="H37" s="57"/>
      <c r="I37" s="58">
        <f>[11]Tregion!$C37</f>
        <v>26</v>
      </c>
      <c r="J37" s="57"/>
      <c r="K37" s="58"/>
      <c r="L37" s="57"/>
      <c r="M37" s="58"/>
      <c r="N37" s="57"/>
      <c r="O37" s="58"/>
      <c r="Q37" s="57"/>
      <c r="R37" s="58">
        <f>[12]Tregion!$C37</f>
        <v>34.989996185302736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3.2590000000000003</v>
      </c>
      <c r="AN37" s="40">
        <f t="shared" si="6"/>
        <v>1.04</v>
      </c>
      <c r="AO37" s="40">
        <f t="shared" si="0"/>
        <v>4.2990000000000004</v>
      </c>
      <c r="AP37" s="40">
        <f>[4]Curves!$J43</f>
        <v>3.5000000000000003E-2</v>
      </c>
      <c r="AQ37" s="40">
        <f t="shared" si="1"/>
        <v>3.2940000000000005</v>
      </c>
      <c r="AR37" s="40">
        <f>[4]Curves!$K43</f>
        <v>1.04</v>
      </c>
      <c r="AS37" s="40">
        <f t="shared" si="2"/>
        <v>4.2990000000000004</v>
      </c>
      <c r="AT37" s="40">
        <f>[4]Curves!$G43</f>
        <v>1.6</v>
      </c>
      <c r="AU37" s="40">
        <f t="shared" si="3"/>
        <v>4.859</v>
      </c>
    </row>
    <row r="38" spans="1:47" x14ac:dyDescent="0.25">
      <c r="A38" s="50">
        <f>[5]Tregion!$A38</f>
        <v>37225</v>
      </c>
      <c r="B38" s="57">
        <f>[5]Tregion!$C38</f>
        <v>27.75</v>
      </c>
      <c r="C38" s="58">
        <f>[6]Tregion!$C38</f>
        <v>28.75</v>
      </c>
      <c r="D38" s="57">
        <f>[7]Tregion!$C38</f>
        <v>28</v>
      </c>
      <c r="E38" s="58">
        <f>[8]Tregion!$C38</f>
        <v>29.25</v>
      </c>
      <c r="F38" s="57">
        <f>[9]Tregion!$C38</f>
        <v>28.6</v>
      </c>
      <c r="G38" s="58">
        <f>[10]Tbasis!$D37</f>
        <v>28.75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42.499996185302734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3.2880000000000003</v>
      </c>
      <c r="AN38" s="40">
        <f t="shared" si="6"/>
        <v>1.04</v>
      </c>
      <c r="AO38" s="40">
        <f t="shared" si="0"/>
        <v>4.3280000000000003</v>
      </c>
      <c r="AP38" s="40">
        <f>[4]Curves!$J44</f>
        <v>3.5000000000000003E-2</v>
      </c>
      <c r="AQ38" s="40">
        <f t="shared" si="1"/>
        <v>3.3230000000000004</v>
      </c>
      <c r="AR38" s="40">
        <f>[4]Curves!$K44</f>
        <v>1.04</v>
      </c>
      <c r="AS38" s="40">
        <f t="shared" si="2"/>
        <v>4.3280000000000003</v>
      </c>
      <c r="AT38" s="40">
        <f>[4]Curves!$G44</f>
        <v>1.6</v>
      </c>
      <c r="AU38" s="40">
        <f t="shared" si="3"/>
        <v>4.8879999999999999</v>
      </c>
    </row>
    <row r="39" spans="1:47" x14ac:dyDescent="0.25">
      <c r="A39" s="50">
        <f>[5]Tregion!$A39</f>
        <v>37226</v>
      </c>
      <c r="B39" s="57">
        <f>[5]Tregion!$C39</f>
        <v>32.5</v>
      </c>
      <c r="C39" s="58">
        <f>[6]Tregion!$C39</f>
        <v>36.5</v>
      </c>
      <c r="D39" s="57">
        <f>[7]Tregion!$C39</f>
        <v>36.25</v>
      </c>
      <c r="E39" s="58">
        <f>[8]Tregion!$C39</f>
        <v>36</v>
      </c>
      <c r="F39" s="57">
        <f>[9]Tregion!$C39</f>
        <v>34.5</v>
      </c>
      <c r="G39" s="58">
        <f>[10]Tbasis!$D38</f>
        <v>34.5</v>
      </c>
      <c r="H39" s="57"/>
      <c r="I39" s="58">
        <f>[11]Tregion!$C39</f>
        <v>32.5</v>
      </c>
      <c r="J39" s="57"/>
      <c r="K39" s="58"/>
      <c r="L39" s="57"/>
      <c r="M39" s="58"/>
      <c r="N39" s="57"/>
      <c r="O39" s="58"/>
      <c r="Q39" s="57"/>
      <c r="R39" s="58">
        <f>[12]Tregion!$C39</f>
        <v>48.549999237060547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3.2920000000000003</v>
      </c>
      <c r="AN39" s="40">
        <f t="shared" si="6"/>
        <v>0.54</v>
      </c>
      <c r="AO39" s="40">
        <f t="shared" ref="AO39:AO70" si="7">AM39+AN39</f>
        <v>3.8320000000000003</v>
      </c>
      <c r="AP39" s="40">
        <f>[4]Curves!$J45</f>
        <v>3.5000000000000003E-2</v>
      </c>
      <c r="AQ39" s="40">
        <f t="shared" ref="AQ39:AQ70" si="8">AM39+AP39</f>
        <v>3.3270000000000004</v>
      </c>
      <c r="AR39" s="40">
        <f>[4]Curves!$K45</f>
        <v>0.54</v>
      </c>
      <c r="AS39" s="40">
        <f t="shared" ref="AS39:AS70" si="9">AM39+AR39</f>
        <v>3.8320000000000003</v>
      </c>
      <c r="AT39" s="40">
        <f>[4]Curves!$G45</f>
        <v>0.71</v>
      </c>
      <c r="AU39" s="40">
        <f t="shared" ref="AU39:AU70" si="10">AM39+AT39</f>
        <v>4.0020000000000007</v>
      </c>
    </row>
    <row r="40" spans="1:47" x14ac:dyDescent="0.25">
      <c r="A40" s="50">
        <f>[5]Tregion!$A40</f>
        <v>37257</v>
      </c>
      <c r="B40" s="57">
        <f>[5]Tregion!$C40</f>
        <v>32.75</v>
      </c>
      <c r="C40" s="58">
        <f>[6]Tregion!$C40</f>
        <v>36.25</v>
      </c>
      <c r="D40" s="57">
        <f>[7]Tregion!$C40</f>
        <v>36.25</v>
      </c>
      <c r="E40" s="58">
        <f>[8]Tregion!$C40</f>
        <v>35.75</v>
      </c>
      <c r="F40" s="57">
        <f>[9]Tregion!$C40</f>
        <v>35</v>
      </c>
      <c r="G40" s="58">
        <f>[10]Tbasis!$D39</f>
        <v>34.25</v>
      </c>
      <c r="H40" s="57"/>
      <c r="I40" s="58">
        <f>[11]Tregion!$C40</f>
        <v>33.25</v>
      </c>
      <c r="J40" s="57"/>
      <c r="K40" s="58"/>
      <c r="L40" s="57"/>
      <c r="M40" s="58"/>
      <c r="N40" s="57"/>
      <c r="O40" s="58"/>
      <c r="Q40" s="57"/>
      <c r="R40" s="58">
        <f>[12]Tregion!$C40</f>
        <v>48.888511657714844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3.3040000000000003</v>
      </c>
      <c r="AN40" s="40">
        <f t="shared" si="6"/>
        <v>0.36</v>
      </c>
      <c r="AO40" s="40">
        <f t="shared" si="7"/>
        <v>3.6640000000000001</v>
      </c>
      <c r="AP40" s="40">
        <f>[4]Curves!$J46</f>
        <v>3.5000000000000003E-2</v>
      </c>
      <c r="AQ40" s="40">
        <f t="shared" si="8"/>
        <v>3.3390000000000004</v>
      </c>
      <c r="AR40" s="40">
        <f>[4]Curves!$K46</f>
        <v>0.36</v>
      </c>
      <c r="AS40" s="40">
        <f t="shared" si="9"/>
        <v>3.6640000000000001</v>
      </c>
      <c r="AT40" s="40">
        <f>[4]Curves!$G46</f>
        <v>0.38</v>
      </c>
      <c r="AU40" s="40">
        <f t="shared" si="10"/>
        <v>3.6840000000000002</v>
      </c>
    </row>
    <row r="41" spans="1:47" x14ac:dyDescent="0.25">
      <c r="A41" s="50">
        <f>[5]Tregion!$A41</f>
        <v>37288</v>
      </c>
      <c r="B41" s="57">
        <f>[5]Tregion!$C41</f>
        <v>32</v>
      </c>
      <c r="C41" s="58">
        <f>[6]Tregion!$C41</f>
        <v>33.9</v>
      </c>
      <c r="D41" s="57">
        <f>[7]Tregion!$C41</f>
        <v>34</v>
      </c>
      <c r="E41" s="58">
        <f>[8]Tregion!$C41</f>
        <v>35.5</v>
      </c>
      <c r="F41" s="57">
        <f>[9]Tregion!$C41</f>
        <v>34</v>
      </c>
      <c r="G41" s="58">
        <f>[10]Tbasis!$D40</f>
        <v>33.25</v>
      </c>
      <c r="H41" s="57"/>
      <c r="I41" s="58">
        <f>[11]Tregion!$C41</f>
        <v>33.25</v>
      </c>
      <c r="J41" s="57"/>
      <c r="K41" s="58"/>
      <c r="L41" s="57"/>
      <c r="M41" s="58"/>
      <c r="N41" s="57"/>
      <c r="O41" s="58"/>
      <c r="Q41" s="57"/>
      <c r="R41" s="58">
        <f>[12]Tregion!$C41</f>
        <v>48.574738769531251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3.4750000000000001</v>
      </c>
      <c r="AN41" s="40">
        <f t="shared" si="6"/>
        <v>0.32500000000000001</v>
      </c>
      <c r="AO41" s="40">
        <f t="shared" si="7"/>
        <v>3.8000000000000003</v>
      </c>
      <c r="AP41" s="40">
        <f>[4]Curves!$J47</f>
        <v>3.5000000000000003E-2</v>
      </c>
      <c r="AQ41" s="40">
        <f t="shared" si="8"/>
        <v>3.5100000000000002</v>
      </c>
      <c r="AR41" s="40">
        <f>[4]Curves!$K47</f>
        <v>0.32500000000000001</v>
      </c>
      <c r="AS41" s="40">
        <f t="shared" si="9"/>
        <v>3.8000000000000003</v>
      </c>
      <c r="AT41" s="40">
        <f>[4]Curves!$G47</f>
        <v>0.33</v>
      </c>
      <c r="AU41" s="40">
        <f t="shared" si="10"/>
        <v>3.8050000000000002</v>
      </c>
    </row>
    <row r="42" spans="1:47" x14ac:dyDescent="0.25">
      <c r="A42" s="50">
        <f>[5]Tregion!$A42</f>
        <v>37316</v>
      </c>
      <c r="B42" s="57">
        <f>[5]Tregion!$C42</f>
        <v>31.5</v>
      </c>
      <c r="C42" s="58">
        <f>[6]Tregion!$C42</f>
        <v>30.5</v>
      </c>
      <c r="D42" s="57">
        <f>[7]Tregion!$C42</f>
        <v>30.5</v>
      </c>
      <c r="E42" s="58">
        <f>[8]Tregion!$C42</f>
        <v>33</v>
      </c>
      <c r="F42" s="57">
        <f>[9]Tregion!$C42</f>
        <v>33.25</v>
      </c>
      <c r="G42" s="58">
        <f>[10]Tbasis!$D41</f>
        <v>32.75</v>
      </c>
      <c r="H42" s="57"/>
      <c r="I42" s="58">
        <f>[11]Tregion!$C42</f>
        <v>31</v>
      </c>
      <c r="J42" s="57"/>
      <c r="K42" s="58"/>
      <c r="L42" s="57"/>
      <c r="M42" s="58"/>
      <c r="N42" s="57"/>
      <c r="O42" s="58"/>
      <c r="Q42" s="57"/>
      <c r="R42" s="58">
        <f>[12]Tregion!$C42</f>
        <v>47.509056549072262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3.6320000000000001</v>
      </c>
      <c r="AN42" s="40">
        <f t="shared" si="6"/>
        <v>0.33500000000000002</v>
      </c>
      <c r="AO42" s="40">
        <f t="shared" si="7"/>
        <v>3.9670000000000001</v>
      </c>
      <c r="AP42" s="40">
        <f>[4]Curves!$J48</f>
        <v>3.5000000000000003E-2</v>
      </c>
      <c r="AQ42" s="40">
        <f t="shared" si="8"/>
        <v>3.6670000000000003</v>
      </c>
      <c r="AR42" s="40">
        <f>[4]Curves!$K48</f>
        <v>0.33500000000000002</v>
      </c>
      <c r="AS42" s="40">
        <f t="shared" si="9"/>
        <v>3.9670000000000001</v>
      </c>
      <c r="AT42" s="40">
        <f>[4]Curves!$G48</f>
        <v>0.37</v>
      </c>
      <c r="AU42" s="40">
        <f t="shared" si="10"/>
        <v>4.0019999999999998</v>
      </c>
    </row>
    <row r="43" spans="1:47" x14ac:dyDescent="0.25">
      <c r="A43" s="50">
        <f>[5]Tregion!$A43</f>
        <v>37347</v>
      </c>
      <c r="B43" s="57">
        <f>[5]Tregion!$C43</f>
        <v>31</v>
      </c>
      <c r="C43" s="58">
        <f>[6]Tregion!$C43</f>
        <v>30</v>
      </c>
      <c r="D43" s="57">
        <f>[7]Tregion!$C43</f>
        <v>28</v>
      </c>
      <c r="E43" s="58">
        <f>[8]Tregion!$C43</f>
        <v>30.5</v>
      </c>
      <c r="F43" s="57">
        <f>[9]Tregion!$C43</f>
        <v>31.5</v>
      </c>
      <c r="G43" s="58">
        <f>[10]Tbasis!$D42</f>
        <v>33</v>
      </c>
      <c r="H43" s="57"/>
      <c r="I43" s="58">
        <f>[11]Tregion!$C43</f>
        <v>29.75</v>
      </c>
      <c r="J43" s="57"/>
      <c r="K43" s="58"/>
      <c r="L43" s="57"/>
      <c r="M43" s="58"/>
      <c r="N43" s="57"/>
      <c r="O43" s="58"/>
      <c r="Q43" s="57"/>
      <c r="R43" s="58">
        <f>[12]Tregion!$C43</f>
        <v>42.699273529052732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3.6870000000000003</v>
      </c>
      <c r="AN43" s="40">
        <f>AR43+0.1</f>
        <v>0.44999999999999996</v>
      </c>
      <c r="AO43" s="40">
        <f t="shared" si="7"/>
        <v>4.1370000000000005</v>
      </c>
      <c r="AP43" s="40">
        <f>[4]Curves!$J49</f>
        <v>3.5000000000000003E-2</v>
      </c>
      <c r="AQ43" s="40">
        <f t="shared" si="8"/>
        <v>3.7220000000000004</v>
      </c>
      <c r="AR43" s="40">
        <f>[4]Curves!$K49</f>
        <v>0.35</v>
      </c>
      <c r="AS43" s="40">
        <f t="shared" si="9"/>
        <v>4.0369999999999999</v>
      </c>
      <c r="AT43" s="40">
        <f>[4]Curves!$G49</f>
        <v>0.41</v>
      </c>
      <c r="AU43" s="40">
        <f t="shared" si="10"/>
        <v>4.0970000000000004</v>
      </c>
    </row>
    <row r="44" spans="1:47" x14ac:dyDescent="0.25">
      <c r="A44" s="50">
        <f>[5]Tregion!$A44</f>
        <v>37377</v>
      </c>
      <c r="B44" s="57">
        <f>[5]Tregion!$C44</f>
        <v>35.5</v>
      </c>
      <c r="C44" s="58">
        <f>[6]Tregion!$C44</f>
        <v>29</v>
      </c>
      <c r="D44" s="57">
        <f>[7]Tregion!$C44</f>
        <v>26.5</v>
      </c>
      <c r="E44" s="58">
        <f>[8]Tregion!$C44</f>
        <v>30.5</v>
      </c>
      <c r="F44" s="57">
        <f>[9]Tregion!$C44</f>
        <v>33.5</v>
      </c>
      <c r="G44" s="58">
        <f>[10]Tbasis!$D43</f>
        <v>38.5</v>
      </c>
      <c r="H44" s="57"/>
      <c r="I44" s="58">
        <f>[11]Tregion!$C44</f>
        <v>29.75</v>
      </c>
      <c r="J44" s="57"/>
      <c r="K44" s="58"/>
      <c r="L44" s="57"/>
      <c r="M44" s="58"/>
      <c r="N44" s="57"/>
      <c r="O44" s="58"/>
      <c r="Q44" s="57"/>
      <c r="R44" s="58">
        <f>[12]Tregion!$C44</f>
        <v>43.259289093017578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3.5720000000000001</v>
      </c>
      <c r="AN44" s="40">
        <f>AR44+0.1</f>
        <v>0.44999999999999996</v>
      </c>
      <c r="AO44" s="40">
        <f t="shared" si="7"/>
        <v>4.0220000000000002</v>
      </c>
      <c r="AP44" s="40">
        <f>[4]Curves!$J50</f>
        <v>0.13</v>
      </c>
      <c r="AQ44" s="40">
        <f t="shared" si="8"/>
        <v>3.702</v>
      </c>
      <c r="AR44" s="40">
        <f>[4]Curves!$K50</f>
        <v>0.35</v>
      </c>
      <c r="AS44" s="40">
        <f t="shared" si="9"/>
        <v>3.9220000000000002</v>
      </c>
      <c r="AT44" s="40">
        <f>[4]Curves!$G50</f>
        <v>0.41</v>
      </c>
      <c r="AU44" s="40">
        <f t="shared" si="10"/>
        <v>3.9820000000000002</v>
      </c>
    </row>
    <row r="45" spans="1:47" x14ac:dyDescent="0.25">
      <c r="A45" s="50">
        <f>[5]Tregion!$A45</f>
        <v>37408</v>
      </c>
      <c r="B45" s="57">
        <f>[5]Tregion!$C45</f>
        <v>43.5</v>
      </c>
      <c r="C45" s="58">
        <f>[6]Tregion!$C45</f>
        <v>30.5</v>
      </c>
      <c r="D45" s="57">
        <f>[7]Tregion!$C45</f>
        <v>28</v>
      </c>
      <c r="E45" s="58">
        <f>[8]Tregion!$C45</f>
        <v>37</v>
      </c>
      <c r="F45" s="57">
        <f>[9]Tregion!$C45</f>
        <v>39.5</v>
      </c>
      <c r="G45" s="58">
        <f>[10]Tbasis!$D44</f>
        <v>48.5</v>
      </c>
      <c r="H45" s="57"/>
      <c r="I45" s="58">
        <f>[11]Tregion!$C45</f>
        <v>36.5</v>
      </c>
      <c r="J45" s="57"/>
      <c r="K45" s="58"/>
      <c r="L45" s="57"/>
      <c r="M45" s="58"/>
      <c r="N45" s="57"/>
      <c r="O45" s="58"/>
      <c r="Q45" s="57"/>
      <c r="R45" s="58">
        <f>[12]Tregion!$C45</f>
        <v>44.214298979092675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3.4249999999999998</v>
      </c>
      <c r="AN45" s="40">
        <f>AR45+0.1</f>
        <v>0.41500000000000004</v>
      </c>
      <c r="AO45" s="40">
        <f t="shared" si="7"/>
        <v>3.84</v>
      </c>
      <c r="AP45" s="40">
        <f>[4]Curves!$J51</f>
        <v>0.13</v>
      </c>
      <c r="AQ45" s="40">
        <f t="shared" si="8"/>
        <v>3.5549999999999997</v>
      </c>
      <c r="AR45" s="40">
        <f>[4]Curves!$K51</f>
        <v>0.315</v>
      </c>
      <c r="AS45" s="40">
        <f t="shared" si="9"/>
        <v>3.7399999999999998</v>
      </c>
      <c r="AT45" s="40">
        <f>[4]Curves!$G51</f>
        <v>0.36</v>
      </c>
      <c r="AU45" s="40">
        <f t="shared" si="10"/>
        <v>3.7849999999999997</v>
      </c>
    </row>
    <row r="46" spans="1:47" x14ac:dyDescent="0.25">
      <c r="A46" s="50">
        <f>[5]Tregion!$A46</f>
        <v>37438</v>
      </c>
      <c r="B46" s="57">
        <f>[5]Tregion!$C46</f>
        <v>50</v>
      </c>
      <c r="C46" s="58">
        <f>[6]Tregion!$C46</f>
        <v>44</v>
      </c>
      <c r="D46" s="57">
        <f>[7]Tregion!$C46</f>
        <v>41</v>
      </c>
      <c r="E46" s="58">
        <f>[8]Tregion!$C46</f>
        <v>46</v>
      </c>
      <c r="F46" s="57">
        <f>[9]Tregion!$C46</f>
        <v>45.75</v>
      </c>
      <c r="G46" s="58">
        <f>[10]Tbasis!$D45</f>
        <v>57</v>
      </c>
      <c r="H46" s="57"/>
      <c r="I46" s="58">
        <f>[11]Tregion!$C46</f>
        <v>45.25</v>
      </c>
      <c r="J46" s="57"/>
      <c r="K46" s="58"/>
      <c r="L46" s="57"/>
      <c r="M46" s="58"/>
      <c r="N46" s="57"/>
      <c r="O46" s="58"/>
      <c r="Q46" s="57"/>
      <c r="R46" s="58">
        <f>[12]Tregion!$C46</f>
        <v>46.927327801969639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3.26</v>
      </c>
      <c r="AN46" s="40">
        <f>AR46+0.1</f>
        <v>0.45999999999999996</v>
      </c>
      <c r="AO46" s="40">
        <f t="shared" si="7"/>
        <v>3.7199999999999998</v>
      </c>
      <c r="AP46" s="40">
        <f>[4]Curves!$J52</f>
        <v>0.13</v>
      </c>
      <c r="AQ46" s="40">
        <f t="shared" si="8"/>
        <v>3.3899999999999997</v>
      </c>
      <c r="AR46" s="40">
        <f>[4]Curves!$K52</f>
        <v>0.36</v>
      </c>
      <c r="AS46" s="40">
        <f t="shared" si="9"/>
        <v>3.6199999999999997</v>
      </c>
      <c r="AT46" s="40">
        <f>[4]Curves!$G52</f>
        <v>0.4</v>
      </c>
      <c r="AU46" s="40">
        <f t="shared" si="10"/>
        <v>3.6599999999999997</v>
      </c>
    </row>
    <row r="47" spans="1:47" x14ac:dyDescent="0.25">
      <c r="A47" s="50">
        <f>[5]Tregion!$A47</f>
        <v>37469</v>
      </c>
      <c r="B47" s="57">
        <f>[5]Tregion!$C47</f>
        <v>58.5</v>
      </c>
      <c r="C47" s="58">
        <f>[6]Tregion!$C47</f>
        <v>51</v>
      </c>
      <c r="D47" s="57">
        <f>[7]Tregion!$C47</f>
        <v>48.5</v>
      </c>
      <c r="E47" s="58">
        <f>[8]Tregion!$C47</f>
        <v>53</v>
      </c>
      <c r="F47" s="57">
        <f>[9]Tregion!$C47</f>
        <v>53</v>
      </c>
      <c r="G47" s="58">
        <f>[10]Tbasis!$D46</f>
        <v>68.5</v>
      </c>
      <c r="H47" s="57"/>
      <c r="I47" s="58">
        <f>[11]Tregion!$C47</f>
        <v>52.25</v>
      </c>
      <c r="J47" s="57"/>
      <c r="K47" s="58"/>
      <c r="L47" s="57"/>
      <c r="M47" s="58"/>
      <c r="N47" s="57"/>
      <c r="O47" s="58"/>
      <c r="Q47" s="57"/>
      <c r="R47" s="58">
        <f>[12]Tregion!$C47</f>
        <v>47.850470149106727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3.2549999999999999</v>
      </c>
      <c r="AN47" s="40">
        <f>AR47+0.1</f>
        <v>0.56000000000000005</v>
      </c>
      <c r="AO47" s="40">
        <f t="shared" si="7"/>
        <v>3.8149999999999999</v>
      </c>
      <c r="AP47" s="40">
        <f>[4]Curves!$J53</f>
        <v>0.13</v>
      </c>
      <c r="AQ47" s="40">
        <f t="shared" si="8"/>
        <v>3.3849999999999998</v>
      </c>
      <c r="AR47" s="40">
        <f>[4]Curves!$K53</f>
        <v>0.46</v>
      </c>
      <c r="AS47" s="40">
        <f t="shared" si="9"/>
        <v>3.7149999999999999</v>
      </c>
      <c r="AT47" s="40">
        <f>[4]Curves!$G53</f>
        <v>0.72499999999999998</v>
      </c>
      <c r="AU47" s="40">
        <f t="shared" si="10"/>
        <v>3.98</v>
      </c>
    </row>
    <row r="48" spans="1:47" x14ac:dyDescent="0.25">
      <c r="A48" s="50">
        <f>[5]Tregion!$A48</f>
        <v>37500</v>
      </c>
      <c r="B48" s="57">
        <f>[5]Tregion!$C48</f>
        <v>48</v>
      </c>
      <c r="C48" s="58">
        <f>[6]Tregion!$C48</f>
        <v>45</v>
      </c>
      <c r="D48" s="57">
        <f>[7]Tregion!$C48</f>
        <v>41.5</v>
      </c>
      <c r="E48" s="58">
        <f>[8]Tregion!$C48</f>
        <v>44.5</v>
      </c>
      <c r="F48" s="57">
        <f>[9]Tregion!$C48</f>
        <v>44.75</v>
      </c>
      <c r="G48" s="58">
        <f>[10]Tbasis!$D47</f>
        <v>55</v>
      </c>
      <c r="H48" s="57"/>
      <c r="I48" s="58">
        <f>[11]Tregion!$C48</f>
        <v>40.25</v>
      </c>
      <c r="J48" s="57"/>
      <c r="K48" s="58"/>
      <c r="L48" s="57"/>
      <c r="M48" s="58"/>
      <c r="N48" s="57"/>
      <c r="O48" s="58"/>
      <c r="Q48" s="57"/>
      <c r="R48" s="58">
        <f>[12]Tregion!$C48</f>
        <v>47.860158263128852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3.2930000000000001</v>
      </c>
      <c r="AN48" s="40">
        <f t="shared" ref="AN48:AN54" si="11">AR48</f>
        <v>0.77</v>
      </c>
      <c r="AO48" s="40">
        <f t="shared" si="7"/>
        <v>4.0630000000000006</v>
      </c>
      <c r="AP48" s="40">
        <f>[4]Curves!$J54</f>
        <v>0.13</v>
      </c>
      <c r="AQ48" s="40">
        <f t="shared" si="8"/>
        <v>3.423</v>
      </c>
      <c r="AR48" s="40">
        <f>[4]Curves!$K54</f>
        <v>0.77</v>
      </c>
      <c r="AS48" s="40">
        <f t="shared" si="9"/>
        <v>4.0630000000000006</v>
      </c>
      <c r="AT48" s="40">
        <f>[4]Curves!$G54</f>
        <v>0.98</v>
      </c>
      <c r="AU48" s="40">
        <f t="shared" si="10"/>
        <v>4.2729999999999997</v>
      </c>
    </row>
    <row r="49" spans="1:47" x14ac:dyDescent="0.25">
      <c r="A49" s="50">
        <f>[5]Tregion!$A49</f>
        <v>37530</v>
      </c>
      <c r="B49" s="57">
        <f>[5]Tregion!$C49</f>
        <v>35.75</v>
      </c>
      <c r="C49" s="58">
        <f>[6]Tregion!$C49</f>
        <v>35.5</v>
      </c>
      <c r="D49" s="57">
        <f>[7]Tregion!$C49</f>
        <v>36</v>
      </c>
      <c r="E49" s="58">
        <f>[8]Tregion!$C49</f>
        <v>38</v>
      </c>
      <c r="F49" s="57">
        <f>[9]Tregion!$C49</f>
        <v>37.75</v>
      </c>
      <c r="G49" s="58">
        <f>[10]Tbasis!$D48</f>
        <v>38.25</v>
      </c>
      <c r="H49" s="57"/>
      <c r="I49" s="58">
        <f>[11]Tregion!$C49</f>
        <v>36.25</v>
      </c>
      <c r="J49" s="57"/>
      <c r="K49" s="58"/>
      <c r="L49" s="57"/>
      <c r="M49" s="58"/>
      <c r="N49" s="57"/>
      <c r="O49" s="58"/>
      <c r="Q49" s="57"/>
      <c r="R49" s="58">
        <f>[12]Tregion!$C49</f>
        <v>44.633654738029492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3.3380000000000001</v>
      </c>
      <c r="AN49" s="40">
        <f t="shared" si="11"/>
        <v>1.04</v>
      </c>
      <c r="AO49" s="40">
        <f t="shared" si="7"/>
        <v>4.3780000000000001</v>
      </c>
      <c r="AP49" s="40">
        <f>[4]Curves!$J55</f>
        <v>4.4999999999999998E-2</v>
      </c>
      <c r="AQ49" s="40">
        <f t="shared" si="8"/>
        <v>3.383</v>
      </c>
      <c r="AR49" s="40">
        <f>[4]Curves!$K55</f>
        <v>1.04</v>
      </c>
      <c r="AS49" s="40">
        <f t="shared" si="9"/>
        <v>4.3780000000000001</v>
      </c>
      <c r="AT49" s="40">
        <f>[4]Curves!$G55</f>
        <v>1.615</v>
      </c>
      <c r="AU49" s="40">
        <f t="shared" si="10"/>
        <v>4.9530000000000003</v>
      </c>
    </row>
    <row r="50" spans="1:47" x14ac:dyDescent="0.25">
      <c r="A50" s="50">
        <f>[5]Tregion!$A50</f>
        <v>37561</v>
      </c>
      <c r="B50" s="57">
        <f>[5]Tregion!$C50</f>
        <v>34.25</v>
      </c>
      <c r="C50" s="58">
        <f>[6]Tregion!$C50</f>
        <v>33.5</v>
      </c>
      <c r="D50" s="57">
        <f>[7]Tregion!$C50</f>
        <v>34</v>
      </c>
      <c r="E50" s="58">
        <f>[8]Tregion!$C50</f>
        <v>35.75</v>
      </c>
      <c r="F50" s="57">
        <f>[9]Tregion!$C50</f>
        <v>36.75</v>
      </c>
      <c r="G50" s="58">
        <f>[10]Tbasis!$D49</f>
        <v>36.25</v>
      </c>
      <c r="H50" s="57"/>
      <c r="I50" s="58">
        <f>[11]Tregion!$C50</f>
        <v>35.5</v>
      </c>
      <c r="J50" s="57"/>
      <c r="K50" s="58"/>
      <c r="L50" s="57"/>
      <c r="M50" s="58"/>
      <c r="N50" s="57"/>
      <c r="O50" s="58"/>
      <c r="Q50" s="57"/>
      <c r="R50" s="58">
        <f>[12]Tregion!$C50</f>
        <v>49.387126533133411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3.3760000000000003</v>
      </c>
      <c r="AN50" s="40">
        <f t="shared" si="11"/>
        <v>1.04</v>
      </c>
      <c r="AO50" s="40">
        <f t="shared" si="7"/>
        <v>4.4160000000000004</v>
      </c>
      <c r="AP50" s="40">
        <f>[4]Curves!$J56</f>
        <v>4.4999999999999998E-2</v>
      </c>
      <c r="AQ50" s="40">
        <f t="shared" si="8"/>
        <v>3.4210000000000003</v>
      </c>
      <c r="AR50" s="40">
        <f>[4]Curves!$K56</f>
        <v>1.04</v>
      </c>
      <c r="AS50" s="40">
        <f t="shared" si="9"/>
        <v>4.4160000000000004</v>
      </c>
      <c r="AT50" s="40">
        <f>[4]Curves!$G56</f>
        <v>1.615</v>
      </c>
      <c r="AU50" s="40">
        <f t="shared" si="10"/>
        <v>4.9910000000000005</v>
      </c>
    </row>
    <row r="51" spans="1:47" x14ac:dyDescent="0.25">
      <c r="A51" s="50">
        <f>[5]Tregion!$A51</f>
        <v>37591</v>
      </c>
      <c r="B51" s="57">
        <f>[5]Tregion!$C51</f>
        <v>35</v>
      </c>
      <c r="C51" s="58">
        <f>[6]Tregion!$C51</f>
        <v>35.75</v>
      </c>
      <c r="D51" s="57">
        <f>[7]Tregion!$C51</f>
        <v>36.25</v>
      </c>
      <c r="E51" s="58">
        <f>[8]Tregion!$C51</f>
        <v>38.25</v>
      </c>
      <c r="F51" s="57">
        <f>[9]Tregion!$C51</f>
        <v>39.25</v>
      </c>
      <c r="G51" s="58">
        <f>[10]Tbasis!$D50</f>
        <v>37</v>
      </c>
      <c r="H51" s="57"/>
      <c r="I51" s="58">
        <f>[11]Tregion!$C51</f>
        <v>37.75</v>
      </c>
      <c r="J51" s="57"/>
      <c r="K51" s="58"/>
      <c r="L51" s="57"/>
      <c r="M51" s="58"/>
      <c r="N51" s="57"/>
      <c r="O51" s="58"/>
      <c r="Q51" s="57"/>
      <c r="R51" s="58">
        <f>[12]Tregion!$C51</f>
        <v>53.261247644740209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3.37</v>
      </c>
      <c r="AN51" s="40">
        <f t="shared" si="11"/>
        <v>0.54</v>
      </c>
      <c r="AO51" s="40">
        <f t="shared" si="7"/>
        <v>3.91</v>
      </c>
      <c r="AP51" s="40">
        <f>[4]Curves!$J57</f>
        <v>4.4999999999999998E-2</v>
      </c>
      <c r="AQ51" s="40">
        <f t="shared" si="8"/>
        <v>3.415</v>
      </c>
      <c r="AR51" s="40">
        <f>[4]Curves!$K57</f>
        <v>0.54</v>
      </c>
      <c r="AS51" s="40">
        <f t="shared" si="9"/>
        <v>3.91</v>
      </c>
      <c r="AT51" s="40">
        <f>[4]Curves!$G57</f>
        <v>0.71499999999999997</v>
      </c>
      <c r="AU51" s="40">
        <f t="shared" si="10"/>
        <v>4.085</v>
      </c>
    </row>
    <row r="52" spans="1:47" x14ac:dyDescent="0.25">
      <c r="A52" s="50">
        <f>[5]Tregion!$A52</f>
        <v>37622</v>
      </c>
      <c r="B52" s="57">
        <f>[5]Tregion!$C52</f>
        <v>35.5</v>
      </c>
      <c r="C52" s="58">
        <f>[6]Tregion!$C52</f>
        <v>39.75</v>
      </c>
      <c r="D52" s="57">
        <f>[7]Tregion!$C52</f>
        <v>40</v>
      </c>
      <c r="E52" s="58">
        <f>[8]Tregion!$C52</f>
        <v>40.25</v>
      </c>
      <c r="F52" s="57">
        <f>[9]Tregion!$C52</f>
        <v>39.75</v>
      </c>
      <c r="G52" s="58">
        <f>[10]Tbasis!$D51</f>
        <v>37.5</v>
      </c>
      <c r="H52" s="57"/>
      <c r="I52" s="58">
        <f>[11]Tregion!$C52</f>
        <v>28.5</v>
      </c>
      <c r="J52" s="57"/>
      <c r="K52" s="58"/>
      <c r="L52" s="57"/>
      <c r="M52" s="58"/>
      <c r="N52" s="57"/>
      <c r="O52" s="58"/>
      <c r="Q52" s="57"/>
      <c r="R52" s="58">
        <f>[12]Tregion!$C52</f>
        <v>48.567598708962812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3.37</v>
      </c>
      <c r="AN52" s="40">
        <f t="shared" si="11"/>
        <v>0.36</v>
      </c>
      <c r="AO52" s="40">
        <f t="shared" si="7"/>
        <v>3.73</v>
      </c>
      <c r="AP52" s="40">
        <f>[4]Curves!$J58</f>
        <v>4.4999999999999998E-2</v>
      </c>
      <c r="AQ52" s="40">
        <f t="shared" si="8"/>
        <v>3.415</v>
      </c>
      <c r="AR52" s="40">
        <f>[4]Curves!$K58</f>
        <v>0.36</v>
      </c>
      <c r="AS52" s="40">
        <f t="shared" si="9"/>
        <v>3.73</v>
      </c>
      <c r="AT52" s="40">
        <f>[4]Curves!$G58</f>
        <v>0.38</v>
      </c>
      <c r="AU52" s="40">
        <f t="shared" si="10"/>
        <v>3.75</v>
      </c>
    </row>
    <row r="53" spans="1:47" x14ac:dyDescent="0.25">
      <c r="A53" s="50">
        <f>[5]Tregion!$A53</f>
        <v>37653</v>
      </c>
      <c r="B53" s="57">
        <f>[5]Tregion!$C53</f>
        <v>35</v>
      </c>
      <c r="C53" s="58">
        <f>[6]Tregion!$C53</f>
        <v>38.25</v>
      </c>
      <c r="D53" s="57">
        <f>[7]Tregion!$C53</f>
        <v>38.5</v>
      </c>
      <c r="E53" s="58">
        <f>[8]Tregion!$C53</f>
        <v>39.25</v>
      </c>
      <c r="F53" s="57">
        <f>[9]Tregion!$C53</f>
        <v>38.25</v>
      </c>
      <c r="G53" s="58">
        <f>[10]Tbasis!$D52</f>
        <v>37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47.081704593644297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3.54</v>
      </c>
      <c r="AN53" s="40">
        <f t="shared" si="11"/>
        <v>0.32500000000000001</v>
      </c>
      <c r="AO53" s="40">
        <f t="shared" si="7"/>
        <v>3.8650000000000002</v>
      </c>
      <c r="AP53" s="40">
        <f>[4]Curves!$J59</f>
        <v>4.4999999999999998E-2</v>
      </c>
      <c r="AQ53" s="40">
        <f t="shared" si="8"/>
        <v>3.585</v>
      </c>
      <c r="AR53" s="40">
        <f>[4]Curves!$K59</f>
        <v>0.32500000000000001</v>
      </c>
      <c r="AS53" s="40">
        <f t="shared" si="9"/>
        <v>3.8650000000000002</v>
      </c>
      <c r="AT53" s="40">
        <f>[4]Curves!$G59</f>
        <v>0.33</v>
      </c>
      <c r="AU53" s="40">
        <f t="shared" si="10"/>
        <v>3.87</v>
      </c>
    </row>
    <row r="54" spans="1:47" x14ac:dyDescent="0.25">
      <c r="A54" s="50">
        <f>[5]Tregion!$A54</f>
        <v>37681</v>
      </c>
      <c r="B54" s="57">
        <f>[5]Tregion!$C54</f>
        <v>35</v>
      </c>
      <c r="C54" s="58">
        <f>[6]Tregion!$C54</f>
        <v>34</v>
      </c>
      <c r="D54" s="57">
        <f>[7]Tregion!$C54</f>
        <v>34</v>
      </c>
      <c r="E54" s="58">
        <f>[8]Tregion!$C54</f>
        <v>37.5</v>
      </c>
      <c r="F54" s="57">
        <f>[9]Tregion!$C54</f>
        <v>36.75</v>
      </c>
      <c r="G54" s="58">
        <f>[10]Tbasis!$D53</f>
        <v>37</v>
      </c>
      <c r="H54" s="57"/>
      <c r="I54" s="58">
        <f>[11]Tregion!$C54</f>
        <v>25</v>
      </c>
      <c r="J54" s="57"/>
      <c r="K54" s="58"/>
      <c r="L54" s="57"/>
      <c r="M54" s="58"/>
      <c r="N54" s="57"/>
      <c r="O54" s="58"/>
      <c r="Q54" s="57"/>
      <c r="R54" s="58">
        <f>[12]Tregion!$C54</f>
        <v>45.515697081534015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3.6920000000000002</v>
      </c>
      <c r="AN54" s="40">
        <f t="shared" si="11"/>
        <v>0.33500000000000002</v>
      </c>
      <c r="AO54" s="40">
        <f t="shared" si="7"/>
        <v>4.0270000000000001</v>
      </c>
      <c r="AP54" s="40">
        <f>[4]Curves!$J60</f>
        <v>4.4999999999999998E-2</v>
      </c>
      <c r="AQ54" s="40">
        <f t="shared" si="8"/>
        <v>3.7370000000000001</v>
      </c>
      <c r="AR54" s="40">
        <f>[4]Curves!$K60</f>
        <v>0.33500000000000002</v>
      </c>
      <c r="AS54" s="40">
        <f t="shared" si="9"/>
        <v>4.0270000000000001</v>
      </c>
      <c r="AT54" s="40">
        <f>[4]Curves!$G60</f>
        <v>0.37</v>
      </c>
      <c r="AU54" s="40">
        <f t="shared" si="10"/>
        <v>4.0620000000000003</v>
      </c>
    </row>
    <row r="55" spans="1:47" x14ac:dyDescent="0.25">
      <c r="A55" s="50">
        <f>[5]Tregion!$A55</f>
        <v>37712</v>
      </c>
      <c r="B55" s="57">
        <f>[5]Tregion!$C55</f>
        <v>34.5</v>
      </c>
      <c r="C55" s="58">
        <f>[6]Tregion!$C55</f>
        <v>34.25</v>
      </c>
      <c r="D55" s="57">
        <f>[7]Tregion!$C55</f>
        <v>31</v>
      </c>
      <c r="E55" s="58">
        <f>[8]Tregion!$C55</f>
        <v>35</v>
      </c>
      <c r="F55" s="57">
        <f>[9]Tregion!$C55</f>
        <v>36.25</v>
      </c>
      <c r="G55" s="58">
        <f>[10]Tbasis!$D54</f>
        <v>36.5</v>
      </c>
      <c r="H55" s="57"/>
      <c r="I55" s="58">
        <f>[11]Tregion!$C55</f>
        <v>23.5</v>
      </c>
      <c r="J55" s="57"/>
      <c r="K55" s="58"/>
      <c r="L55" s="57"/>
      <c r="M55" s="58"/>
      <c r="N55" s="57"/>
      <c r="O55" s="58"/>
      <c r="Q55" s="57"/>
      <c r="R55" s="58">
        <f>[12]Tregion!$C55</f>
        <v>43.180512414627756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3.7870000000000004</v>
      </c>
      <c r="AN55" s="40">
        <f>AR55+0.1</f>
        <v>0.44999999999999996</v>
      </c>
      <c r="AO55" s="40">
        <f t="shared" si="7"/>
        <v>4.2370000000000001</v>
      </c>
      <c r="AP55" s="40">
        <f>[4]Curves!$J61</f>
        <v>4.4999999999999998E-2</v>
      </c>
      <c r="AQ55" s="40">
        <f t="shared" si="8"/>
        <v>3.8320000000000003</v>
      </c>
      <c r="AR55" s="40">
        <f>[4]Curves!$K61</f>
        <v>0.35</v>
      </c>
      <c r="AS55" s="40">
        <f t="shared" si="9"/>
        <v>4.1370000000000005</v>
      </c>
      <c r="AT55" s="40">
        <f>[4]Curves!$G61</f>
        <v>0.41</v>
      </c>
      <c r="AU55" s="40">
        <f t="shared" si="10"/>
        <v>4.1970000000000001</v>
      </c>
    </row>
    <row r="56" spans="1:47" x14ac:dyDescent="0.25">
      <c r="A56" s="50">
        <f>[5]Tregion!$A56</f>
        <v>37742</v>
      </c>
      <c r="B56" s="57">
        <f>[5]Tregion!$C56</f>
        <v>34.5</v>
      </c>
      <c r="C56" s="58">
        <f>[6]Tregion!$C56</f>
        <v>30.75</v>
      </c>
      <c r="D56" s="57">
        <f>[7]Tregion!$C56</f>
        <v>27.5</v>
      </c>
      <c r="E56" s="58">
        <f>[8]Tregion!$C56</f>
        <v>35</v>
      </c>
      <c r="F56" s="57">
        <f>[9]Tregion!$C56</f>
        <v>36.75</v>
      </c>
      <c r="G56" s="58">
        <f>[10]Tbasis!$D55</f>
        <v>36.5</v>
      </c>
      <c r="H56" s="57"/>
      <c r="I56" s="58">
        <f>[11]Tregion!$C56</f>
        <v>24.5</v>
      </c>
      <c r="J56" s="57"/>
      <c r="K56" s="58"/>
      <c r="L56" s="57"/>
      <c r="M56" s="58"/>
      <c r="N56" s="57"/>
      <c r="O56" s="58"/>
      <c r="Q56" s="57"/>
      <c r="R56" s="58">
        <f>[12]Tregion!$C56</f>
        <v>43.339101095768363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3.6720000000000002</v>
      </c>
      <c r="AN56" s="40">
        <f>AR56+0.1</f>
        <v>0.44999999999999996</v>
      </c>
      <c r="AO56" s="40">
        <f t="shared" si="7"/>
        <v>4.1219999999999999</v>
      </c>
      <c r="AP56" s="40">
        <f>[4]Curves!$J62</f>
        <v>0.13</v>
      </c>
      <c r="AQ56" s="40">
        <f t="shared" si="8"/>
        <v>3.802</v>
      </c>
      <c r="AR56" s="40">
        <f>[4]Curves!$K62</f>
        <v>0.35</v>
      </c>
      <c r="AS56" s="40">
        <f t="shared" si="9"/>
        <v>4.0220000000000002</v>
      </c>
      <c r="AT56" s="40">
        <f>[4]Curves!$G62</f>
        <v>0.41</v>
      </c>
      <c r="AU56" s="40">
        <f t="shared" si="10"/>
        <v>4.0819999999999999</v>
      </c>
    </row>
    <row r="57" spans="1:47" x14ac:dyDescent="0.25">
      <c r="A57" s="50">
        <f>[5]Tregion!$A57</f>
        <v>37773</v>
      </c>
      <c r="B57" s="57">
        <f>[5]Tregion!$C57</f>
        <v>39</v>
      </c>
      <c r="C57" s="58">
        <f>[6]Tregion!$C57</f>
        <v>32</v>
      </c>
      <c r="D57" s="57">
        <f>[7]Tregion!$C57</f>
        <v>28.75</v>
      </c>
      <c r="E57" s="58">
        <f>[8]Tregion!$C57</f>
        <v>39.5</v>
      </c>
      <c r="F57" s="57">
        <f>[9]Tregion!$C57</f>
        <v>41.25</v>
      </c>
      <c r="G57" s="58">
        <f>[10]Tbasis!$D56</f>
        <v>43.5</v>
      </c>
      <c r="H57" s="57"/>
      <c r="I57" s="58">
        <f>[11]Tregion!$C57</f>
        <v>28.5</v>
      </c>
      <c r="J57" s="57"/>
      <c r="K57" s="58"/>
      <c r="L57" s="57"/>
      <c r="M57" s="58"/>
      <c r="N57" s="57"/>
      <c r="O57" s="58"/>
      <c r="Q57" s="57"/>
      <c r="R57" s="58">
        <f>[12]Tregion!$C57</f>
        <v>43.810476976090271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3.5249999999999999</v>
      </c>
      <c r="AN57" s="40">
        <f>AR57+0.1</f>
        <v>0.41500000000000004</v>
      </c>
      <c r="AO57" s="40">
        <f t="shared" si="7"/>
        <v>3.94</v>
      </c>
      <c r="AP57" s="40">
        <f>[4]Curves!$J63</f>
        <v>0.13</v>
      </c>
      <c r="AQ57" s="40">
        <f t="shared" si="8"/>
        <v>3.6549999999999998</v>
      </c>
      <c r="AR57" s="40">
        <f>[4]Curves!$K63</f>
        <v>0.315</v>
      </c>
      <c r="AS57" s="40">
        <f t="shared" si="9"/>
        <v>3.84</v>
      </c>
      <c r="AT57" s="40">
        <f>[4]Curves!$G63</f>
        <v>0.36</v>
      </c>
      <c r="AU57" s="40">
        <f t="shared" si="10"/>
        <v>3.8849999999999998</v>
      </c>
    </row>
    <row r="58" spans="1:47" x14ac:dyDescent="0.25">
      <c r="A58" s="50">
        <f>[5]Tregion!$A58</f>
        <v>37803</v>
      </c>
      <c r="B58" s="57">
        <f>[5]Tregion!$C58</f>
        <v>53.5</v>
      </c>
      <c r="C58" s="58">
        <f>[6]Tregion!$C58</f>
        <v>51.5</v>
      </c>
      <c r="D58" s="57">
        <f>[7]Tregion!$C58</f>
        <v>47</v>
      </c>
      <c r="E58" s="58">
        <f>[8]Tregion!$C58</f>
        <v>49.75</v>
      </c>
      <c r="F58" s="57">
        <f>[9]Tregion!$C58</f>
        <v>55.25</v>
      </c>
      <c r="G58" s="58">
        <f>[10]Tbasis!$D57</f>
        <v>59.5</v>
      </c>
      <c r="H58" s="57"/>
      <c r="I58" s="58">
        <f>[11]Tregion!$C58</f>
        <v>38.75</v>
      </c>
      <c r="J58" s="57"/>
      <c r="K58" s="58"/>
      <c r="L58" s="57"/>
      <c r="M58" s="58"/>
      <c r="N58" s="57"/>
      <c r="O58" s="58"/>
      <c r="Q58" s="57"/>
      <c r="R58" s="58">
        <f>[12]Tregion!$C58</f>
        <v>44.218104115633516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3.36</v>
      </c>
      <c r="AN58" s="40">
        <f>AR58+0.1</f>
        <v>0.45999999999999996</v>
      </c>
      <c r="AO58" s="40">
        <f t="shared" si="7"/>
        <v>3.82</v>
      </c>
      <c r="AP58" s="40">
        <f>[4]Curves!$J64</f>
        <v>0.13</v>
      </c>
      <c r="AQ58" s="40">
        <f t="shared" si="8"/>
        <v>3.4899999999999998</v>
      </c>
      <c r="AR58" s="40">
        <f>[4]Curves!$K64</f>
        <v>0.36</v>
      </c>
      <c r="AS58" s="40">
        <f t="shared" si="9"/>
        <v>3.7199999999999998</v>
      </c>
      <c r="AT58" s="40">
        <f>[4]Curves!$G64</f>
        <v>0.4</v>
      </c>
      <c r="AU58" s="40">
        <f t="shared" si="10"/>
        <v>3.76</v>
      </c>
    </row>
    <row r="59" spans="1:47" x14ac:dyDescent="0.25">
      <c r="A59" s="50">
        <f>[5]Tregion!$A59</f>
        <v>37834</v>
      </c>
      <c r="B59" s="57">
        <f>[5]Tregion!$C59</f>
        <v>60</v>
      </c>
      <c r="C59" s="58">
        <f>[6]Tregion!$C59</f>
        <v>58.5</v>
      </c>
      <c r="D59" s="57">
        <f>[7]Tregion!$C59</f>
        <v>55</v>
      </c>
      <c r="E59" s="58">
        <f>[8]Tregion!$C59</f>
        <v>59</v>
      </c>
      <c r="F59" s="57">
        <f>[9]Tregion!$C59</f>
        <v>61.5</v>
      </c>
      <c r="G59" s="58">
        <f>[10]Tbasis!$D58</f>
        <v>68</v>
      </c>
      <c r="H59" s="57"/>
      <c r="I59" s="58">
        <f>[11]Tregion!$C59</f>
        <v>47.5</v>
      </c>
      <c r="J59" s="57"/>
      <c r="K59" s="58"/>
      <c r="L59" s="57"/>
      <c r="M59" s="58"/>
      <c r="N59" s="57"/>
      <c r="O59" s="58"/>
      <c r="Q59" s="57"/>
      <c r="R59" s="58">
        <f>[12]Tregion!$C59</f>
        <v>44.671731321739237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3.355</v>
      </c>
      <c r="AN59" s="40">
        <f>AR59+0.1</f>
        <v>0.56000000000000005</v>
      </c>
      <c r="AO59" s="40">
        <f t="shared" si="7"/>
        <v>3.915</v>
      </c>
      <c r="AP59" s="40">
        <f>[4]Curves!$J65</f>
        <v>0.13</v>
      </c>
      <c r="AQ59" s="40">
        <f t="shared" si="8"/>
        <v>3.4849999999999999</v>
      </c>
      <c r="AR59" s="40">
        <f>[4]Curves!$K65</f>
        <v>0.46</v>
      </c>
      <c r="AS59" s="40">
        <f t="shared" si="9"/>
        <v>3.8149999999999999</v>
      </c>
      <c r="AT59" s="40">
        <f>[4]Curves!$G65</f>
        <v>0.73</v>
      </c>
      <c r="AU59" s="40">
        <f t="shared" si="10"/>
        <v>4.085</v>
      </c>
    </row>
    <row r="60" spans="1:47" x14ac:dyDescent="0.25">
      <c r="A60" s="50">
        <f>[5]Tregion!$A60</f>
        <v>37865</v>
      </c>
      <c r="B60" s="57">
        <f>[5]Tregion!$C60</f>
        <v>47.5</v>
      </c>
      <c r="C60" s="58">
        <f>[6]Tregion!$C60</f>
        <v>49</v>
      </c>
      <c r="D60" s="57">
        <f>[7]Tregion!$C60</f>
        <v>45.5</v>
      </c>
      <c r="E60" s="58">
        <f>[8]Tregion!$C60</f>
        <v>54</v>
      </c>
      <c r="F60" s="57">
        <f>[9]Tregion!$C60</f>
        <v>48.5</v>
      </c>
      <c r="G60" s="58">
        <f>[10]Tbasis!$D59</f>
        <v>53.5</v>
      </c>
      <c r="H60" s="57"/>
      <c r="I60" s="58">
        <f>[11]Tregion!$C60</f>
        <v>37.5</v>
      </c>
      <c r="J60" s="57"/>
      <c r="K60" s="58"/>
      <c r="L60" s="57"/>
      <c r="M60" s="58"/>
      <c r="N60" s="57"/>
      <c r="O60" s="58"/>
      <c r="Q60" s="57"/>
      <c r="R60" s="58">
        <f>[12]Tregion!$C60</f>
        <v>44.732165655540157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3.3930000000000002</v>
      </c>
      <c r="AN60" s="40">
        <f t="shared" ref="AN60:AN66" si="12">AR60</f>
        <v>0.77</v>
      </c>
      <c r="AO60" s="40">
        <f t="shared" si="7"/>
        <v>4.1630000000000003</v>
      </c>
      <c r="AP60" s="40">
        <f>[4]Curves!$J66</f>
        <v>0.13</v>
      </c>
      <c r="AQ60" s="40">
        <f t="shared" si="8"/>
        <v>3.5230000000000001</v>
      </c>
      <c r="AR60" s="40">
        <f>[4]Curves!$K66</f>
        <v>0.77</v>
      </c>
      <c r="AS60" s="40">
        <f t="shared" si="9"/>
        <v>4.1630000000000003</v>
      </c>
      <c r="AT60" s="40">
        <f>[4]Curves!$G66</f>
        <v>0.98</v>
      </c>
      <c r="AU60" s="40">
        <f t="shared" si="10"/>
        <v>4.3730000000000002</v>
      </c>
    </row>
    <row r="61" spans="1:47" x14ac:dyDescent="0.25">
      <c r="A61" s="50">
        <f>[5]Tregion!$A61</f>
        <v>37895</v>
      </c>
      <c r="B61" s="57">
        <f>[5]Tregion!$C61</f>
        <v>37</v>
      </c>
      <c r="C61" s="58">
        <f>[6]Tregion!$C61</f>
        <v>38.75</v>
      </c>
      <c r="D61" s="57">
        <f>[7]Tregion!$C61</f>
        <v>39</v>
      </c>
      <c r="E61" s="58">
        <f>[8]Tregion!$C61</f>
        <v>40</v>
      </c>
      <c r="F61" s="57">
        <f>[9]Tregion!$C61</f>
        <v>38.25</v>
      </c>
      <c r="G61" s="58">
        <f>[10]Tbasis!$D60</f>
        <v>39.25</v>
      </c>
      <c r="H61" s="57"/>
      <c r="I61" s="58">
        <f>[11]Tregion!$C61</f>
        <v>28</v>
      </c>
      <c r="J61" s="57"/>
      <c r="K61" s="58"/>
      <c r="L61" s="57"/>
      <c r="M61" s="58"/>
      <c r="N61" s="57"/>
      <c r="O61" s="58"/>
      <c r="Q61" s="57"/>
      <c r="R61" s="58">
        <f>[12]Tregion!$C61</f>
        <v>44.918181150651741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3.4380000000000002</v>
      </c>
      <c r="AN61" s="40">
        <f t="shared" si="12"/>
        <v>1.04</v>
      </c>
      <c r="AO61" s="40">
        <f t="shared" si="7"/>
        <v>4.4779999999999998</v>
      </c>
      <c r="AP61" s="40">
        <f>[4]Curves!$J67</f>
        <v>4.4999999999999998E-2</v>
      </c>
      <c r="AQ61" s="40">
        <f t="shared" si="8"/>
        <v>3.4830000000000001</v>
      </c>
      <c r="AR61" s="40">
        <f>[4]Curves!$K67</f>
        <v>1.04</v>
      </c>
      <c r="AS61" s="40">
        <f t="shared" si="9"/>
        <v>4.4779999999999998</v>
      </c>
      <c r="AT61" s="40">
        <f>[4]Curves!$G67</f>
        <v>1.6</v>
      </c>
      <c r="AU61" s="40">
        <f t="shared" si="10"/>
        <v>5.0380000000000003</v>
      </c>
    </row>
    <row r="62" spans="1:47" x14ac:dyDescent="0.25">
      <c r="A62" s="50">
        <f>[5]Tregion!$A62</f>
        <v>37926</v>
      </c>
      <c r="B62" s="57">
        <f>[5]Tregion!$C62</f>
        <v>35.5</v>
      </c>
      <c r="C62" s="58">
        <f>[6]Tregion!$C62</f>
        <v>34.75</v>
      </c>
      <c r="D62" s="57">
        <f>[7]Tregion!$C62</f>
        <v>35</v>
      </c>
      <c r="E62" s="58">
        <f>[8]Tregion!$C62</f>
        <v>38.25</v>
      </c>
      <c r="F62" s="57">
        <f>[9]Tregion!$C62</f>
        <v>38</v>
      </c>
      <c r="G62" s="58">
        <f>[10]Tbasis!$D61</f>
        <v>37.25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48.380383922267249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3.476</v>
      </c>
      <c r="AN62" s="40">
        <f t="shared" si="12"/>
        <v>1.04</v>
      </c>
      <c r="AO62" s="40">
        <f t="shared" si="7"/>
        <v>4.516</v>
      </c>
      <c r="AP62" s="40">
        <f>[4]Curves!$J68</f>
        <v>4.4999999999999998E-2</v>
      </c>
      <c r="AQ62" s="40">
        <f t="shared" si="8"/>
        <v>3.5209999999999999</v>
      </c>
      <c r="AR62" s="40">
        <f>[4]Curves!$K68</f>
        <v>1.04</v>
      </c>
      <c r="AS62" s="40">
        <f t="shared" si="9"/>
        <v>4.516</v>
      </c>
      <c r="AT62" s="40">
        <f>[4]Curves!$G68</f>
        <v>1.6</v>
      </c>
      <c r="AU62" s="40">
        <f t="shared" si="10"/>
        <v>5.0760000000000005</v>
      </c>
    </row>
    <row r="63" spans="1:47" x14ac:dyDescent="0.25">
      <c r="A63" s="50">
        <f>[5]Tregion!$A63</f>
        <v>37956</v>
      </c>
      <c r="B63" s="57">
        <f>[5]Tregion!$C63</f>
        <v>35.5</v>
      </c>
      <c r="C63" s="58">
        <f>[6]Tregion!$C63</f>
        <v>37.25</v>
      </c>
      <c r="D63" s="57">
        <f>[7]Tregion!$C63</f>
        <v>37.5</v>
      </c>
      <c r="E63" s="58">
        <f>[8]Tregion!$C63</f>
        <v>40.25</v>
      </c>
      <c r="F63" s="57">
        <f>[9]Tregion!$C63</f>
        <v>39.25</v>
      </c>
      <c r="G63" s="58">
        <f>[10]Tbasis!$D62</f>
        <v>37</v>
      </c>
      <c r="H63" s="57"/>
      <c r="I63" s="58">
        <f>[11]Tregion!$C63</f>
        <v>29</v>
      </c>
      <c r="J63" s="57"/>
      <c r="K63" s="58"/>
      <c r="L63" s="57"/>
      <c r="M63" s="58"/>
      <c r="N63" s="57"/>
      <c r="O63" s="58"/>
      <c r="Q63" s="57"/>
      <c r="R63" s="58">
        <f>[12]Tregion!$C63</f>
        <v>50.835347573382641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3.47</v>
      </c>
      <c r="AN63" s="40">
        <f t="shared" si="12"/>
        <v>0.54</v>
      </c>
      <c r="AO63" s="40">
        <f t="shared" si="7"/>
        <v>4.01</v>
      </c>
      <c r="AP63" s="40">
        <f>[4]Curves!$J69</f>
        <v>4.4999999999999998E-2</v>
      </c>
      <c r="AQ63" s="40">
        <f t="shared" si="8"/>
        <v>3.5150000000000001</v>
      </c>
      <c r="AR63" s="40">
        <f>[4]Curves!$K69</f>
        <v>0.54</v>
      </c>
      <c r="AS63" s="40">
        <f t="shared" si="9"/>
        <v>4.01</v>
      </c>
      <c r="AT63" s="40">
        <f>[4]Curves!$G69</f>
        <v>0.72</v>
      </c>
      <c r="AU63" s="40">
        <f t="shared" si="10"/>
        <v>4.1900000000000004</v>
      </c>
    </row>
    <row r="64" spans="1:47" x14ac:dyDescent="0.25">
      <c r="A64" s="50">
        <f>[5]Tregion!$A64</f>
        <v>37987</v>
      </c>
      <c r="B64" s="57">
        <f>[5]Tregion!$C64</f>
        <v>36.15</v>
      </c>
      <c r="C64" s="58">
        <f>[6]Tregion!$C64</f>
        <v>40.270000000000003</v>
      </c>
      <c r="D64" s="57">
        <f>[7]Tregion!$C64</f>
        <v>40.15</v>
      </c>
      <c r="E64" s="58">
        <f>[8]Tregion!$C64</f>
        <v>40.99</v>
      </c>
      <c r="F64" s="57">
        <f>[9]Tregion!$C64</f>
        <v>40.25</v>
      </c>
      <c r="G64" s="58">
        <f>[10]Tbasis!$D63</f>
        <v>38.35</v>
      </c>
      <c r="H64" s="57"/>
      <c r="I64" s="58">
        <f>[11]Tregion!$C64</f>
        <v>19.25</v>
      </c>
      <c r="J64" s="57"/>
      <c r="K64" s="58"/>
      <c r="L64" s="57"/>
      <c r="M64" s="58"/>
      <c r="N64" s="57"/>
      <c r="O64" s="58"/>
      <c r="Q64" s="57"/>
      <c r="R64" s="58">
        <f>[12]Tregion!$C64</f>
        <v>49.228453609995945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3.47</v>
      </c>
      <c r="AN64" s="40">
        <f t="shared" si="12"/>
        <v>0.36</v>
      </c>
      <c r="AO64" s="40">
        <f t="shared" si="7"/>
        <v>3.83</v>
      </c>
      <c r="AP64" s="40">
        <f>[4]Curves!$J70</f>
        <v>4.4999999999999998E-2</v>
      </c>
      <c r="AQ64" s="40">
        <f t="shared" si="8"/>
        <v>3.5150000000000001</v>
      </c>
      <c r="AR64" s="40">
        <f>[4]Curves!$K70</f>
        <v>0.36</v>
      </c>
      <c r="AS64" s="40">
        <f t="shared" si="9"/>
        <v>3.83</v>
      </c>
      <c r="AT64" s="40">
        <f>[4]Curves!$G70</f>
        <v>0.38</v>
      </c>
      <c r="AU64" s="40">
        <f t="shared" si="10"/>
        <v>3.85</v>
      </c>
    </row>
    <row r="65" spans="1:47" x14ac:dyDescent="0.25">
      <c r="A65" s="50">
        <f>[5]Tregion!$A65</f>
        <v>38018</v>
      </c>
      <c r="B65" s="57">
        <f>[5]Tregion!$C65</f>
        <v>35.68</v>
      </c>
      <c r="C65" s="58">
        <f>[6]Tregion!$C65</f>
        <v>38.979999999999997</v>
      </c>
      <c r="D65" s="57">
        <f>[7]Tregion!$C65</f>
        <v>38.86</v>
      </c>
      <c r="E65" s="58">
        <f>[8]Tregion!$C65</f>
        <v>40.130000000000003</v>
      </c>
      <c r="F65" s="57">
        <f>[9]Tregion!$C65</f>
        <v>38.86</v>
      </c>
      <c r="G65" s="58">
        <f>[10]Tbasis!$D64</f>
        <v>37.880000000000003</v>
      </c>
      <c r="H65" s="57"/>
      <c r="I65" s="58">
        <f>[11]Tregion!$C65</f>
        <v>21.5</v>
      </c>
      <c r="J65" s="57"/>
      <c r="K65" s="58"/>
      <c r="L65" s="57"/>
      <c r="M65" s="58"/>
      <c r="N65" s="57"/>
      <c r="O65" s="58"/>
      <c r="Q65" s="57"/>
      <c r="R65" s="58">
        <f>[12]Tregion!$C65</f>
        <v>47.503941754513164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3.64</v>
      </c>
      <c r="AN65" s="40">
        <f t="shared" si="12"/>
        <v>0.32500000000000001</v>
      </c>
      <c r="AO65" s="40">
        <f t="shared" si="7"/>
        <v>3.9650000000000003</v>
      </c>
      <c r="AP65" s="40">
        <f>[4]Curves!$J71</f>
        <v>4.4999999999999998E-2</v>
      </c>
      <c r="AQ65" s="40">
        <f t="shared" si="8"/>
        <v>3.6850000000000001</v>
      </c>
      <c r="AR65" s="40">
        <f>[4]Curves!$K71</f>
        <v>0.32500000000000001</v>
      </c>
      <c r="AS65" s="40">
        <f t="shared" si="9"/>
        <v>3.9650000000000003</v>
      </c>
      <c r="AT65" s="40">
        <f>[4]Curves!$G71</f>
        <v>0.33</v>
      </c>
      <c r="AU65" s="40">
        <f t="shared" si="10"/>
        <v>3.97</v>
      </c>
    </row>
    <row r="66" spans="1:47" x14ac:dyDescent="0.25">
      <c r="A66" s="50">
        <f>[5]Tregion!$A66</f>
        <v>38047</v>
      </c>
      <c r="B66" s="57">
        <f>[5]Tregion!$C66</f>
        <v>35.68</v>
      </c>
      <c r="C66" s="58">
        <f>[6]Tregion!$C66</f>
        <v>35.32</v>
      </c>
      <c r="D66" s="57">
        <f>[7]Tregion!$C66</f>
        <v>35</v>
      </c>
      <c r="E66" s="58">
        <f>[8]Tregion!$C66</f>
        <v>38.630000000000003</v>
      </c>
      <c r="F66" s="57">
        <f>[9]Tregion!$C66</f>
        <v>37.479999999999997</v>
      </c>
      <c r="G66" s="58">
        <f>[10]Tbasis!$D65</f>
        <v>37.880000000000003</v>
      </c>
      <c r="H66" s="57"/>
      <c r="I66" s="58">
        <f>[11]Tregion!$C66</f>
        <v>18.5</v>
      </c>
      <c r="J66" s="57"/>
      <c r="K66" s="58"/>
      <c r="L66" s="57"/>
      <c r="M66" s="58"/>
      <c r="N66" s="57"/>
      <c r="O66" s="58"/>
      <c r="Q66" s="57"/>
      <c r="R66" s="58">
        <f>[12]Tregion!$C66</f>
        <v>45.301847404654048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3.7920000000000003</v>
      </c>
      <c r="AN66" s="40">
        <f t="shared" si="12"/>
        <v>0.33500000000000002</v>
      </c>
      <c r="AO66" s="40">
        <f t="shared" si="7"/>
        <v>4.1270000000000007</v>
      </c>
      <c r="AP66" s="40">
        <f>[4]Curves!$J72</f>
        <v>4.4999999999999998E-2</v>
      </c>
      <c r="AQ66" s="40">
        <f t="shared" si="8"/>
        <v>3.8370000000000002</v>
      </c>
      <c r="AR66" s="40">
        <f>[4]Curves!$K72</f>
        <v>0.33500000000000002</v>
      </c>
      <c r="AS66" s="40">
        <f t="shared" si="9"/>
        <v>4.1270000000000007</v>
      </c>
      <c r="AT66" s="40">
        <f>[4]Curves!$G72</f>
        <v>0.37</v>
      </c>
      <c r="AU66" s="40">
        <f t="shared" si="10"/>
        <v>4.1619999999999999</v>
      </c>
    </row>
    <row r="67" spans="1:47" x14ac:dyDescent="0.25">
      <c r="A67" s="50">
        <f>[5]Tregion!$A67</f>
        <v>38078</v>
      </c>
      <c r="B67" s="57">
        <f>[5]Tregion!$C67</f>
        <v>35.22</v>
      </c>
      <c r="C67" s="58">
        <f>[6]Tregion!$C67</f>
        <v>35.54</v>
      </c>
      <c r="D67" s="57">
        <f>[7]Tregion!$C67</f>
        <v>32.42</v>
      </c>
      <c r="E67" s="58">
        <f>[8]Tregion!$C67</f>
        <v>36.479999999999997</v>
      </c>
      <c r="F67" s="57">
        <f>[9]Tregion!$C67</f>
        <v>37.01</v>
      </c>
      <c r="G67" s="58">
        <f>[10]Tbasis!$D66</f>
        <v>37.42</v>
      </c>
      <c r="H67" s="57"/>
      <c r="I67" s="58">
        <f>[11]Tregion!$C67</f>
        <v>26.5</v>
      </c>
      <c r="J67" s="57"/>
      <c r="K67" s="58"/>
      <c r="L67" s="57"/>
      <c r="M67" s="58"/>
      <c r="N67" s="57"/>
      <c r="O67" s="58"/>
      <c r="Q67" s="57"/>
      <c r="R67" s="58">
        <f>[12]Tregion!$C67</f>
        <v>42.236972937169185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3.8895000000000004</v>
      </c>
      <c r="AN67" s="40">
        <f>AR67+0.1</f>
        <v>0.44999999999999996</v>
      </c>
      <c r="AO67" s="40">
        <f t="shared" si="7"/>
        <v>4.3395000000000001</v>
      </c>
      <c r="AP67" s="40">
        <f>[4]Curves!$J73</f>
        <v>4.4999999999999998E-2</v>
      </c>
      <c r="AQ67" s="40">
        <f t="shared" si="8"/>
        <v>3.9345000000000003</v>
      </c>
      <c r="AR67" s="40">
        <f>[4]Curves!$K73</f>
        <v>0.35</v>
      </c>
      <c r="AS67" s="40">
        <f t="shared" si="9"/>
        <v>4.2395000000000005</v>
      </c>
      <c r="AT67" s="40">
        <f>[4]Curves!$G73</f>
        <v>0.41</v>
      </c>
      <c r="AU67" s="40">
        <f t="shared" si="10"/>
        <v>4.2995000000000001</v>
      </c>
    </row>
    <row r="68" spans="1:47" x14ac:dyDescent="0.25">
      <c r="A68" s="50">
        <f>[5]Tregion!$A68</f>
        <v>38108</v>
      </c>
      <c r="B68" s="57">
        <f>[5]Tregion!$C68</f>
        <v>35.22</v>
      </c>
      <c r="C68" s="58">
        <f>[6]Tregion!$C68</f>
        <v>32.53</v>
      </c>
      <c r="D68" s="57">
        <f>[7]Tregion!$C68</f>
        <v>29.42</v>
      </c>
      <c r="E68" s="58">
        <f>[8]Tregion!$C68</f>
        <v>36.479999999999997</v>
      </c>
      <c r="F68" s="57">
        <f>[9]Tregion!$C68</f>
        <v>37.479999999999997</v>
      </c>
      <c r="G68" s="58">
        <f>[10]Tbasis!$D67</f>
        <v>37.42</v>
      </c>
      <c r="H68" s="57"/>
      <c r="I68" s="58">
        <f>[11]Tregion!$C68</f>
        <v>26.5</v>
      </c>
      <c r="J68" s="57"/>
      <c r="K68" s="58"/>
      <c r="L68" s="57"/>
      <c r="M68" s="58"/>
      <c r="N68" s="57"/>
      <c r="O68" s="58"/>
      <c r="Q68" s="57"/>
      <c r="R68" s="58">
        <f>[12]Tregion!$C68</f>
        <v>42.160604300906414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3.7745000000000002</v>
      </c>
      <c r="AN68" s="40">
        <f>AR68+0.1</f>
        <v>0.44999999999999996</v>
      </c>
      <c r="AO68" s="40">
        <f t="shared" si="7"/>
        <v>4.2244999999999999</v>
      </c>
      <c r="AP68" s="40">
        <f>[4]Curves!$J74</f>
        <v>0.13</v>
      </c>
      <c r="AQ68" s="40">
        <f t="shared" si="8"/>
        <v>3.9045000000000001</v>
      </c>
      <c r="AR68" s="40">
        <f>[4]Curves!$K74</f>
        <v>0.35</v>
      </c>
      <c r="AS68" s="40">
        <f t="shared" si="9"/>
        <v>4.1245000000000003</v>
      </c>
      <c r="AT68" s="40">
        <f>[4]Curves!$G74</f>
        <v>0.41</v>
      </c>
      <c r="AU68" s="40">
        <f t="shared" si="10"/>
        <v>4.1844999999999999</v>
      </c>
    </row>
    <row r="69" spans="1:47" x14ac:dyDescent="0.25">
      <c r="A69" s="50">
        <f>[5]Tregion!$A69</f>
        <v>38139</v>
      </c>
      <c r="B69" s="57">
        <f>[5]Tregion!$C69</f>
        <v>39.39</v>
      </c>
      <c r="C69" s="58">
        <f>[6]Tregion!$C69</f>
        <v>33.6</v>
      </c>
      <c r="D69" s="57">
        <f>[7]Tregion!$C69</f>
        <v>30.49</v>
      </c>
      <c r="E69" s="58">
        <f>[8]Tregion!$C69</f>
        <v>40.35</v>
      </c>
      <c r="F69" s="57">
        <f>[9]Tregion!$C69</f>
        <v>41.65</v>
      </c>
      <c r="G69" s="58">
        <f>[10]Tbasis!$D68</f>
        <v>43.72</v>
      </c>
      <c r="H69" s="57"/>
      <c r="I69" s="58">
        <f>[11]Tregion!$C69</f>
        <v>32.5</v>
      </c>
      <c r="J69" s="57"/>
      <c r="K69" s="58"/>
      <c r="L69" s="57"/>
      <c r="M69" s="58"/>
      <c r="N69" s="57"/>
      <c r="O69" s="58"/>
      <c r="Q69" s="57"/>
      <c r="R69" s="58">
        <f>[12]Tregion!$C69</f>
        <v>42.725439664533681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3.6274999999999999</v>
      </c>
      <c r="AN69" s="40">
        <f>AR69+0.1</f>
        <v>0.41500000000000004</v>
      </c>
      <c r="AO69" s="40">
        <f t="shared" si="7"/>
        <v>4.0425000000000004</v>
      </c>
      <c r="AP69" s="40">
        <f>[4]Curves!$J75</f>
        <v>0.13</v>
      </c>
      <c r="AQ69" s="40">
        <f t="shared" si="8"/>
        <v>3.7574999999999998</v>
      </c>
      <c r="AR69" s="40">
        <f>[4]Curves!$K75</f>
        <v>0.315</v>
      </c>
      <c r="AS69" s="40">
        <f t="shared" si="9"/>
        <v>3.9424999999999999</v>
      </c>
      <c r="AT69" s="40">
        <f>[4]Curves!$G75</f>
        <v>0.36</v>
      </c>
      <c r="AU69" s="40">
        <f t="shared" si="10"/>
        <v>3.9874999999999998</v>
      </c>
    </row>
    <row r="70" spans="1:47" x14ac:dyDescent="0.25">
      <c r="A70" s="50">
        <f>[5]Tregion!$A70</f>
        <v>38169</v>
      </c>
      <c r="B70" s="57">
        <f>[5]Tregion!$C70</f>
        <v>52.83</v>
      </c>
      <c r="C70" s="58">
        <f>[6]Tregion!$C70</f>
        <v>50.39</v>
      </c>
      <c r="D70" s="57">
        <f>[7]Tregion!$C70</f>
        <v>46.17</v>
      </c>
      <c r="E70" s="58">
        <f>[8]Tregion!$C70</f>
        <v>49.16</v>
      </c>
      <c r="F70" s="57">
        <f>[9]Tregion!$C70</f>
        <v>54.62</v>
      </c>
      <c r="G70" s="58">
        <f>[10]Tbasis!$D69</f>
        <v>58.43</v>
      </c>
      <c r="H70" s="57"/>
      <c r="I70" s="58">
        <f>[11]Tregion!$C70</f>
        <v>36.5</v>
      </c>
      <c r="J70" s="57"/>
      <c r="K70" s="58"/>
      <c r="L70" s="57"/>
      <c r="M70" s="58"/>
      <c r="N70" s="57"/>
      <c r="O70" s="58"/>
      <c r="Q70" s="57"/>
      <c r="R70" s="58">
        <f>[12]Tregion!$C70</f>
        <v>43.396572856895489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3.4624999999999999</v>
      </c>
      <c r="AN70" s="40">
        <f>AR70+0.1</f>
        <v>0.45999999999999996</v>
      </c>
      <c r="AO70" s="40">
        <f t="shared" si="7"/>
        <v>3.9224999999999999</v>
      </c>
      <c r="AP70" s="40">
        <f>[4]Curves!$J76</f>
        <v>0.13</v>
      </c>
      <c r="AQ70" s="40">
        <f t="shared" si="8"/>
        <v>3.5924999999999998</v>
      </c>
      <c r="AR70" s="40">
        <f>[4]Curves!$K76</f>
        <v>0.36</v>
      </c>
      <c r="AS70" s="40">
        <f t="shared" si="9"/>
        <v>3.8224999999999998</v>
      </c>
      <c r="AT70" s="40">
        <f>[4]Curves!$G76</f>
        <v>0.4</v>
      </c>
      <c r="AU70" s="40">
        <f t="shared" si="10"/>
        <v>3.8624999999999998</v>
      </c>
    </row>
    <row r="71" spans="1:47" x14ac:dyDescent="0.25">
      <c r="A71" s="50">
        <f>[5]Tregion!$A71</f>
        <v>38200</v>
      </c>
      <c r="B71" s="57">
        <f>[5]Tregion!$C71</f>
        <v>58.86</v>
      </c>
      <c r="C71" s="58">
        <f>[6]Tregion!$C71</f>
        <v>56.41</v>
      </c>
      <c r="D71" s="57">
        <f>[7]Tregion!$C71</f>
        <v>53.04</v>
      </c>
      <c r="E71" s="58">
        <f>[8]Tregion!$C71</f>
        <v>57.1</v>
      </c>
      <c r="F71" s="57">
        <f>[9]Tregion!$C71</f>
        <v>60.41</v>
      </c>
      <c r="G71" s="58">
        <f>[10]Tbasis!$D70</f>
        <v>66.16</v>
      </c>
      <c r="H71" s="57"/>
      <c r="I71" s="58">
        <f>[11]Tregion!$C71</f>
        <v>45.5</v>
      </c>
      <c r="J71" s="57"/>
      <c r="K71" s="58"/>
      <c r="L71" s="57"/>
      <c r="M71" s="58"/>
      <c r="N71" s="57"/>
      <c r="O71" s="58"/>
      <c r="Q71" s="57"/>
      <c r="R71" s="58">
        <f>[12]Tregion!$C71</f>
        <v>43.965501167635573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3.4575</v>
      </c>
      <c r="AN71" s="40">
        <f>AR71+0.1</f>
        <v>0.56000000000000005</v>
      </c>
      <c r="AO71" s="40">
        <f t="shared" ref="AO71:AO102" si="13">AM71+AN71</f>
        <v>4.0175000000000001</v>
      </c>
      <c r="AP71" s="40">
        <f>[4]Curves!$J77</f>
        <v>0.13</v>
      </c>
      <c r="AQ71" s="40">
        <f t="shared" ref="AQ71:AQ102" si="14">AM71+AP71</f>
        <v>3.5874999999999999</v>
      </c>
      <c r="AR71" s="40">
        <f>[4]Curves!$K77</f>
        <v>0.46</v>
      </c>
      <c r="AS71" s="40">
        <f t="shared" ref="AS71:AS102" si="15">AM71+AR71</f>
        <v>3.9175</v>
      </c>
      <c r="AT71" s="40">
        <f>[4]Curves!$G77</f>
        <v>0.73</v>
      </c>
      <c r="AU71" s="40">
        <f t="shared" ref="AU71:AU102" si="16">AM71+AT71</f>
        <v>4.1875</v>
      </c>
    </row>
    <row r="72" spans="1:47" x14ac:dyDescent="0.25">
      <c r="A72" s="50">
        <f>[5]Tregion!$A72</f>
        <v>38231</v>
      </c>
      <c r="B72" s="57">
        <f>[5]Tregion!$C72</f>
        <v>47.27</v>
      </c>
      <c r="C72" s="58">
        <f>[6]Tregion!$C72</f>
        <v>48.24</v>
      </c>
      <c r="D72" s="57">
        <f>[7]Tregion!$C72</f>
        <v>44.88</v>
      </c>
      <c r="E72" s="58">
        <f>[8]Tregion!$C72</f>
        <v>52.81</v>
      </c>
      <c r="F72" s="57">
        <f>[9]Tregion!$C72</f>
        <v>48.36</v>
      </c>
      <c r="G72" s="58">
        <f>[10]Tbasis!$D71</f>
        <v>52.87</v>
      </c>
      <c r="H72" s="57"/>
      <c r="I72" s="58">
        <f>[11]Tregion!$C72</f>
        <v>29.25</v>
      </c>
      <c r="J72" s="57"/>
      <c r="K72" s="58"/>
      <c r="L72" s="57"/>
      <c r="M72" s="58"/>
      <c r="N72" s="57"/>
      <c r="O72" s="58"/>
      <c r="Q72" s="57"/>
      <c r="R72" s="58">
        <f>[12]Tregion!$C72</f>
        <v>43.877634845046778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3.4955000000000003</v>
      </c>
      <c r="AN72" s="40">
        <f t="shared" ref="AN72:AN78" si="17">AR72</f>
        <v>0.77</v>
      </c>
      <c r="AO72" s="40">
        <f t="shared" si="13"/>
        <v>4.2655000000000003</v>
      </c>
      <c r="AP72" s="40">
        <f>[4]Curves!$J78</f>
        <v>0.13</v>
      </c>
      <c r="AQ72" s="40">
        <f t="shared" si="14"/>
        <v>3.6255000000000002</v>
      </c>
      <c r="AR72" s="40">
        <f>[4]Curves!$K78</f>
        <v>0.77</v>
      </c>
      <c r="AS72" s="40">
        <f t="shared" si="15"/>
        <v>4.2655000000000003</v>
      </c>
      <c r="AT72" s="40">
        <f>[4]Curves!$G78</f>
        <v>0.98</v>
      </c>
      <c r="AU72" s="40">
        <f t="shared" si="16"/>
        <v>4.4755000000000003</v>
      </c>
    </row>
    <row r="73" spans="1:47" x14ac:dyDescent="0.25">
      <c r="A73" s="50">
        <f>[5]Tregion!$A73</f>
        <v>38261</v>
      </c>
      <c r="B73" s="57">
        <f>[5]Tregion!$C73</f>
        <v>37.54</v>
      </c>
      <c r="C73" s="58">
        <f>[6]Tregion!$C73</f>
        <v>39.42</v>
      </c>
      <c r="D73" s="57">
        <f>[7]Tregion!$C73</f>
        <v>39.299999999999997</v>
      </c>
      <c r="E73" s="58">
        <f>[8]Tregion!$C73</f>
        <v>40.78</v>
      </c>
      <c r="F73" s="57">
        <f>[9]Tregion!$C73</f>
        <v>38.869999999999997</v>
      </c>
      <c r="G73" s="58">
        <f>[10]Tbasis!$D72</f>
        <v>39.950000000000003</v>
      </c>
      <c r="H73" s="57"/>
      <c r="I73" s="58">
        <f>[11]Tregion!$C73</f>
        <v>30.5</v>
      </c>
      <c r="J73" s="57"/>
      <c r="K73" s="58"/>
      <c r="L73" s="57"/>
      <c r="M73" s="58"/>
      <c r="N73" s="57"/>
      <c r="O73" s="58"/>
      <c r="Q73" s="57"/>
      <c r="R73" s="58">
        <f>[12]Tregion!$C73</f>
        <v>43.881483147303385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3.5405000000000002</v>
      </c>
      <c r="AN73" s="40">
        <f t="shared" si="17"/>
        <v>1.04</v>
      </c>
      <c r="AO73" s="40">
        <f t="shared" si="13"/>
        <v>4.5805000000000007</v>
      </c>
      <c r="AP73" s="40">
        <f>[4]Curves!$J79</f>
        <v>4.4999999999999998E-2</v>
      </c>
      <c r="AQ73" s="40">
        <f t="shared" si="14"/>
        <v>3.5855000000000001</v>
      </c>
      <c r="AR73" s="40">
        <f>[4]Curves!$K79</f>
        <v>1.04</v>
      </c>
      <c r="AS73" s="40">
        <f t="shared" si="15"/>
        <v>4.5805000000000007</v>
      </c>
      <c r="AT73" s="40">
        <f>[4]Curves!$G79</f>
        <v>1.6</v>
      </c>
      <c r="AU73" s="40">
        <f t="shared" si="16"/>
        <v>5.1405000000000003</v>
      </c>
    </row>
    <row r="74" spans="1:47" x14ac:dyDescent="0.25">
      <c r="A74" s="50">
        <f>[5]Tregion!$A74</f>
        <v>38292</v>
      </c>
      <c r="B74" s="57">
        <f>[5]Tregion!$C74</f>
        <v>36.15</v>
      </c>
      <c r="C74" s="58">
        <f>[6]Tregion!$C74</f>
        <v>35.979999999999997</v>
      </c>
      <c r="D74" s="57">
        <f>[7]Tregion!$C74</f>
        <v>35.869999999999997</v>
      </c>
      <c r="E74" s="58">
        <f>[8]Tregion!$C74</f>
        <v>39.28</v>
      </c>
      <c r="F74" s="57">
        <f>[9]Tregion!$C74</f>
        <v>38.6</v>
      </c>
      <c r="G74" s="58">
        <f>[10]Tbasis!$D73</f>
        <v>38.130000000000003</v>
      </c>
      <c r="H74" s="57"/>
      <c r="I74" s="58">
        <f>[11]Tregion!$C74</f>
        <v>26</v>
      </c>
      <c r="J74" s="57"/>
      <c r="K74" s="58"/>
      <c r="L74" s="57"/>
      <c r="M74" s="58"/>
      <c r="N74" s="57"/>
      <c r="O74" s="58"/>
      <c r="Q74" s="57"/>
      <c r="R74" s="58">
        <f>[12]Tregion!$C74</f>
        <v>47.014593446964838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3.5785</v>
      </c>
      <c r="AN74" s="40">
        <f t="shared" si="17"/>
        <v>1.04</v>
      </c>
      <c r="AO74" s="40">
        <f t="shared" si="13"/>
        <v>4.6185</v>
      </c>
      <c r="AP74" s="40">
        <f>[4]Curves!$J80</f>
        <v>4.4999999999999998E-2</v>
      </c>
      <c r="AQ74" s="40">
        <f t="shared" si="14"/>
        <v>3.6234999999999999</v>
      </c>
      <c r="AR74" s="40">
        <f>[4]Curves!$K80</f>
        <v>1.04</v>
      </c>
      <c r="AS74" s="40">
        <f t="shared" si="15"/>
        <v>4.6185</v>
      </c>
      <c r="AT74" s="40">
        <f>[4]Curves!$G80</f>
        <v>1.6</v>
      </c>
      <c r="AU74" s="40">
        <f t="shared" si="16"/>
        <v>5.1784999999999997</v>
      </c>
    </row>
    <row r="75" spans="1:47" x14ac:dyDescent="0.25">
      <c r="A75" s="50">
        <f>[5]Tregion!$A75</f>
        <v>38322</v>
      </c>
      <c r="B75" s="57">
        <f>[5]Tregion!$C75</f>
        <v>36.15</v>
      </c>
      <c r="C75" s="58">
        <f>[6]Tregion!$C75</f>
        <v>38.130000000000003</v>
      </c>
      <c r="D75" s="57">
        <f>[7]Tregion!$C75</f>
        <v>38.01</v>
      </c>
      <c r="E75" s="58">
        <f>[8]Tregion!$C75</f>
        <v>41</v>
      </c>
      <c r="F75" s="57">
        <f>[9]Tregion!$C75</f>
        <v>39.79</v>
      </c>
      <c r="G75" s="58">
        <f>[10]Tbasis!$D74</f>
        <v>37.92</v>
      </c>
      <c r="H75" s="57"/>
      <c r="I75" s="58">
        <f>[11]Tregion!$C75</f>
        <v>28.75</v>
      </c>
      <c r="J75" s="57"/>
      <c r="K75" s="58"/>
      <c r="L75" s="57"/>
      <c r="M75" s="58"/>
      <c r="N75" s="57"/>
      <c r="O75" s="58"/>
      <c r="Q75" s="57"/>
      <c r="R75" s="58">
        <f>[12]Tregion!$C75</f>
        <v>49.271431931740551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3.5724999999999998</v>
      </c>
      <c r="AN75" s="40">
        <f t="shared" si="17"/>
        <v>0.54</v>
      </c>
      <c r="AO75" s="40">
        <f t="shared" si="13"/>
        <v>4.1124999999999998</v>
      </c>
      <c r="AP75" s="40">
        <f>[4]Curves!$J81</f>
        <v>4.4999999999999998E-2</v>
      </c>
      <c r="AQ75" s="40">
        <f t="shared" si="14"/>
        <v>3.6174999999999997</v>
      </c>
      <c r="AR75" s="40">
        <f>[4]Curves!$K81</f>
        <v>0.54</v>
      </c>
      <c r="AS75" s="40">
        <f t="shared" si="15"/>
        <v>4.1124999999999998</v>
      </c>
      <c r="AT75" s="40">
        <f>[4]Curves!$G81</f>
        <v>0.72</v>
      </c>
      <c r="AU75" s="40">
        <f t="shared" si="16"/>
        <v>4.2924999999999995</v>
      </c>
    </row>
    <row r="76" spans="1:47" x14ac:dyDescent="0.25">
      <c r="A76" s="50">
        <f>[5]Tregion!$A76</f>
        <v>38353</v>
      </c>
      <c r="B76" s="57">
        <f>[5]Tregion!$C76</f>
        <v>36.409999999999997</v>
      </c>
      <c r="C76" s="58">
        <f>[6]Tregion!$C76</f>
        <v>40.76</v>
      </c>
      <c r="D76" s="57">
        <f>[7]Tregion!$C76</f>
        <v>40.380000000000003</v>
      </c>
      <c r="E76" s="58">
        <f>[8]Tregion!$C76</f>
        <v>41.69</v>
      </c>
      <c r="F76" s="57">
        <f>[9]Tregion!$C76</f>
        <v>40.54</v>
      </c>
      <c r="G76" s="58">
        <f>[10]Tbasis!$D75</f>
        <v>38.729999999999997</v>
      </c>
      <c r="H76" s="57"/>
      <c r="I76" s="58">
        <f>[11]Tregion!$C76</f>
        <v>19.25</v>
      </c>
      <c r="J76" s="57"/>
      <c r="K76" s="58"/>
      <c r="L76" s="57"/>
      <c r="M76" s="58"/>
      <c r="N76" s="57"/>
      <c r="O76" s="58"/>
      <c r="Q76" s="57"/>
      <c r="R76" s="58">
        <f>[12]Tregion!$C76</f>
        <v>48.143509596150501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3.5724999999999998</v>
      </c>
      <c r="AN76" s="40">
        <f t="shared" si="17"/>
        <v>0.36</v>
      </c>
      <c r="AO76" s="40">
        <f t="shared" si="13"/>
        <v>3.9324999999999997</v>
      </c>
      <c r="AP76" s="40">
        <f>[4]Curves!$J82</f>
        <v>4.4999999999999998E-2</v>
      </c>
      <c r="AQ76" s="40">
        <f t="shared" si="14"/>
        <v>3.6174999999999997</v>
      </c>
      <c r="AR76" s="40">
        <f>[4]Curves!$K82</f>
        <v>0.36</v>
      </c>
      <c r="AS76" s="40">
        <f t="shared" si="15"/>
        <v>3.9324999999999997</v>
      </c>
      <c r="AT76" s="40">
        <f>[4]Curves!$G82</f>
        <v>0.38</v>
      </c>
      <c r="AU76" s="40">
        <f t="shared" si="16"/>
        <v>3.9524999999999997</v>
      </c>
    </row>
    <row r="77" spans="1:47" x14ac:dyDescent="0.25">
      <c r="A77" s="50">
        <f>[5]Tregion!$A77</f>
        <v>38384</v>
      </c>
      <c r="B77" s="57">
        <f>[5]Tregion!$C77</f>
        <v>35.950000000000003</v>
      </c>
      <c r="C77" s="58">
        <f>[6]Tregion!$C77</f>
        <v>39.659999999999997</v>
      </c>
      <c r="D77" s="57">
        <f>[7]Tregion!$C77</f>
        <v>39.270000000000003</v>
      </c>
      <c r="E77" s="58">
        <f>[8]Tregion!$C77</f>
        <v>40.950000000000003</v>
      </c>
      <c r="F77" s="57">
        <f>[9]Tregion!$C77</f>
        <v>39.14</v>
      </c>
      <c r="G77" s="58">
        <f>[10]Tbasis!$D76</f>
        <v>38.270000000000003</v>
      </c>
      <c r="H77" s="57"/>
      <c r="I77" s="58">
        <f>[11]Tregion!$C77</f>
        <v>21.5</v>
      </c>
      <c r="J77" s="57"/>
      <c r="K77" s="58"/>
      <c r="L77" s="57"/>
      <c r="M77" s="58"/>
      <c r="N77" s="57"/>
      <c r="O77" s="58"/>
      <c r="Q77" s="57"/>
      <c r="R77" s="58">
        <f>[12]Tregion!$C77</f>
        <v>46.503695092783033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3.7425000000000002</v>
      </c>
      <c r="AN77" s="40">
        <f t="shared" si="17"/>
        <v>0.32500000000000001</v>
      </c>
      <c r="AO77" s="40">
        <f t="shared" si="13"/>
        <v>4.0674999999999999</v>
      </c>
      <c r="AP77" s="40">
        <f>[4]Curves!$J83</f>
        <v>4.4999999999999998E-2</v>
      </c>
      <c r="AQ77" s="40">
        <f t="shared" si="14"/>
        <v>3.7875000000000001</v>
      </c>
      <c r="AR77" s="40">
        <f>[4]Curves!$K83</f>
        <v>0.32500000000000001</v>
      </c>
      <c r="AS77" s="40">
        <f t="shared" si="15"/>
        <v>4.0674999999999999</v>
      </c>
      <c r="AT77" s="40">
        <f>[4]Curves!$G83</f>
        <v>0.33</v>
      </c>
      <c r="AU77" s="40">
        <f t="shared" si="16"/>
        <v>4.0724999999999998</v>
      </c>
    </row>
    <row r="78" spans="1:47" x14ac:dyDescent="0.25">
      <c r="A78" s="50">
        <f>[5]Tregion!$A78</f>
        <v>38412</v>
      </c>
      <c r="B78" s="57">
        <f>[5]Tregion!$C78</f>
        <v>35.950000000000003</v>
      </c>
      <c r="C78" s="58">
        <f>[6]Tregion!$C78</f>
        <v>36.520000000000003</v>
      </c>
      <c r="D78" s="57">
        <f>[7]Tregion!$C78</f>
        <v>35.950000000000003</v>
      </c>
      <c r="E78" s="58">
        <f>[8]Tregion!$C78</f>
        <v>39.659999999999997</v>
      </c>
      <c r="F78" s="57">
        <f>[9]Tregion!$C78</f>
        <v>37.74</v>
      </c>
      <c r="G78" s="58">
        <f>[10]Tbasis!$D77</f>
        <v>38.270000000000003</v>
      </c>
      <c r="H78" s="57"/>
      <c r="I78" s="58">
        <f>[11]Tregion!$C78</f>
        <v>18.5</v>
      </c>
      <c r="J78" s="57"/>
      <c r="K78" s="58"/>
      <c r="L78" s="57"/>
      <c r="M78" s="58"/>
      <c r="N78" s="57"/>
      <c r="O78" s="58"/>
      <c r="Q78" s="57"/>
      <c r="R78" s="58">
        <f>[12]Tregion!$C78</f>
        <v>44.411609384951504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3.8945000000000003</v>
      </c>
      <c r="AN78" s="40">
        <f t="shared" si="17"/>
        <v>0.33500000000000002</v>
      </c>
      <c r="AO78" s="40">
        <f t="shared" si="13"/>
        <v>4.2295000000000007</v>
      </c>
      <c r="AP78" s="40">
        <f>[4]Curves!$J84</f>
        <v>4.4999999999999998E-2</v>
      </c>
      <c r="AQ78" s="40">
        <f t="shared" si="14"/>
        <v>3.9395000000000002</v>
      </c>
      <c r="AR78" s="40">
        <f>[4]Curves!$K84</f>
        <v>0.33500000000000002</v>
      </c>
      <c r="AS78" s="40">
        <f t="shared" si="15"/>
        <v>4.2295000000000007</v>
      </c>
      <c r="AT78" s="40">
        <f>[4]Curves!$G84</f>
        <v>0.37</v>
      </c>
      <c r="AU78" s="40">
        <f t="shared" si="16"/>
        <v>4.2645</v>
      </c>
    </row>
    <row r="79" spans="1:47" x14ac:dyDescent="0.25">
      <c r="A79" s="50">
        <f>[5]Tregion!$A79</f>
        <v>38443</v>
      </c>
      <c r="B79" s="57">
        <f>[5]Tregion!$C79</f>
        <v>35.479999999999997</v>
      </c>
      <c r="C79" s="58">
        <f>[6]Tregion!$C79</f>
        <v>36.71</v>
      </c>
      <c r="D79" s="57">
        <f>[7]Tregion!$C79</f>
        <v>33.74</v>
      </c>
      <c r="E79" s="58">
        <f>[8]Tregion!$C79</f>
        <v>37.82</v>
      </c>
      <c r="F79" s="57">
        <f>[9]Tregion!$C79</f>
        <v>37.270000000000003</v>
      </c>
      <c r="G79" s="58">
        <f>[10]Tbasis!$D78</f>
        <v>37.799999999999997</v>
      </c>
      <c r="H79" s="57"/>
      <c r="I79" s="58">
        <f>[11]Tregion!$C79</f>
        <v>25.5</v>
      </c>
      <c r="J79" s="57"/>
      <c r="K79" s="58"/>
      <c r="L79" s="57"/>
      <c r="M79" s="58"/>
      <c r="N79" s="57"/>
      <c r="O79" s="58"/>
      <c r="Q79" s="57"/>
      <c r="R79" s="58">
        <f>[12]Tregion!$C79</f>
        <v>41.359733966709939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3.9945000000000004</v>
      </c>
      <c r="AN79" s="40">
        <f>AR79+0.1</f>
        <v>0.44999999999999996</v>
      </c>
      <c r="AO79" s="40">
        <f t="shared" si="13"/>
        <v>4.4445000000000006</v>
      </c>
      <c r="AP79" s="40">
        <f>[4]Curves!$J85</f>
        <v>4.4999999999999998E-2</v>
      </c>
      <c r="AQ79" s="40">
        <f t="shared" si="14"/>
        <v>4.0395000000000003</v>
      </c>
      <c r="AR79" s="40">
        <f>[4]Curves!$K85</f>
        <v>0.35</v>
      </c>
      <c r="AS79" s="40">
        <f t="shared" si="15"/>
        <v>4.3445</v>
      </c>
      <c r="AT79" s="40">
        <f>[4]Curves!$G85</f>
        <v>0.41</v>
      </c>
      <c r="AU79" s="40">
        <f t="shared" si="16"/>
        <v>4.4045000000000005</v>
      </c>
    </row>
    <row r="80" spans="1:47" x14ac:dyDescent="0.25">
      <c r="A80" s="50">
        <f>[5]Tregion!$A80</f>
        <v>38473</v>
      </c>
      <c r="B80" s="57">
        <f>[5]Tregion!$C80</f>
        <v>35.479999999999997</v>
      </c>
      <c r="C80" s="58">
        <f>[6]Tregion!$C80</f>
        <v>34.119999999999997</v>
      </c>
      <c r="D80" s="57">
        <f>[7]Tregion!$C80</f>
        <v>31.16</v>
      </c>
      <c r="E80" s="58">
        <f>[8]Tregion!$C80</f>
        <v>37.82</v>
      </c>
      <c r="F80" s="57">
        <f>[9]Tregion!$C80</f>
        <v>37.74</v>
      </c>
      <c r="G80" s="58">
        <f>[10]Tbasis!$D79</f>
        <v>37.799999999999997</v>
      </c>
      <c r="H80" s="57"/>
      <c r="I80" s="58">
        <f>[11]Tregion!$C80</f>
        <v>25.5</v>
      </c>
      <c r="J80" s="57"/>
      <c r="K80" s="58"/>
      <c r="L80" s="57"/>
      <c r="M80" s="58"/>
      <c r="N80" s="57"/>
      <c r="O80" s="58"/>
      <c r="Q80" s="57"/>
      <c r="R80" s="58">
        <f>[12]Tregion!$C80</f>
        <v>41.286130005750643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3.8795000000000002</v>
      </c>
      <c r="AN80" s="40">
        <f>AR80+0.1</f>
        <v>0.44999999999999996</v>
      </c>
      <c r="AO80" s="40">
        <f t="shared" si="13"/>
        <v>4.3295000000000003</v>
      </c>
      <c r="AP80" s="40">
        <f>[4]Curves!$J86</f>
        <v>0.13</v>
      </c>
      <c r="AQ80" s="40">
        <f t="shared" si="14"/>
        <v>4.0095000000000001</v>
      </c>
      <c r="AR80" s="40">
        <f>[4]Curves!$K86</f>
        <v>0.35</v>
      </c>
      <c r="AS80" s="40">
        <f t="shared" si="15"/>
        <v>4.2294999999999998</v>
      </c>
      <c r="AT80" s="40">
        <f>[4]Curves!$G86</f>
        <v>0.41</v>
      </c>
      <c r="AU80" s="40">
        <f t="shared" si="16"/>
        <v>4.2895000000000003</v>
      </c>
    </row>
    <row r="81" spans="1:47" x14ac:dyDescent="0.25">
      <c r="A81" s="50">
        <f>[5]Tregion!$A81</f>
        <v>38504</v>
      </c>
      <c r="B81" s="57">
        <f>[5]Tregion!$C81</f>
        <v>39.68</v>
      </c>
      <c r="C81" s="58">
        <f>[6]Tregion!$C81</f>
        <v>35.049999999999997</v>
      </c>
      <c r="D81" s="57">
        <f>[7]Tregion!$C81</f>
        <v>32.08</v>
      </c>
      <c r="E81" s="58">
        <f>[8]Tregion!$C81</f>
        <v>41.14</v>
      </c>
      <c r="F81" s="57">
        <f>[9]Tregion!$C81</f>
        <v>41.94</v>
      </c>
      <c r="G81" s="58">
        <f>[10]Tbasis!$D80</f>
        <v>43.81</v>
      </c>
      <c r="H81" s="57"/>
      <c r="I81" s="58">
        <f>[11]Tregion!$C81</f>
        <v>30.5</v>
      </c>
      <c r="J81" s="57"/>
      <c r="K81" s="58"/>
      <c r="L81" s="57"/>
      <c r="M81" s="58"/>
      <c r="N81" s="57"/>
      <c r="O81" s="58"/>
      <c r="Q81" s="57"/>
      <c r="R81" s="58">
        <f>[12]Tregion!$C81</f>
        <v>41.821169249853327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3.7324999999999999</v>
      </c>
      <c r="AN81" s="40">
        <f>AR81+0.1</f>
        <v>0.41500000000000004</v>
      </c>
      <c r="AO81" s="40">
        <f t="shared" si="13"/>
        <v>4.1475</v>
      </c>
      <c r="AP81" s="40">
        <f>[4]Curves!$J87</f>
        <v>0.13</v>
      </c>
      <c r="AQ81" s="40">
        <f t="shared" si="14"/>
        <v>3.8624999999999998</v>
      </c>
      <c r="AR81" s="40">
        <f>[4]Curves!$K87</f>
        <v>0.315</v>
      </c>
      <c r="AS81" s="40">
        <f t="shared" si="15"/>
        <v>4.0475000000000003</v>
      </c>
      <c r="AT81" s="40">
        <f>[4]Curves!$G87</f>
        <v>0.36</v>
      </c>
      <c r="AU81" s="40">
        <f t="shared" si="16"/>
        <v>4.0925000000000002</v>
      </c>
    </row>
    <row r="82" spans="1:47" x14ac:dyDescent="0.25">
      <c r="A82" s="50">
        <f>[5]Tregion!$A82</f>
        <v>38534</v>
      </c>
      <c r="B82" s="57">
        <f>[5]Tregion!$C82</f>
        <v>53.22</v>
      </c>
      <c r="C82" s="58">
        <f>[6]Tregion!$C82</f>
        <v>49.5</v>
      </c>
      <c r="D82" s="57">
        <f>[7]Tregion!$C82</f>
        <v>45.56</v>
      </c>
      <c r="E82" s="58">
        <f>[8]Tregion!$C82</f>
        <v>48.71</v>
      </c>
      <c r="F82" s="57">
        <f>[9]Tregion!$C82</f>
        <v>55</v>
      </c>
      <c r="G82" s="58">
        <f>[10]Tbasis!$D81</f>
        <v>58.42</v>
      </c>
      <c r="H82" s="57"/>
      <c r="I82" s="58">
        <f>[11]Tregion!$C82</f>
        <v>27.5</v>
      </c>
      <c r="J82" s="57"/>
      <c r="K82" s="58"/>
      <c r="L82" s="57"/>
      <c r="M82" s="58"/>
      <c r="N82" s="57"/>
      <c r="O82" s="58"/>
      <c r="Q82" s="57"/>
      <c r="R82" s="58">
        <f>[12]Tregion!$C82</f>
        <v>42.457250507379236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3.5674999999999999</v>
      </c>
      <c r="AN82" s="40">
        <f>AR82+0.1</f>
        <v>0.45999999999999996</v>
      </c>
      <c r="AO82" s="40">
        <f t="shared" si="13"/>
        <v>4.0274999999999999</v>
      </c>
      <c r="AP82" s="40">
        <f>[4]Curves!$J88</f>
        <v>0.13</v>
      </c>
      <c r="AQ82" s="40">
        <f t="shared" si="14"/>
        <v>3.6974999999999998</v>
      </c>
      <c r="AR82" s="40">
        <f>[4]Curves!$K88</f>
        <v>0.36</v>
      </c>
      <c r="AS82" s="40">
        <f t="shared" si="15"/>
        <v>3.9274999999999998</v>
      </c>
      <c r="AT82" s="40">
        <f>[4]Curves!$G88</f>
        <v>0.4</v>
      </c>
      <c r="AU82" s="40">
        <f t="shared" si="16"/>
        <v>3.9674999999999998</v>
      </c>
    </row>
    <row r="83" spans="1:47" x14ac:dyDescent="0.25">
      <c r="A83" s="50">
        <f>[5]Tregion!$A83</f>
        <v>38565</v>
      </c>
      <c r="B83" s="57">
        <f>[5]Tregion!$C83</f>
        <v>59.29</v>
      </c>
      <c r="C83" s="58">
        <f>[6]Tregion!$C83</f>
        <v>54.69</v>
      </c>
      <c r="D83" s="57">
        <f>[7]Tregion!$C83</f>
        <v>51.47</v>
      </c>
      <c r="E83" s="58">
        <f>[8]Tregion!$C83</f>
        <v>55.53</v>
      </c>
      <c r="F83" s="57">
        <f>[9]Tregion!$C83</f>
        <v>60.83</v>
      </c>
      <c r="G83" s="58">
        <f>[10]Tbasis!$D82</f>
        <v>65.930000000000007</v>
      </c>
      <c r="H83" s="57"/>
      <c r="I83" s="58">
        <f>[11]Tregion!$C83</f>
        <v>36.5</v>
      </c>
      <c r="J83" s="57"/>
      <c r="K83" s="58"/>
      <c r="L83" s="57"/>
      <c r="M83" s="58"/>
      <c r="N83" s="57"/>
      <c r="O83" s="58"/>
      <c r="Q83" s="57"/>
      <c r="R83" s="58">
        <f>[12]Tregion!$C83</f>
        <v>42.996096622675609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3.5625</v>
      </c>
      <c r="AN83" s="40">
        <f>AR83+0.1</f>
        <v>0.56000000000000005</v>
      </c>
      <c r="AO83" s="40">
        <f t="shared" si="13"/>
        <v>4.1225000000000005</v>
      </c>
      <c r="AP83" s="40">
        <f>[4]Curves!$J89</f>
        <v>0.13</v>
      </c>
      <c r="AQ83" s="40">
        <f t="shared" si="14"/>
        <v>3.6924999999999999</v>
      </c>
      <c r="AR83" s="40">
        <f>[4]Curves!$K89</f>
        <v>0.46</v>
      </c>
      <c r="AS83" s="40">
        <f t="shared" si="15"/>
        <v>4.0225</v>
      </c>
      <c r="AT83" s="40">
        <f>[4]Curves!$G89</f>
        <v>0.73</v>
      </c>
      <c r="AU83" s="40">
        <f t="shared" si="16"/>
        <v>4.2925000000000004</v>
      </c>
    </row>
    <row r="84" spans="1:47" x14ac:dyDescent="0.25">
      <c r="A84" s="50">
        <f>[5]Tregion!$A84</f>
        <v>38596</v>
      </c>
      <c r="B84" s="57">
        <f>[5]Tregion!$C84</f>
        <v>47.62</v>
      </c>
      <c r="C84" s="58">
        <f>[6]Tregion!$C84</f>
        <v>47.66</v>
      </c>
      <c r="D84" s="57">
        <f>[7]Tregion!$C84</f>
        <v>44.46</v>
      </c>
      <c r="E84" s="58">
        <f>[8]Tregion!$C84</f>
        <v>51.85</v>
      </c>
      <c r="F84" s="57">
        <f>[9]Tregion!$C84</f>
        <v>48.7</v>
      </c>
      <c r="G84" s="58">
        <f>[10]Tbasis!$D83</f>
        <v>52.82</v>
      </c>
      <c r="H84" s="57"/>
      <c r="I84" s="58">
        <f>[11]Tregion!$C84</f>
        <v>23.25</v>
      </c>
      <c r="J84" s="57"/>
      <c r="K84" s="58"/>
      <c r="L84" s="57"/>
      <c r="M84" s="58"/>
      <c r="N84" s="57"/>
      <c r="O84" s="58"/>
      <c r="Q84" s="57"/>
      <c r="R84" s="58">
        <f>[12]Tregion!$C84</f>
        <v>42.911749040583459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3.6005000000000003</v>
      </c>
      <c r="AN84" s="40">
        <f t="shared" ref="AN84:AN90" si="18">AR84</f>
        <v>0.77</v>
      </c>
      <c r="AO84" s="40">
        <f t="shared" si="13"/>
        <v>4.3704999999999998</v>
      </c>
      <c r="AP84" s="40">
        <f>[4]Curves!$J90</f>
        <v>0.13</v>
      </c>
      <c r="AQ84" s="40">
        <f t="shared" si="14"/>
        <v>3.7305000000000001</v>
      </c>
      <c r="AR84" s="40">
        <f>[4]Curves!$K90</f>
        <v>0.77</v>
      </c>
      <c r="AS84" s="40">
        <f t="shared" si="15"/>
        <v>4.3704999999999998</v>
      </c>
      <c r="AT84" s="40">
        <f>[4]Curves!$G90</f>
        <v>0.98</v>
      </c>
      <c r="AU84" s="40">
        <f t="shared" si="16"/>
        <v>4.5805000000000007</v>
      </c>
    </row>
    <row r="85" spans="1:47" x14ac:dyDescent="0.25">
      <c r="A85" s="50">
        <f>[5]Tregion!$A85</f>
        <v>38626</v>
      </c>
      <c r="B85" s="57">
        <f>[5]Tregion!$C85</f>
        <v>37.82</v>
      </c>
      <c r="C85" s="58">
        <f>[6]Tregion!$C85</f>
        <v>40.07</v>
      </c>
      <c r="D85" s="57">
        <f>[7]Tregion!$C85</f>
        <v>39.659999999999997</v>
      </c>
      <c r="E85" s="58">
        <f>[8]Tregion!$C85</f>
        <v>41.52</v>
      </c>
      <c r="F85" s="57">
        <f>[9]Tregion!$C85</f>
        <v>39.14</v>
      </c>
      <c r="G85" s="58">
        <f>[10]Tbasis!$D84</f>
        <v>40.32</v>
      </c>
      <c r="H85" s="57"/>
      <c r="I85" s="58">
        <f>[11]Tregion!$C85</f>
        <v>27.5</v>
      </c>
      <c r="J85" s="57"/>
      <c r="K85" s="58"/>
      <c r="L85" s="57"/>
      <c r="M85" s="58"/>
      <c r="N85" s="57"/>
      <c r="O85" s="58"/>
      <c r="Q85" s="57"/>
      <c r="R85" s="58">
        <f>[12]Tregion!$C85</f>
        <v>42.913606026119965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3.6455000000000002</v>
      </c>
      <c r="AN85" s="40">
        <f t="shared" si="18"/>
        <v>1.04</v>
      </c>
      <c r="AO85" s="40">
        <f t="shared" si="13"/>
        <v>4.6855000000000002</v>
      </c>
      <c r="AP85" s="40">
        <f>[4]Curves!$J91</f>
        <v>4.4999999999999998E-2</v>
      </c>
      <c r="AQ85" s="40">
        <f t="shared" si="14"/>
        <v>3.6905000000000001</v>
      </c>
      <c r="AR85" s="40">
        <f>[4]Curves!$K91</f>
        <v>1.04</v>
      </c>
      <c r="AS85" s="40">
        <f t="shared" si="15"/>
        <v>4.6855000000000002</v>
      </c>
      <c r="AT85" s="40">
        <f>[4]Curves!$G91</f>
        <v>1.6</v>
      </c>
      <c r="AU85" s="40">
        <f t="shared" si="16"/>
        <v>5.2454999999999998</v>
      </c>
    </row>
    <row r="86" spans="1:47" x14ac:dyDescent="0.25">
      <c r="A86" s="50">
        <f>[5]Tregion!$A86</f>
        <v>38657</v>
      </c>
      <c r="B86" s="57">
        <f>[5]Tregion!$C86</f>
        <v>36.42</v>
      </c>
      <c r="C86" s="58">
        <f>[6]Tregion!$C86</f>
        <v>37.11</v>
      </c>
      <c r="D86" s="57">
        <f>[7]Tregion!$C86</f>
        <v>36.71</v>
      </c>
      <c r="E86" s="58">
        <f>[8]Tregion!$C86</f>
        <v>40.229999999999997</v>
      </c>
      <c r="F86" s="57">
        <f>[9]Tregion!$C86</f>
        <v>38.869999999999997</v>
      </c>
      <c r="G86" s="58">
        <f>[10]Tbasis!$D85</f>
        <v>38.56</v>
      </c>
      <c r="H86" s="57"/>
      <c r="I86" s="58">
        <f>[11]Tregion!$C86</f>
        <v>23.5</v>
      </c>
      <c r="J86" s="57"/>
      <c r="K86" s="58"/>
      <c r="L86" s="57"/>
      <c r="M86" s="58"/>
      <c r="N86" s="57"/>
      <c r="O86" s="58"/>
      <c r="Q86" s="57"/>
      <c r="R86" s="58">
        <f>[12]Tregion!$C86</f>
        <v>45.963905792816021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3.6835</v>
      </c>
      <c r="AN86" s="40">
        <f t="shared" si="18"/>
        <v>1.04</v>
      </c>
      <c r="AO86" s="40">
        <f t="shared" si="13"/>
        <v>4.7234999999999996</v>
      </c>
      <c r="AP86" s="40">
        <f>[4]Curves!$J92</f>
        <v>4.4999999999999998E-2</v>
      </c>
      <c r="AQ86" s="40">
        <f t="shared" si="14"/>
        <v>3.7284999999999999</v>
      </c>
      <c r="AR86" s="40">
        <f>[4]Curves!$K92</f>
        <v>1.04</v>
      </c>
      <c r="AS86" s="40">
        <f t="shared" si="15"/>
        <v>4.7234999999999996</v>
      </c>
      <c r="AT86" s="40">
        <f>[4]Curves!$G92</f>
        <v>1.6</v>
      </c>
      <c r="AU86" s="40">
        <f t="shared" si="16"/>
        <v>5.2835000000000001</v>
      </c>
    </row>
    <row r="87" spans="1:47" x14ac:dyDescent="0.25">
      <c r="A87" s="50">
        <f>[5]Tregion!$A87</f>
        <v>38687</v>
      </c>
      <c r="B87" s="57">
        <f>[5]Tregion!$C87</f>
        <v>36.42</v>
      </c>
      <c r="C87" s="58">
        <f>[6]Tregion!$C87</f>
        <v>38.97</v>
      </c>
      <c r="D87" s="57">
        <f>[7]Tregion!$C87</f>
        <v>38.56</v>
      </c>
      <c r="E87" s="58">
        <f>[8]Tregion!$C87</f>
        <v>41.7</v>
      </c>
      <c r="F87" s="57">
        <f>[9]Tregion!$C87</f>
        <v>40.07</v>
      </c>
      <c r="G87" s="58">
        <f>[10]Tbasis!$D86</f>
        <v>38.380000000000003</v>
      </c>
      <c r="H87" s="57"/>
      <c r="I87" s="58">
        <f>[11]Tregion!$C87</f>
        <v>26.25</v>
      </c>
      <c r="J87" s="57"/>
      <c r="K87" s="58"/>
      <c r="L87" s="57"/>
      <c r="M87" s="58"/>
      <c r="N87" s="57"/>
      <c r="O87" s="58"/>
      <c r="Q87" s="57"/>
      <c r="R87" s="58">
        <f>[12]Tregion!$C87</f>
        <v>48.122381561601173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3.6775000000000002</v>
      </c>
      <c r="AN87" s="40">
        <f t="shared" si="18"/>
        <v>0.54</v>
      </c>
      <c r="AO87" s="40">
        <f t="shared" si="13"/>
        <v>4.2175000000000002</v>
      </c>
      <c r="AP87" s="40">
        <f>[4]Curves!$J93</f>
        <v>4.4999999999999998E-2</v>
      </c>
      <c r="AQ87" s="40">
        <f t="shared" si="14"/>
        <v>3.7225000000000001</v>
      </c>
      <c r="AR87" s="40">
        <f>[4]Curves!$K93</f>
        <v>0.54</v>
      </c>
      <c r="AS87" s="40">
        <f t="shared" si="15"/>
        <v>4.2175000000000002</v>
      </c>
      <c r="AT87" s="40">
        <f>[4]Curves!$G93</f>
        <v>0.72</v>
      </c>
      <c r="AU87" s="40">
        <f t="shared" si="16"/>
        <v>4.3975</v>
      </c>
    </row>
    <row r="88" spans="1:47" x14ac:dyDescent="0.25">
      <c r="A88" s="50">
        <f>[5]Tregion!$A88</f>
        <v>38718</v>
      </c>
      <c r="B88" s="57">
        <f>[5]Tregion!$C88</f>
        <v>36.68</v>
      </c>
      <c r="C88" s="58">
        <f>[6]Tregion!$C88</f>
        <v>41.52</v>
      </c>
      <c r="D88" s="57">
        <f>[7]Tregion!$C88</f>
        <v>40.71</v>
      </c>
      <c r="E88" s="58">
        <f>[8]Tregion!$C88</f>
        <v>42.27</v>
      </c>
      <c r="F88" s="57">
        <f>[9]Tregion!$C88</f>
        <v>40.82</v>
      </c>
      <c r="G88" s="58">
        <f>[10]Tbasis!$D87</f>
        <v>39.1</v>
      </c>
      <c r="H88" s="57"/>
      <c r="I88" s="58">
        <f>[11]Tregion!$C88</f>
        <v>19.5</v>
      </c>
      <c r="J88" s="57"/>
      <c r="K88" s="58"/>
      <c r="L88" s="57"/>
      <c r="M88" s="58"/>
      <c r="N88" s="57"/>
      <c r="O88" s="58"/>
      <c r="Q88" s="57"/>
      <c r="R88" s="58">
        <f>[12]Tregion!$C88</f>
        <v>43.571951412859541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3.6775000000000002</v>
      </c>
      <c r="AN88" s="40">
        <f t="shared" si="18"/>
        <v>0.36</v>
      </c>
      <c r="AO88" s="40">
        <f t="shared" si="13"/>
        <v>4.0375000000000005</v>
      </c>
      <c r="AP88" s="40">
        <f>[4]Curves!$J94</f>
        <v>4.4999999999999998E-2</v>
      </c>
      <c r="AQ88" s="40">
        <f t="shared" si="14"/>
        <v>3.7225000000000001</v>
      </c>
      <c r="AR88" s="40">
        <f>[4]Curves!$K94</f>
        <v>0.36</v>
      </c>
      <c r="AS88" s="40">
        <f t="shared" si="15"/>
        <v>4.0375000000000005</v>
      </c>
      <c r="AT88" s="40">
        <f>[4]Curves!$G94</f>
        <v>0.38</v>
      </c>
      <c r="AU88" s="40">
        <f t="shared" si="16"/>
        <v>4.0575000000000001</v>
      </c>
    </row>
    <row r="89" spans="1:47" x14ac:dyDescent="0.25">
      <c r="A89" s="50">
        <f>[5]Tregion!$A89</f>
        <v>38749</v>
      </c>
      <c r="B89" s="57">
        <f>[5]Tregion!$C89</f>
        <v>36.21</v>
      </c>
      <c r="C89" s="58">
        <f>[6]Tregion!$C89</f>
        <v>40.51</v>
      </c>
      <c r="D89" s="57">
        <f>[7]Tregion!$C89</f>
        <v>39.700000000000003</v>
      </c>
      <c r="E89" s="58">
        <f>[8]Tregion!$C89</f>
        <v>41.6</v>
      </c>
      <c r="F89" s="57">
        <f>[9]Tregion!$C89</f>
        <v>39.409999999999997</v>
      </c>
      <c r="G89" s="58">
        <f>[10]Tbasis!$D88</f>
        <v>38.630000000000003</v>
      </c>
      <c r="H89" s="57"/>
      <c r="I89" s="58">
        <f>[11]Tregion!$C89</f>
        <v>21.75</v>
      </c>
      <c r="J89" s="57"/>
      <c r="K89" s="58"/>
      <c r="L89" s="57"/>
      <c r="M89" s="58"/>
      <c r="N89" s="57"/>
      <c r="O89" s="58"/>
      <c r="Q89" s="57"/>
      <c r="R89" s="58">
        <f>[12]Tregion!$C89</f>
        <v>42.153220279591757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3.8475000000000001</v>
      </c>
      <c r="AN89" s="40">
        <f t="shared" si="18"/>
        <v>0.32500000000000001</v>
      </c>
      <c r="AO89" s="40">
        <f t="shared" si="13"/>
        <v>4.1725000000000003</v>
      </c>
      <c r="AP89" s="40">
        <f>[4]Curves!$J95</f>
        <v>4.4999999999999998E-2</v>
      </c>
      <c r="AQ89" s="40">
        <f t="shared" si="14"/>
        <v>3.8925000000000001</v>
      </c>
      <c r="AR89" s="40">
        <f>[4]Curves!$K95</f>
        <v>0.32500000000000001</v>
      </c>
      <c r="AS89" s="40">
        <f t="shared" si="15"/>
        <v>4.1725000000000003</v>
      </c>
      <c r="AT89" s="40">
        <f>[4]Curves!$G95</f>
        <v>0.33</v>
      </c>
      <c r="AU89" s="40">
        <f t="shared" si="16"/>
        <v>4.1775000000000002</v>
      </c>
    </row>
    <row r="90" spans="1:47" x14ac:dyDescent="0.25">
      <c r="A90" s="50">
        <f>[5]Tregion!$A90</f>
        <v>38777</v>
      </c>
      <c r="B90" s="57">
        <f>[5]Tregion!$C90</f>
        <v>36.21</v>
      </c>
      <c r="C90" s="58">
        <f>[6]Tregion!$C90</f>
        <v>37.630000000000003</v>
      </c>
      <c r="D90" s="57">
        <f>[7]Tregion!$C90</f>
        <v>36.68</v>
      </c>
      <c r="E90" s="58">
        <f>[8]Tregion!$C90</f>
        <v>40.43</v>
      </c>
      <c r="F90" s="57">
        <f>[9]Tregion!$C90</f>
        <v>38</v>
      </c>
      <c r="G90" s="58">
        <f>[10]Tbasis!$D89</f>
        <v>38.630000000000003</v>
      </c>
      <c r="H90" s="57"/>
      <c r="I90" s="58">
        <f>[11]Tregion!$C90</f>
        <v>18.75</v>
      </c>
      <c r="J90" s="57"/>
      <c r="K90" s="58"/>
      <c r="L90" s="57"/>
      <c r="M90" s="58"/>
      <c r="N90" s="57"/>
      <c r="O90" s="58"/>
      <c r="Q90" s="57"/>
      <c r="R90" s="58">
        <f>[12]Tregion!$C90</f>
        <v>40.333183596759568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3.9995000000000003</v>
      </c>
      <c r="AN90" s="40">
        <f t="shared" si="18"/>
        <v>0.33500000000000002</v>
      </c>
      <c r="AO90" s="40">
        <f t="shared" si="13"/>
        <v>4.3345000000000002</v>
      </c>
      <c r="AP90" s="40">
        <f>[4]Curves!$J96</f>
        <v>4.4999999999999998E-2</v>
      </c>
      <c r="AQ90" s="40">
        <f t="shared" si="14"/>
        <v>4.0445000000000002</v>
      </c>
      <c r="AR90" s="40">
        <f>[4]Curves!$K96</f>
        <v>0.33500000000000002</v>
      </c>
      <c r="AS90" s="40">
        <f t="shared" si="15"/>
        <v>4.3345000000000002</v>
      </c>
      <c r="AT90" s="40">
        <f>[4]Curves!$G96</f>
        <v>0.37</v>
      </c>
      <c r="AU90" s="40">
        <f t="shared" si="16"/>
        <v>4.3695000000000004</v>
      </c>
    </row>
    <row r="91" spans="1:47" x14ac:dyDescent="0.25">
      <c r="A91" s="50">
        <f>[5]Tregion!$A91</f>
        <v>38808</v>
      </c>
      <c r="B91" s="57">
        <f>[5]Tregion!$C91</f>
        <v>35.74</v>
      </c>
      <c r="C91" s="58">
        <f>[6]Tregion!$C91</f>
        <v>37.81</v>
      </c>
      <c r="D91" s="57">
        <f>[7]Tregion!$C91</f>
        <v>34.67</v>
      </c>
      <c r="E91" s="58">
        <f>[8]Tregion!$C91</f>
        <v>38.75</v>
      </c>
      <c r="F91" s="57">
        <f>[9]Tregion!$C91</f>
        <v>37.53</v>
      </c>
      <c r="G91" s="58">
        <f>[10]Tbasis!$D90</f>
        <v>38.159999999999997</v>
      </c>
      <c r="H91" s="57"/>
      <c r="I91" s="58">
        <f>[11]Tregion!$C91</f>
        <v>25.75</v>
      </c>
      <c r="J91" s="57"/>
      <c r="K91" s="58"/>
      <c r="L91" s="57"/>
      <c r="M91" s="58"/>
      <c r="N91" s="57"/>
      <c r="O91" s="58"/>
      <c r="Q91" s="57"/>
      <c r="R91" s="58">
        <f>[12]Tregion!$C91</f>
        <v>37.602543339103995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4.1020000000000003</v>
      </c>
      <c r="AN91" s="40">
        <f>AR91+0.1</f>
        <v>0.44999999999999996</v>
      </c>
      <c r="AO91" s="40">
        <f t="shared" si="13"/>
        <v>4.5520000000000005</v>
      </c>
      <c r="AP91" s="40">
        <f>[4]Curves!$J97</f>
        <v>4.4999999999999998E-2</v>
      </c>
      <c r="AQ91" s="40">
        <f t="shared" si="14"/>
        <v>4.1470000000000002</v>
      </c>
      <c r="AR91" s="40">
        <f>[4]Curves!$K97</f>
        <v>0.35</v>
      </c>
      <c r="AS91" s="40">
        <f t="shared" si="15"/>
        <v>4.452</v>
      </c>
      <c r="AT91" s="40">
        <f>[4]Curves!$G97</f>
        <v>0.41</v>
      </c>
      <c r="AU91" s="40">
        <f t="shared" si="16"/>
        <v>4.5120000000000005</v>
      </c>
    </row>
    <row r="92" spans="1:47" x14ac:dyDescent="0.25">
      <c r="A92" s="50">
        <f>[5]Tregion!$A92</f>
        <v>38838</v>
      </c>
      <c r="B92" s="57">
        <f>[5]Tregion!$C92</f>
        <v>35.74</v>
      </c>
      <c r="C92" s="58">
        <f>[6]Tregion!$C92</f>
        <v>35.44</v>
      </c>
      <c r="D92" s="57">
        <f>[7]Tregion!$C92</f>
        <v>32.31</v>
      </c>
      <c r="E92" s="58">
        <f>[8]Tregion!$C92</f>
        <v>38.76</v>
      </c>
      <c r="F92" s="57">
        <f>[9]Tregion!$C92</f>
        <v>38</v>
      </c>
      <c r="G92" s="58">
        <f>[10]Tbasis!$D91</f>
        <v>38.159999999999997</v>
      </c>
      <c r="H92" s="57"/>
      <c r="I92" s="58">
        <f>[11]Tregion!$C92</f>
        <v>25.75</v>
      </c>
      <c r="J92" s="57"/>
      <c r="K92" s="58"/>
      <c r="L92" s="57"/>
      <c r="M92" s="58"/>
      <c r="N92" s="57"/>
      <c r="O92" s="58"/>
      <c r="Q92" s="57"/>
      <c r="R92" s="58">
        <f>[12]Tregion!$C92</f>
        <v>37.554463466360794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3.9870000000000001</v>
      </c>
      <c r="AN92" s="40">
        <f>AR92+0.1</f>
        <v>0.44999999999999996</v>
      </c>
      <c r="AO92" s="40">
        <f t="shared" si="13"/>
        <v>4.4370000000000003</v>
      </c>
      <c r="AP92" s="40">
        <f>[4]Curves!$J98</f>
        <v>0.13</v>
      </c>
      <c r="AQ92" s="40">
        <f t="shared" si="14"/>
        <v>4.117</v>
      </c>
      <c r="AR92" s="40">
        <f>[4]Curves!$K98</f>
        <v>0.35</v>
      </c>
      <c r="AS92" s="40">
        <f t="shared" si="15"/>
        <v>4.3369999999999997</v>
      </c>
      <c r="AT92" s="40">
        <f>[4]Curves!$G98</f>
        <v>0.41</v>
      </c>
      <c r="AU92" s="40">
        <f t="shared" si="16"/>
        <v>4.3970000000000002</v>
      </c>
    </row>
    <row r="93" spans="1:47" x14ac:dyDescent="0.25">
      <c r="A93" s="50">
        <f>[5]Tregion!$A93</f>
        <v>38869</v>
      </c>
      <c r="B93" s="57">
        <f>[5]Tregion!$C93</f>
        <v>39.97</v>
      </c>
      <c r="C93" s="58">
        <f>[6]Tregion!$C93</f>
        <v>36.29</v>
      </c>
      <c r="D93" s="57">
        <f>[7]Tregion!$C93</f>
        <v>33.159999999999997</v>
      </c>
      <c r="E93" s="58">
        <f>[8]Tregion!$C93</f>
        <v>41.78</v>
      </c>
      <c r="F93" s="57">
        <f>[9]Tregion!$C93</f>
        <v>42.23</v>
      </c>
      <c r="G93" s="58">
        <f>[10]Tbasis!$D92</f>
        <v>43.93</v>
      </c>
      <c r="H93" s="57"/>
      <c r="I93" s="58">
        <f>[11]Tregion!$C93</f>
        <v>30.75</v>
      </c>
      <c r="J93" s="57"/>
      <c r="K93" s="58"/>
      <c r="L93" s="57"/>
      <c r="M93" s="58"/>
      <c r="N93" s="57"/>
      <c r="O93" s="58"/>
      <c r="Q93" s="57"/>
      <c r="R93" s="58">
        <f>[12]Tregion!$C93</f>
        <v>38.04441448419837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3.84</v>
      </c>
      <c r="AN93" s="40">
        <f>AR93+0.1</f>
        <v>0.41500000000000004</v>
      </c>
      <c r="AO93" s="40">
        <f t="shared" si="13"/>
        <v>4.2549999999999999</v>
      </c>
      <c r="AP93" s="40">
        <f>[4]Curves!$J99</f>
        <v>0.13</v>
      </c>
      <c r="AQ93" s="40">
        <f t="shared" si="14"/>
        <v>3.9699999999999998</v>
      </c>
      <c r="AR93" s="40">
        <f>[4]Curves!$K99</f>
        <v>0.315</v>
      </c>
      <c r="AS93" s="40">
        <f t="shared" si="15"/>
        <v>4.1550000000000002</v>
      </c>
      <c r="AT93" s="40">
        <f>[4]Curves!$G99</f>
        <v>0.36</v>
      </c>
      <c r="AU93" s="40">
        <f t="shared" si="16"/>
        <v>4.2</v>
      </c>
    </row>
    <row r="94" spans="1:47" x14ac:dyDescent="0.25">
      <c r="A94" s="50">
        <f>[5]Tregion!$A94</f>
        <v>38899</v>
      </c>
      <c r="B94" s="57">
        <f>[5]Tregion!$C94</f>
        <v>53.61</v>
      </c>
      <c r="C94" s="58">
        <f>[6]Tregion!$C94</f>
        <v>49.53</v>
      </c>
      <c r="D94" s="57">
        <f>[7]Tregion!$C94</f>
        <v>45.43</v>
      </c>
      <c r="E94" s="58">
        <f>[8]Tregion!$C94</f>
        <v>48.66</v>
      </c>
      <c r="F94" s="57">
        <f>[9]Tregion!$C94</f>
        <v>55.38</v>
      </c>
      <c r="G94" s="58">
        <f>[10]Tbasis!$D93</f>
        <v>58.47</v>
      </c>
      <c r="H94" s="57"/>
      <c r="I94" s="58">
        <f>[11]Tregion!$C94</f>
        <v>27.75</v>
      </c>
      <c r="J94" s="57"/>
      <c r="K94" s="58"/>
      <c r="L94" s="57"/>
      <c r="M94" s="58"/>
      <c r="N94" s="57"/>
      <c r="O94" s="58"/>
      <c r="Q94" s="57"/>
      <c r="R94" s="58">
        <f>[12]Tregion!$C94</f>
        <v>38.622168745501121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3.6749999999999998</v>
      </c>
      <c r="AN94" s="40">
        <f>AR94+0.1</f>
        <v>0.45999999999999996</v>
      </c>
      <c r="AO94" s="40">
        <f t="shared" si="13"/>
        <v>4.1349999999999998</v>
      </c>
      <c r="AP94" s="40">
        <f>[4]Curves!$J100</f>
        <v>0.13</v>
      </c>
      <c r="AQ94" s="40">
        <f t="shared" si="14"/>
        <v>3.8049999999999997</v>
      </c>
      <c r="AR94" s="40">
        <f>[4]Curves!$K100</f>
        <v>0.36</v>
      </c>
      <c r="AS94" s="40">
        <f t="shared" si="15"/>
        <v>4.0350000000000001</v>
      </c>
      <c r="AT94" s="40">
        <f>[4]Curves!$G100</f>
        <v>0.4</v>
      </c>
      <c r="AU94" s="40">
        <f t="shared" si="16"/>
        <v>4.0750000000000002</v>
      </c>
    </row>
    <row r="95" spans="1:47" x14ac:dyDescent="0.25">
      <c r="A95" s="50">
        <f>[5]Tregion!$A95</f>
        <v>38930</v>
      </c>
      <c r="B95" s="57">
        <f>[5]Tregion!$C95</f>
        <v>59.73</v>
      </c>
      <c r="C95" s="58">
        <f>[6]Tregion!$C95</f>
        <v>54.29</v>
      </c>
      <c r="D95" s="57">
        <f>[7]Tregion!$C95</f>
        <v>50.81</v>
      </c>
      <c r="E95" s="58">
        <f>[8]Tregion!$C95</f>
        <v>54.87</v>
      </c>
      <c r="F95" s="57">
        <f>[9]Tregion!$C95</f>
        <v>61.26</v>
      </c>
      <c r="G95" s="58">
        <f>[10]Tbasis!$D94</f>
        <v>65.81</v>
      </c>
      <c r="H95" s="57"/>
      <c r="I95" s="58">
        <f>[11]Tregion!$C95</f>
        <v>36.75</v>
      </c>
      <c r="J95" s="57"/>
      <c r="K95" s="58"/>
      <c r="L95" s="57"/>
      <c r="M95" s="58"/>
      <c r="N95" s="57"/>
      <c r="O95" s="58"/>
      <c r="Q95" s="57"/>
      <c r="R95" s="58">
        <f>[12]Tregion!$C95</f>
        <v>39.113854442986664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3.67</v>
      </c>
      <c r="AN95" s="40">
        <f>AR95+0.1</f>
        <v>0.56000000000000005</v>
      </c>
      <c r="AO95" s="40">
        <f t="shared" si="13"/>
        <v>4.2300000000000004</v>
      </c>
      <c r="AP95" s="40">
        <f>[4]Curves!$J101</f>
        <v>0.13</v>
      </c>
      <c r="AQ95" s="40">
        <f t="shared" si="14"/>
        <v>3.8</v>
      </c>
      <c r="AR95" s="40">
        <f>[4]Curves!$K101</f>
        <v>0.46</v>
      </c>
      <c r="AS95" s="40">
        <f t="shared" si="15"/>
        <v>4.13</v>
      </c>
      <c r="AT95" s="40">
        <f>[4]Curves!$G101</f>
        <v>0.73</v>
      </c>
      <c r="AU95" s="40">
        <f t="shared" si="16"/>
        <v>4.4000000000000004</v>
      </c>
    </row>
    <row r="96" spans="1:47" x14ac:dyDescent="0.25">
      <c r="A96" s="50">
        <f>[5]Tregion!$A96</f>
        <v>38961</v>
      </c>
      <c r="B96" s="57">
        <f>[5]Tregion!$C96</f>
        <v>47.97</v>
      </c>
      <c r="C96" s="58">
        <f>[6]Tregion!$C96</f>
        <v>47.85</v>
      </c>
      <c r="D96" s="57">
        <f>[7]Tregion!$C96</f>
        <v>44.43</v>
      </c>
      <c r="E96" s="58">
        <f>[8]Tregion!$C96</f>
        <v>51.51</v>
      </c>
      <c r="F96" s="57">
        <f>[9]Tregion!$C96</f>
        <v>49.04</v>
      </c>
      <c r="G96" s="58">
        <f>[10]Tbasis!$D95</f>
        <v>52.83</v>
      </c>
      <c r="H96" s="57"/>
      <c r="I96" s="58">
        <f>[11]Tregion!$C96</f>
        <v>23.5</v>
      </c>
      <c r="J96" s="57"/>
      <c r="K96" s="58"/>
      <c r="L96" s="57"/>
      <c r="M96" s="58"/>
      <c r="N96" s="57"/>
      <c r="O96" s="58"/>
      <c r="Q96" s="57"/>
      <c r="R96" s="58">
        <f>[12]Tregion!$C96</f>
        <v>39.056076797105092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3.7080000000000002</v>
      </c>
      <c r="AN96" s="40">
        <f t="shared" ref="AN96:AN102" si="19">AR96</f>
        <v>0.77</v>
      </c>
      <c r="AO96" s="40">
        <f t="shared" si="13"/>
        <v>4.4779999999999998</v>
      </c>
      <c r="AP96" s="40">
        <f>[4]Curves!$J102</f>
        <v>0.13</v>
      </c>
      <c r="AQ96" s="40">
        <f t="shared" si="14"/>
        <v>3.8380000000000001</v>
      </c>
      <c r="AR96" s="40">
        <f>[4]Curves!$K102</f>
        <v>0.77</v>
      </c>
      <c r="AS96" s="40">
        <f t="shared" si="15"/>
        <v>4.4779999999999998</v>
      </c>
      <c r="AT96" s="40">
        <f>[4]Curves!$G102</f>
        <v>0.98</v>
      </c>
      <c r="AU96" s="40">
        <f t="shared" si="16"/>
        <v>4.6880000000000006</v>
      </c>
    </row>
    <row r="97" spans="1:47" x14ac:dyDescent="0.25">
      <c r="A97" s="50">
        <f>[5]Tregion!$A97</f>
        <v>38991</v>
      </c>
      <c r="B97" s="57">
        <f>[5]Tregion!$C97</f>
        <v>38.090000000000003</v>
      </c>
      <c r="C97" s="58">
        <f>[6]Tregion!$C97</f>
        <v>40.89</v>
      </c>
      <c r="D97" s="57">
        <f>[7]Tregion!$C97</f>
        <v>40.06</v>
      </c>
      <c r="E97" s="58">
        <f>[8]Tregion!$C97</f>
        <v>42.12</v>
      </c>
      <c r="F97" s="57">
        <f>[9]Tregion!$C97</f>
        <v>39.409999999999997</v>
      </c>
      <c r="G97" s="58">
        <f>[10]Tbasis!$D96</f>
        <v>40.659999999999997</v>
      </c>
      <c r="H97" s="57"/>
      <c r="I97" s="58">
        <f>[11]Tregion!$C97</f>
        <v>27.75</v>
      </c>
      <c r="J97" s="57"/>
      <c r="K97" s="58"/>
      <c r="L97" s="57"/>
      <c r="M97" s="58"/>
      <c r="N97" s="57"/>
      <c r="O97" s="58"/>
      <c r="Q97" s="57"/>
      <c r="R97" s="58">
        <f>[12]Tregion!$C97</f>
        <v>39.073207322578497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3.7530000000000001</v>
      </c>
      <c r="AN97" s="40">
        <f t="shared" si="19"/>
        <v>1.04</v>
      </c>
      <c r="AO97" s="40">
        <f t="shared" si="13"/>
        <v>4.7930000000000001</v>
      </c>
      <c r="AP97" s="40">
        <f>[4]Curves!$J103</f>
        <v>4.4999999999999998E-2</v>
      </c>
      <c r="AQ97" s="40">
        <f t="shared" si="14"/>
        <v>3.798</v>
      </c>
      <c r="AR97" s="40">
        <f>[4]Curves!$K103</f>
        <v>1.04</v>
      </c>
      <c r="AS97" s="40">
        <f t="shared" si="15"/>
        <v>4.7930000000000001</v>
      </c>
      <c r="AT97" s="40">
        <f>[4]Curves!$G103</f>
        <v>1.6</v>
      </c>
      <c r="AU97" s="40">
        <f t="shared" si="16"/>
        <v>5.3529999999999998</v>
      </c>
    </row>
    <row r="98" spans="1:47" x14ac:dyDescent="0.25">
      <c r="A98" s="50">
        <f>[5]Tregion!$A98</f>
        <v>39022</v>
      </c>
      <c r="B98" s="57">
        <f>[5]Tregion!$C98</f>
        <v>36.68</v>
      </c>
      <c r="C98" s="58">
        <f>[6]Tregion!$C98</f>
        <v>38.18</v>
      </c>
      <c r="D98" s="57">
        <f>[7]Tregion!$C98</f>
        <v>37.369999999999997</v>
      </c>
      <c r="E98" s="58">
        <f>[8]Tregion!$C98</f>
        <v>40.950000000000003</v>
      </c>
      <c r="F98" s="57">
        <f>[9]Tregion!$C98</f>
        <v>39.15</v>
      </c>
      <c r="G98" s="58">
        <f>[10]Tbasis!$D97</f>
        <v>38.94</v>
      </c>
      <c r="H98" s="57"/>
      <c r="I98" s="58">
        <f>[11]Tregion!$C98</f>
        <v>23.75</v>
      </c>
      <c r="J98" s="57"/>
      <c r="K98" s="58"/>
      <c r="L98" s="57"/>
      <c r="M98" s="58"/>
      <c r="N98" s="57"/>
      <c r="O98" s="58"/>
      <c r="Q98" s="57"/>
      <c r="R98" s="58">
        <f>[12]Tregion!$C98</f>
        <v>41.837452817359022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3.7910000000000004</v>
      </c>
      <c r="AN98" s="40">
        <f t="shared" si="19"/>
        <v>1.04</v>
      </c>
      <c r="AO98" s="40">
        <f t="shared" si="13"/>
        <v>4.8310000000000004</v>
      </c>
      <c r="AP98" s="40">
        <f>[4]Curves!$J104</f>
        <v>4.4999999999999998E-2</v>
      </c>
      <c r="AQ98" s="40">
        <f t="shared" si="14"/>
        <v>3.8360000000000003</v>
      </c>
      <c r="AR98" s="40">
        <f>[4]Curves!$K104</f>
        <v>1.04</v>
      </c>
      <c r="AS98" s="40">
        <f t="shared" si="15"/>
        <v>4.8310000000000004</v>
      </c>
      <c r="AT98" s="40">
        <f>[4]Curves!$G104</f>
        <v>1.6</v>
      </c>
      <c r="AU98" s="40">
        <f t="shared" si="16"/>
        <v>5.391</v>
      </c>
    </row>
    <row r="99" spans="1:47" x14ac:dyDescent="0.25">
      <c r="A99" s="50">
        <f>[5]Tregion!$A99</f>
        <v>39052</v>
      </c>
      <c r="B99" s="57">
        <f>[5]Tregion!$C99</f>
        <v>36.68</v>
      </c>
      <c r="C99" s="58">
        <f>[6]Tregion!$C99</f>
        <v>39.89</v>
      </c>
      <c r="D99" s="57">
        <f>[7]Tregion!$C99</f>
        <v>39.06</v>
      </c>
      <c r="E99" s="58">
        <f>[8]Tregion!$C99</f>
        <v>42.29</v>
      </c>
      <c r="F99" s="57">
        <f>[9]Tregion!$C99</f>
        <v>40.35</v>
      </c>
      <c r="G99" s="58">
        <f>[10]Tbasis!$D98</f>
        <v>38.79</v>
      </c>
      <c r="H99" s="57"/>
      <c r="I99" s="58">
        <f>[11]Tregion!$C99</f>
        <v>26.5</v>
      </c>
      <c r="J99" s="57"/>
      <c r="K99" s="58"/>
      <c r="L99" s="57"/>
      <c r="M99" s="58"/>
      <c r="N99" s="57"/>
      <c r="O99" s="58"/>
      <c r="Q99" s="57"/>
      <c r="R99" s="58">
        <f>[12]Tregion!$C99</f>
        <v>43.744342211561708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3.7850000000000001</v>
      </c>
      <c r="AN99" s="40">
        <f t="shared" si="19"/>
        <v>0.54</v>
      </c>
      <c r="AO99" s="40">
        <f t="shared" si="13"/>
        <v>4.3250000000000002</v>
      </c>
      <c r="AP99" s="40">
        <f>[4]Curves!$J105</f>
        <v>4.4999999999999998E-2</v>
      </c>
      <c r="AQ99" s="40">
        <f t="shared" si="14"/>
        <v>3.83</v>
      </c>
      <c r="AR99" s="40">
        <f>[4]Curves!$K105</f>
        <v>0.54</v>
      </c>
      <c r="AS99" s="40">
        <f t="shared" si="15"/>
        <v>4.3250000000000002</v>
      </c>
      <c r="AT99" s="40">
        <f>[4]Curves!$G105</f>
        <v>0.72</v>
      </c>
      <c r="AU99" s="40">
        <f t="shared" si="16"/>
        <v>4.5049999999999999</v>
      </c>
    </row>
    <row r="100" spans="1:47" x14ac:dyDescent="0.25">
      <c r="A100" s="50">
        <f>[5]Tregion!$A100</f>
        <v>39083</v>
      </c>
      <c r="B100" s="57">
        <f>[5]Tregion!$C100</f>
        <v>36.950000000000003</v>
      </c>
      <c r="C100" s="58">
        <f>[6]Tregion!$C100</f>
        <v>42.27</v>
      </c>
      <c r="D100" s="57">
        <f>[7]Tregion!$C100</f>
        <v>41.05</v>
      </c>
      <c r="E100" s="58">
        <f>[8]Tregion!$C100</f>
        <v>42.85</v>
      </c>
      <c r="F100" s="57">
        <f>[9]Tregion!$C100</f>
        <v>41.1</v>
      </c>
      <c r="G100" s="58">
        <f>[10]Tbasis!$D99</f>
        <v>39.4</v>
      </c>
      <c r="H100" s="57"/>
      <c r="I100" s="58">
        <f>[11]Tregion!$C100</f>
        <v>28.85</v>
      </c>
      <c r="J100" s="57"/>
      <c r="K100" s="58"/>
      <c r="L100" s="57"/>
      <c r="M100" s="58"/>
      <c r="N100" s="57"/>
      <c r="O100" s="58"/>
      <c r="Q100" s="57"/>
      <c r="R100" s="58">
        <f>[12]Tregion!$C100</f>
        <v>45.000740491615552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3.7850000000000001</v>
      </c>
      <c r="AN100" s="40">
        <f t="shared" si="19"/>
        <v>0.36</v>
      </c>
      <c r="AO100" s="40">
        <f t="shared" si="13"/>
        <v>4.1450000000000005</v>
      </c>
      <c r="AP100" s="40">
        <f>[4]Curves!$J106</f>
        <v>4.4999999999999998E-2</v>
      </c>
      <c r="AQ100" s="40">
        <f t="shared" si="14"/>
        <v>3.83</v>
      </c>
      <c r="AR100" s="40">
        <f>[4]Curves!$K106</f>
        <v>0.36</v>
      </c>
      <c r="AS100" s="40">
        <f t="shared" si="15"/>
        <v>4.1450000000000005</v>
      </c>
      <c r="AT100" s="40">
        <f>[4]Curves!$G106</f>
        <v>0.38</v>
      </c>
      <c r="AU100" s="40">
        <f t="shared" si="16"/>
        <v>4.165</v>
      </c>
    </row>
    <row r="101" spans="1:47" x14ac:dyDescent="0.25">
      <c r="A101" s="50">
        <f>[5]Tregion!$A101</f>
        <v>39114</v>
      </c>
      <c r="B101" s="57">
        <f>[5]Tregion!$C101</f>
        <v>36.479999999999997</v>
      </c>
      <c r="C101" s="58">
        <f>[6]Tregion!$C101</f>
        <v>41.35</v>
      </c>
      <c r="D101" s="57">
        <f>[7]Tregion!$C101</f>
        <v>40.130000000000003</v>
      </c>
      <c r="E101" s="58">
        <f>[8]Tregion!$C101</f>
        <v>42.24</v>
      </c>
      <c r="F101" s="57">
        <f>[9]Tregion!$C101</f>
        <v>39.68</v>
      </c>
      <c r="G101" s="58">
        <f>[10]Tbasis!$D100</f>
        <v>38.93</v>
      </c>
      <c r="H101" s="57"/>
      <c r="I101" s="58">
        <f>[11]Tregion!$C101</f>
        <v>31.1</v>
      </c>
      <c r="J101" s="57"/>
      <c r="K101" s="58"/>
      <c r="L101" s="57"/>
      <c r="M101" s="58"/>
      <c r="N101" s="57"/>
      <c r="O101" s="58"/>
      <c r="Q101" s="57"/>
      <c r="R101" s="58">
        <f>[12]Tregion!$C101</f>
        <v>43.565449980458453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3.9550000000000001</v>
      </c>
      <c r="AN101" s="40">
        <f t="shared" si="19"/>
        <v>0.32500000000000001</v>
      </c>
      <c r="AO101" s="40">
        <f t="shared" si="13"/>
        <v>4.28</v>
      </c>
      <c r="AP101" s="40">
        <f>[4]Curves!$J107</f>
        <v>4.4999999999999998E-2</v>
      </c>
      <c r="AQ101" s="40">
        <f t="shared" si="14"/>
        <v>4</v>
      </c>
      <c r="AR101" s="40">
        <f>[4]Curves!$K107</f>
        <v>0.32500000000000001</v>
      </c>
      <c r="AS101" s="40">
        <f t="shared" si="15"/>
        <v>4.28</v>
      </c>
      <c r="AT101" s="40">
        <f>[4]Curves!$G107</f>
        <v>0.33</v>
      </c>
      <c r="AU101" s="40">
        <f t="shared" si="16"/>
        <v>4.2850000000000001</v>
      </c>
    </row>
    <row r="102" spans="1:47" x14ac:dyDescent="0.25">
      <c r="A102" s="50">
        <f>[5]Tregion!$A102</f>
        <v>39142</v>
      </c>
      <c r="B102" s="57">
        <f>[5]Tregion!$C102</f>
        <v>36.479999999999997</v>
      </c>
      <c r="C102" s="58">
        <f>[6]Tregion!$C102</f>
        <v>38.71</v>
      </c>
      <c r="D102" s="57">
        <f>[7]Tregion!$C102</f>
        <v>37.380000000000003</v>
      </c>
      <c r="E102" s="58">
        <f>[8]Tregion!$C102</f>
        <v>41.17</v>
      </c>
      <c r="F102" s="57">
        <f>[9]Tregion!$C102</f>
        <v>38.26</v>
      </c>
      <c r="G102" s="58">
        <f>[10]Tbasis!$D101</f>
        <v>38.93</v>
      </c>
      <c r="H102" s="57"/>
      <c r="I102" s="58">
        <f>[11]Tregion!$C102</f>
        <v>28.1</v>
      </c>
      <c r="J102" s="57"/>
      <c r="K102" s="58"/>
      <c r="L102" s="57"/>
      <c r="M102" s="58"/>
      <c r="N102" s="57"/>
      <c r="O102" s="58"/>
      <c r="Q102" s="57"/>
      <c r="R102" s="58">
        <f>[12]Tregion!$C102</f>
        <v>41.728744614330743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4.1070000000000002</v>
      </c>
      <c r="AN102" s="40">
        <f t="shared" si="19"/>
        <v>0.33500000000000002</v>
      </c>
      <c r="AO102" s="40">
        <f t="shared" si="13"/>
        <v>4.4420000000000002</v>
      </c>
      <c r="AP102" s="40">
        <f>[4]Curves!$J108</f>
        <v>4.4999999999999998E-2</v>
      </c>
      <c r="AQ102" s="40">
        <f t="shared" si="14"/>
        <v>4.1520000000000001</v>
      </c>
      <c r="AR102" s="40">
        <f>[4]Curves!$K108</f>
        <v>0.33500000000000002</v>
      </c>
      <c r="AS102" s="40">
        <f t="shared" si="15"/>
        <v>4.4420000000000002</v>
      </c>
      <c r="AT102" s="40">
        <f>[4]Curves!$G108</f>
        <v>0.37</v>
      </c>
      <c r="AU102" s="40">
        <f t="shared" si="16"/>
        <v>4.4770000000000003</v>
      </c>
    </row>
    <row r="103" spans="1:47" x14ac:dyDescent="0.25">
      <c r="A103" s="50">
        <f>[5]Tregion!$A103</f>
        <v>39173</v>
      </c>
      <c r="B103" s="57">
        <f>[5]Tregion!$C103</f>
        <v>36</v>
      </c>
      <c r="C103" s="58">
        <f>[6]Tregion!$C103</f>
        <v>38.869999999999997</v>
      </c>
      <c r="D103" s="57">
        <f>[7]Tregion!$C103</f>
        <v>35.549999999999997</v>
      </c>
      <c r="E103" s="58">
        <f>[8]Tregion!$C103</f>
        <v>39.65</v>
      </c>
      <c r="F103" s="57">
        <f>[9]Tregion!$C103</f>
        <v>37.79</v>
      </c>
      <c r="G103" s="58">
        <f>[10]Tbasis!$D102</f>
        <v>38.46</v>
      </c>
      <c r="H103" s="57"/>
      <c r="I103" s="58">
        <f>[11]Tregion!$C103</f>
        <v>35.1</v>
      </c>
      <c r="J103" s="57"/>
      <c r="K103" s="58"/>
      <c r="L103" s="57"/>
      <c r="M103" s="58"/>
      <c r="N103" s="57"/>
      <c r="O103" s="58"/>
      <c r="Q103" s="57"/>
      <c r="R103" s="58">
        <f>[12]Tregion!$C103</f>
        <v>38.977901566744194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4.2120000000000006</v>
      </c>
      <c r="AN103" s="40">
        <f>AR103+0.1</f>
        <v>0.44999999999999996</v>
      </c>
      <c r="AO103" s="40">
        <f t="shared" ref="AO103:AO128" si="20">AM103+AN103</f>
        <v>4.6620000000000008</v>
      </c>
      <c r="AP103" s="40">
        <f>[4]Curves!$J109</f>
        <v>4.4999999999999998E-2</v>
      </c>
      <c r="AQ103" s="40">
        <f t="shared" ref="AQ103:AQ128" si="21">AM103+AP103</f>
        <v>4.2570000000000006</v>
      </c>
      <c r="AR103" s="40">
        <f>[4]Curves!$K109</f>
        <v>0.35</v>
      </c>
      <c r="AS103" s="40">
        <f t="shared" ref="AS103:AS128" si="22">AM103+AR103</f>
        <v>4.5620000000000003</v>
      </c>
      <c r="AT103" s="40">
        <f>[4]Curves!$G109</f>
        <v>0.41</v>
      </c>
      <c r="AU103" s="40">
        <f t="shared" ref="AU103:AU128" si="23">AM103+AT103</f>
        <v>4.6220000000000008</v>
      </c>
    </row>
    <row r="104" spans="1:47" x14ac:dyDescent="0.25">
      <c r="A104" s="50">
        <f>[5]Tregion!$A104</f>
        <v>39203</v>
      </c>
      <c r="B104" s="57">
        <f>[5]Tregion!$C104</f>
        <v>36</v>
      </c>
      <c r="C104" s="58">
        <f>[6]Tregion!$C104</f>
        <v>36.700000000000003</v>
      </c>
      <c r="D104" s="57">
        <f>[7]Tregion!$C104</f>
        <v>33.409999999999997</v>
      </c>
      <c r="E104" s="58">
        <f>[8]Tregion!$C104</f>
        <v>39.65</v>
      </c>
      <c r="F104" s="57">
        <f>[9]Tregion!$C104</f>
        <v>38.26</v>
      </c>
      <c r="G104" s="58">
        <f>[10]Tbasis!$D103</f>
        <v>38.450000000000003</v>
      </c>
      <c r="H104" s="57"/>
      <c r="I104" s="58">
        <f>[11]Tregion!$C104</f>
        <v>35.1</v>
      </c>
      <c r="J104" s="57"/>
      <c r="K104" s="58"/>
      <c r="L104" s="57"/>
      <c r="M104" s="58"/>
      <c r="N104" s="57"/>
      <c r="O104" s="58"/>
      <c r="Q104" s="57"/>
      <c r="R104" s="58">
        <f>[12]Tregion!$C104</f>
        <v>38.919084758988795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4.0970000000000004</v>
      </c>
      <c r="AN104" s="40">
        <f>AR104+0.1</f>
        <v>0.44999999999999996</v>
      </c>
      <c r="AO104" s="40">
        <f t="shared" si="20"/>
        <v>4.5470000000000006</v>
      </c>
      <c r="AP104" s="40">
        <f>[4]Curves!$J110</f>
        <v>0.13</v>
      </c>
      <c r="AQ104" s="40">
        <f t="shared" si="21"/>
        <v>4.2270000000000003</v>
      </c>
      <c r="AR104" s="40">
        <f>[4]Curves!$K110</f>
        <v>0.35</v>
      </c>
      <c r="AS104" s="40">
        <f t="shared" si="22"/>
        <v>4.4470000000000001</v>
      </c>
      <c r="AT104" s="40">
        <f>[4]Curves!$G110</f>
        <v>0.41</v>
      </c>
      <c r="AU104" s="40">
        <f t="shared" si="23"/>
        <v>4.5070000000000006</v>
      </c>
    </row>
    <row r="105" spans="1:47" x14ac:dyDescent="0.25">
      <c r="A105" s="50">
        <f>[5]Tregion!$A105</f>
        <v>39234</v>
      </c>
      <c r="B105" s="57">
        <f>[5]Tregion!$C105</f>
        <v>40.270000000000003</v>
      </c>
      <c r="C105" s="58">
        <f>[6]Tregion!$C105</f>
        <v>37.49</v>
      </c>
      <c r="D105" s="57">
        <f>[7]Tregion!$C105</f>
        <v>34.18</v>
      </c>
      <c r="E105" s="58">
        <f>[8]Tregion!$C105</f>
        <v>42.4</v>
      </c>
      <c r="F105" s="57">
        <f>[9]Tregion!$C105</f>
        <v>42.52</v>
      </c>
      <c r="G105" s="58">
        <f>[10]Tbasis!$D104</f>
        <v>44.11</v>
      </c>
      <c r="H105" s="57"/>
      <c r="I105" s="58">
        <f>[11]Tregion!$C105</f>
        <v>41.1</v>
      </c>
      <c r="J105" s="57"/>
      <c r="K105" s="58"/>
      <c r="L105" s="57"/>
      <c r="M105" s="58"/>
      <c r="N105" s="57"/>
      <c r="O105" s="58"/>
      <c r="Q105" s="57"/>
      <c r="R105" s="58">
        <f>[12]Tregion!$C105</f>
        <v>39.398967192839763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3.95</v>
      </c>
      <c r="AN105" s="40">
        <f>AR105+0.1</f>
        <v>0.41500000000000004</v>
      </c>
      <c r="AO105" s="40">
        <f t="shared" si="20"/>
        <v>4.3650000000000002</v>
      </c>
      <c r="AP105" s="40">
        <f>[4]Curves!$J111</f>
        <v>0.13</v>
      </c>
      <c r="AQ105" s="40">
        <f t="shared" si="21"/>
        <v>4.08</v>
      </c>
      <c r="AR105" s="40">
        <f>[4]Curves!$K111</f>
        <v>0.315</v>
      </c>
      <c r="AS105" s="40">
        <f t="shared" si="22"/>
        <v>4.2650000000000006</v>
      </c>
      <c r="AT105" s="40">
        <f>[4]Curves!$G111</f>
        <v>0.36</v>
      </c>
      <c r="AU105" s="40">
        <f t="shared" si="23"/>
        <v>4.3100000000000005</v>
      </c>
    </row>
    <row r="106" spans="1:47" x14ac:dyDescent="0.25">
      <c r="A106" s="50">
        <f>[5]Tregion!$A106</f>
        <v>39264</v>
      </c>
      <c r="B106" s="57">
        <f>[5]Tregion!$C106</f>
        <v>54.01</v>
      </c>
      <c r="C106" s="58">
        <f>[6]Tregion!$C106</f>
        <v>49.62</v>
      </c>
      <c r="D106" s="57">
        <f>[7]Tregion!$C106</f>
        <v>45.35</v>
      </c>
      <c r="E106" s="58">
        <f>[8]Tregion!$C106</f>
        <v>48.65</v>
      </c>
      <c r="F106" s="57">
        <f>[9]Tregion!$C106</f>
        <v>55.77</v>
      </c>
      <c r="G106" s="58">
        <f>[10]Tbasis!$D105</f>
        <v>58.65</v>
      </c>
      <c r="H106" s="57"/>
      <c r="I106" s="58">
        <f>[11]Tregion!$C106</f>
        <v>48.1</v>
      </c>
      <c r="J106" s="57"/>
      <c r="K106" s="58"/>
      <c r="L106" s="57"/>
      <c r="M106" s="58"/>
      <c r="N106" s="57"/>
      <c r="O106" s="58"/>
      <c r="Q106" s="57"/>
      <c r="R106" s="58">
        <f>[12]Tregion!$C106</f>
        <v>39.966491575863067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3.7850000000000001</v>
      </c>
      <c r="AN106" s="40">
        <f>AR106+0.1</f>
        <v>0.45999999999999996</v>
      </c>
      <c r="AO106" s="40">
        <f t="shared" si="20"/>
        <v>4.2450000000000001</v>
      </c>
      <c r="AP106" s="40">
        <f>[4]Curves!$J112</f>
        <v>0.13</v>
      </c>
      <c r="AQ106" s="40">
        <f t="shared" si="21"/>
        <v>3.915</v>
      </c>
      <c r="AR106" s="40">
        <f>[4]Curves!$K112</f>
        <v>0.36</v>
      </c>
      <c r="AS106" s="40">
        <f t="shared" si="22"/>
        <v>4.1450000000000005</v>
      </c>
      <c r="AT106" s="40">
        <f>[4]Curves!$G112</f>
        <v>0.4</v>
      </c>
      <c r="AU106" s="40">
        <f t="shared" si="23"/>
        <v>4.1850000000000005</v>
      </c>
    </row>
    <row r="107" spans="1:47" x14ac:dyDescent="0.25">
      <c r="A107" s="50">
        <f>[5]Tregion!$A107</f>
        <v>39295</v>
      </c>
      <c r="B107" s="57">
        <f>[5]Tregion!$C107</f>
        <v>60.16</v>
      </c>
      <c r="C107" s="58">
        <f>[6]Tregion!$C107</f>
        <v>53.99</v>
      </c>
      <c r="D107" s="57">
        <f>[7]Tregion!$C107</f>
        <v>50.25</v>
      </c>
      <c r="E107" s="58">
        <f>[8]Tregion!$C107</f>
        <v>54.3</v>
      </c>
      <c r="F107" s="57">
        <f>[9]Tregion!$C107</f>
        <v>61.68</v>
      </c>
      <c r="G107" s="58">
        <f>[10]Tbasis!$D106</f>
        <v>65.900000000000006</v>
      </c>
      <c r="H107" s="57"/>
      <c r="I107" s="58">
        <f>[11]Tregion!$C107</f>
        <v>57.1</v>
      </c>
      <c r="J107" s="57"/>
      <c r="K107" s="58"/>
      <c r="L107" s="57"/>
      <c r="M107" s="58"/>
      <c r="N107" s="57"/>
      <c r="O107" s="58"/>
      <c r="Q107" s="57"/>
      <c r="R107" s="58">
        <f>[12]Tregion!$C107</f>
        <v>40.44654855068157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3.78</v>
      </c>
      <c r="AN107" s="40">
        <f>AR107+0.1</f>
        <v>0.56000000000000005</v>
      </c>
      <c r="AO107" s="40">
        <f t="shared" si="20"/>
        <v>4.34</v>
      </c>
      <c r="AP107" s="40">
        <f>[4]Curves!$J113</f>
        <v>0.13</v>
      </c>
      <c r="AQ107" s="40">
        <f t="shared" si="21"/>
        <v>3.9099999999999997</v>
      </c>
      <c r="AR107" s="40">
        <f>[4]Curves!$K113</f>
        <v>0.46</v>
      </c>
      <c r="AS107" s="40">
        <f t="shared" si="22"/>
        <v>4.24</v>
      </c>
      <c r="AT107" s="40">
        <f>[4]Curves!$G113</f>
        <v>0.73</v>
      </c>
      <c r="AU107" s="40">
        <f t="shared" si="23"/>
        <v>4.51</v>
      </c>
    </row>
    <row r="108" spans="1:47" x14ac:dyDescent="0.25">
      <c r="A108" s="50">
        <f>[5]Tregion!$A108</f>
        <v>39326</v>
      </c>
      <c r="B108" s="57">
        <f>[5]Tregion!$C108</f>
        <v>48.32</v>
      </c>
      <c r="C108" s="58">
        <f>[6]Tregion!$C108</f>
        <v>48.09</v>
      </c>
      <c r="D108" s="57">
        <f>[7]Tregion!$C108</f>
        <v>44.44</v>
      </c>
      <c r="E108" s="58">
        <f>[8]Tregion!$C108</f>
        <v>51.25</v>
      </c>
      <c r="F108" s="57">
        <f>[9]Tregion!$C108</f>
        <v>49.38</v>
      </c>
      <c r="G108" s="58">
        <f>[10]Tbasis!$D107</f>
        <v>52.96</v>
      </c>
      <c r="H108" s="57"/>
      <c r="I108" s="58">
        <f>[11]Tregion!$C108</f>
        <v>39.85</v>
      </c>
      <c r="J108" s="57"/>
      <c r="K108" s="58"/>
      <c r="L108" s="57"/>
      <c r="M108" s="58"/>
      <c r="N108" s="57"/>
      <c r="O108" s="58"/>
      <c r="Q108" s="57"/>
      <c r="R108" s="58">
        <f>[12]Tregion!$C108</f>
        <v>40.375402760921958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3.8180000000000001</v>
      </c>
      <c r="AN108" s="40">
        <f t="shared" ref="AN108:AN114" si="24">AR108</f>
        <v>0.77</v>
      </c>
      <c r="AO108" s="40">
        <f t="shared" si="20"/>
        <v>4.5880000000000001</v>
      </c>
      <c r="AP108" s="40">
        <f>[4]Curves!$J114</f>
        <v>0.13</v>
      </c>
      <c r="AQ108" s="40">
        <f t="shared" si="21"/>
        <v>3.948</v>
      </c>
      <c r="AR108" s="40">
        <f>[4]Curves!$K114</f>
        <v>0.77</v>
      </c>
      <c r="AS108" s="40">
        <f t="shared" si="22"/>
        <v>4.5880000000000001</v>
      </c>
      <c r="AT108" s="40">
        <f>[4]Curves!$G114</f>
        <v>0.98</v>
      </c>
      <c r="AU108" s="40">
        <f t="shared" si="23"/>
        <v>4.798</v>
      </c>
    </row>
    <row r="109" spans="1:47" x14ac:dyDescent="0.25">
      <c r="A109" s="50">
        <f>[5]Tregion!$A109</f>
        <v>39356</v>
      </c>
      <c r="B109" s="57">
        <f>[5]Tregion!$C109</f>
        <v>38.369999999999997</v>
      </c>
      <c r="C109" s="58">
        <f>[6]Tregion!$C109</f>
        <v>41.72</v>
      </c>
      <c r="D109" s="57">
        <f>[7]Tregion!$C109</f>
        <v>40.47</v>
      </c>
      <c r="E109" s="58">
        <f>[8]Tregion!$C109</f>
        <v>42.71</v>
      </c>
      <c r="F109" s="57">
        <f>[9]Tregion!$C109</f>
        <v>39.68</v>
      </c>
      <c r="G109" s="58">
        <f>[10]Tbasis!$D108</f>
        <v>40.950000000000003</v>
      </c>
      <c r="H109" s="57"/>
      <c r="I109" s="58">
        <f>[11]Tregion!$C109</f>
        <v>40.1</v>
      </c>
      <c r="J109" s="57"/>
      <c r="K109" s="58"/>
      <c r="L109" s="57"/>
      <c r="M109" s="58"/>
      <c r="N109" s="57"/>
      <c r="O109" s="58"/>
      <c r="Q109" s="57"/>
      <c r="R109" s="58">
        <f>[12]Tregion!$C109</f>
        <v>40.379283445927591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3.863</v>
      </c>
      <c r="AN109" s="40">
        <f t="shared" si="24"/>
        <v>1.04</v>
      </c>
      <c r="AO109" s="40">
        <f t="shared" si="20"/>
        <v>4.9030000000000005</v>
      </c>
      <c r="AP109" s="40">
        <f>[4]Curves!$J115</f>
        <v>4.4999999999999998E-2</v>
      </c>
      <c r="AQ109" s="40">
        <f t="shared" si="21"/>
        <v>3.9079999999999999</v>
      </c>
      <c r="AR109" s="40">
        <f>[4]Curves!$K115</f>
        <v>1.04</v>
      </c>
      <c r="AS109" s="40">
        <f t="shared" si="22"/>
        <v>4.9030000000000005</v>
      </c>
      <c r="AT109" s="40">
        <f>[4]Curves!$G115</f>
        <v>1.6</v>
      </c>
      <c r="AU109" s="40">
        <f t="shared" si="23"/>
        <v>5.4630000000000001</v>
      </c>
    </row>
    <row r="110" spans="1:47" x14ac:dyDescent="0.25">
      <c r="A110" s="50">
        <f>[5]Tregion!$A110</f>
        <v>39387</v>
      </c>
      <c r="B110" s="57">
        <f>[5]Tregion!$C110</f>
        <v>36.950000000000003</v>
      </c>
      <c r="C110" s="58">
        <f>[6]Tregion!$C110</f>
        <v>39.229999999999997</v>
      </c>
      <c r="D110" s="57">
        <f>[7]Tregion!$C110</f>
        <v>38.020000000000003</v>
      </c>
      <c r="E110" s="58">
        <f>[8]Tregion!$C110</f>
        <v>41.65</v>
      </c>
      <c r="F110" s="57">
        <f>[9]Tregion!$C110</f>
        <v>39.42</v>
      </c>
      <c r="G110" s="58">
        <f>[10]Tbasis!$D109</f>
        <v>39.26</v>
      </c>
      <c r="H110" s="57"/>
      <c r="I110" s="58">
        <f>[11]Tregion!$C110</f>
        <v>36.1</v>
      </c>
      <c r="J110" s="57"/>
      <c r="K110" s="58"/>
      <c r="L110" s="57"/>
      <c r="M110" s="58"/>
      <c r="N110" s="57"/>
      <c r="O110" s="58"/>
      <c r="Q110" s="57"/>
      <c r="R110" s="58">
        <f>[12]Tregion!$C110</f>
        <v>43.077588879680562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3.9010000000000002</v>
      </c>
      <c r="AN110" s="40">
        <f t="shared" si="24"/>
        <v>1.04</v>
      </c>
      <c r="AO110" s="40">
        <f t="shared" si="20"/>
        <v>4.9410000000000007</v>
      </c>
      <c r="AP110" s="40">
        <f>[4]Curves!$J116</f>
        <v>4.4999999999999998E-2</v>
      </c>
      <c r="AQ110" s="40">
        <f t="shared" si="21"/>
        <v>3.9460000000000002</v>
      </c>
      <c r="AR110" s="40">
        <f>[4]Curves!$K116</f>
        <v>1.04</v>
      </c>
      <c r="AS110" s="40">
        <f t="shared" si="22"/>
        <v>4.9410000000000007</v>
      </c>
      <c r="AT110" s="40">
        <f>[4]Curves!$G116</f>
        <v>1.6</v>
      </c>
      <c r="AU110" s="40">
        <f t="shared" si="23"/>
        <v>5.5010000000000003</v>
      </c>
    </row>
    <row r="111" spans="1:47" x14ac:dyDescent="0.25">
      <c r="A111" s="50">
        <f>[5]Tregion!$A111</f>
        <v>39417</v>
      </c>
      <c r="B111" s="57">
        <f>[5]Tregion!$C111</f>
        <v>36.950000000000003</v>
      </c>
      <c r="C111" s="58">
        <f>[6]Tregion!$C111</f>
        <v>40.799999999999997</v>
      </c>
      <c r="D111" s="57">
        <f>[7]Tregion!$C111</f>
        <v>39.56</v>
      </c>
      <c r="E111" s="58">
        <f>[8]Tregion!$C111</f>
        <v>42.87</v>
      </c>
      <c r="F111" s="57">
        <f>[9]Tregion!$C111</f>
        <v>40.630000000000003</v>
      </c>
      <c r="G111" s="58">
        <f>[10]Tbasis!$D110</f>
        <v>39.119999999999997</v>
      </c>
      <c r="H111" s="57"/>
      <c r="I111" s="58">
        <f>[11]Tregion!$C111</f>
        <v>38.85</v>
      </c>
      <c r="J111" s="57"/>
      <c r="K111" s="58"/>
      <c r="L111" s="57"/>
      <c r="M111" s="58"/>
      <c r="N111" s="57"/>
      <c r="O111" s="58"/>
      <c r="Q111" s="57"/>
      <c r="R111" s="58">
        <f>[12]Tregion!$C111</f>
        <v>44.986698342447575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3.895</v>
      </c>
      <c r="AN111" s="40">
        <f t="shared" si="24"/>
        <v>0.54</v>
      </c>
      <c r="AO111" s="40">
        <f t="shared" si="20"/>
        <v>4.4350000000000005</v>
      </c>
      <c r="AP111" s="40">
        <f>[4]Curves!$J117</f>
        <v>4.4999999999999998E-2</v>
      </c>
      <c r="AQ111" s="40">
        <f t="shared" si="21"/>
        <v>3.94</v>
      </c>
      <c r="AR111" s="40">
        <f>[4]Curves!$K117</f>
        <v>0.54</v>
      </c>
      <c r="AS111" s="40">
        <f t="shared" si="22"/>
        <v>4.4350000000000005</v>
      </c>
      <c r="AT111" s="40">
        <f>[4]Curves!$G117</f>
        <v>0.72</v>
      </c>
      <c r="AU111" s="40">
        <f t="shared" si="23"/>
        <v>4.6150000000000002</v>
      </c>
    </row>
    <row r="112" spans="1:47" x14ac:dyDescent="0.25">
      <c r="A112" s="50">
        <f>[5]Tregion!$A112</f>
        <v>39448</v>
      </c>
      <c r="B112" s="57">
        <f>[5]Tregion!$C112</f>
        <v>37.22</v>
      </c>
      <c r="C112" s="58">
        <f>[6]Tregion!$C112</f>
        <v>43.12</v>
      </c>
      <c r="D112" s="57">
        <f>[7]Tregion!$C112</f>
        <v>41.47</v>
      </c>
      <c r="E112" s="58">
        <f>[8]Tregion!$C112</f>
        <v>43.34</v>
      </c>
      <c r="F112" s="57">
        <f>[9]Tregion!$C112</f>
        <v>41.38</v>
      </c>
      <c r="G112" s="58">
        <f>[10]Tbasis!$D111</f>
        <v>39.68</v>
      </c>
      <c r="H112" s="57"/>
      <c r="I112" s="58">
        <f>[11]Tregion!$C112</f>
        <v>29.2</v>
      </c>
      <c r="J112" s="57"/>
      <c r="K112" s="58"/>
      <c r="L112" s="57"/>
      <c r="M112" s="58"/>
      <c r="N112" s="57"/>
      <c r="O112" s="58"/>
      <c r="Q112" s="57"/>
      <c r="R112" s="58">
        <f>[12]Tregion!$C112</f>
        <v>46.27586950551089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3.895</v>
      </c>
      <c r="AN112" s="40">
        <f t="shared" si="24"/>
        <v>0.36</v>
      </c>
      <c r="AO112" s="40">
        <f t="shared" si="20"/>
        <v>4.2549999999999999</v>
      </c>
      <c r="AP112" s="40">
        <f>[4]Curves!$J118</f>
        <v>4.4999999999999998E-2</v>
      </c>
      <c r="AQ112" s="40">
        <f t="shared" si="21"/>
        <v>3.94</v>
      </c>
      <c r="AR112" s="40">
        <f>[4]Curves!$K118</f>
        <v>0.36</v>
      </c>
      <c r="AS112" s="40">
        <f t="shared" si="22"/>
        <v>4.2549999999999999</v>
      </c>
      <c r="AT112" s="40">
        <f>[4]Curves!$G118</f>
        <v>0.38</v>
      </c>
      <c r="AU112" s="40">
        <f t="shared" si="23"/>
        <v>4.2750000000000004</v>
      </c>
    </row>
    <row r="113" spans="1:47" x14ac:dyDescent="0.25">
      <c r="A113" s="50">
        <f>[5]Tregion!$A113</f>
        <v>39479</v>
      </c>
      <c r="B113" s="57">
        <f>[5]Tregion!$C113</f>
        <v>36.74</v>
      </c>
      <c r="C113" s="58">
        <f>[6]Tregion!$C113</f>
        <v>42.25</v>
      </c>
      <c r="D113" s="57">
        <f>[7]Tregion!$C113</f>
        <v>40.619999999999997</v>
      </c>
      <c r="E113" s="58">
        <f>[8]Tregion!$C113</f>
        <v>42.77</v>
      </c>
      <c r="F113" s="57">
        <f>[9]Tregion!$C113</f>
        <v>39.950000000000003</v>
      </c>
      <c r="G113" s="58">
        <f>[10]Tbasis!$D112</f>
        <v>39.200000000000003</v>
      </c>
      <c r="H113" s="57"/>
      <c r="I113" s="58">
        <f>[11]Tregion!$C113</f>
        <v>31.45</v>
      </c>
      <c r="J113" s="57"/>
      <c r="K113" s="58"/>
      <c r="L113" s="57"/>
      <c r="M113" s="58"/>
      <c r="N113" s="57"/>
      <c r="O113" s="58"/>
      <c r="Q113" s="57"/>
      <c r="R113" s="58">
        <f>[12]Tregion!$C113</f>
        <v>44.838846612408318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4.0650000000000004</v>
      </c>
      <c r="AN113" s="40">
        <f t="shared" si="24"/>
        <v>0.32500000000000001</v>
      </c>
      <c r="AO113" s="40">
        <f t="shared" si="20"/>
        <v>4.3900000000000006</v>
      </c>
      <c r="AP113" s="40">
        <f>[4]Curves!$J119</f>
        <v>4.4999999999999998E-2</v>
      </c>
      <c r="AQ113" s="40">
        <f t="shared" si="21"/>
        <v>4.1100000000000003</v>
      </c>
      <c r="AR113" s="40">
        <f>[4]Curves!$K119</f>
        <v>0.32500000000000001</v>
      </c>
      <c r="AS113" s="40">
        <f t="shared" si="22"/>
        <v>4.3900000000000006</v>
      </c>
      <c r="AT113" s="40">
        <f>[4]Curves!$G119</f>
        <v>0.33</v>
      </c>
      <c r="AU113" s="40">
        <f t="shared" si="23"/>
        <v>4.3950000000000005</v>
      </c>
    </row>
    <row r="114" spans="1:47" x14ac:dyDescent="0.25">
      <c r="A114" s="50">
        <f>[5]Tregion!$A114</f>
        <v>39508</v>
      </c>
      <c r="B114" s="57">
        <f>[5]Tregion!$C114</f>
        <v>36.74</v>
      </c>
      <c r="C114" s="58">
        <f>[6]Tregion!$C114</f>
        <v>39.78</v>
      </c>
      <c r="D114" s="57">
        <f>[7]Tregion!$C114</f>
        <v>38.06</v>
      </c>
      <c r="E114" s="58">
        <f>[8]Tregion!$C114</f>
        <v>41.78</v>
      </c>
      <c r="F114" s="57">
        <f>[9]Tregion!$C114</f>
        <v>38.53</v>
      </c>
      <c r="G114" s="58">
        <f>[10]Tbasis!$D113</f>
        <v>39.200000000000003</v>
      </c>
      <c r="H114" s="57"/>
      <c r="I114" s="58">
        <f>[11]Tregion!$C114</f>
        <v>28.45</v>
      </c>
      <c r="J114" s="57"/>
      <c r="K114" s="58"/>
      <c r="L114" s="57"/>
      <c r="M114" s="58"/>
      <c r="N114" s="57"/>
      <c r="O114" s="58"/>
      <c r="Q114" s="57"/>
      <c r="R114" s="58">
        <f>[12]Tregion!$C114</f>
        <v>43.000087496364728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4.2170000000000005</v>
      </c>
      <c r="AN114" s="40">
        <f t="shared" si="24"/>
        <v>0.33500000000000002</v>
      </c>
      <c r="AO114" s="40">
        <f t="shared" si="20"/>
        <v>4.5520000000000005</v>
      </c>
      <c r="AP114" s="40">
        <f>[4]Curves!$J120</f>
        <v>4.4999999999999998E-2</v>
      </c>
      <c r="AQ114" s="40">
        <f t="shared" si="21"/>
        <v>4.2620000000000005</v>
      </c>
      <c r="AR114" s="40">
        <f>[4]Curves!$K120</f>
        <v>0.33500000000000002</v>
      </c>
      <c r="AS114" s="40">
        <f t="shared" si="22"/>
        <v>4.5520000000000005</v>
      </c>
      <c r="AT114" s="40">
        <f>[4]Curves!$G120</f>
        <v>0.37</v>
      </c>
      <c r="AU114" s="40">
        <f t="shared" si="23"/>
        <v>4.5870000000000006</v>
      </c>
    </row>
    <row r="115" spans="1:47" x14ac:dyDescent="0.25">
      <c r="A115" s="50">
        <f>[5]Tregion!$A115</f>
        <v>39539</v>
      </c>
      <c r="B115" s="57">
        <f>[5]Tregion!$C115</f>
        <v>36.26</v>
      </c>
      <c r="C115" s="58">
        <f>[6]Tregion!$C115</f>
        <v>39.94</v>
      </c>
      <c r="D115" s="57">
        <f>[7]Tregion!$C115</f>
        <v>36.35</v>
      </c>
      <c r="E115" s="58">
        <f>[8]Tregion!$C115</f>
        <v>40.369999999999997</v>
      </c>
      <c r="F115" s="57">
        <f>[9]Tregion!$C115</f>
        <v>38.049999999999997</v>
      </c>
      <c r="G115" s="58">
        <f>[10]Tbasis!$D114</f>
        <v>38.729999999999997</v>
      </c>
      <c r="H115" s="57"/>
      <c r="I115" s="58">
        <f>[11]Tregion!$C115</f>
        <v>35.450000000000003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40.245987439709708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4.3245000000000005</v>
      </c>
      <c r="AN115" s="40">
        <f>AR115+0.1</f>
        <v>0.44999999999999996</v>
      </c>
      <c r="AO115" s="40">
        <f t="shared" si="20"/>
        <v>4.7745000000000006</v>
      </c>
      <c r="AP115" s="40">
        <f>[4]Curves!$J121</f>
        <v>4.4999999999999998E-2</v>
      </c>
      <c r="AQ115" s="40">
        <f t="shared" si="21"/>
        <v>4.3695000000000004</v>
      </c>
      <c r="AR115" s="40">
        <f>[4]Curves!$K121</f>
        <v>0.35</v>
      </c>
      <c r="AS115" s="40">
        <f t="shared" si="22"/>
        <v>4.6745000000000001</v>
      </c>
      <c r="AT115" s="40">
        <f>[4]Curves!$G121</f>
        <v>0.41</v>
      </c>
      <c r="AU115" s="40">
        <f t="shared" si="23"/>
        <v>4.7345000000000006</v>
      </c>
    </row>
    <row r="116" spans="1:47" x14ac:dyDescent="0.25">
      <c r="A116" s="50">
        <f>[5]Tregion!$A116</f>
        <v>39569</v>
      </c>
      <c r="B116" s="57">
        <f>[5]Tregion!$C116</f>
        <v>36.26</v>
      </c>
      <c r="C116" s="58">
        <f>[6]Tregion!$C116</f>
        <v>37.9</v>
      </c>
      <c r="D116" s="57">
        <f>[7]Tregion!$C116</f>
        <v>34.36</v>
      </c>
      <c r="E116" s="58">
        <f>[8]Tregion!$C116</f>
        <v>40.369999999999997</v>
      </c>
      <c r="F116" s="57">
        <f>[9]Tregion!$C116</f>
        <v>38.53</v>
      </c>
      <c r="G116" s="58">
        <f>[10]Tbasis!$D115</f>
        <v>38.729999999999997</v>
      </c>
      <c r="H116" s="57"/>
      <c r="I116" s="58">
        <f>[11]Tregion!$C116</f>
        <v>35.450000000000003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40.187078033369183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4.2095000000000002</v>
      </c>
      <c r="AN116" s="40">
        <f>AR116+0.1</f>
        <v>0.44999999999999996</v>
      </c>
      <c r="AO116" s="40">
        <f t="shared" si="20"/>
        <v>4.6595000000000004</v>
      </c>
      <c r="AP116" s="40">
        <f>[4]Curves!$J122</f>
        <v>0.13</v>
      </c>
      <c r="AQ116" s="40">
        <f t="shared" si="21"/>
        <v>4.3395000000000001</v>
      </c>
      <c r="AR116" s="40">
        <f>[4]Curves!$K122</f>
        <v>0.35</v>
      </c>
      <c r="AS116" s="40">
        <f t="shared" si="22"/>
        <v>4.5594999999999999</v>
      </c>
      <c r="AT116" s="40">
        <f>[4]Curves!$G122</f>
        <v>0.41</v>
      </c>
      <c r="AU116" s="40">
        <f t="shared" si="23"/>
        <v>4.6195000000000004</v>
      </c>
    </row>
    <row r="117" spans="1:47" x14ac:dyDescent="0.25">
      <c r="A117" s="50">
        <f>[5]Tregion!$A117</f>
        <v>39600</v>
      </c>
      <c r="B117" s="57">
        <f>[5]Tregion!$C117</f>
        <v>40.56</v>
      </c>
      <c r="C117" s="58">
        <f>[6]Tregion!$C117</f>
        <v>38.64</v>
      </c>
      <c r="D117" s="57">
        <f>[7]Tregion!$C117</f>
        <v>35.08</v>
      </c>
      <c r="E117" s="58">
        <f>[8]Tregion!$C117</f>
        <v>42.92</v>
      </c>
      <c r="F117" s="57">
        <f>[9]Tregion!$C117</f>
        <v>42.81</v>
      </c>
      <c r="G117" s="58">
        <f>[10]Tbasis!$D116</f>
        <v>44.3</v>
      </c>
      <c r="H117" s="57"/>
      <c r="I117" s="58">
        <f>[11]Tregion!$C117</f>
        <v>41.45</v>
      </c>
      <c r="J117" s="57"/>
      <c r="K117" s="58"/>
      <c r="L117" s="57"/>
      <c r="M117" s="58"/>
      <c r="N117" s="57"/>
      <c r="O117" s="58"/>
      <c r="Q117" s="57"/>
      <c r="R117" s="58">
        <f>[12]Tregion!$C117</f>
        <v>40.667494342023218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4.0625</v>
      </c>
      <c r="AN117" s="40">
        <f>AR117+0.1</f>
        <v>0.41500000000000004</v>
      </c>
      <c r="AO117" s="40">
        <f t="shared" si="20"/>
        <v>4.4775</v>
      </c>
      <c r="AP117" s="40">
        <f>[4]Curves!$J123</f>
        <v>0.13</v>
      </c>
      <c r="AQ117" s="40">
        <f t="shared" si="21"/>
        <v>4.1924999999999999</v>
      </c>
      <c r="AR117" s="40">
        <f>[4]Curves!$K123</f>
        <v>0.315</v>
      </c>
      <c r="AS117" s="40">
        <f t="shared" si="22"/>
        <v>4.3775000000000004</v>
      </c>
      <c r="AT117" s="40">
        <f>[4]Curves!$G123</f>
        <v>0.36</v>
      </c>
      <c r="AU117" s="40">
        <f t="shared" si="23"/>
        <v>4.4225000000000003</v>
      </c>
    </row>
    <row r="118" spans="1:47" x14ac:dyDescent="0.25">
      <c r="A118" s="50">
        <f>[5]Tregion!$A118</f>
        <v>39630</v>
      </c>
      <c r="B118" s="57">
        <f>[5]Tregion!$C118</f>
        <v>54.4</v>
      </c>
      <c r="C118" s="58">
        <f>[6]Tregion!$C118</f>
        <v>50.03</v>
      </c>
      <c r="D118" s="57">
        <f>[7]Tregion!$C118</f>
        <v>45.49</v>
      </c>
      <c r="E118" s="58">
        <f>[8]Tregion!$C118</f>
        <v>48.73</v>
      </c>
      <c r="F118" s="57">
        <f>[9]Tregion!$C118</f>
        <v>56.15</v>
      </c>
      <c r="G118" s="58">
        <f>[10]Tbasis!$D117</f>
        <v>58.87</v>
      </c>
      <c r="H118" s="57"/>
      <c r="I118" s="58">
        <f>[11]Tregion!$C118</f>
        <v>48.45</v>
      </c>
      <c r="J118" s="57"/>
      <c r="K118" s="58"/>
      <c r="L118" s="57"/>
      <c r="M118" s="58"/>
      <c r="N118" s="57"/>
      <c r="O118" s="58"/>
      <c r="Q118" s="57"/>
      <c r="R118" s="58">
        <f>[12]Tregion!$C118</f>
        <v>41.235651390196729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3.8975</v>
      </c>
      <c r="AN118" s="40">
        <f>AR118+0.1</f>
        <v>0.45999999999999996</v>
      </c>
      <c r="AO118" s="40">
        <f t="shared" si="20"/>
        <v>4.3574999999999999</v>
      </c>
      <c r="AP118" s="40">
        <f>[4]Curves!$J124</f>
        <v>0.13</v>
      </c>
      <c r="AQ118" s="40">
        <f t="shared" si="21"/>
        <v>4.0274999999999999</v>
      </c>
      <c r="AR118" s="40">
        <f>[4]Curves!$K124</f>
        <v>0.36</v>
      </c>
      <c r="AS118" s="40">
        <f t="shared" si="22"/>
        <v>4.2575000000000003</v>
      </c>
      <c r="AT118" s="40">
        <f>[4]Curves!$G124</f>
        <v>0.4</v>
      </c>
      <c r="AU118" s="40">
        <f t="shared" si="23"/>
        <v>4.2975000000000003</v>
      </c>
    </row>
    <row r="119" spans="1:47" x14ac:dyDescent="0.25">
      <c r="A119" s="50">
        <f>[5]Tregion!$A119</f>
        <v>39661</v>
      </c>
      <c r="B119" s="57">
        <f>[5]Tregion!$C119</f>
        <v>60.6</v>
      </c>
      <c r="C119" s="58">
        <f>[6]Tregion!$C119</f>
        <v>54.13</v>
      </c>
      <c r="D119" s="57">
        <f>[7]Tregion!$C119</f>
        <v>50.05</v>
      </c>
      <c r="E119" s="58">
        <f>[8]Tregion!$C119</f>
        <v>53.97</v>
      </c>
      <c r="F119" s="57">
        <f>[9]Tregion!$C119</f>
        <v>62.1</v>
      </c>
      <c r="G119" s="58">
        <f>[10]Tbasis!$D118</f>
        <v>66.08</v>
      </c>
      <c r="H119" s="57"/>
      <c r="I119" s="58">
        <f>[11]Tregion!$C119</f>
        <v>57.45</v>
      </c>
      <c r="J119" s="57"/>
      <c r="K119" s="58"/>
      <c r="L119" s="57"/>
      <c r="M119" s="58"/>
      <c r="N119" s="57"/>
      <c r="O119" s="58"/>
      <c r="Q119" s="57"/>
      <c r="R119" s="58">
        <f>[12]Tregion!$C119</f>
        <v>41.716234464689876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3.8925000000000001</v>
      </c>
      <c r="AN119" s="40">
        <f>AR119+0.1</f>
        <v>0.56000000000000005</v>
      </c>
      <c r="AO119" s="40">
        <f t="shared" si="20"/>
        <v>4.4525000000000006</v>
      </c>
      <c r="AP119" s="40">
        <f>[4]Curves!$J125</f>
        <v>0.13</v>
      </c>
      <c r="AQ119" s="40">
        <f t="shared" si="21"/>
        <v>4.0225</v>
      </c>
      <c r="AR119" s="40">
        <f>[4]Curves!$K125</f>
        <v>0.46</v>
      </c>
      <c r="AS119" s="40">
        <f t="shared" si="22"/>
        <v>4.3525</v>
      </c>
      <c r="AT119" s="40">
        <f>[4]Curves!$G125</f>
        <v>0.73</v>
      </c>
      <c r="AU119" s="40">
        <f t="shared" si="23"/>
        <v>4.6225000000000005</v>
      </c>
    </row>
    <row r="120" spans="1:47" x14ac:dyDescent="0.25">
      <c r="A120" s="50">
        <f>[5]Tregion!$A120</f>
        <v>39692</v>
      </c>
      <c r="B120" s="57">
        <f>[5]Tregion!$C120</f>
        <v>48.67</v>
      </c>
      <c r="C120" s="58">
        <f>[6]Tregion!$C120</f>
        <v>48.59</v>
      </c>
      <c r="D120" s="57">
        <f>[7]Tregion!$C120</f>
        <v>44.64</v>
      </c>
      <c r="E120" s="58">
        <f>[8]Tregion!$C120</f>
        <v>51.14</v>
      </c>
      <c r="F120" s="57">
        <f>[9]Tregion!$C120</f>
        <v>49.72</v>
      </c>
      <c r="G120" s="58">
        <f>[10]Tbasis!$D119</f>
        <v>53.14</v>
      </c>
      <c r="H120" s="57"/>
      <c r="I120" s="58">
        <f>[11]Tregion!$C120</f>
        <v>40.200000000000003</v>
      </c>
      <c r="J120" s="57"/>
      <c r="K120" s="58"/>
      <c r="L120" s="57"/>
      <c r="M120" s="58"/>
      <c r="N120" s="57"/>
      <c r="O120" s="58"/>
      <c r="Q120" s="57"/>
      <c r="R120" s="58">
        <f>[12]Tregion!$C120</f>
        <v>41.644975212962528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3.9305000000000003</v>
      </c>
      <c r="AN120" s="40">
        <f t="shared" ref="AN120:AN126" si="25">AR120</f>
        <v>0.77</v>
      </c>
      <c r="AO120" s="40">
        <f t="shared" si="20"/>
        <v>4.7004999999999999</v>
      </c>
      <c r="AP120" s="40">
        <f>[4]Curves!$J126</f>
        <v>0.13</v>
      </c>
      <c r="AQ120" s="40">
        <f t="shared" si="21"/>
        <v>4.0605000000000002</v>
      </c>
      <c r="AR120" s="40">
        <f>[4]Curves!$K126</f>
        <v>0.77</v>
      </c>
      <c r="AS120" s="40">
        <f t="shared" si="22"/>
        <v>4.7004999999999999</v>
      </c>
      <c r="AT120" s="40">
        <f>[4]Curves!$G126</f>
        <v>0.98</v>
      </c>
      <c r="AU120" s="40">
        <f t="shared" si="23"/>
        <v>4.9105000000000008</v>
      </c>
    </row>
    <row r="121" spans="1:47" x14ac:dyDescent="0.25">
      <c r="A121" s="50">
        <f>[5]Tregion!$A121</f>
        <v>39722</v>
      </c>
      <c r="B121" s="57">
        <f>[5]Tregion!$C121</f>
        <v>38.65</v>
      </c>
      <c r="C121" s="58">
        <f>[6]Tregion!$C121</f>
        <v>42.62</v>
      </c>
      <c r="D121" s="57">
        <f>[7]Tregion!$C121</f>
        <v>40.94</v>
      </c>
      <c r="E121" s="58">
        <f>[8]Tregion!$C121</f>
        <v>43.21</v>
      </c>
      <c r="F121" s="57">
        <f>[9]Tregion!$C121</f>
        <v>39.96</v>
      </c>
      <c r="G121" s="58">
        <f>[10]Tbasis!$D120</f>
        <v>41.23</v>
      </c>
      <c r="H121" s="57"/>
      <c r="I121" s="58">
        <f>[11]Tregion!$C121</f>
        <v>40.450000000000003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41.648829903386343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3.9755000000000003</v>
      </c>
      <c r="AN121" s="40">
        <f t="shared" si="25"/>
        <v>1.04</v>
      </c>
      <c r="AO121" s="40">
        <f t="shared" si="20"/>
        <v>5.0155000000000003</v>
      </c>
      <c r="AP121" s="40">
        <f>[4]Curves!$J127</f>
        <v>4.4999999999999998E-2</v>
      </c>
      <c r="AQ121" s="40">
        <f t="shared" si="21"/>
        <v>4.0205000000000002</v>
      </c>
      <c r="AR121" s="40">
        <f>[4]Curves!$K127</f>
        <v>1.04</v>
      </c>
      <c r="AS121" s="40">
        <f t="shared" si="22"/>
        <v>5.0155000000000003</v>
      </c>
      <c r="AT121" s="40">
        <f>[4]Curves!$G127</f>
        <v>1.6</v>
      </c>
      <c r="AU121" s="40">
        <f t="shared" si="23"/>
        <v>5.5754999999999999</v>
      </c>
    </row>
    <row r="122" spans="1:47" x14ac:dyDescent="0.25">
      <c r="A122" s="50">
        <f>[5]Tregion!$A122</f>
        <v>39753</v>
      </c>
      <c r="B122" s="57">
        <f>[5]Tregion!$C122</f>
        <v>37.22</v>
      </c>
      <c r="C122" s="58">
        <f>[6]Tregion!$C122</f>
        <v>40.29</v>
      </c>
      <c r="D122" s="57">
        <f>[7]Tregion!$C122</f>
        <v>38.659999999999997</v>
      </c>
      <c r="E122" s="58">
        <f>[8]Tregion!$C122</f>
        <v>42.22</v>
      </c>
      <c r="F122" s="57">
        <f>[9]Tregion!$C122</f>
        <v>39.69</v>
      </c>
      <c r="G122" s="58">
        <f>[10]Tbasis!$D121</f>
        <v>39.549999999999997</v>
      </c>
      <c r="H122" s="57"/>
      <c r="I122" s="58">
        <f>[11]Tregion!$C122</f>
        <v>36.450000000000003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44.108914322713282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4.0135000000000005</v>
      </c>
      <c r="AN122" s="40">
        <f t="shared" si="25"/>
        <v>1.04</v>
      </c>
      <c r="AO122" s="40">
        <f t="shared" si="20"/>
        <v>5.0535000000000005</v>
      </c>
      <c r="AP122" s="40">
        <f>[4]Curves!$J128</f>
        <v>4.4999999999999998E-2</v>
      </c>
      <c r="AQ122" s="40">
        <f t="shared" si="21"/>
        <v>4.0585000000000004</v>
      </c>
      <c r="AR122" s="40">
        <f>[4]Curves!$K128</f>
        <v>1.04</v>
      </c>
      <c r="AS122" s="40">
        <f t="shared" si="22"/>
        <v>5.0535000000000005</v>
      </c>
      <c r="AT122" s="40">
        <f>[4]Curves!$G128</f>
        <v>1.6</v>
      </c>
      <c r="AU122" s="40">
        <f t="shared" si="23"/>
        <v>5.6135000000000002</v>
      </c>
    </row>
    <row r="123" spans="1:47" x14ac:dyDescent="0.25">
      <c r="A123" s="50">
        <f>[5]Tregion!$A123</f>
        <v>39783</v>
      </c>
      <c r="B123" s="57">
        <f>[5]Tregion!$C123</f>
        <v>37.22</v>
      </c>
      <c r="C123" s="58">
        <f>[6]Tregion!$C123</f>
        <v>41.76</v>
      </c>
      <c r="D123" s="57">
        <f>[7]Tregion!$C123</f>
        <v>40.090000000000003</v>
      </c>
      <c r="E123" s="58">
        <f>[8]Tregion!$C123</f>
        <v>43.35</v>
      </c>
      <c r="F123" s="57">
        <f>[9]Tregion!$C123</f>
        <v>40.909999999999997</v>
      </c>
      <c r="G123" s="58">
        <f>[10]Tbasis!$D122</f>
        <v>39.42</v>
      </c>
      <c r="H123" s="57"/>
      <c r="I123" s="58">
        <f>[11]Tregion!$C123</f>
        <v>39.200000000000003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46.046118484005099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4.0075000000000003</v>
      </c>
      <c r="AN123" s="40">
        <f t="shared" si="25"/>
        <v>0.54</v>
      </c>
      <c r="AO123" s="40">
        <f t="shared" si="20"/>
        <v>4.5475000000000003</v>
      </c>
      <c r="AP123" s="40">
        <f>[4]Curves!$J129</f>
        <v>4.4999999999999998E-2</v>
      </c>
      <c r="AQ123" s="40">
        <f t="shared" si="21"/>
        <v>4.0525000000000002</v>
      </c>
      <c r="AR123" s="40">
        <f>[4]Curves!$K129</f>
        <v>0.54</v>
      </c>
      <c r="AS123" s="40">
        <f t="shared" si="22"/>
        <v>4.5475000000000003</v>
      </c>
      <c r="AT123" s="40">
        <f>[4]Curves!$G129</f>
        <v>0.72</v>
      </c>
      <c r="AU123" s="40">
        <f t="shared" si="23"/>
        <v>4.7275</v>
      </c>
    </row>
    <row r="124" spans="1:47" x14ac:dyDescent="0.25">
      <c r="A124" s="50">
        <f>[5]Tregion!$A124</f>
        <v>39814</v>
      </c>
      <c r="B124" s="57">
        <f>[5]Tregion!$C124</f>
        <v>37.479999999999997</v>
      </c>
      <c r="C124" s="58">
        <f>[6]Tregion!$C124</f>
        <v>44.07</v>
      </c>
      <c r="D124" s="57">
        <f>[7]Tregion!$C124</f>
        <v>41.9</v>
      </c>
      <c r="E124" s="58">
        <f>[8]Tregion!$C124</f>
        <v>43.77</v>
      </c>
      <c r="F124" s="57">
        <f>[9]Tregion!$C124</f>
        <v>41.67</v>
      </c>
      <c r="G124" s="58">
        <f>[10]Tbasis!$D123</f>
        <v>39.950000000000003</v>
      </c>
      <c r="H124" s="57"/>
      <c r="I124" s="58">
        <f>[11]Tregion!$C124</f>
        <v>29.7</v>
      </c>
      <c r="J124" s="57"/>
      <c r="K124" s="58"/>
      <c r="L124" s="57"/>
      <c r="M124" s="58"/>
      <c r="N124" s="57"/>
      <c r="O124" s="58"/>
      <c r="Q124" s="57"/>
      <c r="R124" s="58">
        <f>[12]Tregion!$C124</f>
        <v>47.396895475312583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4.0075000000000003</v>
      </c>
      <c r="AN124" s="40">
        <f t="shared" si="25"/>
        <v>0.36</v>
      </c>
      <c r="AO124" s="40">
        <f t="shared" si="20"/>
        <v>4.3675000000000006</v>
      </c>
      <c r="AP124" s="40">
        <f>[4]Curves!$J130</f>
        <v>4.4999999999999998E-2</v>
      </c>
      <c r="AQ124" s="40">
        <f t="shared" si="21"/>
        <v>4.0525000000000002</v>
      </c>
      <c r="AR124" s="40">
        <f>[4]Curves!$K130</f>
        <v>0.36</v>
      </c>
      <c r="AS124" s="40">
        <f t="shared" si="22"/>
        <v>4.3675000000000006</v>
      </c>
      <c r="AT124" s="40">
        <f>[4]Curves!$G130</f>
        <v>0.38</v>
      </c>
      <c r="AU124" s="40">
        <f t="shared" si="23"/>
        <v>4.3875000000000002</v>
      </c>
    </row>
    <row r="125" spans="1:47" x14ac:dyDescent="0.25">
      <c r="A125" s="50">
        <f>[5]Tregion!$A125</f>
        <v>39845</v>
      </c>
      <c r="B125" s="57">
        <f>[5]Tregion!$C125</f>
        <v>37</v>
      </c>
      <c r="C125" s="58">
        <f>[6]Tregion!$C125</f>
        <v>43.26</v>
      </c>
      <c r="D125" s="57">
        <f>[7]Tregion!$C125</f>
        <v>41.11</v>
      </c>
      <c r="E125" s="58">
        <f>[8]Tregion!$C125</f>
        <v>43.25</v>
      </c>
      <c r="F125" s="57">
        <f>[9]Tregion!$C125</f>
        <v>40.229999999999997</v>
      </c>
      <c r="G125" s="58">
        <f>[10]Tbasis!$D124</f>
        <v>39.47</v>
      </c>
      <c r="H125" s="57"/>
      <c r="I125" s="58">
        <f>[11]Tregion!$C125</f>
        <v>31.95</v>
      </c>
      <c r="J125" s="57"/>
      <c r="K125" s="58"/>
      <c r="L125" s="57"/>
      <c r="M125" s="58"/>
      <c r="N125" s="57"/>
      <c r="O125" s="58"/>
      <c r="Q125" s="57"/>
      <c r="R125" s="58">
        <f>[12]Tregion!$C125</f>
        <v>45.983815865214297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4.1775000000000002</v>
      </c>
      <c r="AN125" s="40">
        <f t="shared" si="25"/>
        <v>0.32500000000000001</v>
      </c>
      <c r="AO125" s="40">
        <f t="shared" si="20"/>
        <v>4.5025000000000004</v>
      </c>
      <c r="AP125" s="40">
        <f>[4]Curves!$J131</f>
        <v>4.4999999999999998E-2</v>
      </c>
      <c r="AQ125" s="40">
        <f t="shared" si="21"/>
        <v>4.2225000000000001</v>
      </c>
      <c r="AR125" s="40">
        <f>[4]Curves!$K131</f>
        <v>0.32500000000000001</v>
      </c>
      <c r="AS125" s="40">
        <f t="shared" si="22"/>
        <v>4.5025000000000004</v>
      </c>
      <c r="AT125" s="40">
        <f>[4]Curves!$G131</f>
        <v>0.33</v>
      </c>
      <c r="AU125" s="40">
        <f t="shared" si="23"/>
        <v>4.5075000000000003</v>
      </c>
    </row>
    <row r="126" spans="1:47" x14ac:dyDescent="0.25">
      <c r="A126" s="50">
        <f>[5]Tregion!$A126</f>
        <v>39873</v>
      </c>
      <c r="B126" s="57">
        <f>[5]Tregion!$C126</f>
        <v>37</v>
      </c>
      <c r="C126" s="58">
        <f>[6]Tregion!$C126</f>
        <v>40.93</v>
      </c>
      <c r="D126" s="57">
        <f>[7]Tregion!$C126</f>
        <v>38.72</v>
      </c>
      <c r="E126" s="58">
        <f>[8]Tregion!$C126</f>
        <v>42.33</v>
      </c>
      <c r="F126" s="57">
        <f>[9]Tregion!$C126</f>
        <v>38.79</v>
      </c>
      <c r="G126" s="58">
        <f>[10]Tbasis!$D125</f>
        <v>39.47</v>
      </c>
      <c r="H126" s="57"/>
      <c r="I126" s="58">
        <f>[11]Tregion!$C126</f>
        <v>28.95</v>
      </c>
      <c r="J126" s="57"/>
      <c r="K126" s="58"/>
      <c r="L126" s="57"/>
      <c r="M126" s="58"/>
      <c r="N126" s="57"/>
      <c r="O126" s="58"/>
      <c r="Q126" s="57"/>
      <c r="R126" s="58">
        <f>[12]Tregion!$C126</f>
        <v>44.16362577956572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4.3295000000000003</v>
      </c>
      <c r="AN126" s="40">
        <f t="shared" si="25"/>
        <v>0.33500000000000002</v>
      </c>
      <c r="AO126" s="40">
        <f t="shared" si="20"/>
        <v>4.6645000000000003</v>
      </c>
      <c r="AP126" s="40">
        <f>[4]Curves!$J132</f>
        <v>4.4999999999999998E-2</v>
      </c>
      <c r="AQ126" s="40">
        <f t="shared" si="21"/>
        <v>4.3745000000000003</v>
      </c>
      <c r="AR126" s="40">
        <f>[4]Curves!$K132</f>
        <v>0.33500000000000002</v>
      </c>
      <c r="AS126" s="40">
        <f t="shared" si="22"/>
        <v>4.6645000000000003</v>
      </c>
      <c r="AT126" s="40">
        <f>[4]Curves!$G132</f>
        <v>0.37</v>
      </c>
      <c r="AU126" s="40">
        <f t="shared" si="23"/>
        <v>4.6995000000000005</v>
      </c>
    </row>
    <row r="127" spans="1:47" x14ac:dyDescent="0.25">
      <c r="A127" s="50">
        <f>[5]Tregion!$A127</f>
        <v>39904</v>
      </c>
      <c r="B127" s="57">
        <f>[5]Tregion!$C127</f>
        <v>36.520000000000003</v>
      </c>
      <c r="C127" s="58">
        <f>[6]Tregion!$C127</f>
        <v>41.08</v>
      </c>
      <c r="D127" s="57">
        <f>[7]Tregion!$C127</f>
        <v>37.130000000000003</v>
      </c>
      <c r="E127" s="58">
        <f>[8]Tregion!$C127</f>
        <v>41.02</v>
      </c>
      <c r="F127" s="57">
        <f>[9]Tregion!$C127</f>
        <v>38.31</v>
      </c>
      <c r="G127" s="58">
        <f>[10]Tbasis!$D126</f>
        <v>38.99</v>
      </c>
      <c r="H127" s="57"/>
      <c r="I127" s="58">
        <f>[11]Tregion!$C127</f>
        <v>36</v>
      </c>
      <c r="J127" s="57"/>
      <c r="K127" s="58"/>
      <c r="L127" s="57"/>
      <c r="M127" s="58"/>
      <c r="N127" s="57"/>
      <c r="O127" s="58"/>
      <c r="Q127" s="57"/>
      <c r="R127" s="58">
        <f>[12]Tregion!$C127</f>
        <v>40.984661601538967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4.4394999999999998</v>
      </c>
      <c r="AN127" s="40">
        <f>AR127+0.1</f>
        <v>0.44999999999999996</v>
      </c>
      <c r="AO127" s="40">
        <f t="shared" si="20"/>
        <v>4.8895</v>
      </c>
      <c r="AP127" s="40">
        <f>[4]Curves!$J133</f>
        <v>4.4999999999999998E-2</v>
      </c>
      <c r="AQ127" s="40">
        <f t="shared" si="21"/>
        <v>4.4844999999999997</v>
      </c>
      <c r="AR127" s="40">
        <f>[4]Curves!$K133</f>
        <v>0.35</v>
      </c>
      <c r="AS127" s="40">
        <f t="shared" si="22"/>
        <v>4.7894999999999994</v>
      </c>
      <c r="AT127" s="40">
        <f>[4]Curves!$G133</f>
        <v>0.41</v>
      </c>
      <c r="AU127" s="40">
        <f t="shared" si="23"/>
        <v>4.8494999999999999</v>
      </c>
    </row>
    <row r="128" spans="1:47" x14ac:dyDescent="0.25">
      <c r="A128" s="50">
        <f>[5]Tregion!$A128</f>
        <v>39934</v>
      </c>
      <c r="B128" s="57">
        <f>[5]Tregion!$C128</f>
        <v>36.520000000000003</v>
      </c>
      <c r="C128" s="58">
        <f>[6]Tregion!$C128</f>
        <v>39.17</v>
      </c>
      <c r="D128" s="57">
        <f>[7]Tregion!$C128</f>
        <v>35.28</v>
      </c>
      <c r="E128" s="58">
        <f>[8]Tregion!$C128</f>
        <v>41.02</v>
      </c>
      <c r="F128" s="57">
        <f>[9]Tregion!$C128</f>
        <v>38.79</v>
      </c>
      <c r="G128" s="58">
        <f>[10]Tbasis!$D127</f>
        <v>38.99</v>
      </c>
      <c r="H128" s="57"/>
      <c r="I128" s="58">
        <f>[11]Tregion!$C128</f>
        <v>36</v>
      </c>
      <c r="J128" s="57"/>
      <c r="K128" s="58"/>
      <c r="L128" s="57"/>
      <c r="M128" s="58"/>
      <c r="N128" s="57"/>
      <c r="O128" s="58"/>
      <c r="Q128" s="57"/>
      <c r="R128" s="58">
        <f>[12]Tregion!$C128</f>
        <v>40.95074909218588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4.3245000000000005</v>
      </c>
      <c r="AN128" s="40">
        <f>AR128+0.1</f>
        <v>0.44999999999999996</v>
      </c>
      <c r="AO128" s="40">
        <f t="shared" si="20"/>
        <v>4.7745000000000006</v>
      </c>
      <c r="AP128" s="40">
        <f>[4]Curves!$J134</f>
        <v>0.13</v>
      </c>
      <c r="AQ128" s="40">
        <f t="shared" si="21"/>
        <v>4.4545000000000003</v>
      </c>
      <c r="AR128" s="40">
        <f>[4]Curves!$K134</f>
        <v>0.35</v>
      </c>
      <c r="AS128" s="40">
        <f t="shared" si="22"/>
        <v>4.6745000000000001</v>
      </c>
      <c r="AT128" s="40">
        <f>[4]Curves!$G134</f>
        <v>0.41</v>
      </c>
      <c r="AU128" s="40">
        <f t="shared" si="23"/>
        <v>4.7345000000000006</v>
      </c>
    </row>
    <row r="129" spans="1:38" x14ac:dyDescent="0.25">
      <c r="A129" s="50">
        <f>[5]Tregion!$A129</f>
        <v>39965</v>
      </c>
      <c r="B129" s="57">
        <f>[5]Tregion!$C129</f>
        <v>40.85</v>
      </c>
      <c r="C129" s="58">
        <f>[6]Tregion!$C129</f>
        <v>39.869999999999997</v>
      </c>
      <c r="D129" s="57">
        <f>[7]Tregion!$C129</f>
        <v>35.950000000000003</v>
      </c>
      <c r="E129" s="58">
        <f>[8]Tregion!$C129</f>
        <v>43.39</v>
      </c>
      <c r="F129" s="57">
        <f>[9]Tregion!$C129</f>
        <v>43.1</v>
      </c>
      <c r="G129" s="58">
        <f>[10]Tbasis!$D128</f>
        <v>44.5</v>
      </c>
      <c r="H129" s="57"/>
      <c r="I129" s="58">
        <f>[11]Tregion!$C129</f>
        <v>42</v>
      </c>
      <c r="J129" s="57"/>
      <c r="K129" s="58"/>
      <c r="L129" s="57"/>
      <c r="M129" s="58"/>
      <c r="N129" s="57"/>
      <c r="O129" s="58"/>
      <c r="Q129" s="57"/>
      <c r="R129" s="58">
        <f>[12]Tregion!$C129</f>
        <v>41.460481450478753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5">
      <c r="A130" s="50">
        <f>[5]Tregion!$A130</f>
        <v>39995</v>
      </c>
      <c r="B130" s="57">
        <f>[5]Tregion!$C130</f>
        <v>54.79</v>
      </c>
      <c r="C130" s="58">
        <f>[6]Tregion!$C130</f>
        <v>50.58</v>
      </c>
      <c r="D130" s="57">
        <f>[7]Tregion!$C130</f>
        <v>45.64</v>
      </c>
      <c r="E130" s="58">
        <f>[8]Tregion!$C130</f>
        <v>48.77</v>
      </c>
      <c r="F130" s="57">
        <f>[9]Tregion!$C130</f>
        <v>56.53</v>
      </c>
      <c r="G130" s="58">
        <f>[10]Tbasis!$D129</f>
        <v>59.09</v>
      </c>
      <c r="H130" s="57"/>
      <c r="I130" s="58">
        <f>[11]Tregion!$C130</f>
        <v>49</v>
      </c>
      <c r="J130" s="57"/>
      <c r="K130" s="58"/>
      <c r="L130" s="57"/>
      <c r="M130" s="58"/>
      <c r="N130" s="57"/>
      <c r="O130" s="58"/>
      <c r="Q130" s="57"/>
      <c r="R130" s="58">
        <f>[12]Tregion!$C130</f>
        <v>42.058801689227451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5">
      <c r="A131" s="50">
        <f>[5]Tregion!$A131</f>
        <v>40026</v>
      </c>
      <c r="B131" s="57">
        <f>[5]Tregion!$C131</f>
        <v>61.04</v>
      </c>
      <c r="C131" s="58">
        <f>[6]Tregion!$C131</f>
        <v>54.43</v>
      </c>
      <c r="D131" s="57">
        <f>[7]Tregion!$C131</f>
        <v>49.9</v>
      </c>
      <c r="E131" s="58">
        <f>[8]Tregion!$C131</f>
        <v>53.63</v>
      </c>
      <c r="F131" s="57">
        <f>[9]Tregion!$C131</f>
        <v>62.52</v>
      </c>
      <c r="G131" s="58">
        <f>[10]Tbasis!$D130</f>
        <v>66.27</v>
      </c>
      <c r="H131" s="57"/>
      <c r="I131" s="58">
        <f>[11]Tregion!$C131</f>
        <v>58</v>
      </c>
      <c r="J131" s="57"/>
      <c r="K131" s="58"/>
      <c r="L131" s="57"/>
      <c r="M131" s="58"/>
      <c r="N131" s="57"/>
      <c r="O131" s="58"/>
      <c r="Q131" s="57"/>
      <c r="R131" s="58">
        <f>[12]Tregion!$C131</f>
        <v>42.571177073881522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5">
      <c r="A132" s="50">
        <f>[5]Tregion!$A132</f>
        <v>40057</v>
      </c>
      <c r="B132" s="57">
        <f>[5]Tregion!$C132</f>
        <v>49.02</v>
      </c>
      <c r="C132" s="58">
        <f>[6]Tregion!$C132</f>
        <v>49.23</v>
      </c>
      <c r="D132" s="57">
        <f>[7]Tregion!$C132</f>
        <v>44.85</v>
      </c>
      <c r="E132" s="58">
        <f>[8]Tregion!$C132</f>
        <v>51.01</v>
      </c>
      <c r="F132" s="57">
        <f>[9]Tregion!$C132</f>
        <v>50.06</v>
      </c>
      <c r="G132" s="58">
        <f>[10]Tbasis!$D131</f>
        <v>53.33</v>
      </c>
      <c r="H132" s="57"/>
      <c r="I132" s="58">
        <f>[11]Tregion!$C132</f>
        <v>40.700000000000003</v>
      </c>
      <c r="J132" s="57"/>
      <c r="K132" s="58"/>
      <c r="L132" s="57"/>
      <c r="M132" s="58"/>
      <c r="N132" s="57"/>
      <c r="O132" s="58"/>
      <c r="Q132" s="57"/>
      <c r="R132" s="58">
        <f>[12]Tregion!$C132</f>
        <v>42.528790411544428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5">
      <c r="A133" s="50">
        <f>[5]Tregion!$A133</f>
        <v>40087</v>
      </c>
      <c r="B133" s="57">
        <f>[5]Tregion!$C133</f>
        <v>38.93</v>
      </c>
      <c r="C133" s="58">
        <f>[6]Tregion!$C133</f>
        <v>43.61</v>
      </c>
      <c r="D133" s="57">
        <f>[7]Tregion!$C133</f>
        <v>41.41</v>
      </c>
      <c r="E133" s="58">
        <f>[8]Tregion!$C133</f>
        <v>43.66</v>
      </c>
      <c r="F133" s="57">
        <f>[9]Tregion!$C133</f>
        <v>40.229999999999997</v>
      </c>
      <c r="G133" s="58">
        <f>[10]Tbasis!$D132</f>
        <v>41.5</v>
      </c>
      <c r="H133" s="57"/>
      <c r="I133" s="58">
        <f>[11]Tregion!$C133</f>
        <v>41</v>
      </c>
      <c r="J133" s="57"/>
      <c r="K133" s="58"/>
      <c r="L133" s="57"/>
      <c r="M133" s="58"/>
      <c r="N133" s="57"/>
      <c r="O133" s="58"/>
      <c r="Q133" s="57"/>
      <c r="R133" s="58">
        <f>[12]Tregion!$C133</f>
        <v>42.561658401597221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5">
      <c r="A134" s="50">
        <f>[5]Tregion!$A134</f>
        <v>40118</v>
      </c>
      <c r="B134" s="57">
        <f>[5]Tregion!$C134</f>
        <v>37.49</v>
      </c>
      <c r="C134" s="58">
        <f>[6]Tregion!$C134</f>
        <v>41.42</v>
      </c>
      <c r="D134" s="57">
        <f>[7]Tregion!$C134</f>
        <v>39.29</v>
      </c>
      <c r="E134" s="58">
        <f>[8]Tregion!$C134</f>
        <v>42.74</v>
      </c>
      <c r="F134" s="57">
        <f>[9]Tregion!$C134</f>
        <v>39.97</v>
      </c>
      <c r="G134" s="58">
        <f>[10]Tbasis!$D133</f>
        <v>39.83</v>
      </c>
      <c r="H134" s="57"/>
      <c r="I134" s="58">
        <f>[11]Tregion!$C134</f>
        <v>37</v>
      </c>
      <c r="J134" s="57"/>
      <c r="K134" s="58"/>
      <c r="L134" s="57"/>
      <c r="M134" s="58"/>
      <c r="N134" s="57"/>
      <c r="O134" s="58"/>
      <c r="Q134" s="57"/>
      <c r="R134" s="58">
        <f>[12]Tregion!$C134</f>
        <v>45.507680424185814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5">
      <c r="A135" s="50">
        <f>[5]Tregion!$A135</f>
        <v>40148</v>
      </c>
      <c r="B135" s="57">
        <f>[5]Tregion!$C135</f>
        <v>37.49</v>
      </c>
      <c r="C135" s="58">
        <f>[6]Tregion!$C135</f>
        <v>42.81</v>
      </c>
      <c r="D135" s="57">
        <f>[7]Tregion!$C135</f>
        <v>40.619999999999997</v>
      </c>
      <c r="E135" s="58">
        <f>[8]Tregion!$C135</f>
        <v>43.79</v>
      </c>
      <c r="F135" s="57">
        <f>[9]Tregion!$C135</f>
        <v>41.19</v>
      </c>
      <c r="G135" s="58">
        <f>[10]Tbasis!$D134</f>
        <v>39.71</v>
      </c>
      <c r="H135" s="57"/>
      <c r="I135" s="58">
        <f>[11]Tregion!$C135</f>
        <v>39.700000000000003</v>
      </c>
      <c r="J135" s="57"/>
      <c r="K135" s="58"/>
      <c r="L135" s="57"/>
      <c r="M135" s="58"/>
      <c r="N135" s="57"/>
      <c r="O135" s="58"/>
      <c r="Q135" s="57"/>
      <c r="R135" s="58">
        <f>[12]Tregion!$C135</f>
        <v>47.469637829623778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5">
      <c r="A136" s="50">
        <f>[5]Tregion!$A136</f>
        <v>40179</v>
      </c>
      <c r="B136" s="57">
        <f>[5]Tregion!$C136</f>
        <v>37.75</v>
      </c>
      <c r="C136" s="58">
        <f>[6]Tregion!$C136</f>
        <v>45.07</v>
      </c>
      <c r="D136" s="57">
        <f>[7]Tregion!$C136</f>
        <v>42.34</v>
      </c>
      <c r="E136" s="58">
        <f>[8]Tregion!$C136</f>
        <v>44.2</v>
      </c>
      <c r="F136" s="57">
        <f>[9]Tregion!$C136</f>
        <v>41.95</v>
      </c>
      <c r="G136" s="58">
        <f>[10]Tbasis!$D135</f>
        <v>40.17</v>
      </c>
      <c r="H136" s="57"/>
      <c r="I136" s="58">
        <f>[11]Tregion!$C136</f>
        <v>30.2</v>
      </c>
      <c r="J136" s="57"/>
      <c r="K136" s="58"/>
      <c r="L136" s="57"/>
      <c r="M136" s="58"/>
      <c r="N136" s="57"/>
      <c r="O136" s="58"/>
      <c r="Q136" s="57"/>
      <c r="R136" s="58">
        <f>[12]Tregion!$C136</f>
        <v>48.872423741585465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5">
      <c r="A137" s="50">
        <f>[5]Tregion!$A137</f>
        <v>40210</v>
      </c>
      <c r="B137" s="57">
        <f>[5]Tregion!$C137</f>
        <v>37.270000000000003</v>
      </c>
      <c r="C137" s="58">
        <f>[6]Tregion!$C137</f>
        <v>44.31</v>
      </c>
      <c r="D137" s="57">
        <f>[7]Tregion!$C137</f>
        <v>41.6</v>
      </c>
      <c r="E137" s="58">
        <f>[8]Tregion!$C137</f>
        <v>43.72</v>
      </c>
      <c r="F137" s="57">
        <f>[9]Tregion!$C137</f>
        <v>40.5</v>
      </c>
      <c r="G137" s="58">
        <f>[10]Tbasis!$D136</f>
        <v>39.69</v>
      </c>
      <c r="H137" s="57"/>
      <c r="I137" s="58">
        <f>[11]Tregion!$C137</f>
        <v>32.450000000000003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47.454641153099409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5">
      <c r="A138" s="50">
        <f>[5]Tregion!$A138</f>
        <v>40238</v>
      </c>
      <c r="B138" s="57">
        <f>[5]Tregion!$C138</f>
        <v>37.270000000000003</v>
      </c>
      <c r="C138" s="58">
        <f>[6]Tregion!$C138</f>
        <v>42.12</v>
      </c>
      <c r="D138" s="57">
        <f>[7]Tregion!$C138</f>
        <v>39.380000000000003</v>
      </c>
      <c r="E138" s="58">
        <f>[8]Tregion!$C138</f>
        <v>42.87</v>
      </c>
      <c r="F138" s="57">
        <f>[9]Tregion!$C138</f>
        <v>39.049999999999997</v>
      </c>
      <c r="G138" s="58">
        <f>[10]Tbasis!$D137</f>
        <v>39.700000000000003</v>
      </c>
      <c r="H138" s="57"/>
      <c r="I138" s="58">
        <f>[11]Tregion!$C138</f>
        <v>29.45</v>
      </c>
      <c r="J138" s="57"/>
      <c r="K138" s="58"/>
      <c r="L138" s="57"/>
      <c r="M138" s="58"/>
      <c r="N138" s="57"/>
      <c r="O138" s="58"/>
      <c r="Q138" s="57"/>
      <c r="R138" s="58">
        <f>[12]Tregion!$C138</f>
        <v>45.624743993744403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5">
      <c r="A139" s="50">
        <f>[5]Tregion!$A139</f>
        <v>40269</v>
      </c>
      <c r="B139" s="57">
        <f>[5]Tregion!$C139</f>
        <v>36.78</v>
      </c>
      <c r="C139" s="58">
        <f>[6]Tregion!$C139</f>
        <v>42.26</v>
      </c>
      <c r="D139" s="57">
        <f>[7]Tregion!$C139</f>
        <v>37.9</v>
      </c>
      <c r="E139" s="58">
        <f>[8]Tregion!$C139</f>
        <v>41.65</v>
      </c>
      <c r="F139" s="57">
        <f>[9]Tregion!$C139</f>
        <v>38.57</v>
      </c>
      <c r="G139" s="58">
        <f>[10]Tbasis!$D138</f>
        <v>39.21</v>
      </c>
      <c r="H139" s="57"/>
      <c r="I139" s="58">
        <f>[11]Tregion!$C139</f>
        <v>36.75</v>
      </c>
      <c r="J139" s="57"/>
      <c r="K139" s="58"/>
      <c r="L139" s="57"/>
      <c r="M139" s="58"/>
      <c r="N139" s="57"/>
      <c r="O139" s="58"/>
      <c r="Q139" s="57"/>
      <c r="R139" s="58">
        <f>[12]Tregion!$C139</f>
        <v>41.978480396856718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5">
      <c r="A140" s="50">
        <f>[5]Tregion!$A140</f>
        <v>40299</v>
      </c>
      <c r="B140" s="57">
        <f>[5]Tregion!$C140</f>
        <v>36.78</v>
      </c>
      <c r="C140" s="58">
        <f>[6]Tregion!$C140</f>
        <v>40.47</v>
      </c>
      <c r="D140" s="57">
        <f>[7]Tregion!$C140</f>
        <v>36.17</v>
      </c>
      <c r="E140" s="58">
        <f>[8]Tregion!$C140</f>
        <v>41.65</v>
      </c>
      <c r="F140" s="57">
        <f>[9]Tregion!$C140</f>
        <v>39.049999999999997</v>
      </c>
      <c r="G140" s="58">
        <f>[10]Tbasis!$D139</f>
        <v>39.21</v>
      </c>
      <c r="H140" s="57"/>
      <c r="I140" s="58">
        <f>[11]Tregion!$C140</f>
        <v>36.75</v>
      </c>
      <c r="J140" s="57"/>
      <c r="K140" s="58"/>
      <c r="L140" s="57"/>
      <c r="M140" s="58"/>
      <c r="N140" s="57"/>
      <c r="O140" s="58"/>
      <c r="Q140" s="57"/>
      <c r="R140" s="58">
        <f>[12]Tregion!$C140</f>
        <v>41.950978761828878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5">
      <c r="A141" s="50">
        <f>[5]Tregion!$A141</f>
        <v>40330</v>
      </c>
      <c r="B141" s="57">
        <f>[5]Tregion!$C141</f>
        <v>41.14</v>
      </c>
      <c r="C141" s="58">
        <f>[6]Tregion!$C141</f>
        <v>41.12</v>
      </c>
      <c r="D141" s="57">
        <f>[7]Tregion!$C141</f>
        <v>36.79</v>
      </c>
      <c r="E141" s="58">
        <f>[8]Tregion!$C141</f>
        <v>43.84</v>
      </c>
      <c r="F141" s="57">
        <f>[9]Tregion!$C141</f>
        <v>43.4</v>
      </c>
      <c r="G141" s="58">
        <f>[10]Tbasis!$D140</f>
        <v>44.64</v>
      </c>
      <c r="H141" s="57"/>
      <c r="I141" s="58">
        <f>[11]Tregion!$C141</f>
        <v>42.75</v>
      </c>
      <c r="J141" s="57"/>
      <c r="K141" s="58"/>
      <c r="L141" s="57"/>
      <c r="M141" s="58"/>
      <c r="N141" s="57"/>
      <c r="O141" s="58"/>
      <c r="Q141" s="57"/>
      <c r="R141" s="58">
        <f>[12]Tregion!$C141</f>
        <v>42.472685458693455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5">
      <c r="A142" s="50">
        <f>[5]Tregion!$A142</f>
        <v>40360</v>
      </c>
      <c r="B142" s="57">
        <f>[5]Tregion!$C142</f>
        <v>55.18</v>
      </c>
      <c r="C142" s="58">
        <f>[6]Tregion!$C142</f>
        <v>51.2</v>
      </c>
      <c r="D142" s="57">
        <f>[7]Tregion!$C142</f>
        <v>45.82</v>
      </c>
      <c r="E142" s="58">
        <f>[8]Tregion!$C142</f>
        <v>48.84</v>
      </c>
      <c r="F142" s="57">
        <f>[9]Tregion!$C142</f>
        <v>56.91</v>
      </c>
      <c r="G142" s="58">
        <f>[10]Tbasis!$D141</f>
        <v>59.27</v>
      </c>
      <c r="H142" s="57"/>
      <c r="I142" s="58">
        <f>[11]Tregion!$C142</f>
        <v>49.75</v>
      </c>
      <c r="J142" s="57"/>
      <c r="K142" s="58"/>
      <c r="L142" s="57"/>
      <c r="M142" s="58"/>
      <c r="N142" s="57"/>
      <c r="O142" s="58"/>
      <c r="Q142" s="57"/>
      <c r="R142" s="58">
        <f>[12]Tregion!$C142</f>
        <v>43.083801621255169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5">
      <c r="A143" s="50">
        <f>[5]Tregion!$A143</f>
        <v>40391</v>
      </c>
      <c r="B143" s="57">
        <f>[5]Tregion!$C143</f>
        <v>61.47</v>
      </c>
      <c r="C143" s="58">
        <f>[6]Tregion!$C143</f>
        <v>54.83</v>
      </c>
      <c r="D143" s="57">
        <f>[7]Tregion!$C143</f>
        <v>49.78</v>
      </c>
      <c r="E143" s="58">
        <f>[8]Tregion!$C143</f>
        <v>53.34</v>
      </c>
      <c r="F143" s="57">
        <f>[9]Tregion!$C143</f>
        <v>62.95</v>
      </c>
      <c r="G143" s="58">
        <f>[10]Tbasis!$D142</f>
        <v>66.41</v>
      </c>
      <c r="H143" s="57"/>
      <c r="I143" s="58">
        <f>[11]Tregion!$C143</f>
        <v>58.75</v>
      </c>
      <c r="J143" s="57"/>
      <c r="K143" s="58"/>
      <c r="L143" s="57"/>
      <c r="M143" s="58"/>
      <c r="N143" s="57"/>
      <c r="O143" s="58"/>
      <c r="Q143" s="57"/>
      <c r="R143" s="58">
        <f>[12]Tregion!$C143</f>
        <v>43.608525185129189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5">
      <c r="A144" s="50">
        <f>[5]Tregion!$A144</f>
        <v>40422</v>
      </c>
      <c r="B144" s="57">
        <f>[5]Tregion!$C144</f>
        <v>49.37</v>
      </c>
      <c r="C144" s="58">
        <f>[6]Tregion!$C144</f>
        <v>49.93</v>
      </c>
      <c r="D144" s="57">
        <f>[7]Tregion!$C144</f>
        <v>45.09</v>
      </c>
      <c r="E144" s="58">
        <f>[8]Tregion!$C144</f>
        <v>50.91</v>
      </c>
      <c r="F144" s="57">
        <f>[9]Tregion!$C144</f>
        <v>50.4</v>
      </c>
      <c r="G144" s="58">
        <f>[10]Tbasis!$D143</f>
        <v>53.47</v>
      </c>
      <c r="H144" s="57"/>
      <c r="I144" s="58">
        <f>[11]Tregion!$C144</f>
        <v>41.2</v>
      </c>
      <c r="J144" s="57"/>
      <c r="K144" s="58"/>
      <c r="L144" s="57"/>
      <c r="M144" s="58"/>
      <c r="N144" s="57"/>
      <c r="O144" s="58"/>
      <c r="Q144" s="57"/>
      <c r="R144" s="58">
        <f>[12]Tregion!$C144</f>
        <v>43.572946718309559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5">
      <c r="A145" s="50">
        <f>[5]Tregion!$A145</f>
        <v>40452</v>
      </c>
      <c r="B145" s="57">
        <f>[5]Tregion!$C145</f>
        <v>39.21</v>
      </c>
      <c r="C145" s="58">
        <f>[6]Tregion!$C145</f>
        <v>44.65</v>
      </c>
      <c r="D145" s="57">
        <f>[7]Tregion!$C145</f>
        <v>41.88</v>
      </c>
      <c r="E145" s="58">
        <f>[8]Tregion!$C145</f>
        <v>44.1</v>
      </c>
      <c r="F145" s="57">
        <f>[9]Tregion!$C145</f>
        <v>40.5</v>
      </c>
      <c r="G145" s="58">
        <f>[10]Tbasis!$D144</f>
        <v>41.73</v>
      </c>
      <c r="H145" s="57"/>
      <c r="I145" s="58">
        <f>[11]Tregion!$C145</f>
        <v>41.75</v>
      </c>
      <c r="J145" s="57"/>
      <c r="K145" s="58"/>
      <c r="L145" s="57"/>
      <c r="M145" s="58"/>
      <c r="N145" s="57"/>
      <c r="O145" s="58"/>
      <c r="Q145" s="57"/>
      <c r="R145" s="58">
        <f>[12]Tregion!$C145</f>
        <v>43.613169997259945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5">
      <c r="A146" s="50">
        <f>[5]Tregion!$A146</f>
        <v>40483</v>
      </c>
      <c r="B146" s="57">
        <f>[5]Tregion!$C146</f>
        <v>37.75</v>
      </c>
      <c r="C146" s="58">
        <f>[6]Tregion!$C146</f>
        <v>42.59</v>
      </c>
      <c r="D146" s="57">
        <f>[7]Tregion!$C146</f>
        <v>39.909999999999997</v>
      </c>
      <c r="E146" s="58">
        <f>[8]Tregion!$C146</f>
        <v>43.25</v>
      </c>
      <c r="F146" s="57">
        <f>[9]Tregion!$C146</f>
        <v>40.24</v>
      </c>
      <c r="G146" s="58">
        <f>[10]Tbasis!$D145</f>
        <v>40.06</v>
      </c>
      <c r="H146" s="57"/>
      <c r="I146" s="58">
        <f>[11]Tregion!$C146</f>
        <v>37.75</v>
      </c>
      <c r="J146" s="57"/>
      <c r="K146" s="58"/>
      <c r="L146" s="57"/>
      <c r="M146" s="58"/>
      <c r="N146" s="57"/>
      <c r="O146" s="58"/>
      <c r="Q146" s="57"/>
      <c r="R146" s="58">
        <f>[12]Tregion!$C146</f>
        <v>46.213892967868247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5">
      <c r="A147" s="50">
        <f>[5]Tregion!$A147</f>
        <v>40513</v>
      </c>
      <c r="B147" s="57">
        <f>[5]Tregion!$C147</f>
        <v>37.75</v>
      </c>
      <c r="C147" s="58">
        <f>[6]Tregion!$C147</f>
        <v>43.89</v>
      </c>
      <c r="D147" s="57">
        <f>[7]Tregion!$C147</f>
        <v>41.15</v>
      </c>
      <c r="E147" s="58">
        <f>[8]Tregion!$C147</f>
        <v>44.22</v>
      </c>
      <c r="F147" s="57">
        <f>[9]Tregion!$C147</f>
        <v>41.47</v>
      </c>
      <c r="G147" s="58">
        <f>[10]Tbasis!$D146</f>
        <v>39.950000000000003</v>
      </c>
      <c r="H147" s="57"/>
      <c r="I147" s="58">
        <f>[11]Tregion!$C147</f>
        <v>40.200000000000003</v>
      </c>
      <c r="J147" s="57"/>
      <c r="K147" s="58"/>
      <c r="L147" s="57"/>
      <c r="M147" s="58"/>
      <c r="N147" s="57"/>
      <c r="O147" s="58"/>
      <c r="Q147" s="57"/>
      <c r="R147" s="58">
        <f>[12]Tregion!$C147</f>
        <v>48.204058666547539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5">
      <c r="A148" s="50">
        <f>[5]Tregion!$A148</f>
        <v>40544</v>
      </c>
      <c r="B148" s="57">
        <f>[5]Tregion!$C148</f>
        <v>38.020000000000003</v>
      </c>
      <c r="C148" s="58">
        <f>[6]Tregion!$C148</f>
        <v>46.07</v>
      </c>
      <c r="D148" s="57">
        <f>[7]Tregion!$C148</f>
        <v>42.77</v>
      </c>
      <c r="E148" s="58">
        <f>[8]Tregion!$C148</f>
        <v>44.62</v>
      </c>
      <c r="F148" s="57">
        <f>[9]Tregion!$C148</f>
        <v>42.23</v>
      </c>
      <c r="G148" s="58">
        <f>[10]Tbasis!$D147</f>
        <v>40.39</v>
      </c>
      <c r="H148" s="57"/>
      <c r="I148" s="58">
        <f>[11]Tregion!$C148</f>
        <v>30.7</v>
      </c>
      <c r="J148" s="57"/>
      <c r="K148" s="58"/>
      <c r="L148" s="57"/>
      <c r="M148" s="58"/>
      <c r="N148" s="57"/>
      <c r="O148" s="58"/>
      <c r="Q148" s="57"/>
      <c r="R148" s="58">
        <f>[12]Tregion!$C148</f>
        <v>43.447020480228801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5">
      <c r="A149" s="50">
        <f>[5]Tregion!$A149</f>
        <v>40575</v>
      </c>
      <c r="B149" s="57">
        <f>[5]Tregion!$C149</f>
        <v>37.53</v>
      </c>
      <c r="C149" s="58">
        <f>[6]Tregion!$C149</f>
        <v>45.36</v>
      </c>
      <c r="D149" s="57">
        <f>[7]Tregion!$C149</f>
        <v>42.09</v>
      </c>
      <c r="E149" s="58">
        <f>[8]Tregion!$C149</f>
        <v>44.17</v>
      </c>
      <c r="F149" s="57">
        <f>[9]Tregion!$C149</f>
        <v>40.770000000000003</v>
      </c>
      <c r="G149" s="58">
        <f>[10]Tbasis!$D148</f>
        <v>39.9</v>
      </c>
      <c r="H149" s="57"/>
      <c r="I149" s="58">
        <f>[11]Tregion!$C149</f>
        <v>32.950000000000003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42.151701490568136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5">
      <c r="A150" s="50">
        <f>[5]Tregion!$A150</f>
        <v>40603</v>
      </c>
      <c r="B150" s="57">
        <f>[5]Tregion!$C150</f>
        <v>37.53</v>
      </c>
      <c r="C150" s="58">
        <f>[6]Tregion!$C150</f>
        <v>43.31</v>
      </c>
      <c r="D150" s="57">
        <f>[7]Tregion!$C150</f>
        <v>40.020000000000003</v>
      </c>
      <c r="E150" s="58">
        <f>[8]Tregion!$C150</f>
        <v>43.39</v>
      </c>
      <c r="F150" s="57">
        <f>[9]Tregion!$C150</f>
        <v>39.31</v>
      </c>
      <c r="G150" s="58">
        <f>[10]Tbasis!$D149</f>
        <v>39.909999999999997</v>
      </c>
      <c r="H150" s="57"/>
      <c r="I150" s="58">
        <f>[11]Tregion!$C150</f>
        <v>29.95</v>
      </c>
      <c r="J150" s="57"/>
      <c r="K150" s="58"/>
      <c r="L150" s="57"/>
      <c r="M150" s="58"/>
      <c r="N150" s="57"/>
      <c r="O150" s="58"/>
      <c r="Q150" s="57"/>
      <c r="R150" s="58">
        <f>[12]Tregion!$C150</f>
        <v>40.48319904676832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5">
      <c r="A151" s="50">
        <f>[5]Tregion!$A151</f>
        <v>40634</v>
      </c>
      <c r="B151" s="57">
        <f>[5]Tregion!$C151</f>
        <v>37.049999999999997</v>
      </c>
      <c r="C151" s="58">
        <f>[6]Tregion!$C151</f>
        <v>43.44</v>
      </c>
      <c r="D151" s="57">
        <f>[7]Tregion!$C151</f>
        <v>38.64</v>
      </c>
      <c r="E151" s="58">
        <f>[8]Tregion!$C151</f>
        <v>42.26</v>
      </c>
      <c r="F151" s="57">
        <f>[9]Tregion!$C151</f>
        <v>38.83</v>
      </c>
      <c r="G151" s="58">
        <f>[10]Tbasis!$D150</f>
        <v>39.43</v>
      </c>
      <c r="H151" s="57"/>
      <c r="I151" s="58">
        <f>[11]Tregion!$C151</f>
        <v>37.25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37.569157518023431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5">
      <c r="A152" s="50">
        <f>[5]Tregion!$A152</f>
        <v>40664</v>
      </c>
      <c r="B152" s="57">
        <f>[5]Tregion!$C152</f>
        <v>37.049999999999997</v>
      </c>
      <c r="C152" s="58">
        <f>[6]Tregion!$C152</f>
        <v>41.75</v>
      </c>
      <c r="D152" s="57">
        <f>[7]Tregion!$C152</f>
        <v>37.04</v>
      </c>
      <c r="E152" s="58">
        <f>[8]Tregion!$C152</f>
        <v>42.26</v>
      </c>
      <c r="F152" s="57">
        <f>[9]Tregion!$C152</f>
        <v>39.31</v>
      </c>
      <c r="G152" s="58">
        <f>[10]Tbasis!$D151</f>
        <v>39.43</v>
      </c>
      <c r="H152" s="57"/>
      <c r="I152" s="58">
        <f>[11]Tregion!$C152</f>
        <v>37.25</v>
      </c>
      <c r="J152" s="57"/>
      <c r="K152" s="58"/>
      <c r="L152" s="57"/>
      <c r="M152" s="58"/>
      <c r="N152" s="57"/>
      <c r="O152" s="58"/>
      <c r="Q152" s="57"/>
      <c r="R152" s="58">
        <f>[12]Tregion!$C152</f>
        <v>37.538071146782784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5">
      <c r="A153" s="50">
        <f>[5]Tregion!$A153</f>
        <v>40695</v>
      </c>
      <c r="B153" s="57">
        <f>[5]Tregion!$C153</f>
        <v>41.43</v>
      </c>
      <c r="C153" s="58">
        <f>[6]Tregion!$C153</f>
        <v>42.36</v>
      </c>
      <c r="D153" s="57">
        <f>[7]Tregion!$C153</f>
        <v>37.619999999999997</v>
      </c>
      <c r="E153" s="58">
        <f>[8]Tregion!$C153</f>
        <v>44.29</v>
      </c>
      <c r="F153" s="57">
        <f>[9]Tregion!$C153</f>
        <v>43.69</v>
      </c>
      <c r="G153" s="58">
        <f>[10]Tbasis!$D152</f>
        <v>44.79</v>
      </c>
      <c r="H153" s="57"/>
      <c r="I153" s="58">
        <f>[11]Tregion!$C153</f>
        <v>43.25</v>
      </c>
      <c r="J153" s="57"/>
      <c r="K153" s="58"/>
      <c r="L153" s="57"/>
      <c r="M153" s="58"/>
      <c r="N153" s="57"/>
      <c r="O153" s="58"/>
      <c r="Q153" s="57"/>
      <c r="R153" s="58">
        <f>[12]Tregion!$C153</f>
        <v>38.005324370608825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5">
      <c r="A154" s="50">
        <f>[5]Tregion!$A154</f>
        <v>40725</v>
      </c>
      <c r="B154" s="57">
        <f>[5]Tregion!$C154</f>
        <v>55.57</v>
      </c>
      <c r="C154" s="58">
        <f>[6]Tregion!$C154</f>
        <v>51.84</v>
      </c>
      <c r="D154" s="57">
        <f>[7]Tregion!$C154</f>
        <v>46.02</v>
      </c>
      <c r="E154" s="58">
        <f>[8]Tregion!$C154</f>
        <v>48.92</v>
      </c>
      <c r="F154" s="57">
        <f>[9]Tregion!$C154</f>
        <v>57.3</v>
      </c>
      <c r="G154" s="58">
        <f>[10]Tbasis!$D153</f>
        <v>59.46</v>
      </c>
      <c r="H154" s="57"/>
      <c r="I154" s="58">
        <f>[11]Tregion!$C154</f>
        <v>50.25</v>
      </c>
      <c r="J154" s="57"/>
      <c r="K154" s="58"/>
      <c r="L154" s="57"/>
      <c r="M154" s="58"/>
      <c r="N154" s="57"/>
      <c r="O154" s="58"/>
      <c r="Q154" s="57"/>
      <c r="R154" s="58">
        <f>[12]Tregion!$C154</f>
        <v>38.553782901615151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5">
      <c r="A155" s="50">
        <f>[5]Tregion!$A155</f>
        <v>40756</v>
      </c>
      <c r="B155" s="57">
        <f>[5]Tregion!$C155</f>
        <v>61.91</v>
      </c>
      <c r="C155" s="58">
        <f>[6]Tregion!$C155</f>
        <v>55.25</v>
      </c>
      <c r="D155" s="57">
        <f>[7]Tregion!$C155</f>
        <v>49.71</v>
      </c>
      <c r="E155" s="58">
        <f>[8]Tregion!$C155</f>
        <v>53.1</v>
      </c>
      <c r="F155" s="57">
        <f>[9]Tregion!$C155</f>
        <v>63.37</v>
      </c>
      <c r="G155" s="58">
        <f>[10]Tbasis!$D154</f>
        <v>66.58</v>
      </c>
      <c r="H155" s="57"/>
      <c r="I155" s="58">
        <f>[11]Tregion!$C155</f>
        <v>59.25</v>
      </c>
      <c r="J155" s="57"/>
      <c r="K155" s="58"/>
      <c r="L155" s="57"/>
      <c r="M155" s="58"/>
      <c r="N155" s="57"/>
      <c r="O155" s="58"/>
      <c r="Q155" s="57"/>
      <c r="R155" s="58">
        <f>[12]Tregion!$C155</f>
        <v>39.023458892149712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5">
      <c r="A156" s="50">
        <f>[5]Tregion!$A156</f>
        <v>40787</v>
      </c>
      <c r="B156" s="57">
        <f>[5]Tregion!$C156</f>
        <v>49.72</v>
      </c>
      <c r="C156" s="58">
        <f>[6]Tregion!$C156</f>
        <v>50.65</v>
      </c>
      <c r="D156" s="57">
        <f>[7]Tregion!$C156</f>
        <v>45.34</v>
      </c>
      <c r="E156" s="58">
        <f>[8]Tregion!$C156</f>
        <v>50.85</v>
      </c>
      <c r="F156" s="57">
        <f>[9]Tregion!$C156</f>
        <v>50.74</v>
      </c>
      <c r="G156" s="58">
        <f>[10]Tbasis!$D155</f>
        <v>53.62</v>
      </c>
      <c r="H156" s="57"/>
      <c r="I156" s="58">
        <f>[11]Tregion!$C156</f>
        <v>41.7</v>
      </c>
      <c r="J156" s="57"/>
      <c r="K156" s="58"/>
      <c r="L156" s="57"/>
      <c r="M156" s="58"/>
      <c r="N156" s="57"/>
      <c r="O156" s="58"/>
      <c r="Q156" s="57"/>
      <c r="R156" s="58">
        <f>[12]Tregion!$C156</f>
        <v>38.984604571245768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5">
      <c r="A157" s="50">
        <f>[5]Tregion!$A157</f>
        <v>40817</v>
      </c>
      <c r="B157" s="57">
        <f>[5]Tregion!$C157</f>
        <v>39.479999999999997</v>
      </c>
      <c r="C157" s="58">
        <f>[6]Tregion!$C157</f>
        <v>45.68</v>
      </c>
      <c r="D157" s="57">
        <f>[7]Tregion!$C157</f>
        <v>42.35</v>
      </c>
      <c r="E157" s="58">
        <f>[8]Tregion!$C157</f>
        <v>44.53</v>
      </c>
      <c r="F157" s="57">
        <f>[9]Tregion!$C157</f>
        <v>40.770000000000003</v>
      </c>
      <c r="G157" s="58">
        <f>[10]Tbasis!$D156</f>
        <v>41.94</v>
      </c>
      <c r="H157" s="57"/>
      <c r="I157" s="58">
        <f>[11]Tregion!$C157</f>
        <v>42.25</v>
      </c>
      <c r="J157" s="57"/>
      <c r="K157" s="58"/>
      <c r="L157" s="57"/>
      <c r="M157" s="58"/>
      <c r="N157" s="57"/>
      <c r="O157" s="58"/>
      <c r="Q157" s="57"/>
      <c r="R157" s="58">
        <f>[12]Tregion!$C157</f>
        <v>39.014733469407709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5">
      <c r="A158" s="50">
        <f>[5]Tregion!$A158</f>
        <v>40848</v>
      </c>
      <c r="B158" s="57">
        <f>[5]Tregion!$C158</f>
        <v>38.020000000000003</v>
      </c>
      <c r="C158" s="58">
        <f>[6]Tregion!$C158</f>
        <v>43.75</v>
      </c>
      <c r="D158" s="57">
        <f>[7]Tregion!$C158</f>
        <v>40.520000000000003</v>
      </c>
      <c r="E158" s="58">
        <f>[8]Tregion!$C158</f>
        <v>43.74</v>
      </c>
      <c r="F158" s="57">
        <f>[9]Tregion!$C158</f>
        <v>40.520000000000003</v>
      </c>
      <c r="G158" s="58">
        <f>[10]Tbasis!$D157</f>
        <v>40.29</v>
      </c>
      <c r="H158" s="57"/>
      <c r="I158" s="58">
        <f>[11]Tregion!$C158</f>
        <v>38.25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41.715245346125045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5">
      <c r="A159" s="50">
        <f>[5]Tregion!$A159</f>
        <v>40878</v>
      </c>
      <c r="B159" s="57">
        <f>[5]Tregion!$C159</f>
        <v>38.020000000000003</v>
      </c>
      <c r="C159" s="58">
        <f>[6]Tregion!$C159</f>
        <v>44.98</v>
      </c>
      <c r="D159" s="57">
        <f>[7]Tregion!$C159</f>
        <v>41.67</v>
      </c>
      <c r="E159" s="58">
        <f>[8]Tregion!$C159</f>
        <v>44.65</v>
      </c>
      <c r="F159" s="57">
        <f>[9]Tregion!$C159</f>
        <v>41.75</v>
      </c>
      <c r="G159" s="58">
        <f>[10]Tbasis!$D158</f>
        <v>40.18</v>
      </c>
      <c r="H159" s="57"/>
      <c r="I159" s="58">
        <f>[11]Tregion!$C159</f>
        <v>40.700000000000003</v>
      </c>
      <c r="J159" s="57"/>
      <c r="K159" s="58"/>
      <c r="L159" s="57"/>
      <c r="M159" s="58"/>
      <c r="N159" s="57"/>
      <c r="O159" s="58"/>
      <c r="Q159" s="57"/>
      <c r="R159" s="58">
        <f>[12]Tregion!$C159</f>
        <v>43.51370076647634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5">
      <c r="A160" s="50">
        <f>[5]Tregion!$A160</f>
        <v>40909</v>
      </c>
      <c r="B160" s="57">
        <f>[5]Tregion!$C160</f>
        <v>38.29</v>
      </c>
      <c r="C160" s="58">
        <f>[6]Tregion!$C160</f>
        <v>47.08</v>
      </c>
      <c r="D160" s="57">
        <f>[7]Tregion!$C160</f>
        <v>43.22</v>
      </c>
      <c r="E160" s="58">
        <f>[8]Tregion!$C160</f>
        <v>45.04</v>
      </c>
      <c r="F160" s="57">
        <f>[9]Tregion!$C160</f>
        <v>42.51</v>
      </c>
      <c r="G160" s="58">
        <f>[10]Tbasis!$D159</f>
        <v>40.61</v>
      </c>
      <c r="H160" s="57"/>
      <c r="I160" s="58">
        <f>[11]Tregion!$C160</f>
        <v>30.95</v>
      </c>
      <c r="J160" s="57"/>
      <c r="K160" s="58"/>
      <c r="L160" s="57"/>
      <c r="M160" s="58"/>
      <c r="N160" s="57"/>
      <c r="O160" s="58"/>
      <c r="Q160" s="57"/>
      <c r="R160" s="58">
        <f>[12]Tregion!$C160</f>
        <v>43.447020480228801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5">
      <c r="A161" s="50">
        <f>[5]Tregion!$A161</f>
        <v>40940</v>
      </c>
      <c r="B161" s="57">
        <f>[5]Tregion!$C161</f>
        <v>37.799999999999997</v>
      </c>
      <c r="C161" s="58">
        <f>[6]Tregion!$C161</f>
        <v>46.4</v>
      </c>
      <c r="D161" s="57">
        <f>[7]Tregion!$C161</f>
        <v>42.58</v>
      </c>
      <c r="E161" s="58">
        <f>[8]Tregion!$C161</f>
        <v>44.62</v>
      </c>
      <c r="F161" s="57">
        <f>[9]Tregion!$C161</f>
        <v>41.04</v>
      </c>
      <c r="G161" s="58">
        <f>[10]Tbasis!$D160</f>
        <v>40.119999999999997</v>
      </c>
      <c r="H161" s="57"/>
      <c r="I161" s="58">
        <f>[11]Tregion!$C161</f>
        <v>33.200000000000003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42.151701490568136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5">
      <c r="A162" s="50"/>
    </row>
    <row r="163" spans="1:38" x14ac:dyDescent="0.25">
      <c r="A163" s="50"/>
    </row>
    <row r="164" spans="1:38" x14ac:dyDescent="0.25">
      <c r="A164" s="50"/>
    </row>
    <row r="165" spans="1:38" x14ac:dyDescent="0.25">
      <c r="A165" s="50"/>
    </row>
    <row r="166" spans="1:38" x14ac:dyDescent="0.25">
      <c r="A166" s="50"/>
    </row>
    <row r="167" spans="1:38" x14ac:dyDescent="0.25">
      <c r="A167" s="50"/>
    </row>
    <row r="168" spans="1:38" x14ac:dyDescent="0.25">
      <c r="A168" s="50"/>
    </row>
    <row r="169" spans="1:38" x14ac:dyDescent="0.25">
      <c r="A169" s="50"/>
    </row>
    <row r="170" spans="1:38" x14ac:dyDescent="0.25">
      <c r="A170" s="50"/>
    </row>
    <row r="171" spans="1:38" x14ac:dyDescent="0.25">
      <c r="A171" s="50"/>
    </row>
    <row r="172" spans="1:38" x14ac:dyDescent="0.25">
      <c r="A172" s="50"/>
    </row>
    <row r="173" spans="1:38" x14ac:dyDescent="0.25">
      <c r="A173" s="50"/>
    </row>
    <row r="174" spans="1:38" x14ac:dyDescent="0.25">
      <c r="A174" s="50"/>
    </row>
    <row r="175" spans="1:38" x14ac:dyDescent="0.25">
      <c r="A175" s="50"/>
    </row>
    <row r="176" spans="1:38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  <row r="200" spans="1:1" x14ac:dyDescent="0.25">
      <c r="A200" s="50"/>
    </row>
    <row r="201" spans="1:1" x14ac:dyDescent="0.25">
      <c r="A201" s="50"/>
    </row>
    <row r="202" spans="1:1" x14ac:dyDescent="0.25">
      <c r="A202" s="50"/>
    </row>
    <row r="203" spans="1:1" x14ac:dyDescent="0.25">
      <c r="A203" s="50"/>
    </row>
    <row r="204" spans="1:1" x14ac:dyDescent="0.25">
      <c r="A204" s="50"/>
    </row>
    <row r="205" spans="1:1" x14ac:dyDescent="0.25">
      <c r="A205" s="50"/>
    </row>
    <row r="206" spans="1:1" x14ac:dyDescent="0.25">
      <c r="A206" s="50"/>
    </row>
    <row r="207" spans="1:1" x14ac:dyDescent="0.25">
      <c r="A207" s="50"/>
    </row>
    <row r="208" spans="1:1" x14ac:dyDescent="0.25">
      <c r="A208" s="50"/>
    </row>
    <row r="209" spans="1:1" x14ac:dyDescent="0.25">
      <c r="A209" s="50"/>
    </row>
    <row r="210" spans="1:1" x14ac:dyDescent="0.25">
      <c r="A210" s="50"/>
    </row>
    <row r="211" spans="1:1" x14ac:dyDescent="0.25">
      <c r="A211" s="50"/>
    </row>
    <row r="212" spans="1:1" x14ac:dyDescent="0.25">
      <c r="A212" s="50"/>
    </row>
    <row r="213" spans="1:1" x14ac:dyDescent="0.25">
      <c r="A213" s="50"/>
    </row>
    <row r="214" spans="1:1" x14ac:dyDescent="0.25">
      <c r="A214" s="50"/>
    </row>
    <row r="215" spans="1:1" x14ac:dyDescent="0.25">
      <c r="A215" s="50"/>
    </row>
    <row r="216" spans="1:1" x14ac:dyDescent="0.25">
      <c r="A216" s="50"/>
    </row>
    <row r="217" spans="1:1" x14ac:dyDescent="0.25">
      <c r="A217" s="50"/>
    </row>
    <row r="218" spans="1:1" x14ac:dyDescent="0.25">
      <c r="A218" s="50"/>
    </row>
    <row r="219" spans="1:1" x14ac:dyDescent="0.25">
      <c r="A219" s="50"/>
    </row>
    <row r="220" spans="1:1" x14ac:dyDescent="0.25">
      <c r="A220" s="50"/>
    </row>
    <row r="221" spans="1:1" x14ac:dyDescent="0.25">
      <c r="A221" s="50"/>
    </row>
    <row r="222" spans="1:1" x14ac:dyDescent="0.25">
      <c r="A222" s="50"/>
    </row>
    <row r="223" spans="1:1" x14ac:dyDescent="0.25">
      <c r="A223" s="50"/>
    </row>
    <row r="224" spans="1:1" x14ac:dyDescent="0.25">
      <c r="A224" s="50"/>
    </row>
    <row r="225" spans="1:1" x14ac:dyDescent="0.25">
      <c r="A225" s="50"/>
    </row>
    <row r="226" spans="1:1" x14ac:dyDescent="0.25">
      <c r="A226" s="50"/>
    </row>
    <row r="227" spans="1:1" x14ac:dyDescent="0.25">
      <c r="A227" s="50"/>
    </row>
    <row r="228" spans="1:1" x14ac:dyDescent="0.25">
      <c r="A228" s="50"/>
    </row>
    <row r="229" spans="1:1" x14ac:dyDescent="0.25">
      <c r="A229" s="50"/>
    </row>
    <row r="230" spans="1:1" x14ac:dyDescent="0.25">
      <c r="A230" s="50"/>
    </row>
    <row r="231" spans="1:1" x14ac:dyDescent="0.25">
      <c r="A231" s="50"/>
    </row>
    <row r="232" spans="1:1" x14ac:dyDescent="0.25">
      <c r="A232" s="50"/>
    </row>
    <row r="233" spans="1:1" x14ac:dyDescent="0.25">
      <c r="A233" s="50"/>
    </row>
    <row r="234" spans="1:1" x14ac:dyDescent="0.25">
      <c r="A234" s="50"/>
    </row>
    <row r="235" spans="1:1" x14ac:dyDescent="0.25">
      <c r="A235" s="50"/>
    </row>
    <row r="236" spans="1:1" x14ac:dyDescent="0.25">
      <c r="A236" s="50"/>
    </row>
    <row r="237" spans="1:1" x14ac:dyDescent="0.25">
      <c r="A237" s="50"/>
    </row>
    <row r="238" spans="1:1" x14ac:dyDescent="0.25">
      <c r="A238" s="50"/>
    </row>
    <row r="239" spans="1:1" x14ac:dyDescent="0.25">
      <c r="A239" s="50"/>
    </row>
    <row r="240" spans="1:1" x14ac:dyDescent="0.25">
      <c r="A240" s="50"/>
    </row>
    <row r="241" spans="1:1" x14ac:dyDescent="0.25">
      <c r="A241" s="50"/>
    </row>
    <row r="242" spans="1:1" x14ac:dyDescent="0.25">
      <c r="A242" s="50"/>
    </row>
    <row r="243" spans="1:1" x14ac:dyDescent="0.25">
      <c r="A243" s="50"/>
    </row>
    <row r="244" spans="1:1" x14ac:dyDescent="0.25">
      <c r="A244" s="50"/>
    </row>
    <row r="245" spans="1:1" x14ac:dyDescent="0.25">
      <c r="A245" s="50"/>
    </row>
    <row r="246" spans="1:1" x14ac:dyDescent="0.25">
      <c r="A246" s="50"/>
    </row>
    <row r="247" spans="1:1" x14ac:dyDescent="0.25">
      <c r="A247" s="50"/>
    </row>
    <row r="248" spans="1:1" x14ac:dyDescent="0.25">
      <c r="A248" s="50"/>
    </row>
    <row r="249" spans="1:1" x14ac:dyDescent="0.25">
      <c r="A249" s="50"/>
    </row>
    <row r="250" spans="1:1" x14ac:dyDescent="0.25">
      <c r="A250" s="50"/>
    </row>
    <row r="251" spans="1:1" x14ac:dyDescent="0.25">
      <c r="A251" s="50"/>
    </row>
    <row r="252" spans="1:1" x14ac:dyDescent="0.25">
      <c r="A252" s="50"/>
    </row>
    <row r="253" spans="1:1" x14ac:dyDescent="0.25">
      <c r="A253" s="50"/>
    </row>
    <row r="254" spans="1:1" x14ac:dyDescent="0.25">
      <c r="A254" s="50"/>
    </row>
    <row r="255" spans="1:1" x14ac:dyDescent="0.25">
      <c r="A255" s="50"/>
    </row>
    <row r="256" spans="1:1" x14ac:dyDescent="0.25">
      <c r="A256" s="50"/>
    </row>
    <row r="257" spans="1:1" x14ac:dyDescent="0.25">
      <c r="A257" s="50"/>
    </row>
    <row r="258" spans="1:1" x14ac:dyDescent="0.25">
      <c r="A258" s="50"/>
    </row>
    <row r="259" spans="1:1" x14ac:dyDescent="0.25">
      <c r="A259" s="50"/>
    </row>
    <row r="260" spans="1:1" x14ac:dyDescent="0.25">
      <c r="A260" s="50"/>
    </row>
    <row r="261" spans="1:1" x14ac:dyDescent="0.25">
      <c r="A261" s="50"/>
    </row>
    <row r="262" spans="1:1" x14ac:dyDescent="0.25">
      <c r="A262" s="50"/>
    </row>
    <row r="263" spans="1:1" x14ac:dyDescent="0.25">
      <c r="A263" s="50"/>
    </row>
    <row r="264" spans="1:1" x14ac:dyDescent="0.25">
      <c r="A264" s="50"/>
    </row>
    <row r="265" spans="1:1" x14ac:dyDescent="0.25">
      <c r="A265" s="50"/>
    </row>
    <row r="266" spans="1:1" x14ac:dyDescent="0.25">
      <c r="A266" s="50"/>
    </row>
    <row r="267" spans="1:1" x14ac:dyDescent="0.25">
      <c r="A267" s="50"/>
    </row>
    <row r="268" spans="1:1" x14ac:dyDescent="0.25">
      <c r="A268" s="50"/>
    </row>
    <row r="269" spans="1:1" x14ac:dyDescent="0.25">
      <c r="A269" s="50"/>
    </row>
    <row r="270" spans="1:1" x14ac:dyDescent="0.25">
      <c r="A270" s="50"/>
    </row>
    <row r="271" spans="1:1" x14ac:dyDescent="0.25">
      <c r="A271" s="50"/>
    </row>
    <row r="272" spans="1:1" x14ac:dyDescent="0.25">
      <c r="A272" s="50"/>
    </row>
    <row r="273" spans="1:1" x14ac:dyDescent="0.25">
      <c r="A273" s="50"/>
    </row>
    <row r="274" spans="1:1" x14ac:dyDescent="0.25">
      <c r="A274" s="50"/>
    </row>
    <row r="275" spans="1:1" x14ac:dyDescent="0.25">
      <c r="A275" s="50"/>
    </row>
    <row r="276" spans="1:1" x14ac:dyDescent="0.25">
      <c r="A276" s="50"/>
    </row>
    <row r="277" spans="1:1" x14ac:dyDescent="0.25">
      <c r="A277" s="50"/>
    </row>
    <row r="278" spans="1:1" x14ac:dyDescent="0.25">
      <c r="A278" s="50"/>
    </row>
    <row r="279" spans="1:1" x14ac:dyDescent="0.25">
      <c r="A279" s="50"/>
    </row>
    <row r="280" spans="1:1" x14ac:dyDescent="0.25">
      <c r="A280" s="50"/>
    </row>
    <row r="281" spans="1:1" x14ac:dyDescent="0.25">
      <c r="A281" s="50"/>
    </row>
    <row r="282" spans="1:1" x14ac:dyDescent="0.25">
      <c r="A282" s="50"/>
    </row>
    <row r="283" spans="1:1" x14ac:dyDescent="0.25">
      <c r="A283" s="50"/>
    </row>
    <row r="284" spans="1:1" x14ac:dyDescent="0.25">
      <c r="A284" s="50"/>
    </row>
    <row r="285" spans="1:1" x14ac:dyDescent="0.25">
      <c r="A285" s="50"/>
    </row>
    <row r="286" spans="1:1" x14ac:dyDescent="0.25">
      <c r="A286" s="50"/>
    </row>
    <row r="287" spans="1:1" x14ac:dyDescent="0.25">
      <c r="A287" s="50"/>
    </row>
    <row r="288" spans="1:1" x14ac:dyDescent="0.25">
      <c r="A288" s="50"/>
    </row>
    <row r="289" spans="1:1" x14ac:dyDescent="0.25">
      <c r="A289" s="50"/>
    </row>
    <row r="290" spans="1:1" x14ac:dyDescent="0.25">
      <c r="A290" s="50"/>
    </row>
    <row r="291" spans="1:1" x14ac:dyDescent="0.25">
      <c r="A291" s="50"/>
    </row>
    <row r="292" spans="1:1" x14ac:dyDescent="0.25">
      <c r="A292" s="50"/>
    </row>
    <row r="293" spans="1:1" x14ac:dyDescent="0.25">
      <c r="A293" s="50"/>
    </row>
    <row r="294" spans="1:1" x14ac:dyDescent="0.25">
      <c r="A294" s="50"/>
    </row>
    <row r="295" spans="1:1" x14ac:dyDescent="0.25">
      <c r="A295" s="50"/>
    </row>
    <row r="296" spans="1:1" x14ac:dyDescent="0.25">
      <c r="A296" s="50"/>
    </row>
    <row r="297" spans="1:1" x14ac:dyDescent="0.25">
      <c r="A297" s="50"/>
    </row>
    <row r="298" spans="1:1" x14ac:dyDescent="0.25">
      <c r="A298" s="50"/>
    </row>
    <row r="299" spans="1:1" x14ac:dyDescent="0.25">
      <c r="A299" s="50"/>
    </row>
    <row r="300" spans="1:1" x14ac:dyDescent="0.25">
      <c r="A300" s="50"/>
    </row>
    <row r="301" spans="1:1" x14ac:dyDescent="0.25">
      <c r="A301" s="50"/>
    </row>
    <row r="302" spans="1:1" x14ac:dyDescent="0.25">
      <c r="A302" s="50"/>
    </row>
    <row r="303" spans="1:1" x14ac:dyDescent="0.25">
      <c r="A303" s="50"/>
    </row>
    <row r="304" spans="1:1" x14ac:dyDescent="0.25">
      <c r="A304" s="50"/>
    </row>
    <row r="305" spans="1:1" x14ac:dyDescent="0.25">
      <c r="A305" s="50"/>
    </row>
    <row r="306" spans="1:1" x14ac:dyDescent="0.25">
      <c r="A306" s="50"/>
    </row>
    <row r="307" spans="1:1" x14ac:dyDescent="0.25">
      <c r="A307" s="50"/>
    </row>
    <row r="308" spans="1:1" x14ac:dyDescent="0.25">
      <c r="A308" s="50"/>
    </row>
    <row r="309" spans="1:1" x14ac:dyDescent="0.25">
      <c r="A309" s="50"/>
    </row>
    <row r="310" spans="1:1" x14ac:dyDescent="0.25">
      <c r="A310" s="50"/>
    </row>
    <row r="311" spans="1:1" x14ac:dyDescent="0.25">
      <c r="A311" s="50"/>
    </row>
    <row r="312" spans="1:1" x14ac:dyDescent="0.25">
      <c r="A312" s="50"/>
    </row>
    <row r="313" spans="1:1" x14ac:dyDescent="0.25">
      <c r="A313" s="50"/>
    </row>
    <row r="314" spans="1:1" x14ac:dyDescent="0.25">
      <c r="A314" s="50"/>
    </row>
    <row r="315" spans="1:1" x14ac:dyDescent="0.25">
      <c r="A315" s="50"/>
    </row>
    <row r="316" spans="1:1" x14ac:dyDescent="0.25">
      <c r="A316" s="50"/>
    </row>
    <row r="317" spans="1:1" x14ac:dyDescent="0.25">
      <c r="A317" s="50"/>
    </row>
    <row r="318" spans="1:1" x14ac:dyDescent="0.25">
      <c r="A318" s="50"/>
    </row>
    <row r="319" spans="1:1" x14ac:dyDescent="0.25">
      <c r="A319" s="50"/>
    </row>
    <row r="320" spans="1:1" x14ac:dyDescent="0.25">
      <c r="A320" s="50"/>
    </row>
    <row r="321" spans="1:1" x14ac:dyDescent="0.25">
      <c r="A321" s="50"/>
    </row>
    <row r="322" spans="1:1" x14ac:dyDescent="0.25">
      <c r="A322" s="50"/>
    </row>
    <row r="323" spans="1:1" x14ac:dyDescent="0.25">
      <c r="A323" s="50"/>
    </row>
    <row r="324" spans="1:1" x14ac:dyDescent="0.25">
      <c r="A324" s="50"/>
    </row>
    <row r="325" spans="1:1" x14ac:dyDescent="0.25">
      <c r="A325" s="50"/>
    </row>
    <row r="326" spans="1:1" x14ac:dyDescent="0.25">
      <c r="A326" s="50"/>
    </row>
    <row r="327" spans="1:1" x14ac:dyDescent="0.25">
      <c r="A327" s="50"/>
    </row>
    <row r="328" spans="1:1" x14ac:dyDescent="0.25">
      <c r="A328" s="50"/>
    </row>
    <row r="329" spans="1:1" x14ac:dyDescent="0.25">
      <c r="A329" s="50"/>
    </row>
    <row r="330" spans="1:1" x14ac:dyDescent="0.25">
      <c r="A330" s="50"/>
    </row>
    <row r="331" spans="1:1" x14ac:dyDescent="0.25">
      <c r="A331" s="50"/>
    </row>
    <row r="332" spans="1:1" x14ac:dyDescent="0.25">
      <c r="A332" s="50"/>
    </row>
    <row r="333" spans="1:1" x14ac:dyDescent="0.25">
      <c r="A333" s="50"/>
    </row>
    <row r="334" spans="1:1" x14ac:dyDescent="0.25">
      <c r="A334" s="50"/>
    </row>
    <row r="335" spans="1:1" x14ac:dyDescent="0.25">
      <c r="A335" s="50"/>
    </row>
    <row r="336" spans="1:1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v>37182</v>
      </c>
      <c r="B7" s="51">
        <v>21.75</v>
      </c>
      <c r="C7" s="52">
        <v>22.75</v>
      </c>
      <c r="D7" s="51">
        <v>22.75</v>
      </c>
      <c r="E7" s="52">
        <v>25.7</v>
      </c>
      <c r="F7" s="51">
        <v>23.75</v>
      </c>
      <c r="G7" s="52">
        <v>22.25</v>
      </c>
      <c r="H7" s="51"/>
      <c r="I7" s="52">
        <v>23.75</v>
      </c>
      <c r="J7" s="51"/>
      <c r="K7" s="52"/>
      <c r="L7" s="51"/>
      <c r="M7" s="52"/>
      <c r="N7" s="51"/>
      <c r="O7" s="52"/>
      <c r="Q7" s="51"/>
      <c r="R7" s="52">
        <v>28.004999160766602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5">
      <c r="A8" s="50">
        <v>37183</v>
      </c>
      <c r="B8" s="57">
        <v>21.5</v>
      </c>
      <c r="C8" s="58">
        <v>23</v>
      </c>
      <c r="D8" s="57">
        <v>22.5</v>
      </c>
      <c r="E8" s="58">
        <v>24</v>
      </c>
      <c r="F8" s="57">
        <v>23.5</v>
      </c>
      <c r="G8" s="58">
        <v>22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26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0.06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5">
      <c r="A9" s="50">
        <v>37184</v>
      </c>
      <c r="B9" s="57">
        <v>21.5</v>
      </c>
      <c r="C9" s="58">
        <v>23</v>
      </c>
      <c r="D9" s="57">
        <v>22.5</v>
      </c>
      <c r="E9" s="58">
        <v>24</v>
      </c>
      <c r="F9" s="57">
        <v>23.5</v>
      </c>
      <c r="G9" s="58">
        <v>22</v>
      </c>
      <c r="H9" s="57"/>
      <c r="I9" s="58">
        <v>30.25</v>
      </c>
      <c r="J9" s="57"/>
      <c r="K9" s="58"/>
      <c r="L9" s="57"/>
      <c r="M9" s="58"/>
      <c r="N9" s="57"/>
      <c r="O9" s="58"/>
      <c r="Q9" s="57"/>
      <c r="R9" s="58">
        <v>26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8.5000000000000006E-2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5">
      <c r="A10" s="50">
        <v>37185</v>
      </c>
      <c r="B10" s="57">
        <v>21.5</v>
      </c>
      <c r="C10" s="58">
        <v>23</v>
      </c>
      <c r="D10" s="57">
        <v>22.5</v>
      </c>
      <c r="E10" s="58">
        <v>24</v>
      </c>
      <c r="F10" s="57">
        <v>23.5</v>
      </c>
      <c r="G10" s="58">
        <v>22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26.004999160766602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0.14499999999999999</v>
      </c>
      <c r="AN10" s="40">
        <v>0.39</v>
      </c>
      <c r="AO10" s="40">
        <v>0.28999999999999998</v>
      </c>
      <c r="AP10" s="40">
        <v>0.33</v>
      </c>
    </row>
    <row r="11" spans="1:43" x14ac:dyDescent="0.25">
      <c r="A11" s="50">
        <v>37186</v>
      </c>
      <c r="B11" s="57">
        <v>21.5</v>
      </c>
      <c r="C11" s="58">
        <v>23</v>
      </c>
      <c r="D11" s="57">
        <v>22.5</v>
      </c>
      <c r="E11" s="58">
        <v>24</v>
      </c>
      <c r="F11" s="57">
        <v>23.5</v>
      </c>
      <c r="G11" s="58">
        <v>22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0.15</v>
      </c>
      <c r="AN11" s="40">
        <v>0.48</v>
      </c>
      <c r="AO11" s="40">
        <v>0.38</v>
      </c>
      <c r="AP11" s="40">
        <v>0.47499999999999998</v>
      </c>
    </row>
    <row r="12" spans="1:43" x14ac:dyDescent="0.25">
      <c r="A12" s="50">
        <v>37187</v>
      </c>
      <c r="B12" s="57">
        <v>21.5</v>
      </c>
      <c r="C12" s="58">
        <v>23</v>
      </c>
      <c r="D12" s="57">
        <v>22.5</v>
      </c>
      <c r="E12" s="58">
        <v>24</v>
      </c>
      <c r="F12" s="57">
        <v>23.5</v>
      </c>
      <c r="G12" s="58">
        <v>22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0.13500000000000001</v>
      </c>
      <c r="AN12" s="40">
        <v>0.76500000000000001</v>
      </c>
      <c r="AO12" s="40">
        <v>0.76500000000000001</v>
      </c>
      <c r="AP12" s="40">
        <v>0.96</v>
      </c>
    </row>
    <row r="13" spans="1:43" x14ac:dyDescent="0.25">
      <c r="A13" s="50">
        <v>37188</v>
      </c>
      <c r="B13" s="57">
        <v>21.5</v>
      </c>
      <c r="C13" s="58">
        <v>23</v>
      </c>
      <c r="D13" s="57">
        <v>22.5</v>
      </c>
      <c r="E13" s="58">
        <v>24</v>
      </c>
      <c r="F13" s="57">
        <v>23.5</v>
      </c>
      <c r="G13" s="58">
        <v>22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3.2500000000000001E-2</v>
      </c>
      <c r="AN13" s="40">
        <v>1.1599999999999999</v>
      </c>
      <c r="AO13" s="40">
        <v>1.1599999999999999</v>
      </c>
      <c r="AP13" s="40">
        <v>1.9950000000000001</v>
      </c>
    </row>
    <row r="14" spans="1:43" x14ac:dyDescent="0.25">
      <c r="A14" s="50">
        <v>37189</v>
      </c>
      <c r="B14" s="57">
        <v>21.5</v>
      </c>
      <c r="C14" s="58">
        <v>23</v>
      </c>
      <c r="D14" s="57">
        <v>22.5</v>
      </c>
      <c r="E14" s="58">
        <v>24</v>
      </c>
      <c r="F14" s="57">
        <v>23.5</v>
      </c>
      <c r="G14" s="58">
        <v>22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3.2500000000000001E-2</v>
      </c>
      <c r="AN14" s="40">
        <v>1.1399999999999999</v>
      </c>
      <c r="AO14" s="40">
        <v>1.1399999999999999</v>
      </c>
      <c r="AP14" s="40">
        <v>1.94</v>
      </c>
    </row>
    <row r="15" spans="1:43" x14ac:dyDescent="0.25">
      <c r="A15" s="50">
        <v>37190</v>
      </c>
      <c r="B15" s="57">
        <v>21.5</v>
      </c>
      <c r="C15" s="58">
        <v>23</v>
      </c>
      <c r="D15" s="57">
        <v>22.5</v>
      </c>
      <c r="E15" s="58">
        <v>24</v>
      </c>
      <c r="F15" s="57">
        <v>23.5</v>
      </c>
      <c r="G15" s="58">
        <v>22</v>
      </c>
      <c r="H15" s="57"/>
      <c r="I15" s="58">
        <v>27.1875</v>
      </c>
      <c r="J15" s="57"/>
      <c r="K15" s="58"/>
      <c r="L15" s="57"/>
      <c r="M15" s="58"/>
      <c r="N15" s="57"/>
      <c r="O15" s="58"/>
      <c r="Q15" s="57"/>
      <c r="R15" s="58">
        <v>26.004999160766602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3.2500000000000001E-2</v>
      </c>
      <c r="AN15" s="40">
        <v>0.62</v>
      </c>
      <c r="AO15" s="40">
        <v>0.62</v>
      </c>
      <c r="AP15" s="40">
        <v>0.72</v>
      </c>
    </row>
    <row r="16" spans="1:43" x14ac:dyDescent="0.25">
      <c r="A16" s="50">
        <v>37191</v>
      </c>
      <c r="B16" s="57">
        <v>21.5</v>
      </c>
      <c r="C16" s="58">
        <v>23</v>
      </c>
      <c r="D16" s="57">
        <v>22.5</v>
      </c>
      <c r="E16" s="58">
        <v>24</v>
      </c>
      <c r="F16" s="57">
        <v>23.5</v>
      </c>
      <c r="G16" s="58">
        <v>22</v>
      </c>
      <c r="H16" s="57"/>
      <c r="I16" s="58">
        <v>25.5</v>
      </c>
      <c r="J16" s="57"/>
      <c r="K16" s="58"/>
      <c r="L16" s="57"/>
      <c r="M16" s="58"/>
      <c r="N16" s="57"/>
      <c r="O16" s="58"/>
      <c r="Q16" s="57"/>
      <c r="R16" s="58">
        <v>25.997501373291016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3.2500000000000001E-2</v>
      </c>
      <c r="AN16" s="40">
        <v>0.35</v>
      </c>
      <c r="AO16" s="40">
        <v>0.35</v>
      </c>
      <c r="AP16" s="40">
        <v>0.4</v>
      </c>
    </row>
    <row r="17" spans="1:42" x14ac:dyDescent="0.25">
      <c r="A17" s="50">
        <v>37192</v>
      </c>
      <c r="B17" s="57">
        <v>21.5</v>
      </c>
      <c r="C17" s="58">
        <v>23</v>
      </c>
      <c r="D17" s="57">
        <v>22.5</v>
      </c>
      <c r="E17" s="58">
        <v>24</v>
      </c>
      <c r="F17" s="57">
        <v>23.5</v>
      </c>
      <c r="G17" s="58">
        <v>22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26.002500534057617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2.4180000000000001</v>
      </c>
      <c r="AM17" s="40">
        <v>3.2500000000000001E-2</v>
      </c>
      <c r="AN17" s="40">
        <v>0.31</v>
      </c>
      <c r="AO17" s="40">
        <v>0.31</v>
      </c>
      <c r="AP17" s="40">
        <v>0.36</v>
      </c>
    </row>
    <row r="18" spans="1:42" x14ac:dyDescent="0.25">
      <c r="A18" s="50">
        <v>37193</v>
      </c>
      <c r="B18" s="57">
        <v>21.5</v>
      </c>
      <c r="C18" s="58">
        <v>23</v>
      </c>
      <c r="D18" s="57">
        <v>22.5</v>
      </c>
      <c r="E18" s="58">
        <v>24</v>
      </c>
      <c r="F18" s="57">
        <v>23.5</v>
      </c>
      <c r="G18" s="58">
        <v>22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26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2.7030000000000003</v>
      </c>
      <c r="AM18" s="40">
        <v>3.2500000000000001E-2</v>
      </c>
      <c r="AN18" s="40">
        <v>0.31</v>
      </c>
      <c r="AO18" s="40">
        <v>0.31</v>
      </c>
      <c r="AP18" s="40">
        <v>0.35</v>
      </c>
    </row>
    <row r="19" spans="1:42" x14ac:dyDescent="0.25">
      <c r="A19" s="50">
        <v>37194</v>
      </c>
      <c r="B19" s="57">
        <v>21.5</v>
      </c>
      <c r="C19" s="58">
        <v>23</v>
      </c>
      <c r="D19" s="57">
        <v>22.5</v>
      </c>
      <c r="E19" s="58">
        <v>24</v>
      </c>
      <c r="F19" s="57">
        <v>23.5</v>
      </c>
      <c r="G19" s="58">
        <v>22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25.998849868774414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2.8980000000000001</v>
      </c>
      <c r="AM19" s="40">
        <v>3.2500000000000001E-2</v>
      </c>
      <c r="AN19" s="40">
        <v>0.42</v>
      </c>
      <c r="AO19" s="40">
        <v>0.32</v>
      </c>
      <c r="AP19" s="40">
        <v>0.41</v>
      </c>
    </row>
    <row r="20" spans="1:42" x14ac:dyDescent="0.25">
      <c r="A20" s="50">
        <v>37195</v>
      </c>
      <c r="B20" s="57">
        <v>21.5</v>
      </c>
      <c r="C20" s="58">
        <v>23</v>
      </c>
      <c r="D20" s="57">
        <v>22.5</v>
      </c>
      <c r="E20" s="58">
        <v>24</v>
      </c>
      <c r="F20" s="57">
        <v>23.5</v>
      </c>
      <c r="G20" s="58">
        <v>22</v>
      </c>
      <c r="H20" s="57"/>
      <c r="I20" s="58">
        <v>27.1875</v>
      </c>
      <c r="J20" s="57"/>
      <c r="K20" s="58"/>
      <c r="L20" s="57"/>
      <c r="M20" s="58"/>
      <c r="N20" s="57"/>
      <c r="O20" s="58"/>
      <c r="Q20" s="57"/>
      <c r="R20" s="58">
        <v>26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2.9010000000000002</v>
      </c>
      <c r="AM20" s="40">
        <v>8.5000000000000006E-2</v>
      </c>
      <c r="AN20" s="40">
        <v>0.42</v>
      </c>
      <c r="AO20" s="40">
        <v>0.32</v>
      </c>
      <c r="AP20" s="40">
        <v>0.41</v>
      </c>
    </row>
    <row r="21" spans="1:42" x14ac:dyDescent="0.25">
      <c r="A21" s="50">
        <v>37196</v>
      </c>
      <c r="B21" s="57">
        <v>18</v>
      </c>
      <c r="C21" s="58">
        <v>24</v>
      </c>
      <c r="D21" s="57">
        <v>24</v>
      </c>
      <c r="E21" s="58">
        <v>23.5</v>
      </c>
      <c r="F21" s="57">
        <v>19.5</v>
      </c>
      <c r="G21" s="58">
        <v>18.5</v>
      </c>
      <c r="H21" s="57"/>
      <c r="I21" s="58">
        <v>18.608000000000001</v>
      </c>
      <c r="J21" s="57"/>
      <c r="K21" s="58"/>
      <c r="L21" s="57"/>
      <c r="M21" s="58"/>
      <c r="N21" s="57"/>
      <c r="O21" s="58"/>
      <c r="Q21" s="57"/>
      <c r="R21" s="58">
        <v>27.378848037719727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2.8660000000000001</v>
      </c>
      <c r="AM21" s="40">
        <v>0.12</v>
      </c>
      <c r="AN21" s="40">
        <v>0.41</v>
      </c>
      <c r="AO21" s="40">
        <v>0.31</v>
      </c>
      <c r="AP21" s="40">
        <v>0.37</v>
      </c>
    </row>
    <row r="22" spans="1:42" x14ac:dyDescent="0.25">
      <c r="A22" s="50">
        <v>37197</v>
      </c>
      <c r="B22" s="57">
        <v>18</v>
      </c>
      <c r="C22" s="58">
        <v>24</v>
      </c>
      <c r="D22" s="57">
        <v>24</v>
      </c>
      <c r="E22" s="58">
        <v>23.5</v>
      </c>
      <c r="F22" s="57">
        <v>19.5</v>
      </c>
      <c r="G22" s="58">
        <v>18.5</v>
      </c>
      <c r="H22" s="57"/>
      <c r="I22" s="58">
        <v>18.608000000000001</v>
      </c>
      <c r="J22" s="57"/>
      <c r="K22" s="58"/>
      <c r="L22" s="57"/>
      <c r="M22" s="58"/>
      <c r="N22" s="57"/>
      <c r="O22" s="58"/>
      <c r="Q22" s="57"/>
      <c r="R22" s="58">
        <v>27.382496795654298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2.786</v>
      </c>
      <c r="AM22" s="40">
        <v>0.14499999999999999</v>
      </c>
      <c r="AN22" s="40">
        <v>0.44</v>
      </c>
      <c r="AO22" s="40">
        <v>0.34</v>
      </c>
      <c r="AP22" s="40">
        <v>0.38</v>
      </c>
    </row>
    <row r="23" spans="1:42" x14ac:dyDescent="0.25">
      <c r="A23" s="50">
        <v>37198</v>
      </c>
      <c r="B23" s="57">
        <v>18</v>
      </c>
      <c r="C23" s="58">
        <v>24</v>
      </c>
      <c r="D23" s="57">
        <v>24</v>
      </c>
      <c r="E23" s="58">
        <v>23.5</v>
      </c>
      <c r="F23" s="57">
        <v>19.5</v>
      </c>
      <c r="G23" s="58">
        <v>18.5</v>
      </c>
      <c r="H23" s="57"/>
      <c r="I23" s="58">
        <v>24.899999618530298</v>
      </c>
      <c r="J23" s="57"/>
      <c r="K23" s="58"/>
      <c r="L23" s="57"/>
      <c r="M23" s="58"/>
      <c r="N23" s="57"/>
      <c r="O23" s="58"/>
      <c r="Q23" s="57"/>
      <c r="R23" s="58">
        <v>27.382496795654298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2.8160000000000003</v>
      </c>
      <c r="AM23" s="40">
        <v>0.14000000000000001</v>
      </c>
      <c r="AN23" s="40">
        <v>0.56999999999999995</v>
      </c>
      <c r="AO23" s="40">
        <v>0.47</v>
      </c>
      <c r="AP23" s="40">
        <v>0.57999999999999996</v>
      </c>
    </row>
    <row r="24" spans="1:42" x14ac:dyDescent="0.25">
      <c r="A24" s="50">
        <v>37199</v>
      </c>
      <c r="B24" s="57">
        <v>18</v>
      </c>
      <c r="C24" s="58">
        <v>24</v>
      </c>
      <c r="D24" s="57">
        <v>24</v>
      </c>
      <c r="E24" s="58">
        <v>23.5</v>
      </c>
      <c r="F24" s="57">
        <v>19.5</v>
      </c>
      <c r="G24" s="58">
        <v>18.5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27.382496795654298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2.8660000000000001</v>
      </c>
      <c r="AM24" s="40">
        <v>0.13500000000000001</v>
      </c>
      <c r="AN24" s="40">
        <v>0.79</v>
      </c>
      <c r="AO24" s="40">
        <v>0.79</v>
      </c>
      <c r="AP24" s="40">
        <v>0.92</v>
      </c>
    </row>
    <row r="25" spans="1:42" x14ac:dyDescent="0.25">
      <c r="A25" s="50">
        <v>37200</v>
      </c>
      <c r="B25" s="57">
        <v>18</v>
      </c>
      <c r="C25" s="58">
        <v>24</v>
      </c>
      <c r="D25" s="57">
        <v>24</v>
      </c>
      <c r="E25" s="58">
        <v>23.5</v>
      </c>
      <c r="F25" s="57">
        <v>19.5</v>
      </c>
      <c r="G25" s="58">
        <v>18.5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27.379996261596681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2.9140000000000001</v>
      </c>
      <c r="AM25" s="40">
        <v>3.5000000000000003E-2</v>
      </c>
      <c r="AN25" s="40">
        <v>1.06</v>
      </c>
      <c r="AO25" s="40">
        <v>1.06</v>
      </c>
      <c r="AP25" s="40">
        <v>1.7749999999999999</v>
      </c>
    </row>
    <row r="26" spans="1:42" x14ac:dyDescent="0.25">
      <c r="A26" s="50">
        <v>37201</v>
      </c>
      <c r="B26" s="57">
        <v>18</v>
      </c>
      <c r="C26" s="58">
        <v>24</v>
      </c>
      <c r="D26" s="57">
        <v>24</v>
      </c>
      <c r="E26" s="58">
        <v>23.5</v>
      </c>
      <c r="F26" s="57">
        <v>19.5</v>
      </c>
      <c r="G26" s="58">
        <v>18.5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27.379998168945313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2.9610000000000003</v>
      </c>
      <c r="AM26" s="40">
        <v>3.5000000000000003E-2</v>
      </c>
      <c r="AN26" s="40">
        <v>1.06</v>
      </c>
      <c r="AO26" s="40">
        <v>1.06</v>
      </c>
      <c r="AP26" s="40">
        <v>1.7749999999999999</v>
      </c>
    </row>
    <row r="27" spans="1:42" x14ac:dyDescent="0.25">
      <c r="A27" s="50">
        <v>37202</v>
      </c>
      <c r="B27" s="57">
        <v>18</v>
      </c>
      <c r="C27" s="58">
        <v>24</v>
      </c>
      <c r="D27" s="57">
        <v>24</v>
      </c>
      <c r="E27" s="58">
        <v>23.5</v>
      </c>
      <c r="F27" s="57">
        <v>19.5</v>
      </c>
      <c r="G27" s="58">
        <v>18.5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27.379998168945313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2.9610000000000003</v>
      </c>
      <c r="AM27" s="40">
        <v>3.5000000000000003E-2</v>
      </c>
      <c r="AN27" s="40">
        <v>0.56999999999999995</v>
      </c>
      <c r="AO27" s="40">
        <v>0.56999999999999995</v>
      </c>
      <c r="AP27" s="40">
        <v>0.65</v>
      </c>
    </row>
    <row r="28" spans="1:42" x14ac:dyDescent="0.25">
      <c r="A28" s="50">
        <v>37203</v>
      </c>
      <c r="B28" s="57">
        <v>18</v>
      </c>
      <c r="C28" s="58">
        <v>24</v>
      </c>
      <c r="D28" s="57">
        <v>24</v>
      </c>
      <c r="E28" s="58">
        <v>23.5</v>
      </c>
      <c r="F28" s="57">
        <v>19.5</v>
      </c>
      <c r="G28" s="58">
        <v>18.5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27.379998168945313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2.9860000000000002</v>
      </c>
      <c r="AM28" s="40">
        <v>3.5000000000000003E-2</v>
      </c>
      <c r="AN28" s="40">
        <v>0.36</v>
      </c>
      <c r="AO28" s="40">
        <v>0.36</v>
      </c>
      <c r="AP28" s="40">
        <v>0.38</v>
      </c>
    </row>
    <row r="29" spans="1:42" x14ac:dyDescent="0.25">
      <c r="A29" s="50">
        <v>37204</v>
      </c>
      <c r="B29" s="57">
        <v>18</v>
      </c>
      <c r="C29" s="58">
        <v>24</v>
      </c>
      <c r="D29" s="57">
        <v>24</v>
      </c>
      <c r="E29" s="58">
        <v>23.5</v>
      </c>
      <c r="F29" s="57">
        <v>19.5</v>
      </c>
      <c r="G29" s="58">
        <v>18.5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27.379998168945313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3.1710000000000003</v>
      </c>
      <c r="AM29" s="40">
        <v>3.5000000000000003E-2</v>
      </c>
      <c r="AN29" s="40">
        <v>0.32500000000000001</v>
      </c>
      <c r="AO29" s="40">
        <v>0.32500000000000001</v>
      </c>
      <c r="AP29" s="40">
        <v>0.33</v>
      </c>
    </row>
    <row r="30" spans="1:42" x14ac:dyDescent="0.25">
      <c r="A30" s="50">
        <v>37205</v>
      </c>
      <c r="B30" s="57">
        <v>18</v>
      </c>
      <c r="C30" s="58">
        <v>24</v>
      </c>
      <c r="D30" s="57">
        <v>24</v>
      </c>
      <c r="E30" s="58">
        <v>23.5</v>
      </c>
      <c r="F30" s="57">
        <v>19.5</v>
      </c>
      <c r="G30" s="58">
        <v>18.5</v>
      </c>
      <c r="H30" s="57"/>
      <c r="I30" s="58">
        <v>26</v>
      </c>
      <c r="J30" s="57"/>
      <c r="K30" s="58"/>
      <c r="L30" s="57"/>
      <c r="M30" s="58"/>
      <c r="N30" s="57"/>
      <c r="O30" s="58"/>
      <c r="Q30" s="57"/>
      <c r="R30" s="58">
        <v>27.379998168945313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3.387</v>
      </c>
      <c r="AM30" s="40">
        <v>3.5000000000000003E-2</v>
      </c>
      <c r="AN30" s="40">
        <v>0.33500000000000002</v>
      </c>
      <c r="AO30" s="40">
        <v>0.33500000000000002</v>
      </c>
      <c r="AP30" s="40">
        <v>0.37</v>
      </c>
    </row>
    <row r="31" spans="1:42" x14ac:dyDescent="0.25">
      <c r="A31" s="50">
        <v>37206</v>
      </c>
      <c r="B31" s="57">
        <v>18</v>
      </c>
      <c r="C31" s="58">
        <v>24</v>
      </c>
      <c r="D31" s="57">
        <v>24</v>
      </c>
      <c r="E31" s="58">
        <v>23.5</v>
      </c>
      <c r="F31" s="57">
        <v>19.5</v>
      </c>
      <c r="G31" s="58">
        <v>18.5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27.379998168945313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3.512</v>
      </c>
      <c r="AM31" s="40">
        <v>3.5000000000000003E-2</v>
      </c>
      <c r="AN31" s="40">
        <v>0.45</v>
      </c>
      <c r="AO31" s="40">
        <v>0.35</v>
      </c>
      <c r="AP31" s="40">
        <v>0.41</v>
      </c>
    </row>
    <row r="32" spans="1:42" x14ac:dyDescent="0.25">
      <c r="A32" s="50">
        <v>37207</v>
      </c>
      <c r="B32" s="57">
        <v>18</v>
      </c>
      <c r="C32" s="58">
        <v>24</v>
      </c>
      <c r="D32" s="57">
        <v>24</v>
      </c>
      <c r="E32" s="58">
        <v>23.5</v>
      </c>
      <c r="F32" s="57">
        <v>19.5</v>
      </c>
      <c r="G32" s="58">
        <v>18.5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27.379998168945313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3.4170000000000003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5">
      <c r="A33" s="50">
        <v>37208</v>
      </c>
      <c r="B33" s="57">
        <v>18</v>
      </c>
      <c r="C33" s="58">
        <v>24</v>
      </c>
      <c r="D33" s="57">
        <v>24</v>
      </c>
      <c r="E33" s="58">
        <v>23.5</v>
      </c>
      <c r="F33" s="57">
        <v>19.5</v>
      </c>
      <c r="G33" s="58">
        <v>18.5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27.384999237060548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3.3170000000000002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5">
      <c r="A34" s="50">
        <v>37209</v>
      </c>
      <c r="B34" s="57">
        <v>18</v>
      </c>
      <c r="C34" s="58">
        <v>24</v>
      </c>
      <c r="D34" s="57">
        <v>24</v>
      </c>
      <c r="E34" s="58">
        <v>23.5</v>
      </c>
      <c r="F34" s="57">
        <v>19.5</v>
      </c>
      <c r="G34" s="58">
        <v>18.5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27.384999237060548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3.1930000000000001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5">
      <c r="A35" s="50">
        <v>37210</v>
      </c>
      <c r="B35" s="57">
        <v>18</v>
      </c>
      <c r="C35" s="58">
        <v>24</v>
      </c>
      <c r="D35" s="57">
        <v>24</v>
      </c>
      <c r="E35" s="58">
        <v>23.5</v>
      </c>
      <c r="F35" s="57">
        <v>19.5</v>
      </c>
      <c r="G35" s="58">
        <v>18.5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27.384999237060548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3.2030000000000003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5">
      <c r="A36" s="50">
        <v>37211</v>
      </c>
      <c r="B36" s="57">
        <v>18</v>
      </c>
      <c r="C36" s="58">
        <v>24</v>
      </c>
      <c r="D36" s="57">
        <v>24</v>
      </c>
      <c r="E36" s="58">
        <v>23.5</v>
      </c>
      <c r="F36" s="57">
        <v>19.5</v>
      </c>
      <c r="G36" s="58">
        <v>18.5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27.377499542236329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3.2330000000000001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5">
      <c r="A37" s="50">
        <v>37212</v>
      </c>
      <c r="B37" s="57">
        <v>18</v>
      </c>
      <c r="C37" s="58">
        <v>28.75</v>
      </c>
      <c r="D37" s="57">
        <v>28</v>
      </c>
      <c r="E37" s="58">
        <v>28</v>
      </c>
      <c r="F37" s="57">
        <v>28.25</v>
      </c>
      <c r="G37" s="58">
        <v>18.5</v>
      </c>
      <c r="H37" s="57"/>
      <c r="I37" s="58">
        <v>26</v>
      </c>
      <c r="J37" s="57"/>
      <c r="K37" s="58"/>
      <c r="L37" s="57"/>
      <c r="M37" s="58"/>
      <c r="N37" s="57"/>
      <c r="O37" s="58"/>
      <c r="Q37" s="57"/>
      <c r="R37" s="58">
        <v>27.375000915527345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3.2590000000000003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5">
      <c r="A38" s="50">
        <v>37225</v>
      </c>
      <c r="B38" s="57">
        <v>17.25</v>
      </c>
      <c r="C38" s="58">
        <v>25</v>
      </c>
      <c r="D38" s="57">
        <v>25.188000000000002</v>
      </c>
      <c r="E38" s="58">
        <v>23.353000000000002</v>
      </c>
      <c r="F38" s="57">
        <v>18.937000000000001</v>
      </c>
      <c r="G38" s="58">
        <v>17.75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27.382500000000093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3.2880000000000003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5">
      <c r="A39" s="50">
        <v>37226</v>
      </c>
      <c r="B39" s="57">
        <v>20.387</v>
      </c>
      <c r="C39" s="58">
        <v>29.629000000000001</v>
      </c>
      <c r="D39" s="57">
        <v>29.702000000000002</v>
      </c>
      <c r="E39" s="58">
        <v>26.306000000000001</v>
      </c>
      <c r="F39" s="57">
        <v>22.234000000000002</v>
      </c>
      <c r="G39" s="58">
        <v>21.387</v>
      </c>
      <c r="H39" s="57"/>
      <c r="I39" s="58">
        <v>23.855</v>
      </c>
      <c r="J39" s="57"/>
      <c r="K39" s="58"/>
      <c r="L39" s="57"/>
      <c r="M39" s="58"/>
      <c r="N39" s="57"/>
      <c r="O39" s="58"/>
      <c r="Q39" s="57"/>
      <c r="R39" s="58">
        <v>30.855201876517668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3.2920000000000003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5">
      <c r="A40" s="50">
        <v>37257</v>
      </c>
      <c r="B40" s="57">
        <v>21.504000000000001</v>
      </c>
      <c r="C40" s="58">
        <v>26.94</v>
      </c>
      <c r="D40" s="57">
        <v>27.601000000000003</v>
      </c>
      <c r="E40" s="58">
        <v>27.06</v>
      </c>
      <c r="F40" s="57">
        <v>23.605</v>
      </c>
      <c r="G40" s="58">
        <v>22.254000000000001</v>
      </c>
      <c r="H40" s="57"/>
      <c r="I40" s="58">
        <v>24.359000000000002</v>
      </c>
      <c r="J40" s="57"/>
      <c r="K40" s="58"/>
      <c r="L40" s="57"/>
      <c r="M40" s="58"/>
      <c r="N40" s="57"/>
      <c r="O40" s="58"/>
      <c r="Q40" s="57"/>
      <c r="R40" s="58">
        <v>23.987829457236639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3.3040000000000003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5">
      <c r="A41" s="50">
        <v>37288</v>
      </c>
      <c r="B41" s="57">
        <v>21.75</v>
      </c>
      <c r="C41" s="58">
        <v>22.95</v>
      </c>
      <c r="D41" s="57">
        <v>23.571000000000002</v>
      </c>
      <c r="E41" s="58">
        <v>26.786000000000001</v>
      </c>
      <c r="F41" s="57">
        <v>23.893000000000001</v>
      </c>
      <c r="G41" s="58">
        <v>22.38</v>
      </c>
      <c r="H41" s="57"/>
      <c r="I41" s="58">
        <v>23.732000000000003</v>
      </c>
      <c r="J41" s="57"/>
      <c r="K41" s="58"/>
      <c r="L41" s="57"/>
      <c r="M41" s="58"/>
      <c r="N41" s="57"/>
      <c r="O41" s="58"/>
      <c r="Q41" s="57"/>
      <c r="R41" s="58">
        <v>23.831002709975955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3.4750000000000001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5">
      <c r="A42" s="50">
        <v>37316</v>
      </c>
      <c r="B42" s="57">
        <v>21.806000000000001</v>
      </c>
      <c r="C42" s="58">
        <v>21.056000000000001</v>
      </c>
      <c r="D42" s="57">
        <v>20.395</v>
      </c>
      <c r="E42" s="58">
        <v>26.073</v>
      </c>
      <c r="F42" s="57">
        <v>24.028000000000002</v>
      </c>
      <c r="G42" s="58">
        <v>22.436</v>
      </c>
      <c r="H42" s="57"/>
      <c r="I42" s="58">
        <v>23.581</v>
      </c>
      <c r="J42" s="57"/>
      <c r="K42" s="58"/>
      <c r="L42" s="57"/>
      <c r="M42" s="58"/>
      <c r="N42" s="57"/>
      <c r="O42" s="58"/>
      <c r="Q42" s="57"/>
      <c r="R42" s="58">
        <v>23.306608104162997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3.6320000000000001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5">
      <c r="A43" s="50">
        <v>37347</v>
      </c>
      <c r="B43" s="57">
        <v>21.983000000000001</v>
      </c>
      <c r="C43" s="58">
        <v>19.333000000000002</v>
      </c>
      <c r="D43" s="57">
        <v>18.467000000000002</v>
      </c>
      <c r="E43" s="58">
        <v>21.766999999999999</v>
      </c>
      <c r="F43" s="57">
        <v>24.417000000000002</v>
      </c>
      <c r="G43" s="58">
        <v>22.983000000000001</v>
      </c>
      <c r="H43" s="57"/>
      <c r="I43" s="58">
        <v>21.917000000000002</v>
      </c>
      <c r="J43" s="57"/>
      <c r="K43" s="58"/>
      <c r="L43" s="57"/>
      <c r="M43" s="58"/>
      <c r="N43" s="57"/>
      <c r="O43" s="58"/>
      <c r="Q43" s="57"/>
      <c r="R43" s="58">
        <v>22.200878914086211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3.6870000000000003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5">
      <c r="A44" s="50">
        <v>37377</v>
      </c>
      <c r="B44" s="57">
        <v>20.839000000000002</v>
      </c>
      <c r="C44" s="58">
        <v>21.419</v>
      </c>
      <c r="D44" s="57">
        <v>20.04</v>
      </c>
      <c r="E44" s="58">
        <v>24.363</v>
      </c>
      <c r="F44" s="57">
        <v>23.968</v>
      </c>
      <c r="G44" s="58">
        <v>22.339000000000002</v>
      </c>
      <c r="H44" s="57"/>
      <c r="I44" s="58">
        <v>24.544</v>
      </c>
      <c r="J44" s="57"/>
      <c r="K44" s="58"/>
      <c r="L44" s="57"/>
      <c r="M44" s="58"/>
      <c r="N44" s="57"/>
      <c r="O44" s="58"/>
      <c r="Q44" s="57"/>
      <c r="R44" s="58">
        <v>22.499275227772845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3.5720000000000001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5">
      <c r="A45" s="50">
        <v>37408</v>
      </c>
      <c r="B45" s="57">
        <v>19.792000000000002</v>
      </c>
      <c r="C45" s="58">
        <v>22.375</v>
      </c>
      <c r="D45" s="57">
        <v>21</v>
      </c>
      <c r="E45" s="58">
        <v>25.417000000000002</v>
      </c>
      <c r="F45" s="57">
        <v>23.458000000000002</v>
      </c>
      <c r="G45" s="58">
        <v>22.292000000000002</v>
      </c>
      <c r="H45" s="57"/>
      <c r="I45" s="58">
        <v>24.208000000000002</v>
      </c>
      <c r="J45" s="57"/>
      <c r="K45" s="58"/>
      <c r="L45" s="57"/>
      <c r="M45" s="58"/>
      <c r="N45" s="57"/>
      <c r="O45" s="58"/>
      <c r="Q45" s="57"/>
      <c r="R45" s="58">
        <v>22.991435469128191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3.4249999999999998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5">
      <c r="A46" s="50">
        <v>37438</v>
      </c>
      <c r="B46" s="57">
        <v>29.565000000000001</v>
      </c>
      <c r="C46" s="58">
        <v>30.355</v>
      </c>
      <c r="D46" s="57">
        <v>29.097000000000001</v>
      </c>
      <c r="E46" s="58">
        <v>29.871000000000002</v>
      </c>
      <c r="F46" s="57">
        <v>30.593</v>
      </c>
      <c r="G46" s="58">
        <v>33.064999999999998</v>
      </c>
      <c r="H46" s="57"/>
      <c r="I46" s="58">
        <v>29.391000000000002</v>
      </c>
      <c r="J46" s="57"/>
      <c r="K46" s="58"/>
      <c r="L46" s="57"/>
      <c r="M46" s="58"/>
      <c r="N46" s="57"/>
      <c r="O46" s="58"/>
      <c r="Q46" s="57"/>
      <c r="R46" s="58">
        <v>23.46366390098482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3.26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5">
      <c r="A47" s="50">
        <v>37469</v>
      </c>
      <c r="B47" s="57">
        <v>30.194000000000003</v>
      </c>
      <c r="C47" s="58">
        <v>34.79</v>
      </c>
      <c r="D47" s="57">
        <v>33.387</v>
      </c>
      <c r="E47" s="58">
        <v>28.742000000000001</v>
      </c>
      <c r="F47" s="57">
        <v>31.258000000000003</v>
      </c>
      <c r="G47" s="58">
        <v>35.194000000000003</v>
      </c>
      <c r="H47" s="57"/>
      <c r="I47" s="58">
        <v>28.887</v>
      </c>
      <c r="J47" s="57"/>
      <c r="K47" s="58"/>
      <c r="L47" s="57"/>
      <c r="M47" s="58"/>
      <c r="N47" s="57"/>
      <c r="O47" s="58"/>
      <c r="Q47" s="57"/>
      <c r="R47" s="58">
        <v>23.925235074553363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3.2549999999999999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5">
      <c r="A48" s="50">
        <v>37500</v>
      </c>
      <c r="B48" s="57">
        <v>24.1</v>
      </c>
      <c r="C48" s="58">
        <v>29.9</v>
      </c>
      <c r="D48" s="57">
        <v>28.85</v>
      </c>
      <c r="E48" s="58">
        <v>28.65</v>
      </c>
      <c r="F48" s="57">
        <v>25.074999999999999</v>
      </c>
      <c r="G48" s="58">
        <v>27.6</v>
      </c>
      <c r="H48" s="57"/>
      <c r="I48" s="58">
        <v>27.125</v>
      </c>
      <c r="J48" s="57"/>
      <c r="K48" s="58"/>
      <c r="L48" s="57"/>
      <c r="M48" s="58"/>
      <c r="N48" s="57"/>
      <c r="O48" s="58"/>
      <c r="Q48" s="57"/>
      <c r="R48" s="58">
        <v>23.930079131564426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3.2930000000000001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5">
      <c r="A49" s="50">
        <v>37530</v>
      </c>
      <c r="B49" s="57">
        <v>24.532</v>
      </c>
      <c r="C49" s="58">
        <v>28.984000000000002</v>
      </c>
      <c r="D49" s="57">
        <v>27</v>
      </c>
      <c r="E49" s="58">
        <v>25.355</v>
      </c>
      <c r="F49" s="57">
        <v>26.032</v>
      </c>
      <c r="G49" s="58">
        <v>25.782</v>
      </c>
      <c r="H49" s="57"/>
      <c r="I49" s="58">
        <v>24.434999999999999</v>
      </c>
      <c r="J49" s="57"/>
      <c r="K49" s="58"/>
      <c r="L49" s="57"/>
      <c r="M49" s="58"/>
      <c r="N49" s="57"/>
      <c r="O49" s="58"/>
      <c r="Q49" s="57"/>
      <c r="R49" s="58">
        <v>24.176562983099309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3.3380000000000001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5">
      <c r="A50" s="50">
        <v>37561</v>
      </c>
      <c r="B50" s="57">
        <v>22.104000000000003</v>
      </c>
      <c r="C50" s="58">
        <v>22.292000000000002</v>
      </c>
      <c r="D50" s="57">
        <v>23.5</v>
      </c>
      <c r="E50" s="58">
        <v>27.063000000000002</v>
      </c>
      <c r="F50" s="57">
        <v>24.146000000000001</v>
      </c>
      <c r="G50" s="58">
        <v>23.104000000000003</v>
      </c>
      <c r="H50" s="57"/>
      <c r="I50" s="58">
        <v>25.792000000000002</v>
      </c>
      <c r="J50" s="57"/>
      <c r="K50" s="58"/>
      <c r="L50" s="57"/>
      <c r="M50" s="58"/>
      <c r="N50" s="57"/>
      <c r="O50" s="58"/>
      <c r="Q50" s="57"/>
      <c r="R50" s="58">
        <v>26.751360205447263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3.3760000000000003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5">
      <c r="A51" s="50">
        <v>37591</v>
      </c>
      <c r="B51" s="57">
        <v>21.742000000000001</v>
      </c>
      <c r="C51" s="58">
        <v>28.46</v>
      </c>
      <c r="D51" s="57">
        <v>29.702000000000002</v>
      </c>
      <c r="E51" s="58">
        <v>27.734000000000002</v>
      </c>
      <c r="F51" s="57">
        <v>23.976000000000003</v>
      </c>
      <c r="G51" s="58">
        <v>22.742000000000001</v>
      </c>
      <c r="H51" s="57"/>
      <c r="I51" s="58">
        <v>26.492000000000001</v>
      </c>
      <c r="J51" s="57"/>
      <c r="K51" s="58"/>
      <c r="L51" s="57"/>
      <c r="M51" s="58"/>
      <c r="N51" s="57"/>
      <c r="O51" s="58"/>
      <c r="Q51" s="57"/>
      <c r="R51" s="58">
        <v>28.849842474234279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3.37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5">
      <c r="A52" s="50">
        <v>37622</v>
      </c>
      <c r="B52" s="57">
        <v>22.492000000000001</v>
      </c>
      <c r="C52" s="58">
        <v>27.414999999999999</v>
      </c>
      <c r="D52" s="57">
        <v>28.677</v>
      </c>
      <c r="E52" s="58">
        <v>26.964000000000002</v>
      </c>
      <c r="F52" s="57">
        <v>24.77</v>
      </c>
      <c r="G52" s="58">
        <v>23.492000000000001</v>
      </c>
      <c r="H52" s="57"/>
      <c r="I52" s="58">
        <v>13.935</v>
      </c>
      <c r="J52" s="57"/>
      <c r="K52" s="58"/>
      <c r="L52" s="57"/>
      <c r="M52" s="58"/>
      <c r="N52" s="57"/>
      <c r="O52" s="58"/>
      <c r="Q52" s="57"/>
      <c r="R52" s="58">
        <v>30.065656343643646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3.37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5">
      <c r="A53" s="50">
        <v>37653</v>
      </c>
      <c r="B53" s="57">
        <v>22.714000000000002</v>
      </c>
      <c r="C53" s="58">
        <v>26.518000000000001</v>
      </c>
      <c r="D53" s="57">
        <v>27.75</v>
      </c>
      <c r="E53" s="58">
        <v>24.696000000000002</v>
      </c>
      <c r="F53" s="57">
        <v>25.232000000000003</v>
      </c>
      <c r="G53" s="58">
        <v>23.714000000000002</v>
      </c>
      <c r="H53" s="57"/>
      <c r="I53" s="58">
        <v>13.071000000000002</v>
      </c>
      <c r="J53" s="57"/>
      <c r="K53" s="58"/>
      <c r="L53" s="57"/>
      <c r="M53" s="58"/>
      <c r="N53" s="57"/>
      <c r="O53" s="58"/>
      <c r="Q53" s="57"/>
      <c r="R53" s="58">
        <v>29.14581712939885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3.54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5">
      <c r="A54" s="50">
        <v>37681</v>
      </c>
      <c r="B54" s="57">
        <v>21.952000000000002</v>
      </c>
      <c r="C54" s="58">
        <v>25.831</v>
      </c>
      <c r="D54" s="57">
        <v>25.169</v>
      </c>
      <c r="E54" s="58">
        <v>23.661000000000001</v>
      </c>
      <c r="F54" s="57">
        <v>24.835000000000001</v>
      </c>
      <c r="G54" s="58">
        <v>22.952000000000002</v>
      </c>
      <c r="H54" s="57"/>
      <c r="I54" s="58">
        <v>13.46</v>
      </c>
      <c r="J54" s="57"/>
      <c r="K54" s="58"/>
      <c r="L54" s="57"/>
      <c r="M54" s="58"/>
      <c r="N54" s="57"/>
      <c r="O54" s="58"/>
      <c r="Q54" s="57"/>
      <c r="R54" s="58">
        <v>28.176383907616295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3.6920000000000002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5">
      <c r="A55" s="50">
        <v>37712</v>
      </c>
      <c r="B55" s="57">
        <v>21.6</v>
      </c>
      <c r="C55" s="58">
        <v>23.233000000000001</v>
      </c>
      <c r="D55" s="57">
        <v>21.667000000000002</v>
      </c>
      <c r="E55" s="58">
        <v>23.083000000000002</v>
      </c>
      <c r="F55" s="57">
        <v>24.417000000000002</v>
      </c>
      <c r="G55" s="58">
        <v>22.6</v>
      </c>
      <c r="H55" s="57"/>
      <c r="I55" s="58">
        <v>12.717000000000001</v>
      </c>
      <c r="J55" s="57"/>
      <c r="K55" s="58"/>
      <c r="L55" s="57"/>
      <c r="M55" s="58"/>
      <c r="N55" s="57"/>
      <c r="O55" s="58"/>
      <c r="Q55" s="57"/>
      <c r="R55" s="58">
        <v>26.730793399531468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3.7870000000000004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5">
      <c r="A56" s="50">
        <v>37742</v>
      </c>
      <c r="B56" s="57">
        <v>21.411000000000001</v>
      </c>
      <c r="C56" s="58">
        <v>15.044</v>
      </c>
      <c r="D56" s="57">
        <v>11.863000000000001</v>
      </c>
      <c r="E56" s="58">
        <v>24.266000000000002</v>
      </c>
      <c r="F56" s="57">
        <v>24.173000000000002</v>
      </c>
      <c r="G56" s="58">
        <v>22.411000000000001</v>
      </c>
      <c r="H56" s="57"/>
      <c r="I56" s="58">
        <v>13.581000000000001</v>
      </c>
      <c r="J56" s="57"/>
      <c r="K56" s="58"/>
      <c r="L56" s="57"/>
      <c r="M56" s="58"/>
      <c r="N56" s="57"/>
      <c r="O56" s="58"/>
      <c r="Q56" s="57"/>
      <c r="R56" s="58">
        <v>26.828967344999462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3.6720000000000002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5">
      <c r="A57" s="50">
        <v>37773</v>
      </c>
      <c r="B57" s="57">
        <v>22.25</v>
      </c>
      <c r="C57" s="58">
        <v>18</v>
      </c>
      <c r="D57" s="57">
        <v>14.146000000000001</v>
      </c>
      <c r="E57" s="58">
        <v>25.792000000000002</v>
      </c>
      <c r="F57" s="57">
        <v>25.021000000000001</v>
      </c>
      <c r="G57" s="58">
        <v>24.5</v>
      </c>
      <c r="H57" s="57"/>
      <c r="I57" s="58">
        <v>15.208</v>
      </c>
      <c r="J57" s="57"/>
      <c r="K57" s="58"/>
      <c r="L57" s="57"/>
      <c r="M57" s="58"/>
      <c r="N57" s="57"/>
      <c r="O57" s="58"/>
      <c r="Q57" s="57"/>
      <c r="R57" s="58">
        <v>27.120771461389218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3.5249999999999999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5">
      <c r="A58" s="50">
        <v>37803</v>
      </c>
      <c r="B58" s="57">
        <v>26.734000000000002</v>
      </c>
      <c r="C58" s="58">
        <v>36.806000000000004</v>
      </c>
      <c r="D58" s="57">
        <v>35.581000000000003</v>
      </c>
      <c r="E58" s="58">
        <v>25.988</v>
      </c>
      <c r="F58" s="57">
        <v>27.633000000000003</v>
      </c>
      <c r="G58" s="58">
        <v>29.734000000000002</v>
      </c>
      <c r="H58" s="57"/>
      <c r="I58" s="58">
        <v>15.423</v>
      </c>
      <c r="J58" s="57"/>
      <c r="K58" s="58"/>
      <c r="L58" s="57"/>
      <c r="M58" s="58"/>
      <c r="N58" s="57"/>
      <c r="O58" s="58"/>
      <c r="Q58" s="57"/>
      <c r="R58" s="58">
        <v>27.37311207158265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3.36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5">
      <c r="A59" s="50">
        <v>37834</v>
      </c>
      <c r="B59" s="57">
        <v>30.452000000000002</v>
      </c>
      <c r="C59" s="58">
        <v>39.081000000000003</v>
      </c>
      <c r="D59" s="57">
        <v>37.613</v>
      </c>
      <c r="E59" s="58">
        <v>26.395</v>
      </c>
      <c r="F59" s="57">
        <v>31.411000000000001</v>
      </c>
      <c r="G59" s="58">
        <v>34.451999999999998</v>
      </c>
      <c r="H59" s="57"/>
      <c r="I59" s="58">
        <v>15.952</v>
      </c>
      <c r="J59" s="57"/>
      <c r="K59" s="58"/>
      <c r="L59" s="57"/>
      <c r="M59" s="58"/>
      <c r="N59" s="57"/>
      <c r="O59" s="58"/>
      <c r="Q59" s="57"/>
      <c r="R59" s="58">
        <v>27.653928913457623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3.355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5">
      <c r="A60" s="50">
        <v>37865</v>
      </c>
      <c r="B60" s="57">
        <v>28.792000000000002</v>
      </c>
      <c r="C60" s="58">
        <v>33.417000000000002</v>
      </c>
      <c r="D60" s="57">
        <v>31.958000000000002</v>
      </c>
      <c r="E60" s="58">
        <v>26.167000000000002</v>
      </c>
      <c r="F60" s="57">
        <v>29.875</v>
      </c>
      <c r="G60" s="58">
        <v>31.792000000000002</v>
      </c>
      <c r="H60" s="57"/>
      <c r="I60" s="58">
        <v>14.292</v>
      </c>
      <c r="J60" s="57"/>
      <c r="K60" s="58"/>
      <c r="L60" s="57"/>
      <c r="M60" s="58"/>
      <c r="N60" s="57"/>
      <c r="O60" s="58"/>
      <c r="Q60" s="57"/>
      <c r="R60" s="58">
        <v>27.691340643905814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3.3930000000000002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5">
      <c r="A61" s="50">
        <v>37895</v>
      </c>
      <c r="B61" s="57">
        <v>24.919</v>
      </c>
      <c r="C61" s="58">
        <v>29.298000000000002</v>
      </c>
      <c r="D61" s="57">
        <v>27.048000000000002</v>
      </c>
      <c r="E61" s="58">
        <v>25.911000000000001</v>
      </c>
      <c r="F61" s="57">
        <v>27.193000000000001</v>
      </c>
      <c r="G61" s="58">
        <v>26.048999999999999</v>
      </c>
      <c r="H61" s="57"/>
      <c r="I61" s="58">
        <v>14.395</v>
      </c>
      <c r="J61" s="57"/>
      <c r="K61" s="58"/>
      <c r="L61" s="57"/>
      <c r="M61" s="58"/>
      <c r="N61" s="57"/>
      <c r="O61" s="58"/>
      <c r="Q61" s="57"/>
      <c r="R61" s="58">
        <v>27.806493093260599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3.4380000000000002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5">
      <c r="A62" s="50">
        <v>37926</v>
      </c>
      <c r="B62" s="57">
        <v>20.85</v>
      </c>
      <c r="C62" s="58">
        <v>27.024999999999999</v>
      </c>
      <c r="D62" s="57">
        <v>24.5</v>
      </c>
      <c r="E62" s="58">
        <v>25.975000000000001</v>
      </c>
      <c r="F62" s="57">
        <v>23.6</v>
      </c>
      <c r="G62" s="58">
        <v>21.73</v>
      </c>
      <c r="H62" s="57"/>
      <c r="I62" s="58">
        <v>14.4</v>
      </c>
      <c r="J62" s="57"/>
      <c r="K62" s="58"/>
      <c r="L62" s="57"/>
      <c r="M62" s="58"/>
      <c r="N62" s="57"/>
      <c r="O62" s="58"/>
      <c r="Q62" s="57"/>
      <c r="R62" s="58">
        <v>29.94976147568925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3.476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5">
      <c r="A63" s="50">
        <v>37956</v>
      </c>
      <c r="B63" s="57">
        <v>21.831</v>
      </c>
      <c r="C63" s="58">
        <v>32.979999999999997</v>
      </c>
      <c r="D63" s="57">
        <v>30.605</v>
      </c>
      <c r="E63" s="58">
        <v>26.964000000000002</v>
      </c>
      <c r="F63" s="57">
        <v>24.891000000000002</v>
      </c>
      <c r="G63" s="58">
        <v>22.581</v>
      </c>
      <c r="H63" s="57"/>
      <c r="I63" s="58">
        <v>15.137</v>
      </c>
      <c r="J63" s="57"/>
      <c r="K63" s="58"/>
      <c r="L63" s="57"/>
      <c r="M63" s="58"/>
      <c r="N63" s="57"/>
      <c r="O63" s="58"/>
      <c r="Q63" s="57"/>
      <c r="R63" s="58">
        <v>31.46950087876068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3.47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5">
      <c r="A64" s="50">
        <v>37987</v>
      </c>
      <c r="B64" s="57">
        <v>23.009</v>
      </c>
      <c r="C64" s="58">
        <v>27.184000000000001</v>
      </c>
      <c r="D64" s="57">
        <v>27.94</v>
      </c>
      <c r="E64" s="58">
        <v>26.917000000000002</v>
      </c>
      <c r="F64" s="57">
        <v>25.244</v>
      </c>
      <c r="G64" s="58">
        <v>24.109000000000002</v>
      </c>
      <c r="H64" s="57"/>
      <c r="I64" s="58">
        <v>14.3</v>
      </c>
      <c r="J64" s="57"/>
      <c r="K64" s="58"/>
      <c r="L64" s="57"/>
      <c r="M64" s="58"/>
      <c r="N64" s="57"/>
      <c r="O64" s="58"/>
      <c r="Q64" s="57"/>
      <c r="R64" s="58">
        <v>31.998494846497362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3.47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5">
      <c r="A65" s="50">
        <v>38018</v>
      </c>
      <c r="B65" s="57">
        <v>23.062000000000001</v>
      </c>
      <c r="C65" s="58">
        <v>26.418000000000003</v>
      </c>
      <c r="D65" s="57">
        <v>27.188000000000002</v>
      </c>
      <c r="E65" s="58">
        <v>24.856000000000002</v>
      </c>
      <c r="F65" s="57">
        <v>25.521000000000001</v>
      </c>
      <c r="G65" s="58">
        <v>24.162000000000003</v>
      </c>
      <c r="H65" s="57"/>
      <c r="I65" s="58">
        <v>14.077</v>
      </c>
      <c r="J65" s="57"/>
      <c r="K65" s="58"/>
      <c r="L65" s="57"/>
      <c r="M65" s="58"/>
      <c r="N65" s="57"/>
      <c r="O65" s="58"/>
      <c r="Q65" s="57"/>
      <c r="R65" s="58">
        <v>30.877562140433557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3.64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5">
      <c r="A66" s="50">
        <v>38047</v>
      </c>
      <c r="B66" s="57">
        <v>22.785</v>
      </c>
      <c r="C66" s="58">
        <v>26.05</v>
      </c>
      <c r="D66" s="57">
        <v>25.269000000000002</v>
      </c>
      <c r="E66" s="58">
        <v>24.452999999999999</v>
      </c>
      <c r="F66" s="57">
        <v>25.506</v>
      </c>
      <c r="G66" s="58">
        <v>23.885000000000002</v>
      </c>
      <c r="H66" s="57"/>
      <c r="I66" s="58">
        <v>14.019</v>
      </c>
      <c r="J66" s="57"/>
      <c r="K66" s="58"/>
      <c r="L66" s="57"/>
      <c r="M66" s="58"/>
      <c r="N66" s="57"/>
      <c r="O66" s="58"/>
      <c r="Q66" s="57"/>
      <c r="R66" s="58">
        <v>29.446200813025129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3.7920000000000003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5">
      <c r="A67" s="50">
        <v>38078</v>
      </c>
      <c r="B67" s="57">
        <v>22.33</v>
      </c>
      <c r="C67" s="58">
        <v>23.963000000000001</v>
      </c>
      <c r="D67" s="57">
        <v>22.447000000000003</v>
      </c>
      <c r="E67" s="58">
        <v>23.801000000000002</v>
      </c>
      <c r="F67" s="57">
        <v>25.063000000000002</v>
      </c>
      <c r="G67" s="58">
        <v>23.43</v>
      </c>
      <c r="H67" s="57"/>
      <c r="I67" s="58">
        <v>13.834000000000001</v>
      </c>
      <c r="J67" s="57"/>
      <c r="K67" s="58"/>
      <c r="L67" s="57"/>
      <c r="M67" s="58"/>
      <c r="N67" s="57"/>
      <c r="O67" s="58"/>
      <c r="Q67" s="57"/>
      <c r="R67" s="58">
        <v>27.454032409159971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3.8895000000000004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5">
      <c r="A68" s="50">
        <v>38108</v>
      </c>
      <c r="B68" s="57">
        <v>21.954999999999998</v>
      </c>
      <c r="C68" s="58">
        <v>16.952000000000002</v>
      </c>
      <c r="D68" s="57">
        <v>14.082000000000001</v>
      </c>
      <c r="E68" s="58">
        <v>24.614000000000001</v>
      </c>
      <c r="F68" s="57">
        <v>24.67</v>
      </c>
      <c r="G68" s="58">
        <v>23.055</v>
      </c>
      <c r="H68" s="57"/>
      <c r="I68" s="58">
        <v>11.991000000000001</v>
      </c>
      <c r="J68" s="57"/>
      <c r="K68" s="58"/>
      <c r="L68" s="57"/>
      <c r="M68" s="58"/>
      <c r="N68" s="57"/>
      <c r="O68" s="58"/>
      <c r="Q68" s="57"/>
      <c r="R68" s="58">
        <v>27.404392795589168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3.7745000000000002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5">
      <c r="A69" s="50">
        <v>38139</v>
      </c>
      <c r="B69" s="57">
        <v>23.079000000000001</v>
      </c>
      <c r="C69" s="58">
        <v>20.007000000000001</v>
      </c>
      <c r="D69" s="57">
        <v>16.664000000000001</v>
      </c>
      <c r="E69" s="58">
        <v>26.181000000000001</v>
      </c>
      <c r="F69" s="57">
        <v>25.704999999999998</v>
      </c>
      <c r="G69" s="58">
        <v>25.239000000000001</v>
      </c>
      <c r="H69" s="57"/>
      <c r="I69" s="58">
        <v>13.167</v>
      </c>
      <c r="J69" s="57"/>
      <c r="K69" s="58"/>
      <c r="L69" s="57"/>
      <c r="M69" s="58"/>
      <c r="N69" s="57"/>
      <c r="O69" s="58"/>
      <c r="Q69" s="57"/>
      <c r="R69" s="58">
        <v>27.771535781946891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3.6274999999999999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5">
      <c r="A70" s="50">
        <v>38169</v>
      </c>
      <c r="B70" s="57">
        <v>26.102</v>
      </c>
      <c r="C70" s="58">
        <v>35.012</v>
      </c>
      <c r="D70" s="57">
        <v>33.798000000000002</v>
      </c>
      <c r="E70" s="58">
        <v>26.065000000000001</v>
      </c>
      <c r="F70" s="57">
        <v>27.243000000000002</v>
      </c>
      <c r="G70" s="58">
        <v>28.902000000000001</v>
      </c>
      <c r="H70" s="57"/>
      <c r="I70" s="58">
        <v>11.179</v>
      </c>
      <c r="J70" s="57"/>
      <c r="K70" s="58"/>
      <c r="L70" s="57"/>
      <c r="M70" s="58"/>
      <c r="N70" s="57"/>
      <c r="O70" s="58"/>
      <c r="Q70" s="57"/>
      <c r="R70" s="58">
        <v>28.207772356982069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3.4624999999999999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5">
      <c r="A71" s="50">
        <v>38200</v>
      </c>
      <c r="B71" s="57">
        <v>29.021000000000001</v>
      </c>
      <c r="C71" s="58">
        <v>36.862000000000002</v>
      </c>
      <c r="D71" s="57">
        <v>35.442</v>
      </c>
      <c r="E71" s="58">
        <v>26.339000000000002</v>
      </c>
      <c r="F71" s="57">
        <v>30.22</v>
      </c>
      <c r="G71" s="58">
        <v>32.670999999999999</v>
      </c>
      <c r="H71" s="57"/>
      <c r="I71" s="58">
        <v>14.644</v>
      </c>
      <c r="J71" s="57"/>
      <c r="K71" s="58"/>
      <c r="L71" s="57"/>
      <c r="M71" s="58"/>
      <c r="N71" s="57"/>
      <c r="O71" s="58"/>
      <c r="Q71" s="57"/>
      <c r="R71" s="58">
        <v>28.577575758963125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3.4575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5">
      <c r="A72" s="50">
        <v>38231</v>
      </c>
      <c r="B72" s="57">
        <v>27.943000000000001</v>
      </c>
      <c r="C72" s="58">
        <v>32.326999999999998</v>
      </c>
      <c r="D72" s="57">
        <v>30.913</v>
      </c>
      <c r="E72" s="58">
        <v>26.184000000000001</v>
      </c>
      <c r="F72" s="57">
        <v>29.257000000000001</v>
      </c>
      <c r="G72" s="58">
        <v>30.743000000000002</v>
      </c>
      <c r="H72" s="57"/>
      <c r="I72" s="58">
        <v>14.886000000000001</v>
      </c>
      <c r="J72" s="57"/>
      <c r="K72" s="58"/>
      <c r="L72" s="57"/>
      <c r="M72" s="58"/>
      <c r="N72" s="57"/>
      <c r="O72" s="58"/>
      <c r="Q72" s="57"/>
      <c r="R72" s="58">
        <v>28.520462649280404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3.4955000000000003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5">
      <c r="A73" s="50">
        <v>38261</v>
      </c>
      <c r="B73" s="57">
        <v>24.895</v>
      </c>
      <c r="C73" s="58">
        <v>29.094999999999999</v>
      </c>
      <c r="D73" s="57">
        <v>26.889000000000003</v>
      </c>
      <c r="E73" s="58">
        <v>25.923000000000002</v>
      </c>
      <c r="F73" s="57">
        <v>27.245000000000001</v>
      </c>
      <c r="G73" s="58">
        <v>26.094999999999999</v>
      </c>
      <c r="H73" s="57"/>
      <c r="I73" s="58">
        <v>14.488000000000001</v>
      </c>
      <c r="J73" s="57"/>
      <c r="K73" s="58"/>
      <c r="L73" s="57"/>
      <c r="M73" s="58"/>
      <c r="N73" s="57"/>
      <c r="O73" s="58"/>
      <c r="Q73" s="57"/>
      <c r="R73" s="58">
        <v>28.522964045747202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3.5405000000000002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5">
      <c r="A74" s="50">
        <v>38292</v>
      </c>
      <c r="B74" s="57">
        <v>21.909000000000002</v>
      </c>
      <c r="C74" s="58">
        <v>27.245000000000001</v>
      </c>
      <c r="D74" s="57">
        <v>25.019000000000002</v>
      </c>
      <c r="E74" s="58">
        <v>26.26</v>
      </c>
      <c r="F74" s="57">
        <v>24.55</v>
      </c>
      <c r="G74" s="58">
        <v>22.899000000000001</v>
      </c>
      <c r="H74" s="57"/>
      <c r="I74" s="58">
        <v>13.759</v>
      </c>
      <c r="J74" s="57"/>
      <c r="K74" s="58"/>
      <c r="L74" s="57"/>
      <c r="M74" s="58"/>
      <c r="N74" s="57"/>
      <c r="O74" s="58"/>
      <c r="Q74" s="57"/>
      <c r="R74" s="58">
        <v>30.559485740527144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3.5785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5">
      <c r="A75" s="50">
        <v>38322</v>
      </c>
      <c r="B75" s="57">
        <v>22.507000000000001</v>
      </c>
      <c r="C75" s="58">
        <v>32.210999999999999</v>
      </c>
      <c r="D75" s="57">
        <v>30.004999999999999</v>
      </c>
      <c r="E75" s="58">
        <v>26.967000000000002</v>
      </c>
      <c r="F75" s="57">
        <v>25.395</v>
      </c>
      <c r="G75" s="58">
        <v>23.397000000000002</v>
      </c>
      <c r="H75" s="57"/>
      <c r="I75" s="58">
        <v>14.431000000000001</v>
      </c>
      <c r="J75" s="57"/>
      <c r="K75" s="58"/>
      <c r="L75" s="57"/>
      <c r="M75" s="58"/>
      <c r="N75" s="57"/>
      <c r="O75" s="58"/>
      <c r="Q75" s="57"/>
      <c r="R75" s="58">
        <v>32.02643075563136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3.5724999999999998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5">
      <c r="A76" s="50">
        <v>38353</v>
      </c>
      <c r="B76" s="57">
        <v>23.204999999999998</v>
      </c>
      <c r="C76" s="58">
        <v>27.421000000000003</v>
      </c>
      <c r="D76" s="57">
        <v>28.086000000000002</v>
      </c>
      <c r="E76" s="58">
        <v>26.791</v>
      </c>
      <c r="F76" s="57">
        <v>25.349</v>
      </c>
      <c r="G76" s="58">
        <v>24.364999999999998</v>
      </c>
      <c r="H76" s="57"/>
      <c r="I76" s="58">
        <v>15.869000000000002</v>
      </c>
      <c r="J76" s="57"/>
      <c r="K76" s="58"/>
      <c r="L76" s="57"/>
      <c r="M76" s="58"/>
      <c r="N76" s="57"/>
      <c r="O76" s="58"/>
      <c r="Q76" s="57"/>
      <c r="R76" s="58">
        <v>32.940296039471399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3.5724999999999998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5">
      <c r="A77" s="50">
        <v>38384</v>
      </c>
      <c r="B77" s="57">
        <v>23.604000000000003</v>
      </c>
      <c r="C77" s="58">
        <v>26.974</v>
      </c>
      <c r="D77" s="57">
        <v>27.559000000000001</v>
      </c>
      <c r="E77" s="58">
        <v>25.348000000000003</v>
      </c>
      <c r="F77" s="57">
        <v>26.019000000000002</v>
      </c>
      <c r="G77" s="58">
        <v>24.764000000000003</v>
      </c>
      <c r="H77" s="57"/>
      <c r="I77" s="58">
        <v>15.882000000000001</v>
      </c>
      <c r="J77" s="57"/>
      <c r="K77" s="58"/>
      <c r="L77" s="57"/>
      <c r="M77" s="58"/>
      <c r="N77" s="57"/>
      <c r="O77" s="58"/>
      <c r="Q77" s="57"/>
      <c r="R77" s="58">
        <v>31.818317695062078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3.7425000000000002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5">
      <c r="A78" s="50">
        <v>38412</v>
      </c>
      <c r="B78" s="57">
        <v>23.21</v>
      </c>
      <c r="C78" s="58">
        <v>26.497</v>
      </c>
      <c r="D78" s="57">
        <v>25.689</v>
      </c>
      <c r="E78" s="58">
        <v>24.769000000000002</v>
      </c>
      <c r="F78" s="57">
        <v>25.896000000000001</v>
      </c>
      <c r="G78" s="58">
        <v>24.37</v>
      </c>
      <c r="H78" s="57"/>
      <c r="I78" s="58">
        <v>15.726000000000001</v>
      </c>
      <c r="J78" s="57"/>
      <c r="K78" s="58"/>
      <c r="L78" s="57"/>
      <c r="M78" s="58"/>
      <c r="N78" s="57"/>
      <c r="O78" s="58"/>
      <c r="Q78" s="57"/>
      <c r="R78" s="58">
        <v>30.386890631808924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3.8945000000000003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5">
      <c r="A79" s="50">
        <v>38443</v>
      </c>
      <c r="B79" s="57">
        <v>22.81</v>
      </c>
      <c r="C79" s="58">
        <v>24.603000000000002</v>
      </c>
      <c r="D79" s="57">
        <v>23.082000000000001</v>
      </c>
      <c r="E79" s="58">
        <v>24.166</v>
      </c>
      <c r="F79" s="57">
        <v>25.504999999999999</v>
      </c>
      <c r="G79" s="58">
        <v>23.97</v>
      </c>
      <c r="H79" s="57"/>
      <c r="I79" s="58">
        <v>14.887</v>
      </c>
      <c r="J79" s="57"/>
      <c r="K79" s="58"/>
      <c r="L79" s="57"/>
      <c r="M79" s="58"/>
      <c r="N79" s="57"/>
      <c r="O79" s="58"/>
      <c r="Q79" s="57"/>
      <c r="R79" s="58">
        <v>28.298765345643645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3.9945000000000004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5">
      <c r="A80" s="50">
        <v>38473</v>
      </c>
      <c r="B80" s="57">
        <v>22.463000000000001</v>
      </c>
      <c r="C80" s="58">
        <v>18.127000000000002</v>
      </c>
      <c r="D80" s="57">
        <v>15.366000000000001</v>
      </c>
      <c r="E80" s="58">
        <v>24.807000000000002</v>
      </c>
      <c r="F80" s="57">
        <v>25.135000000000002</v>
      </c>
      <c r="G80" s="58">
        <v>23.623000000000001</v>
      </c>
      <c r="H80" s="57"/>
      <c r="I80" s="58">
        <v>12.996</v>
      </c>
      <c r="J80" s="57"/>
      <c r="K80" s="58"/>
      <c r="L80" s="57"/>
      <c r="M80" s="58"/>
      <c r="N80" s="57"/>
      <c r="O80" s="58"/>
      <c r="Q80" s="57"/>
      <c r="R80" s="58">
        <v>28.248404740776756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3.8795000000000002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5">
      <c r="A81" s="50">
        <v>38504</v>
      </c>
      <c r="B81" s="57">
        <v>23.401</v>
      </c>
      <c r="C81" s="58">
        <v>20.971</v>
      </c>
      <c r="D81" s="57">
        <v>17.79</v>
      </c>
      <c r="E81" s="58">
        <v>26.364999999999998</v>
      </c>
      <c r="F81" s="57">
        <v>26.002000000000002</v>
      </c>
      <c r="G81" s="58">
        <v>25.471</v>
      </c>
      <c r="H81" s="57"/>
      <c r="I81" s="58">
        <v>11.498000000000001</v>
      </c>
      <c r="J81" s="57"/>
      <c r="K81" s="58"/>
      <c r="L81" s="57"/>
      <c r="M81" s="58"/>
      <c r="N81" s="57"/>
      <c r="O81" s="58"/>
      <c r="Q81" s="57"/>
      <c r="R81" s="58">
        <v>28.614484223583858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3.7324999999999999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5">
      <c r="A82" s="50">
        <v>38534</v>
      </c>
      <c r="B82" s="57">
        <v>25.122</v>
      </c>
      <c r="C82" s="58">
        <v>34.718000000000004</v>
      </c>
      <c r="D82" s="57">
        <v>33.545999999999999</v>
      </c>
      <c r="E82" s="58">
        <v>25.835000000000001</v>
      </c>
      <c r="F82" s="57">
        <v>26.366</v>
      </c>
      <c r="G82" s="58">
        <v>27.722000000000001</v>
      </c>
      <c r="H82" s="57"/>
      <c r="I82" s="58">
        <v>12.1</v>
      </c>
      <c r="J82" s="57"/>
      <c r="K82" s="58"/>
      <c r="L82" s="57"/>
      <c r="M82" s="58"/>
      <c r="N82" s="57"/>
      <c r="O82" s="58"/>
      <c r="Q82" s="57"/>
      <c r="R82" s="58">
        <v>29.049697715575267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3.5674999999999999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5">
      <c r="A83" s="50">
        <v>38565</v>
      </c>
      <c r="B83" s="57">
        <v>29.097000000000001</v>
      </c>
      <c r="C83" s="58">
        <v>36.806000000000004</v>
      </c>
      <c r="D83" s="57">
        <v>35.328000000000003</v>
      </c>
      <c r="E83" s="58">
        <v>27.409000000000002</v>
      </c>
      <c r="F83" s="57">
        <v>30.397000000000002</v>
      </c>
      <c r="G83" s="58">
        <v>32.417000000000002</v>
      </c>
      <c r="H83" s="57"/>
      <c r="I83" s="58">
        <v>16.352</v>
      </c>
      <c r="J83" s="57"/>
      <c r="K83" s="58"/>
      <c r="L83" s="57"/>
      <c r="M83" s="58"/>
      <c r="N83" s="57"/>
      <c r="O83" s="58"/>
      <c r="Q83" s="57"/>
      <c r="R83" s="58">
        <v>29.418381899725418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3.5625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5">
      <c r="A84" s="50">
        <v>38596</v>
      </c>
      <c r="B84" s="57">
        <v>27.602</v>
      </c>
      <c r="C84" s="58">
        <v>32.378</v>
      </c>
      <c r="D84" s="57">
        <v>30.925000000000001</v>
      </c>
      <c r="E84" s="58">
        <v>26.478000000000002</v>
      </c>
      <c r="F84" s="57">
        <v>29.038</v>
      </c>
      <c r="G84" s="58">
        <v>30.202000000000002</v>
      </c>
      <c r="H84" s="57"/>
      <c r="I84" s="58">
        <v>15.072000000000001</v>
      </c>
      <c r="J84" s="57"/>
      <c r="K84" s="58"/>
      <c r="L84" s="57"/>
      <c r="M84" s="58"/>
      <c r="N84" s="57"/>
      <c r="O84" s="58"/>
      <c r="Q84" s="57"/>
      <c r="R84" s="58">
        <v>29.360670396188681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3.6005000000000003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5">
      <c r="A85" s="50">
        <v>38626</v>
      </c>
      <c r="B85" s="57">
        <v>25.092000000000002</v>
      </c>
      <c r="C85" s="58">
        <v>29.322000000000003</v>
      </c>
      <c r="D85" s="57">
        <v>27.186</v>
      </c>
      <c r="E85" s="58">
        <v>26.101000000000003</v>
      </c>
      <c r="F85" s="57">
        <v>27.457000000000001</v>
      </c>
      <c r="G85" s="58">
        <v>26.342000000000002</v>
      </c>
      <c r="H85" s="57"/>
      <c r="I85" s="58">
        <v>13.997</v>
      </c>
      <c r="J85" s="57"/>
      <c r="K85" s="58"/>
      <c r="L85" s="57"/>
      <c r="M85" s="58"/>
      <c r="N85" s="57"/>
      <c r="O85" s="58"/>
      <c r="Q85" s="57"/>
      <c r="R85" s="58">
        <v>29.361940965239977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3.6455000000000002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5">
      <c r="A86" s="50">
        <v>38657</v>
      </c>
      <c r="B86" s="57">
        <v>22.414999999999999</v>
      </c>
      <c r="C86" s="58">
        <v>27.589000000000002</v>
      </c>
      <c r="D86" s="57">
        <v>25.436</v>
      </c>
      <c r="E86" s="58">
        <v>26.396000000000001</v>
      </c>
      <c r="F86" s="57">
        <v>25.016000000000002</v>
      </c>
      <c r="G86" s="58">
        <v>23.484999999999999</v>
      </c>
      <c r="H86" s="57"/>
      <c r="I86" s="58">
        <v>14.194000000000001</v>
      </c>
      <c r="J86" s="57"/>
      <c r="K86" s="58"/>
      <c r="L86" s="57"/>
      <c r="M86" s="58"/>
      <c r="N86" s="57"/>
      <c r="O86" s="58"/>
      <c r="Q86" s="57"/>
      <c r="R86" s="58">
        <v>31.448988174032014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3.6835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5">
      <c r="A87" s="50">
        <v>38687</v>
      </c>
      <c r="B87" s="57">
        <v>22.957000000000001</v>
      </c>
      <c r="C87" s="58">
        <v>32.154000000000003</v>
      </c>
      <c r="D87" s="57">
        <v>30.004999999999999</v>
      </c>
      <c r="E87" s="58">
        <v>27.063000000000002</v>
      </c>
      <c r="F87" s="57">
        <v>25.751000000000001</v>
      </c>
      <c r="G87" s="58">
        <v>23.937000000000001</v>
      </c>
      <c r="H87" s="57"/>
      <c r="I87" s="58">
        <v>14.841000000000001</v>
      </c>
      <c r="J87" s="57"/>
      <c r="K87" s="58"/>
      <c r="L87" s="57"/>
      <c r="M87" s="58"/>
      <c r="N87" s="57"/>
      <c r="O87" s="58"/>
      <c r="Q87" s="57"/>
      <c r="R87" s="58">
        <v>32.925840015832378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3.6775000000000002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5">
      <c r="A88" s="50">
        <v>38718</v>
      </c>
      <c r="B88" s="57">
        <v>23.571000000000002</v>
      </c>
      <c r="C88" s="58">
        <v>27.658000000000001</v>
      </c>
      <c r="D88" s="57">
        <v>28.24</v>
      </c>
      <c r="E88" s="58">
        <v>26.886000000000003</v>
      </c>
      <c r="F88" s="57">
        <v>25.684000000000001</v>
      </c>
      <c r="G88" s="58">
        <v>24.781000000000002</v>
      </c>
      <c r="H88" s="57"/>
      <c r="I88" s="58">
        <v>16.009</v>
      </c>
      <c r="J88" s="57"/>
      <c r="K88" s="58"/>
      <c r="L88" s="57"/>
      <c r="M88" s="58"/>
      <c r="N88" s="57"/>
      <c r="O88" s="58"/>
      <c r="Q88" s="57"/>
      <c r="R88" s="58">
        <v>28.665757508460224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3.6775000000000002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5">
      <c r="A89" s="50">
        <v>38749</v>
      </c>
      <c r="B89" s="57">
        <v>23.972000000000001</v>
      </c>
      <c r="C89" s="58">
        <v>27.306000000000001</v>
      </c>
      <c r="D89" s="57">
        <v>27.776</v>
      </c>
      <c r="E89" s="58">
        <v>25.633000000000003</v>
      </c>
      <c r="F89" s="57">
        <v>26.346</v>
      </c>
      <c r="G89" s="58">
        <v>25.182000000000002</v>
      </c>
      <c r="H89" s="57"/>
      <c r="I89" s="58">
        <v>16.012</v>
      </c>
      <c r="J89" s="57"/>
      <c r="K89" s="58"/>
      <c r="L89" s="57"/>
      <c r="M89" s="58"/>
      <c r="N89" s="57"/>
      <c r="O89" s="58"/>
      <c r="Q89" s="57"/>
      <c r="R89" s="58">
        <v>27.732381762889315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3.8475000000000001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5">
      <c r="A90" s="50">
        <v>38777</v>
      </c>
      <c r="B90" s="57">
        <v>23.613</v>
      </c>
      <c r="C90" s="58">
        <v>26.911000000000001</v>
      </c>
      <c r="D90" s="57">
        <v>26.088000000000001</v>
      </c>
      <c r="E90" s="58">
        <v>25.124000000000002</v>
      </c>
      <c r="F90" s="57">
        <v>26.273</v>
      </c>
      <c r="G90" s="58">
        <v>24.823</v>
      </c>
      <c r="H90" s="57"/>
      <c r="I90" s="58">
        <v>15.866000000000001</v>
      </c>
      <c r="J90" s="57"/>
      <c r="K90" s="58"/>
      <c r="L90" s="57"/>
      <c r="M90" s="58"/>
      <c r="N90" s="57"/>
      <c r="O90" s="58"/>
      <c r="Q90" s="57"/>
      <c r="R90" s="58">
        <v>26.534989208394453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3.9995000000000003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5">
      <c r="A91" s="50">
        <v>38808</v>
      </c>
      <c r="B91" s="57">
        <v>23.077999999999999</v>
      </c>
      <c r="C91" s="58">
        <v>25.027000000000001</v>
      </c>
      <c r="D91" s="57">
        <v>23.586000000000002</v>
      </c>
      <c r="E91" s="58">
        <v>24.339000000000002</v>
      </c>
      <c r="F91" s="57">
        <v>25.804000000000002</v>
      </c>
      <c r="G91" s="58">
        <v>24.288</v>
      </c>
      <c r="H91" s="57"/>
      <c r="I91" s="58">
        <v>14.835000000000001</v>
      </c>
      <c r="J91" s="57"/>
      <c r="K91" s="58"/>
      <c r="L91" s="57"/>
      <c r="M91" s="58"/>
      <c r="N91" s="57"/>
      <c r="O91" s="58"/>
      <c r="Q91" s="57"/>
      <c r="R91" s="58">
        <v>24.738515354673684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4.1020000000000003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5">
      <c r="A92" s="50">
        <v>38838</v>
      </c>
      <c r="B92" s="57">
        <v>23.108000000000001</v>
      </c>
      <c r="C92" s="58">
        <v>19.61</v>
      </c>
      <c r="D92" s="57">
        <v>17.007999999999999</v>
      </c>
      <c r="E92" s="58">
        <v>25.287000000000003</v>
      </c>
      <c r="F92" s="57">
        <v>25.723000000000003</v>
      </c>
      <c r="G92" s="58">
        <v>24.318000000000001</v>
      </c>
      <c r="H92" s="57"/>
      <c r="I92" s="58">
        <v>13.386000000000001</v>
      </c>
      <c r="J92" s="57"/>
      <c r="K92" s="58"/>
      <c r="L92" s="57"/>
      <c r="M92" s="58"/>
      <c r="N92" s="57"/>
      <c r="O92" s="58"/>
      <c r="Q92" s="57"/>
      <c r="R92" s="58">
        <v>24.706883859447892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3.9870000000000001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5">
      <c r="A93" s="50">
        <v>38869</v>
      </c>
      <c r="B93" s="57">
        <v>23.723000000000003</v>
      </c>
      <c r="C93" s="58">
        <v>21.913</v>
      </c>
      <c r="D93" s="57">
        <v>18.891000000000002</v>
      </c>
      <c r="E93" s="58">
        <v>26.579000000000001</v>
      </c>
      <c r="F93" s="57">
        <v>26.286000000000001</v>
      </c>
      <c r="G93" s="58">
        <v>25.703000000000003</v>
      </c>
      <c r="H93" s="57"/>
      <c r="I93" s="58">
        <v>11.638</v>
      </c>
      <c r="J93" s="57"/>
      <c r="K93" s="58"/>
      <c r="L93" s="57"/>
      <c r="M93" s="58"/>
      <c r="N93" s="57"/>
      <c r="O93" s="58"/>
      <c r="Q93" s="57"/>
      <c r="R93" s="58">
        <v>25.029220055393669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3.84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5">
      <c r="A94" s="50">
        <v>38899</v>
      </c>
      <c r="B94" s="57">
        <v>24.828000000000003</v>
      </c>
      <c r="C94" s="58">
        <v>34.390999999999998</v>
      </c>
      <c r="D94" s="57">
        <v>33.195</v>
      </c>
      <c r="E94" s="58">
        <v>26.029</v>
      </c>
      <c r="F94" s="57">
        <v>26.201000000000001</v>
      </c>
      <c r="G94" s="58">
        <v>27.258000000000003</v>
      </c>
      <c r="H94" s="57"/>
      <c r="I94" s="58">
        <v>12.24</v>
      </c>
      <c r="J94" s="57"/>
      <c r="K94" s="58"/>
      <c r="L94" s="57"/>
      <c r="M94" s="58"/>
      <c r="N94" s="57"/>
      <c r="O94" s="58"/>
      <c r="Q94" s="57"/>
      <c r="R94" s="58">
        <v>25.409321543092847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3.6749999999999998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5">
      <c r="A95" s="50">
        <v>38930</v>
      </c>
      <c r="B95" s="57">
        <v>28.509</v>
      </c>
      <c r="C95" s="58">
        <v>36.354999999999997</v>
      </c>
      <c r="D95" s="57">
        <v>34.840000000000003</v>
      </c>
      <c r="E95" s="58">
        <v>27.524999999999999</v>
      </c>
      <c r="F95" s="57">
        <v>29.911000000000001</v>
      </c>
      <c r="G95" s="58">
        <v>31.549000000000003</v>
      </c>
      <c r="H95" s="57"/>
      <c r="I95" s="58">
        <v>16.492000000000001</v>
      </c>
      <c r="J95" s="57"/>
      <c r="K95" s="58"/>
      <c r="L95" s="57"/>
      <c r="M95" s="58"/>
      <c r="N95" s="57"/>
      <c r="O95" s="58"/>
      <c r="Q95" s="57"/>
      <c r="R95" s="58">
        <v>25.732798975649125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3.67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5">
      <c r="A96" s="50">
        <v>38961</v>
      </c>
      <c r="B96" s="57">
        <v>27.314</v>
      </c>
      <c r="C96" s="58">
        <v>32.304000000000002</v>
      </c>
      <c r="D96" s="57">
        <v>30.813000000000002</v>
      </c>
      <c r="E96" s="58">
        <v>26.656000000000002</v>
      </c>
      <c r="F96" s="57">
        <v>28.847000000000001</v>
      </c>
      <c r="G96" s="58">
        <v>29.744</v>
      </c>
      <c r="H96" s="57"/>
      <c r="I96" s="58">
        <v>15.19</v>
      </c>
      <c r="J96" s="57"/>
      <c r="K96" s="58"/>
      <c r="L96" s="57"/>
      <c r="M96" s="58"/>
      <c r="N96" s="57"/>
      <c r="O96" s="58"/>
      <c r="Q96" s="57"/>
      <c r="R96" s="58">
        <v>25.694787366516508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3.7080000000000002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5">
      <c r="A97" s="50">
        <v>38991</v>
      </c>
      <c r="B97" s="57">
        <v>25.278000000000002</v>
      </c>
      <c r="C97" s="58">
        <v>29.547000000000001</v>
      </c>
      <c r="D97" s="57">
        <v>27.406000000000002</v>
      </c>
      <c r="E97" s="58">
        <v>26.326000000000001</v>
      </c>
      <c r="F97" s="57">
        <v>27.656000000000002</v>
      </c>
      <c r="G97" s="58">
        <v>26.558</v>
      </c>
      <c r="H97" s="57"/>
      <c r="I97" s="58">
        <v>14.016</v>
      </c>
      <c r="J97" s="57"/>
      <c r="K97" s="58"/>
      <c r="L97" s="57"/>
      <c r="M97" s="58"/>
      <c r="N97" s="57"/>
      <c r="O97" s="58"/>
      <c r="Q97" s="57"/>
      <c r="R97" s="58">
        <v>25.706057449064801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3.7530000000000001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5">
      <c r="A98" s="50">
        <v>39022</v>
      </c>
      <c r="B98" s="57">
        <v>22.897000000000002</v>
      </c>
      <c r="C98" s="58">
        <v>27.988000000000003</v>
      </c>
      <c r="D98" s="57">
        <v>25.817</v>
      </c>
      <c r="E98" s="58">
        <v>26.576000000000001</v>
      </c>
      <c r="F98" s="57">
        <v>25.452000000000002</v>
      </c>
      <c r="G98" s="58">
        <v>24.027000000000001</v>
      </c>
      <c r="H98" s="57"/>
      <c r="I98" s="58">
        <v>14.209000000000001</v>
      </c>
      <c r="J98" s="57"/>
      <c r="K98" s="58"/>
      <c r="L98" s="57"/>
      <c r="M98" s="58"/>
      <c r="N98" s="57"/>
      <c r="O98" s="58"/>
      <c r="Q98" s="57"/>
      <c r="R98" s="58">
        <v>27.524640011420413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3.7910000000000004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5">
      <c r="A99" s="50">
        <v>39052</v>
      </c>
      <c r="B99" s="57">
        <v>23.182000000000002</v>
      </c>
      <c r="C99" s="58">
        <v>32.265000000000001</v>
      </c>
      <c r="D99" s="57">
        <v>30.009</v>
      </c>
      <c r="E99" s="58">
        <v>26.977</v>
      </c>
      <c r="F99" s="57">
        <v>25.889000000000003</v>
      </c>
      <c r="G99" s="58">
        <v>24.232000000000003</v>
      </c>
      <c r="H99" s="57"/>
      <c r="I99" s="58">
        <v>14.551</v>
      </c>
      <c r="J99" s="57"/>
      <c r="K99" s="58"/>
      <c r="L99" s="57"/>
      <c r="M99" s="58"/>
      <c r="N99" s="57"/>
      <c r="O99" s="58"/>
      <c r="Q99" s="57"/>
      <c r="R99" s="58">
        <v>28.77917250760639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3.7850000000000001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5">
      <c r="A100" s="50">
        <v>39083</v>
      </c>
      <c r="B100" s="57">
        <v>24.112000000000002</v>
      </c>
      <c r="C100" s="58">
        <v>27.996000000000002</v>
      </c>
      <c r="D100" s="57">
        <v>28.423000000000002</v>
      </c>
      <c r="E100" s="58">
        <v>27.234000000000002</v>
      </c>
      <c r="F100" s="57">
        <v>26.229000000000003</v>
      </c>
      <c r="G100" s="58">
        <v>25.342000000000002</v>
      </c>
      <c r="H100" s="57"/>
      <c r="I100" s="58">
        <v>17.714000000000002</v>
      </c>
      <c r="J100" s="57"/>
      <c r="K100" s="58"/>
      <c r="L100" s="57"/>
      <c r="M100" s="58"/>
      <c r="N100" s="57"/>
      <c r="O100" s="58"/>
      <c r="Q100" s="57"/>
      <c r="R100" s="58">
        <v>29.605750323431288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3.7850000000000001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5">
      <c r="A101" s="50">
        <v>39114</v>
      </c>
      <c r="B101" s="57">
        <v>24.313000000000002</v>
      </c>
      <c r="C101" s="58">
        <v>27.602</v>
      </c>
      <c r="D101" s="57">
        <v>27.928000000000001</v>
      </c>
      <c r="E101" s="58">
        <v>25.907</v>
      </c>
      <c r="F101" s="57">
        <v>26.661000000000001</v>
      </c>
      <c r="G101" s="58">
        <v>25.543000000000003</v>
      </c>
      <c r="H101" s="57"/>
      <c r="I101" s="58">
        <v>17.809000000000001</v>
      </c>
      <c r="J101" s="57"/>
      <c r="K101" s="58"/>
      <c r="L101" s="57"/>
      <c r="M101" s="58"/>
      <c r="N101" s="57"/>
      <c r="O101" s="58"/>
      <c r="Q101" s="57"/>
      <c r="R101" s="58">
        <v>28.661480250301619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3.9550000000000001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5">
      <c r="A102" s="50">
        <v>39142</v>
      </c>
      <c r="B102" s="57">
        <v>24.001000000000001</v>
      </c>
      <c r="C102" s="58">
        <v>27.318000000000001</v>
      </c>
      <c r="D102" s="57">
        <v>26.393000000000001</v>
      </c>
      <c r="E102" s="58">
        <v>25.471</v>
      </c>
      <c r="F102" s="57">
        <v>26.625</v>
      </c>
      <c r="G102" s="58">
        <v>25.231000000000002</v>
      </c>
      <c r="H102" s="57"/>
      <c r="I102" s="58">
        <v>17.75</v>
      </c>
      <c r="J102" s="57"/>
      <c r="K102" s="58"/>
      <c r="L102" s="57"/>
      <c r="M102" s="58"/>
      <c r="N102" s="57"/>
      <c r="O102" s="58"/>
      <c r="Q102" s="57"/>
      <c r="R102" s="58">
        <v>27.453121456796545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4.1070000000000002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5">
      <c r="A103" s="50">
        <v>39173</v>
      </c>
      <c r="B103" s="57">
        <v>23.52</v>
      </c>
      <c r="C103" s="58">
        <v>25.629000000000001</v>
      </c>
      <c r="D103" s="57">
        <v>24.113</v>
      </c>
      <c r="E103" s="58">
        <v>24.714000000000002</v>
      </c>
      <c r="F103" s="57">
        <v>26.219000000000001</v>
      </c>
      <c r="G103" s="58">
        <v>24.75</v>
      </c>
      <c r="H103" s="57"/>
      <c r="I103" s="58">
        <v>16.473000000000003</v>
      </c>
      <c r="J103" s="57"/>
      <c r="K103" s="58"/>
      <c r="L103" s="57"/>
      <c r="M103" s="58"/>
      <c r="N103" s="57"/>
      <c r="O103" s="58"/>
      <c r="Q103" s="57"/>
      <c r="R103" s="58">
        <v>25.643356293910657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4.2120000000000006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5">
      <c r="A104" s="50">
        <v>39203</v>
      </c>
      <c r="B104" s="57">
        <v>23.561</v>
      </c>
      <c r="C104" s="58">
        <v>20.734000000000002</v>
      </c>
      <c r="D104" s="57">
        <v>18.144000000000002</v>
      </c>
      <c r="E104" s="58">
        <v>25.588000000000001</v>
      </c>
      <c r="F104" s="57">
        <v>26.136000000000003</v>
      </c>
      <c r="G104" s="58">
        <v>24.791</v>
      </c>
      <c r="H104" s="57"/>
      <c r="I104" s="58">
        <v>15.057</v>
      </c>
      <c r="J104" s="57"/>
      <c r="K104" s="58"/>
      <c r="L104" s="57"/>
      <c r="M104" s="58"/>
      <c r="N104" s="57"/>
      <c r="O104" s="58"/>
      <c r="Q104" s="57"/>
      <c r="R104" s="58">
        <v>25.604661025650525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4.0970000000000004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5">
      <c r="A105" s="50">
        <v>39234</v>
      </c>
      <c r="B105" s="57">
        <v>24.031000000000002</v>
      </c>
      <c r="C105" s="58">
        <v>22.902000000000001</v>
      </c>
      <c r="D105" s="57">
        <v>19.864999999999998</v>
      </c>
      <c r="E105" s="58">
        <v>26.797000000000001</v>
      </c>
      <c r="F105" s="57">
        <v>26.557000000000002</v>
      </c>
      <c r="G105" s="58">
        <v>25.951000000000001</v>
      </c>
      <c r="H105" s="57"/>
      <c r="I105" s="58">
        <v>16.227</v>
      </c>
      <c r="J105" s="57"/>
      <c r="K105" s="58"/>
      <c r="L105" s="57"/>
      <c r="M105" s="58"/>
      <c r="N105" s="57"/>
      <c r="O105" s="58"/>
      <c r="Q105" s="57"/>
      <c r="R105" s="58">
        <v>25.920373153184055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3.95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5">
      <c r="A106" s="50">
        <v>39264</v>
      </c>
      <c r="B106" s="57">
        <v>24.587</v>
      </c>
      <c r="C106" s="58">
        <v>34.337000000000003</v>
      </c>
      <c r="D106" s="57">
        <v>32.816000000000003</v>
      </c>
      <c r="E106" s="58">
        <v>26.226000000000003</v>
      </c>
      <c r="F106" s="57">
        <v>26.059000000000001</v>
      </c>
      <c r="G106" s="58">
        <v>26.907</v>
      </c>
      <c r="H106" s="57"/>
      <c r="I106" s="58">
        <v>18.097000000000001</v>
      </c>
      <c r="J106" s="57"/>
      <c r="K106" s="58"/>
      <c r="L106" s="57"/>
      <c r="M106" s="58"/>
      <c r="N106" s="57"/>
      <c r="O106" s="58"/>
      <c r="Q106" s="57"/>
      <c r="R106" s="58">
        <v>26.293744457804653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3.7850000000000001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5">
      <c r="A107" s="50">
        <v>39295</v>
      </c>
      <c r="B107" s="57">
        <v>27.998000000000001</v>
      </c>
      <c r="C107" s="58">
        <v>36.237000000000002</v>
      </c>
      <c r="D107" s="57">
        <v>34.344000000000001</v>
      </c>
      <c r="E107" s="58">
        <v>27.66</v>
      </c>
      <c r="F107" s="57">
        <v>29.49</v>
      </c>
      <c r="G107" s="58">
        <v>30.868000000000002</v>
      </c>
      <c r="H107" s="57"/>
      <c r="I107" s="58">
        <v>23.891000000000002</v>
      </c>
      <c r="J107" s="57"/>
      <c r="K107" s="58"/>
      <c r="L107" s="57"/>
      <c r="M107" s="58"/>
      <c r="N107" s="57"/>
      <c r="O107" s="58"/>
      <c r="Q107" s="57"/>
      <c r="R107" s="58">
        <v>26.609571414922087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3.78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5">
      <c r="A108" s="50">
        <v>39326</v>
      </c>
      <c r="B108" s="57">
        <v>26.594000000000001</v>
      </c>
      <c r="C108" s="58">
        <v>32.402999999999999</v>
      </c>
      <c r="D108" s="57">
        <v>30.544</v>
      </c>
      <c r="E108" s="58">
        <v>26.247</v>
      </c>
      <c r="F108" s="57">
        <v>28.278000000000002</v>
      </c>
      <c r="G108" s="58">
        <v>28.914000000000001</v>
      </c>
      <c r="H108" s="57"/>
      <c r="I108" s="58">
        <v>20.244</v>
      </c>
      <c r="J108" s="57"/>
      <c r="K108" s="58"/>
      <c r="L108" s="57"/>
      <c r="M108" s="58"/>
      <c r="N108" s="57"/>
      <c r="O108" s="58"/>
      <c r="Q108" s="57"/>
      <c r="R108" s="58">
        <v>26.562764974290765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3.8180000000000001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5">
      <c r="A109" s="50">
        <v>39356</v>
      </c>
      <c r="B109" s="57">
        <v>25.635000000000002</v>
      </c>
      <c r="C109" s="58">
        <v>30.158000000000001</v>
      </c>
      <c r="D109" s="57">
        <v>27.733000000000001</v>
      </c>
      <c r="E109" s="58">
        <v>26.808</v>
      </c>
      <c r="F109" s="57">
        <v>27.961000000000002</v>
      </c>
      <c r="G109" s="58">
        <v>26.925000000000001</v>
      </c>
      <c r="H109" s="57"/>
      <c r="I109" s="58">
        <v>18.702999999999999</v>
      </c>
      <c r="J109" s="57"/>
      <c r="K109" s="58"/>
      <c r="L109" s="57"/>
      <c r="M109" s="58"/>
      <c r="N109" s="57"/>
      <c r="O109" s="58"/>
      <c r="Q109" s="57"/>
      <c r="R109" s="58">
        <v>26.565318056531311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3.863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5">
      <c r="A110" s="50">
        <v>39387</v>
      </c>
      <c r="B110" s="57">
        <v>23.336000000000002</v>
      </c>
      <c r="C110" s="58">
        <v>28.726000000000003</v>
      </c>
      <c r="D110" s="57">
        <v>26.148</v>
      </c>
      <c r="E110" s="58">
        <v>26.761000000000003</v>
      </c>
      <c r="F110" s="57">
        <v>25.864999999999998</v>
      </c>
      <c r="G110" s="58">
        <v>24.496000000000002</v>
      </c>
      <c r="H110" s="57"/>
      <c r="I110" s="58">
        <v>17.058</v>
      </c>
      <c r="J110" s="57"/>
      <c r="K110" s="58"/>
      <c r="L110" s="57"/>
      <c r="M110" s="58"/>
      <c r="N110" s="57"/>
      <c r="O110" s="58"/>
      <c r="Q110" s="57"/>
      <c r="R110" s="58">
        <v>28.340518999789847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3.9010000000000002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5">
      <c r="A111" s="50">
        <v>39417</v>
      </c>
      <c r="B111" s="57">
        <v>23.603000000000002</v>
      </c>
      <c r="C111" s="58">
        <v>32.722000000000001</v>
      </c>
      <c r="D111" s="57">
        <v>29.934000000000001</v>
      </c>
      <c r="E111" s="58">
        <v>27.1</v>
      </c>
      <c r="F111" s="57">
        <v>26.238</v>
      </c>
      <c r="G111" s="58">
        <v>24.683</v>
      </c>
      <c r="H111" s="57"/>
      <c r="I111" s="58">
        <v>17.179000000000002</v>
      </c>
      <c r="J111" s="57"/>
      <c r="K111" s="58"/>
      <c r="L111" s="57"/>
      <c r="M111" s="58"/>
      <c r="N111" s="57"/>
      <c r="O111" s="58"/>
      <c r="Q111" s="57"/>
      <c r="R111" s="58">
        <v>29.596512067399726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3.895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5">
      <c r="A112" s="50">
        <v>39448</v>
      </c>
      <c r="B112" s="57">
        <v>24.417000000000002</v>
      </c>
      <c r="C112" s="58">
        <v>29.007000000000001</v>
      </c>
      <c r="D112" s="57">
        <v>28.533000000000001</v>
      </c>
      <c r="E112" s="58">
        <v>27.393000000000001</v>
      </c>
      <c r="F112" s="57">
        <v>26.504999999999999</v>
      </c>
      <c r="G112" s="58">
        <v>25.647000000000002</v>
      </c>
      <c r="H112" s="57"/>
      <c r="I112" s="58">
        <v>17.894000000000002</v>
      </c>
      <c r="J112" s="57"/>
      <c r="K112" s="58"/>
      <c r="L112" s="57"/>
      <c r="M112" s="58"/>
      <c r="N112" s="57"/>
      <c r="O112" s="58"/>
      <c r="Q112" s="57"/>
      <c r="R112" s="58">
        <v>30.444650990467697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3.895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5">
      <c r="A113" s="50">
        <v>39479</v>
      </c>
      <c r="B113" s="57">
        <v>24.64</v>
      </c>
      <c r="C113" s="58">
        <v>28.667000000000002</v>
      </c>
      <c r="D113" s="57">
        <v>28.098000000000003</v>
      </c>
      <c r="E113" s="58">
        <v>26.237000000000002</v>
      </c>
      <c r="F113" s="57">
        <v>26.974</v>
      </c>
      <c r="G113" s="58">
        <v>25.87</v>
      </c>
      <c r="H113" s="57"/>
      <c r="I113" s="58">
        <v>18.031000000000002</v>
      </c>
      <c r="J113" s="57"/>
      <c r="K113" s="58"/>
      <c r="L113" s="57"/>
      <c r="M113" s="58"/>
      <c r="N113" s="57"/>
      <c r="O113" s="58"/>
      <c r="Q113" s="57"/>
      <c r="R113" s="58">
        <v>29.499241192373894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4.0650000000000004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5">
      <c r="A114" s="50">
        <v>39508</v>
      </c>
      <c r="B114" s="57">
        <v>24.176000000000002</v>
      </c>
      <c r="C114" s="58">
        <v>28.307000000000002</v>
      </c>
      <c r="D114" s="57">
        <v>26.581</v>
      </c>
      <c r="E114" s="58">
        <v>25.509</v>
      </c>
      <c r="F114" s="57">
        <v>26.837</v>
      </c>
      <c r="G114" s="58">
        <v>25.406000000000002</v>
      </c>
      <c r="H114" s="57"/>
      <c r="I114" s="58">
        <v>17.737000000000002</v>
      </c>
      <c r="J114" s="57"/>
      <c r="K114" s="58"/>
      <c r="L114" s="57"/>
      <c r="M114" s="58"/>
      <c r="N114" s="57"/>
      <c r="O114" s="58"/>
      <c r="Q114" s="57"/>
      <c r="R114" s="58">
        <v>28.289531247608377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4.2170000000000005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5">
      <c r="A115" s="50">
        <v>39539</v>
      </c>
      <c r="B115" s="57">
        <v>24.06</v>
      </c>
      <c r="C115" s="58">
        <v>26.947000000000003</v>
      </c>
      <c r="D115" s="57">
        <v>24.675000000000001</v>
      </c>
      <c r="E115" s="58">
        <v>25.315000000000001</v>
      </c>
      <c r="F115" s="57">
        <v>26.666</v>
      </c>
      <c r="G115" s="58">
        <v>25.29</v>
      </c>
      <c r="H115" s="57"/>
      <c r="I115" s="58">
        <v>17.148</v>
      </c>
      <c r="J115" s="57"/>
      <c r="K115" s="58"/>
      <c r="L115" s="57"/>
      <c r="M115" s="58"/>
      <c r="N115" s="57"/>
      <c r="O115" s="58"/>
      <c r="Q115" s="57"/>
      <c r="R115" s="58">
        <v>26.477623315598496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4.3245000000000005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5">
      <c r="A116" s="50">
        <v>39569</v>
      </c>
      <c r="B116" s="57">
        <v>23.922000000000001</v>
      </c>
      <c r="C116" s="58">
        <v>22.163</v>
      </c>
      <c r="D116" s="57">
        <v>18.998000000000001</v>
      </c>
      <c r="E116" s="58">
        <v>25.877000000000002</v>
      </c>
      <c r="F116" s="57">
        <v>26.48</v>
      </c>
      <c r="G116" s="58">
        <v>25.152000000000001</v>
      </c>
      <c r="H116" s="57"/>
      <c r="I116" s="58">
        <v>15.237</v>
      </c>
      <c r="J116" s="57"/>
      <c r="K116" s="58"/>
      <c r="L116" s="57"/>
      <c r="M116" s="58"/>
      <c r="N116" s="57"/>
      <c r="O116" s="58"/>
      <c r="Q116" s="57"/>
      <c r="R116" s="58">
        <v>26.438867127216568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4.2095000000000002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5">
      <c r="A117" s="50">
        <v>39600</v>
      </c>
      <c r="B117" s="57">
        <v>23.98</v>
      </c>
      <c r="C117" s="58">
        <v>23.98</v>
      </c>
      <c r="D117" s="57">
        <v>20.323</v>
      </c>
      <c r="E117" s="58">
        <v>26.75</v>
      </c>
      <c r="F117" s="57">
        <v>26.537000000000003</v>
      </c>
      <c r="G117" s="58">
        <v>25.85</v>
      </c>
      <c r="H117" s="57"/>
      <c r="I117" s="58">
        <v>15.304</v>
      </c>
      <c r="J117" s="57"/>
      <c r="K117" s="58"/>
      <c r="L117" s="57"/>
      <c r="M117" s="58"/>
      <c r="N117" s="57"/>
      <c r="O117" s="58"/>
      <c r="Q117" s="57"/>
      <c r="R117" s="58">
        <v>26.754930488173169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4.0625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5">
      <c r="A118" s="50">
        <v>39630</v>
      </c>
      <c r="B118" s="57">
        <v>25.233000000000001</v>
      </c>
      <c r="C118" s="58">
        <v>35.271000000000001</v>
      </c>
      <c r="D118" s="57">
        <v>32.666000000000004</v>
      </c>
      <c r="E118" s="58">
        <v>26.922000000000001</v>
      </c>
      <c r="F118" s="57">
        <v>26.754000000000001</v>
      </c>
      <c r="G118" s="58">
        <v>27.463000000000001</v>
      </c>
      <c r="H118" s="57"/>
      <c r="I118" s="58">
        <v>19.113</v>
      </c>
      <c r="J118" s="57"/>
      <c r="K118" s="58"/>
      <c r="L118" s="57"/>
      <c r="M118" s="58"/>
      <c r="N118" s="57"/>
      <c r="O118" s="58"/>
      <c r="Q118" s="57"/>
      <c r="R118" s="58">
        <v>27.128718019866273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3.8975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5">
      <c r="A119" s="50">
        <v>39661</v>
      </c>
      <c r="B119" s="57">
        <v>26.762</v>
      </c>
      <c r="C119" s="58">
        <v>36.765000000000001</v>
      </c>
      <c r="D119" s="57">
        <v>33.877000000000002</v>
      </c>
      <c r="E119" s="58">
        <v>27.189</v>
      </c>
      <c r="F119" s="57">
        <v>28.343</v>
      </c>
      <c r="G119" s="58">
        <v>29.502000000000002</v>
      </c>
      <c r="H119" s="57"/>
      <c r="I119" s="58">
        <v>23.669</v>
      </c>
      <c r="J119" s="57"/>
      <c r="K119" s="58"/>
      <c r="L119" s="57"/>
      <c r="M119" s="58"/>
      <c r="N119" s="57"/>
      <c r="O119" s="58"/>
      <c r="Q119" s="57"/>
      <c r="R119" s="58">
        <v>27.444891095190709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3.8925000000000001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5">
      <c r="A120" s="50">
        <v>39692</v>
      </c>
      <c r="B120" s="57">
        <v>26.939</v>
      </c>
      <c r="C120" s="58">
        <v>33.506</v>
      </c>
      <c r="D120" s="57">
        <v>30.64</v>
      </c>
      <c r="E120" s="58">
        <v>27.028000000000002</v>
      </c>
      <c r="F120" s="57">
        <v>28.637</v>
      </c>
      <c r="G120" s="58">
        <v>29.179000000000002</v>
      </c>
      <c r="H120" s="57"/>
      <c r="I120" s="58">
        <v>21.481000000000002</v>
      </c>
      <c r="J120" s="57"/>
      <c r="K120" s="58"/>
      <c r="L120" s="57"/>
      <c r="M120" s="58"/>
      <c r="N120" s="57"/>
      <c r="O120" s="58"/>
      <c r="Q120" s="57"/>
      <c r="R120" s="58">
        <v>27.398010008527979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3.9305000000000003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5">
      <c r="A121" s="50">
        <v>39722</v>
      </c>
      <c r="B121" s="57">
        <v>25.833000000000002</v>
      </c>
      <c r="C121" s="58">
        <v>31.191000000000003</v>
      </c>
      <c r="D121" s="57">
        <v>27.918000000000003</v>
      </c>
      <c r="E121" s="58">
        <v>27.039000000000001</v>
      </c>
      <c r="F121" s="57">
        <v>28.158000000000001</v>
      </c>
      <c r="G121" s="58">
        <v>27.123000000000001</v>
      </c>
      <c r="H121" s="57"/>
      <c r="I121" s="58">
        <v>18.882000000000001</v>
      </c>
      <c r="J121" s="57"/>
      <c r="K121" s="58"/>
      <c r="L121" s="57"/>
      <c r="M121" s="58"/>
      <c r="N121" s="57"/>
      <c r="O121" s="58"/>
      <c r="Q121" s="57"/>
      <c r="R121" s="58">
        <v>27.400545989069961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3.9755000000000003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5">
      <c r="A122" s="50">
        <v>39753</v>
      </c>
      <c r="B122" s="57">
        <v>23.512</v>
      </c>
      <c r="C122" s="58">
        <v>29.829000000000001</v>
      </c>
      <c r="D122" s="57">
        <v>26.314</v>
      </c>
      <c r="E122" s="58">
        <v>26.744</v>
      </c>
      <c r="F122" s="57">
        <v>26.047000000000001</v>
      </c>
      <c r="G122" s="58">
        <v>24.682000000000002</v>
      </c>
      <c r="H122" s="57"/>
      <c r="I122" s="58">
        <v>16.717000000000002</v>
      </c>
      <c r="J122" s="57"/>
      <c r="K122" s="58"/>
      <c r="L122" s="57"/>
      <c r="M122" s="58"/>
      <c r="N122" s="57"/>
      <c r="O122" s="58"/>
      <c r="Q122" s="57"/>
      <c r="R122" s="58">
        <v>29.019022580732425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4.0135000000000005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5">
      <c r="A123" s="50">
        <v>39783</v>
      </c>
      <c r="B123" s="57">
        <v>24.139000000000003</v>
      </c>
      <c r="C123" s="58">
        <v>33.582000000000001</v>
      </c>
      <c r="D123" s="57">
        <v>29.952000000000002</v>
      </c>
      <c r="E123" s="58">
        <v>27.51</v>
      </c>
      <c r="F123" s="57">
        <v>26.725000000000001</v>
      </c>
      <c r="G123" s="58">
        <v>25.239000000000001</v>
      </c>
      <c r="H123" s="57"/>
      <c r="I123" s="58">
        <v>17.993000000000002</v>
      </c>
      <c r="J123" s="57"/>
      <c r="K123" s="58"/>
      <c r="L123" s="57"/>
      <c r="M123" s="58"/>
      <c r="N123" s="57"/>
      <c r="O123" s="58"/>
      <c r="Q123" s="57"/>
      <c r="R123" s="58">
        <v>30.293499002634938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4.0075000000000003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5">
      <c r="A124" s="50">
        <v>39814</v>
      </c>
      <c r="B124" s="57">
        <v>24.711000000000002</v>
      </c>
      <c r="C124" s="58">
        <v>30.179000000000002</v>
      </c>
      <c r="D124" s="57">
        <v>28.654</v>
      </c>
      <c r="E124" s="58">
        <v>27.567</v>
      </c>
      <c r="F124" s="57">
        <v>26.779</v>
      </c>
      <c r="G124" s="58">
        <v>25.941000000000003</v>
      </c>
      <c r="H124" s="57"/>
      <c r="I124" s="58">
        <v>18.034000000000002</v>
      </c>
      <c r="J124" s="57"/>
      <c r="K124" s="58"/>
      <c r="L124" s="57"/>
      <c r="M124" s="58"/>
      <c r="N124" s="57"/>
      <c r="O124" s="58"/>
      <c r="Q124" s="57"/>
      <c r="R124" s="58">
        <v>31.182168075863544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4.0075000000000003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5">
      <c r="A125" s="50">
        <v>39845</v>
      </c>
      <c r="B125" s="57">
        <v>24.921000000000003</v>
      </c>
      <c r="C125" s="58">
        <v>29.829000000000001</v>
      </c>
      <c r="D125" s="57">
        <v>28.245000000000001</v>
      </c>
      <c r="E125" s="58">
        <v>26.462</v>
      </c>
      <c r="F125" s="57">
        <v>27.225000000000001</v>
      </c>
      <c r="G125" s="58">
        <v>26.151</v>
      </c>
      <c r="H125" s="57"/>
      <c r="I125" s="58">
        <v>18.138999999999999</v>
      </c>
      <c r="J125" s="57"/>
      <c r="K125" s="58"/>
      <c r="L125" s="57"/>
      <c r="M125" s="58"/>
      <c r="N125" s="57"/>
      <c r="O125" s="58"/>
      <c r="Q125" s="57"/>
      <c r="R125" s="58">
        <v>30.252510437640986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4.1775000000000002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5">
      <c r="A126" s="50">
        <v>39873</v>
      </c>
      <c r="B126" s="57">
        <v>24.496000000000002</v>
      </c>
      <c r="C126" s="58">
        <v>29.51</v>
      </c>
      <c r="D126" s="57">
        <v>26.844999999999999</v>
      </c>
      <c r="E126" s="58">
        <v>25.826000000000001</v>
      </c>
      <c r="F126" s="57">
        <v>27.145</v>
      </c>
      <c r="G126" s="58">
        <v>25.736000000000001</v>
      </c>
      <c r="H126" s="57"/>
      <c r="I126" s="58">
        <v>17.877000000000002</v>
      </c>
      <c r="J126" s="57"/>
      <c r="K126" s="58"/>
      <c r="L126" s="57"/>
      <c r="M126" s="58"/>
      <c r="N126" s="57"/>
      <c r="O126" s="58"/>
      <c r="Q126" s="57"/>
      <c r="R126" s="58">
        <v>29.055016960240611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4.3295000000000003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5">
      <c r="A127" s="50">
        <v>39904</v>
      </c>
      <c r="B127" s="57">
        <v>24.413</v>
      </c>
      <c r="C127" s="58">
        <v>28.213000000000001</v>
      </c>
      <c r="D127" s="57">
        <v>25.089000000000002</v>
      </c>
      <c r="E127" s="58">
        <v>25.667000000000002</v>
      </c>
      <c r="F127" s="57">
        <v>26.994</v>
      </c>
      <c r="G127" s="58">
        <v>25.653000000000002</v>
      </c>
      <c r="H127" s="57"/>
      <c r="I127" s="58">
        <v>17.298000000000002</v>
      </c>
      <c r="J127" s="57"/>
      <c r="K127" s="58"/>
      <c r="L127" s="57"/>
      <c r="M127" s="58"/>
      <c r="N127" s="57"/>
      <c r="O127" s="58"/>
      <c r="Q127" s="57"/>
      <c r="R127" s="58">
        <v>26.963593158907216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4.4394999999999998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5">
      <c r="A128" s="50">
        <v>39934</v>
      </c>
      <c r="B128" s="57">
        <v>24.13</v>
      </c>
      <c r="C128" s="58">
        <v>23.388999999999999</v>
      </c>
      <c r="D128" s="57">
        <v>19.497</v>
      </c>
      <c r="E128" s="58">
        <v>25.945</v>
      </c>
      <c r="F128" s="57">
        <v>26.703000000000003</v>
      </c>
      <c r="G128" s="58">
        <v>25.37</v>
      </c>
      <c r="H128" s="57"/>
      <c r="I128" s="58">
        <v>14.803000000000001</v>
      </c>
      <c r="J128" s="57"/>
      <c r="K128" s="58"/>
      <c r="L128" s="57"/>
      <c r="M128" s="58"/>
      <c r="N128" s="57"/>
      <c r="O128" s="58"/>
      <c r="Q128" s="57"/>
      <c r="R128" s="58">
        <v>26.941282297490712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4.3245000000000005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5">
      <c r="A129" s="50">
        <v>39965</v>
      </c>
      <c r="B129" s="57">
        <v>24.573</v>
      </c>
      <c r="C129" s="58">
        <v>25.643000000000001</v>
      </c>
      <c r="D129" s="57">
        <v>21.335000000000001</v>
      </c>
      <c r="E129" s="58">
        <v>27.257000000000001</v>
      </c>
      <c r="F129" s="57">
        <v>27.062000000000001</v>
      </c>
      <c r="G129" s="58">
        <v>26.393000000000001</v>
      </c>
      <c r="H129" s="57"/>
      <c r="I129" s="58">
        <v>16.557000000000002</v>
      </c>
      <c r="J129" s="57"/>
      <c r="K129" s="58"/>
      <c r="L129" s="57"/>
      <c r="M129" s="58"/>
      <c r="N129" s="57"/>
      <c r="O129" s="58"/>
      <c r="Q129" s="57"/>
      <c r="R129" s="58">
        <v>27.276632533209707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v>39995</v>
      </c>
      <c r="B130" s="57">
        <v>25.139000000000003</v>
      </c>
      <c r="C130" s="58">
        <v>36.196000000000005</v>
      </c>
      <c r="D130" s="57">
        <v>32.497</v>
      </c>
      <c r="E130" s="58">
        <v>27.138000000000002</v>
      </c>
      <c r="F130" s="57">
        <v>26.741</v>
      </c>
      <c r="G130" s="58">
        <v>27.289000000000001</v>
      </c>
      <c r="H130" s="57"/>
      <c r="I130" s="58">
        <v>19.243000000000002</v>
      </c>
      <c r="J130" s="57"/>
      <c r="K130" s="58"/>
      <c r="L130" s="57"/>
      <c r="M130" s="58"/>
      <c r="N130" s="57"/>
      <c r="O130" s="58"/>
      <c r="Q130" s="57"/>
      <c r="R130" s="58">
        <v>27.670264269228589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v>40026</v>
      </c>
      <c r="B131" s="57">
        <v>26.444000000000003</v>
      </c>
      <c r="C131" s="58">
        <v>37.632000000000005</v>
      </c>
      <c r="D131" s="57">
        <v>33.609000000000002</v>
      </c>
      <c r="E131" s="58">
        <v>27.39</v>
      </c>
      <c r="F131" s="57">
        <v>28.096</v>
      </c>
      <c r="G131" s="58">
        <v>29.064</v>
      </c>
      <c r="H131" s="57"/>
      <c r="I131" s="58">
        <v>23.797000000000001</v>
      </c>
      <c r="J131" s="57"/>
      <c r="K131" s="58"/>
      <c r="L131" s="57"/>
      <c r="M131" s="58"/>
      <c r="N131" s="57"/>
      <c r="O131" s="58"/>
      <c r="Q131" s="57"/>
      <c r="R131" s="58">
        <v>28.007353338079948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v>40057</v>
      </c>
      <c r="B132" s="57">
        <v>26.824999999999999</v>
      </c>
      <c r="C132" s="58">
        <v>34.518999999999998</v>
      </c>
      <c r="D132" s="57">
        <v>30.614000000000001</v>
      </c>
      <c r="E132" s="58">
        <v>27.248000000000001</v>
      </c>
      <c r="F132" s="57">
        <v>28.605</v>
      </c>
      <c r="G132" s="58">
        <v>28.984999999999999</v>
      </c>
      <c r="H132" s="57"/>
      <c r="I132" s="58">
        <v>21.569000000000003</v>
      </c>
      <c r="J132" s="57"/>
      <c r="K132" s="58"/>
      <c r="L132" s="57"/>
      <c r="M132" s="58"/>
      <c r="N132" s="57"/>
      <c r="O132" s="58"/>
      <c r="Q132" s="57"/>
      <c r="R132" s="58">
        <v>27.979467376016075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v>40087</v>
      </c>
      <c r="B133" s="57">
        <v>26.018000000000001</v>
      </c>
      <c r="C133" s="58">
        <v>32.283000000000001</v>
      </c>
      <c r="D133" s="57">
        <v>28.117000000000001</v>
      </c>
      <c r="E133" s="58">
        <v>27.291</v>
      </c>
      <c r="F133" s="57">
        <v>28.358000000000001</v>
      </c>
      <c r="G133" s="58">
        <v>27.308</v>
      </c>
      <c r="H133" s="57"/>
      <c r="I133" s="58">
        <v>19.032</v>
      </c>
      <c r="J133" s="57"/>
      <c r="K133" s="58"/>
      <c r="L133" s="57"/>
      <c r="M133" s="58"/>
      <c r="N133" s="57"/>
      <c r="O133" s="58"/>
      <c r="Q133" s="57"/>
      <c r="R133" s="58">
        <v>28.001091053682384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v>40118</v>
      </c>
      <c r="B134" s="57">
        <v>23.879000000000001</v>
      </c>
      <c r="C134" s="58">
        <v>31.03</v>
      </c>
      <c r="D134" s="57">
        <v>26.587</v>
      </c>
      <c r="E134" s="58">
        <v>26.966000000000001</v>
      </c>
      <c r="F134" s="57">
        <v>26.397000000000002</v>
      </c>
      <c r="G134" s="58">
        <v>25.048999999999999</v>
      </c>
      <c r="H134" s="57"/>
      <c r="I134" s="58">
        <v>16.837</v>
      </c>
      <c r="J134" s="57"/>
      <c r="K134" s="58"/>
      <c r="L134" s="57"/>
      <c r="M134" s="58"/>
      <c r="N134" s="57"/>
      <c r="O134" s="58"/>
      <c r="Q134" s="57"/>
      <c r="R134" s="58">
        <v>29.939263436964357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v>40148</v>
      </c>
      <c r="B135" s="57">
        <v>24.47</v>
      </c>
      <c r="C135" s="58">
        <v>34.584000000000003</v>
      </c>
      <c r="D135" s="57">
        <v>29.982000000000003</v>
      </c>
      <c r="E135" s="58">
        <v>27.708000000000002</v>
      </c>
      <c r="F135" s="57">
        <v>27.014000000000003</v>
      </c>
      <c r="G135" s="58">
        <v>25.58</v>
      </c>
      <c r="H135" s="57"/>
      <c r="I135" s="58">
        <v>18.132999999999999</v>
      </c>
      <c r="J135" s="57"/>
      <c r="K135" s="58"/>
      <c r="L135" s="57"/>
      <c r="M135" s="58"/>
      <c r="N135" s="57"/>
      <c r="O135" s="58"/>
      <c r="Q135" s="57"/>
      <c r="R135" s="58">
        <v>31.230024887910382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v>40179</v>
      </c>
      <c r="B136" s="57">
        <v>24.841000000000001</v>
      </c>
      <c r="C136" s="58">
        <v>31.219000000000001</v>
      </c>
      <c r="D136" s="57">
        <v>28.627000000000002</v>
      </c>
      <c r="E136" s="58">
        <v>27.491</v>
      </c>
      <c r="F136" s="57">
        <v>26.826000000000001</v>
      </c>
      <c r="G136" s="58">
        <v>26.051000000000002</v>
      </c>
      <c r="H136" s="57"/>
      <c r="I136" s="58">
        <v>17.885999999999999</v>
      </c>
      <c r="J136" s="57"/>
      <c r="K136" s="58"/>
      <c r="L136" s="57"/>
      <c r="M136" s="58"/>
      <c r="N136" s="57"/>
      <c r="O136" s="58"/>
      <c r="Q136" s="57"/>
      <c r="R136" s="58">
        <v>32.152910356306229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v>40210</v>
      </c>
      <c r="B137" s="57">
        <v>25.211000000000002</v>
      </c>
      <c r="C137" s="58">
        <v>31.004999999999999</v>
      </c>
      <c r="D137" s="57">
        <v>28.41</v>
      </c>
      <c r="E137" s="58">
        <v>26.747</v>
      </c>
      <c r="F137" s="57">
        <v>27.489000000000001</v>
      </c>
      <c r="G137" s="58">
        <v>26.421000000000003</v>
      </c>
      <c r="H137" s="57"/>
      <c r="I137" s="58">
        <v>18.349</v>
      </c>
      <c r="J137" s="57"/>
      <c r="K137" s="58"/>
      <c r="L137" s="57"/>
      <c r="M137" s="58"/>
      <c r="N137" s="57"/>
      <c r="O137" s="58"/>
      <c r="Q137" s="57"/>
      <c r="R137" s="58">
        <v>31.220158653354879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v>40238</v>
      </c>
      <c r="B138" s="57">
        <v>24.968</v>
      </c>
      <c r="C138" s="58">
        <v>30.747</v>
      </c>
      <c r="D138" s="57">
        <v>27.214000000000002</v>
      </c>
      <c r="E138" s="58">
        <v>26.425000000000001</v>
      </c>
      <c r="F138" s="57">
        <v>27.542000000000002</v>
      </c>
      <c r="G138" s="58">
        <v>26.178000000000001</v>
      </c>
      <c r="H138" s="57"/>
      <c r="I138" s="58">
        <v>18.3</v>
      </c>
      <c r="J138" s="57"/>
      <c r="K138" s="58"/>
      <c r="L138" s="57"/>
      <c r="M138" s="58"/>
      <c r="N138" s="57"/>
      <c r="O138" s="58"/>
      <c r="Q138" s="57"/>
      <c r="R138" s="58">
        <v>30.0162789432529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v>40269</v>
      </c>
      <c r="B139" s="57">
        <v>24.754000000000001</v>
      </c>
      <c r="C139" s="58">
        <v>29.472000000000001</v>
      </c>
      <c r="D139" s="57">
        <v>25.493000000000002</v>
      </c>
      <c r="E139" s="58">
        <v>26.022000000000002</v>
      </c>
      <c r="F139" s="57">
        <v>27.322000000000003</v>
      </c>
      <c r="G139" s="58">
        <v>25.964000000000002</v>
      </c>
      <c r="H139" s="57"/>
      <c r="I139" s="58">
        <v>17.458000000000002</v>
      </c>
      <c r="J139" s="57"/>
      <c r="K139" s="58"/>
      <c r="L139" s="57"/>
      <c r="M139" s="58"/>
      <c r="N139" s="57"/>
      <c r="O139" s="58"/>
      <c r="Q139" s="57"/>
      <c r="R139" s="58">
        <v>27.617421313721525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v>40299</v>
      </c>
      <c r="B140" s="57">
        <v>24.484999999999999</v>
      </c>
      <c r="C140" s="58">
        <v>24.912000000000003</v>
      </c>
      <c r="D140" s="57">
        <v>20.265000000000001</v>
      </c>
      <c r="E140" s="58">
        <v>26.22</v>
      </c>
      <c r="F140" s="57">
        <v>27.044</v>
      </c>
      <c r="G140" s="58">
        <v>25.695</v>
      </c>
      <c r="H140" s="57"/>
      <c r="I140" s="58">
        <v>14.933</v>
      </c>
      <c r="J140" s="57"/>
      <c r="K140" s="58"/>
      <c r="L140" s="57"/>
      <c r="M140" s="58"/>
      <c r="N140" s="57"/>
      <c r="O140" s="58"/>
      <c r="Q140" s="57"/>
      <c r="R140" s="58">
        <v>27.599328132782162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v>40330</v>
      </c>
      <c r="B141" s="57">
        <v>24.832000000000001</v>
      </c>
      <c r="C141" s="58">
        <v>27.027000000000001</v>
      </c>
      <c r="D141" s="57">
        <v>22.003</v>
      </c>
      <c r="E141" s="58">
        <v>27.497</v>
      </c>
      <c r="F141" s="57">
        <v>27.306000000000001</v>
      </c>
      <c r="G141" s="58">
        <v>26.582000000000001</v>
      </c>
      <c r="H141" s="57"/>
      <c r="I141" s="58">
        <v>16.777000000000001</v>
      </c>
      <c r="J141" s="57"/>
      <c r="K141" s="58"/>
      <c r="L141" s="57"/>
      <c r="M141" s="58"/>
      <c r="N141" s="57"/>
      <c r="O141" s="58"/>
      <c r="Q141" s="57"/>
      <c r="R141" s="58">
        <v>27.942556222824642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v>40360</v>
      </c>
      <c r="B142" s="57">
        <v>25.084</v>
      </c>
      <c r="C142" s="58">
        <v>37.103999999999999</v>
      </c>
      <c r="D142" s="57">
        <v>32.347999999999999</v>
      </c>
      <c r="E142" s="58">
        <v>27.372</v>
      </c>
      <c r="F142" s="57">
        <v>26.729000000000003</v>
      </c>
      <c r="G142" s="58">
        <v>27.134</v>
      </c>
      <c r="H142" s="57"/>
      <c r="I142" s="58">
        <v>19.393000000000001</v>
      </c>
      <c r="J142" s="57"/>
      <c r="K142" s="58"/>
      <c r="L142" s="57"/>
      <c r="M142" s="58"/>
      <c r="N142" s="57"/>
      <c r="O142" s="58"/>
      <c r="Q142" s="57"/>
      <c r="R142" s="58">
        <v>28.344606329773143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v>40391</v>
      </c>
      <c r="B143" s="57">
        <v>26.168000000000003</v>
      </c>
      <c r="C143" s="58">
        <v>38.487000000000002</v>
      </c>
      <c r="D143" s="57">
        <v>33.387</v>
      </c>
      <c r="E143" s="58">
        <v>27.606000000000002</v>
      </c>
      <c r="F143" s="57">
        <v>27.873000000000001</v>
      </c>
      <c r="G143" s="58">
        <v>28.638000000000002</v>
      </c>
      <c r="H143" s="57"/>
      <c r="I143" s="58">
        <v>23.948</v>
      </c>
      <c r="J143" s="57"/>
      <c r="K143" s="58"/>
      <c r="L143" s="57"/>
      <c r="M143" s="58"/>
      <c r="N143" s="57"/>
      <c r="O143" s="58"/>
      <c r="Q143" s="57"/>
      <c r="R143" s="58">
        <v>28.689819200742889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v>40422</v>
      </c>
      <c r="B144" s="57">
        <v>26.751000000000001</v>
      </c>
      <c r="C144" s="58">
        <v>35.518000000000001</v>
      </c>
      <c r="D144" s="57">
        <v>30.594000000000001</v>
      </c>
      <c r="E144" s="58">
        <v>27.459</v>
      </c>
      <c r="F144" s="57">
        <v>28.573</v>
      </c>
      <c r="G144" s="58">
        <v>28.801000000000002</v>
      </c>
      <c r="H144" s="57"/>
      <c r="I144" s="58">
        <v>21.667000000000002</v>
      </c>
      <c r="J144" s="57"/>
      <c r="K144" s="58"/>
      <c r="L144" s="57"/>
      <c r="M144" s="58"/>
      <c r="N144" s="57"/>
      <c r="O144" s="58"/>
      <c r="Q144" s="57"/>
      <c r="R144" s="58">
        <v>28.666412314677345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v>40452</v>
      </c>
      <c r="B145" s="57">
        <v>26.051000000000002</v>
      </c>
      <c r="C145" s="58">
        <v>33.372</v>
      </c>
      <c r="D145" s="57">
        <v>28.156000000000002</v>
      </c>
      <c r="E145" s="58">
        <v>27.249000000000002</v>
      </c>
      <c r="F145" s="57">
        <v>28.464000000000002</v>
      </c>
      <c r="G145" s="58">
        <v>27.311</v>
      </c>
      <c r="H145" s="57"/>
      <c r="I145" s="58">
        <v>18.577000000000002</v>
      </c>
      <c r="J145" s="57"/>
      <c r="K145" s="58"/>
      <c r="L145" s="57"/>
      <c r="M145" s="58"/>
      <c r="N145" s="57"/>
      <c r="O145" s="58"/>
      <c r="Q145" s="57"/>
      <c r="R145" s="58">
        <v>28.692874998197333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v>40483</v>
      </c>
      <c r="B146" s="57">
        <v>24.442</v>
      </c>
      <c r="C146" s="58">
        <v>32.193000000000005</v>
      </c>
      <c r="D146" s="57">
        <v>26.996000000000002</v>
      </c>
      <c r="E146" s="58">
        <v>27.427</v>
      </c>
      <c r="F146" s="57">
        <v>26.9</v>
      </c>
      <c r="G146" s="58">
        <v>25.592000000000002</v>
      </c>
      <c r="H146" s="57"/>
      <c r="I146" s="58">
        <v>17.507000000000001</v>
      </c>
      <c r="J146" s="57"/>
      <c r="K146" s="58"/>
      <c r="L146" s="57"/>
      <c r="M146" s="58"/>
      <c r="N146" s="57"/>
      <c r="O146" s="58"/>
      <c r="Q146" s="57"/>
      <c r="R146" s="58">
        <v>30.403876952544902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v>40513</v>
      </c>
      <c r="B147" s="57">
        <v>24.804000000000002</v>
      </c>
      <c r="C147" s="58">
        <v>35.579000000000001</v>
      </c>
      <c r="D147" s="57">
        <v>30.026</v>
      </c>
      <c r="E147" s="58">
        <v>27.895</v>
      </c>
      <c r="F147" s="57">
        <v>27.29</v>
      </c>
      <c r="G147" s="58">
        <v>25.904</v>
      </c>
      <c r="H147" s="57"/>
      <c r="I147" s="58">
        <v>18.273</v>
      </c>
      <c r="J147" s="57"/>
      <c r="K147" s="58"/>
      <c r="L147" s="57"/>
      <c r="M147" s="58"/>
      <c r="N147" s="57"/>
      <c r="O147" s="58"/>
      <c r="Q147" s="57"/>
      <c r="R147" s="58">
        <v>31.713196491149695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v>40544</v>
      </c>
      <c r="B148" s="57">
        <v>25.11</v>
      </c>
      <c r="C148" s="58">
        <v>32.399000000000001</v>
      </c>
      <c r="D148" s="57">
        <v>28.78</v>
      </c>
      <c r="E148" s="58">
        <v>27.688000000000002</v>
      </c>
      <c r="F148" s="57">
        <v>27.078000000000003</v>
      </c>
      <c r="G148" s="58">
        <v>26.3</v>
      </c>
      <c r="H148" s="57"/>
      <c r="I148" s="58">
        <v>18.086000000000002</v>
      </c>
      <c r="J148" s="57"/>
      <c r="K148" s="58"/>
      <c r="L148" s="57"/>
      <c r="M148" s="58"/>
      <c r="N148" s="57"/>
      <c r="O148" s="58"/>
      <c r="Q148" s="57"/>
      <c r="R148" s="58">
        <v>28.240563312148719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v>40575</v>
      </c>
      <c r="B149" s="57">
        <v>25.476000000000003</v>
      </c>
      <c r="C149" s="58">
        <v>32.155999999999999</v>
      </c>
      <c r="D149" s="57">
        <v>28.588000000000001</v>
      </c>
      <c r="E149" s="58">
        <v>27.011000000000003</v>
      </c>
      <c r="F149" s="57">
        <v>27.739000000000001</v>
      </c>
      <c r="G149" s="58">
        <v>26.666</v>
      </c>
      <c r="H149" s="57"/>
      <c r="I149" s="58">
        <v>18.569000000000003</v>
      </c>
      <c r="J149" s="57"/>
      <c r="K149" s="58"/>
      <c r="L149" s="57"/>
      <c r="M149" s="58"/>
      <c r="N149" s="57"/>
      <c r="O149" s="58"/>
      <c r="Q149" s="57"/>
      <c r="R149" s="58">
        <v>27.39860596886929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v>40603</v>
      </c>
      <c r="B150" s="57">
        <v>25.245000000000001</v>
      </c>
      <c r="C150" s="58">
        <v>31.888000000000002</v>
      </c>
      <c r="D150" s="57">
        <v>27.467000000000002</v>
      </c>
      <c r="E150" s="58">
        <v>26.715</v>
      </c>
      <c r="F150" s="57">
        <v>27.806000000000001</v>
      </c>
      <c r="G150" s="58">
        <v>26.434999999999999</v>
      </c>
      <c r="H150" s="57"/>
      <c r="I150" s="58">
        <v>18.52</v>
      </c>
      <c r="J150" s="57"/>
      <c r="K150" s="58"/>
      <c r="L150" s="57"/>
      <c r="M150" s="58"/>
      <c r="N150" s="57"/>
      <c r="O150" s="58"/>
      <c r="Q150" s="57"/>
      <c r="R150" s="58">
        <v>26.314079380399409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v>40634</v>
      </c>
      <c r="B151" s="57">
        <v>25.042000000000002</v>
      </c>
      <c r="C151" s="58">
        <v>30.655000000000001</v>
      </c>
      <c r="D151" s="57">
        <v>25.826000000000001</v>
      </c>
      <c r="E151" s="58">
        <v>26.318000000000001</v>
      </c>
      <c r="F151" s="57">
        <v>27.599</v>
      </c>
      <c r="G151" s="58">
        <v>26.232000000000003</v>
      </c>
      <c r="H151" s="57"/>
      <c r="I151" s="58">
        <v>17.678000000000001</v>
      </c>
      <c r="J151" s="57"/>
      <c r="K151" s="58"/>
      <c r="L151" s="57"/>
      <c r="M151" s="58"/>
      <c r="N151" s="57"/>
      <c r="O151" s="58"/>
      <c r="Q151" s="57"/>
      <c r="R151" s="58">
        <v>24.419952386715227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v>40664</v>
      </c>
      <c r="B152" s="57">
        <v>24.795000000000002</v>
      </c>
      <c r="C152" s="58">
        <v>26.232000000000003</v>
      </c>
      <c r="D152" s="57">
        <v>20.817</v>
      </c>
      <c r="E152" s="58">
        <v>26.473000000000003</v>
      </c>
      <c r="F152" s="57">
        <v>27.329000000000001</v>
      </c>
      <c r="G152" s="58">
        <v>25.984999999999999</v>
      </c>
      <c r="H152" s="57"/>
      <c r="I152" s="58">
        <v>15.133000000000001</v>
      </c>
      <c r="J152" s="57"/>
      <c r="K152" s="58"/>
      <c r="L152" s="57"/>
      <c r="M152" s="58"/>
      <c r="N152" s="57"/>
      <c r="O152" s="58"/>
      <c r="Q152" s="57"/>
      <c r="R152" s="58">
        <v>24.39974624540881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v>40695</v>
      </c>
      <c r="B153" s="57">
        <v>25.078000000000003</v>
      </c>
      <c r="C153" s="58">
        <v>28.287000000000003</v>
      </c>
      <c r="D153" s="57">
        <v>22.509</v>
      </c>
      <c r="E153" s="58">
        <v>27.723000000000003</v>
      </c>
      <c r="F153" s="57">
        <v>27.539000000000001</v>
      </c>
      <c r="G153" s="58">
        <v>26.758000000000003</v>
      </c>
      <c r="H153" s="57"/>
      <c r="I153" s="58">
        <v>16.997</v>
      </c>
      <c r="J153" s="57"/>
      <c r="K153" s="58"/>
      <c r="L153" s="57"/>
      <c r="M153" s="58"/>
      <c r="N153" s="57"/>
      <c r="O153" s="58"/>
      <c r="Q153" s="57"/>
      <c r="R153" s="58">
        <v>24.703460840895737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v>40725</v>
      </c>
      <c r="B154" s="57">
        <v>24.287000000000003</v>
      </c>
      <c r="C154" s="58">
        <v>38.117000000000004</v>
      </c>
      <c r="D154" s="57">
        <v>32.233000000000004</v>
      </c>
      <c r="E154" s="58">
        <v>27.175000000000001</v>
      </c>
      <c r="F154" s="57">
        <v>25.99</v>
      </c>
      <c r="G154" s="58">
        <v>26.237000000000002</v>
      </c>
      <c r="H154" s="57"/>
      <c r="I154" s="58">
        <v>18.717000000000002</v>
      </c>
      <c r="J154" s="57"/>
      <c r="K154" s="58"/>
      <c r="L154" s="57"/>
      <c r="M154" s="58"/>
      <c r="N154" s="57"/>
      <c r="O154" s="58"/>
      <c r="Q154" s="57"/>
      <c r="R154" s="58">
        <v>25.059958886049845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v>40756</v>
      </c>
      <c r="B155" s="57">
        <v>27.017000000000003</v>
      </c>
      <c r="C155" s="58">
        <v>39.616</v>
      </c>
      <c r="D155" s="57">
        <v>33.53</v>
      </c>
      <c r="E155" s="58">
        <v>28.446000000000002</v>
      </c>
      <c r="F155" s="57">
        <v>28.734999999999999</v>
      </c>
      <c r="G155" s="58">
        <v>29.357000000000003</v>
      </c>
      <c r="H155" s="57"/>
      <c r="I155" s="58">
        <v>24.601000000000003</v>
      </c>
      <c r="J155" s="57"/>
      <c r="K155" s="58"/>
      <c r="L155" s="57"/>
      <c r="M155" s="58"/>
      <c r="N155" s="57"/>
      <c r="O155" s="58"/>
      <c r="Q155" s="57"/>
      <c r="R155" s="58">
        <v>25.365248279897312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v>40787</v>
      </c>
      <c r="B156" s="57">
        <v>26.757000000000001</v>
      </c>
      <c r="C156" s="58">
        <v>36.618000000000002</v>
      </c>
      <c r="D156" s="57">
        <v>30.678000000000001</v>
      </c>
      <c r="E156" s="58">
        <v>27.728000000000002</v>
      </c>
      <c r="F156" s="57">
        <v>28.622</v>
      </c>
      <c r="G156" s="58">
        <v>28.707000000000001</v>
      </c>
      <c r="H156" s="57"/>
      <c r="I156" s="58">
        <v>21.836000000000002</v>
      </c>
      <c r="J156" s="57"/>
      <c r="K156" s="58"/>
      <c r="L156" s="57"/>
      <c r="M156" s="58"/>
      <c r="N156" s="57"/>
      <c r="O156" s="58"/>
      <c r="Q156" s="57"/>
      <c r="R156" s="58">
        <v>25.339992971309751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v>40817</v>
      </c>
      <c r="B157" s="57">
        <v>26.251000000000001</v>
      </c>
      <c r="C157" s="58">
        <v>34.484999999999999</v>
      </c>
      <c r="D157" s="57">
        <v>28.36</v>
      </c>
      <c r="E157" s="58">
        <v>27.489000000000001</v>
      </c>
      <c r="F157" s="57">
        <v>28.676000000000002</v>
      </c>
      <c r="G157" s="58">
        <v>27.481000000000002</v>
      </c>
      <c r="H157" s="57"/>
      <c r="I157" s="58">
        <v>18.787000000000003</v>
      </c>
      <c r="J157" s="57"/>
      <c r="K157" s="58"/>
      <c r="L157" s="57"/>
      <c r="M157" s="58"/>
      <c r="N157" s="57"/>
      <c r="O157" s="58"/>
      <c r="Q157" s="57"/>
      <c r="R157" s="58">
        <v>25.359576755115011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v>40848</v>
      </c>
      <c r="B158" s="57">
        <v>24.734999999999999</v>
      </c>
      <c r="C158" s="58">
        <v>33.343000000000004</v>
      </c>
      <c r="D158" s="57">
        <v>27.243000000000002</v>
      </c>
      <c r="E158" s="58">
        <v>27.652000000000001</v>
      </c>
      <c r="F158" s="57">
        <v>27.19</v>
      </c>
      <c r="G158" s="58">
        <v>25.864999999999998</v>
      </c>
      <c r="H158" s="57"/>
      <c r="I158" s="58">
        <v>17.717000000000002</v>
      </c>
      <c r="J158" s="57"/>
      <c r="K158" s="58"/>
      <c r="L158" s="57"/>
      <c r="M158" s="58"/>
      <c r="N158" s="57"/>
      <c r="O158" s="58"/>
      <c r="Q158" s="57"/>
      <c r="R158" s="58">
        <v>27.114909474981278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v>40878</v>
      </c>
      <c r="B159" s="57">
        <v>25.083000000000002</v>
      </c>
      <c r="C159" s="58">
        <v>36.638000000000005</v>
      </c>
      <c r="D159" s="57">
        <v>30.125</v>
      </c>
      <c r="E159" s="58">
        <v>28.108000000000001</v>
      </c>
      <c r="F159" s="57">
        <v>27.54</v>
      </c>
      <c r="G159" s="58">
        <v>26.163</v>
      </c>
      <c r="H159" s="57"/>
      <c r="I159" s="58">
        <v>18.483000000000001</v>
      </c>
      <c r="J159" s="57"/>
      <c r="K159" s="58"/>
      <c r="L159" s="57"/>
      <c r="M159" s="58"/>
      <c r="N159" s="57"/>
      <c r="O159" s="58"/>
      <c r="Q159" s="57"/>
      <c r="R159" s="58">
        <v>28.283905498209624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v>40909</v>
      </c>
      <c r="B160" s="57">
        <v>25.364000000000001</v>
      </c>
      <c r="C160" s="58">
        <v>33.562000000000005</v>
      </c>
      <c r="D160" s="57">
        <v>28.926000000000002</v>
      </c>
      <c r="E160" s="58">
        <v>27.885000000000002</v>
      </c>
      <c r="F160" s="57">
        <v>27.329000000000001</v>
      </c>
      <c r="G160" s="58">
        <v>26.524000000000001</v>
      </c>
      <c r="H160" s="57"/>
      <c r="I160" s="58">
        <v>18.366</v>
      </c>
      <c r="J160" s="57"/>
      <c r="K160" s="58"/>
      <c r="L160" s="57"/>
      <c r="M160" s="58"/>
      <c r="N160" s="57"/>
      <c r="O160" s="58"/>
      <c r="Q160" s="57"/>
      <c r="R160" s="58">
        <v>28.240563312148719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v>40940</v>
      </c>
      <c r="B161" s="57">
        <v>25.747</v>
      </c>
      <c r="C161" s="58">
        <v>33.32</v>
      </c>
      <c r="D161" s="57">
        <v>28.79</v>
      </c>
      <c r="E161" s="58">
        <v>27.322000000000003</v>
      </c>
      <c r="F161" s="57">
        <v>28.011000000000003</v>
      </c>
      <c r="G161" s="58">
        <v>26.907</v>
      </c>
      <c r="H161" s="57"/>
      <c r="I161" s="58">
        <v>18.881</v>
      </c>
      <c r="J161" s="57"/>
      <c r="K161" s="58"/>
      <c r="L161" s="57"/>
      <c r="M161" s="58"/>
      <c r="N161" s="57"/>
      <c r="O161" s="58"/>
      <c r="Q161" s="57"/>
      <c r="R161" s="58">
        <v>27.39860596886929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f>[5]Tregion!$A7</f>
        <v>37182</v>
      </c>
      <c r="B7" s="51">
        <f>[5]Tregion!$G7</f>
        <v>21.75</v>
      </c>
      <c r="C7" s="52">
        <f>[6]Tregion!$G7</f>
        <v>22.75</v>
      </c>
      <c r="D7" s="51">
        <f>[7]Tregion!$G7</f>
        <v>22.75</v>
      </c>
      <c r="E7" s="52">
        <f>[8]Tregion!$G7</f>
        <v>25.7</v>
      </c>
      <c r="F7" s="51">
        <f>[9]Tregion!$G7</f>
        <v>23.75</v>
      </c>
      <c r="G7" s="52">
        <f>[10]Tbasis!$E6</f>
        <v>22.25</v>
      </c>
      <c r="H7" s="51"/>
      <c r="I7" s="52">
        <f>[11]Tregion!$G7</f>
        <v>23.75</v>
      </c>
      <c r="J7" s="51"/>
      <c r="K7" s="52"/>
      <c r="L7" s="51"/>
      <c r="M7" s="52"/>
      <c r="N7" s="51"/>
      <c r="O7" s="52"/>
      <c r="Q7" s="51"/>
      <c r="R7" s="52">
        <f>[12]Tregion!$G7</f>
        <v>28.004999160766602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5">
      <c r="A8" s="50">
        <f>[5]Tregion!$A8</f>
        <v>37183</v>
      </c>
      <c r="B8" s="57">
        <f>[5]Tregion!$G8</f>
        <v>21.5</v>
      </c>
      <c r="C8" s="58">
        <f>[6]Tregion!$G8</f>
        <v>23</v>
      </c>
      <c r="D8" s="57">
        <f>[7]Tregion!$G8</f>
        <v>22.5</v>
      </c>
      <c r="E8" s="58">
        <f>[8]Tregion!$G8</f>
        <v>24</v>
      </c>
      <c r="F8" s="57">
        <f>[9]Tregion!$G8</f>
        <v>23.5</v>
      </c>
      <c r="G8" s="58">
        <f>[10]Tbasis!$E7</f>
        <v>22</v>
      </c>
      <c r="H8" s="57"/>
      <c r="I8" s="58">
        <f>[11]Tregion!$G8</f>
        <v>27.1875</v>
      </c>
      <c r="J8" s="57"/>
      <c r="K8" s="58"/>
      <c r="L8" s="57"/>
      <c r="M8" s="58"/>
      <c r="N8" s="57"/>
      <c r="O8" s="58"/>
      <c r="Q8" s="57"/>
      <c r="R8" s="58">
        <f>[12]Tregion!$G8</f>
        <v>26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0.06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5">
      <c r="A9" s="50">
        <f>[5]Tregion!$A9</f>
        <v>37184</v>
      </c>
      <c r="B9" s="57">
        <f>[5]Tregion!$G9</f>
        <v>21.5</v>
      </c>
      <c r="C9" s="58">
        <f>[6]Tregion!$G9</f>
        <v>23</v>
      </c>
      <c r="D9" s="57">
        <f>[7]Tregion!$G9</f>
        <v>22.5</v>
      </c>
      <c r="E9" s="58">
        <f>[8]Tregion!$G9</f>
        <v>24</v>
      </c>
      <c r="F9" s="57">
        <f>[9]Tregion!$G9</f>
        <v>23.5</v>
      </c>
      <c r="G9" s="58">
        <f>[10]Tbasis!$E8</f>
        <v>22</v>
      </c>
      <c r="H9" s="57"/>
      <c r="I9" s="58">
        <f>[11]Tregion!$G9</f>
        <v>30.25</v>
      </c>
      <c r="J9" s="57"/>
      <c r="K9" s="58"/>
      <c r="L9" s="57"/>
      <c r="M9" s="58"/>
      <c r="N9" s="57"/>
      <c r="O9" s="58"/>
      <c r="Q9" s="57"/>
      <c r="R9" s="58">
        <f>[12]Tregion!$G9</f>
        <v>26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8.5000000000000006E-2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5">
      <c r="A10" s="50">
        <f>[5]Tregion!$A10</f>
        <v>37185</v>
      </c>
      <c r="B10" s="57">
        <f>[5]Tregion!$G10</f>
        <v>21.5</v>
      </c>
      <c r="C10" s="58">
        <f>[6]Tregion!$G10</f>
        <v>23</v>
      </c>
      <c r="D10" s="57">
        <f>[7]Tregion!$G10</f>
        <v>22.5</v>
      </c>
      <c r="E10" s="58">
        <f>[8]Tregion!$G10</f>
        <v>24</v>
      </c>
      <c r="F10" s="57">
        <f>[9]Tregion!$G10</f>
        <v>23.5</v>
      </c>
      <c r="G10" s="58">
        <f>[10]Tbasis!$E9</f>
        <v>22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26.004999160766602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0.14499999999999999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5">
      <c r="A11" s="50">
        <f>[5]Tregion!$A11</f>
        <v>37186</v>
      </c>
      <c r="B11" s="57">
        <f>[5]Tregion!$G11</f>
        <v>21.5</v>
      </c>
      <c r="C11" s="58">
        <f>[6]Tregion!$G11</f>
        <v>23</v>
      </c>
      <c r="D11" s="57">
        <f>[7]Tregion!$G11</f>
        <v>22.5</v>
      </c>
      <c r="E11" s="58">
        <f>[8]Tregion!$G11</f>
        <v>24</v>
      </c>
      <c r="F11" s="57">
        <f>[9]Tregion!$G11</f>
        <v>23.5</v>
      </c>
      <c r="G11" s="58">
        <f>[10]Tbasis!$E10</f>
        <v>22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0.15</v>
      </c>
      <c r="AN11" s="40">
        <f>AO11+0.1</f>
        <v>0.48</v>
      </c>
      <c r="AO11" s="40">
        <f>[4]Curves!$K17</f>
        <v>0.38</v>
      </c>
      <c r="AP11" s="40">
        <f>[4]Curves!$G17</f>
        <v>0.47499999999999998</v>
      </c>
    </row>
    <row r="12" spans="1:43" x14ac:dyDescent="0.25">
      <c r="A12" s="50">
        <f>[5]Tregion!$A12</f>
        <v>37187</v>
      </c>
      <c r="B12" s="57">
        <f>[5]Tregion!$G12</f>
        <v>21.5</v>
      </c>
      <c r="C12" s="58">
        <f>[6]Tregion!$G12</f>
        <v>23</v>
      </c>
      <c r="D12" s="57">
        <f>[7]Tregion!$G12</f>
        <v>22.5</v>
      </c>
      <c r="E12" s="58">
        <f>[8]Tregion!$G12</f>
        <v>24</v>
      </c>
      <c r="F12" s="57">
        <f>[9]Tregion!$G12</f>
        <v>23.5</v>
      </c>
      <c r="G12" s="58">
        <f>[10]Tbasis!$E11</f>
        <v>22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0.13500000000000001</v>
      </c>
      <c r="AN12" s="40">
        <f t="shared" ref="AN12:AN18" si="0">AO12</f>
        <v>0.76500000000000001</v>
      </c>
      <c r="AO12" s="40">
        <f>[4]Curves!$K18</f>
        <v>0.76500000000000001</v>
      </c>
      <c r="AP12" s="40">
        <f>[4]Curves!$G18</f>
        <v>0.96</v>
      </c>
    </row>
    <row r="13" spans="1:43" x14ac:dyDescent="0.25">
      <c r="A13" s="50">
        <f>[5]Tregion!$A13</f>
        <v>37188</v>
      </c>
      <c r="B13" s="57">
        <f>[5]Tregion!$G13</f>
        <v>21.5</v>
      </c>
      <c r="C13" s="58">
        <f>[6]Tregion!$G13</f>
        <v>23</v>
      </c>
      <c r="D13" s="57">
        <f>[7]Tregion!$G13</f>
        <v>22.5</v>
      </c>
      <c r="E13" s="58">
        <f>[8]Tregion!$G13</f>
        <v>24</v>
      </c>
      <c r="F13" s="57">
        <f>[9]Tregion!$G13</f>
        <v>23.5</v>
      </c>
      <c r="G13" s="58">
        <f>[10]Tbasis!$E12</f>
        <v>22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3.2500000000000001E-2</v>
      </c>
      <c r="AN13" s="40">
        <f t="shared" si="0"/>
        <v>1.1599999999999999</v>
      </c>
      <c r="AO13" s="40">
        <f>[4]Curves!$K19</f>
        <v>1.1599999999999999</v>
      </c>
      <c r="AP13" s="40">
        <f>[4]Curves!$G19</f>
        <v>1.9950000000000001</v>
      </c>
    </row>
    <row r="14" spans="1:43" x14ac:dyDescent="0.25">
      <c r="A14" s="50">
        <f>[5]Tregion!$A14</f>
        <v>37189</v>
      </c>
      <c r="B14" s="57">
        <f>[5]Tregion!$G14</f>
        <v>21.5</v>
      </c>
      <c r="C14" s="58">
        <f>[6]Tregion!$G14</f>
        <v>23</v>
      </c>
      <c r="D14" s="57">
        <f>[7]Tregion!$G14</f>
        <v>22.5</v>
      </c>
      <c r="E14" s="58">
        <f>[8]Tregion!$G14</f>
        <v>24</v>
      </c>
      <c r="F14" s="57">
        <f>[9]Tregion!$G14</f>
        <v>23.5</v>
      </c>
      <c r="G14" s="58">
        <f>[10]Tbasis!$E13</f>
        <v>22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3.2500000000000001E-2</v>
      </c>
      <c r="AN14" s="40">
        <f t="shared" si="0"/>
        <v>1.1399999999999999</v>
      </c>
      <c r="AO14" s="40">
        <f>[4]Curves!$K20</f>
        <v>1.1399999999999999</v>
      </c>
      <c r="AP14" s="40">
        <f>[4]Curves!$G20</f>
        <v>1.94</v>
      </c>
    </row>
    <row r="15" spans="1:43" x14ac:dyDescent="0.25">
      <c r="A15" s="50">
        <f>[5]Tregion!$A15</f>
        <v>37190</v>
      </c>
      <c r="B15" s="57">
        <f>[5]Tregion!$G15</f>
        <v>21.5</v>
      </c>
      <c r="C15" s="58">
        <f>[6]Tregion!$G15</f>
        <v>23</v>
      </c>
      <c r="D15" s="57">
        <f>[7]Tregion!$G15</f>
        <v>22.5</v>
      </c>
      <c r="E15" s="58">
        <f>[8]Tregion!$G15</f>
        <v>24</v>
      </c>
      <c r="F15" s="57">
        <f>[9]Tregion!$G15</f>
        <v>23.5</v>
      </c>
      <c r="G15" s="58">
        <f>[10]Tbasis!$E14</f>
        <v>22</v>
      </c>
      <c r="H15" s="57"/>
      <c r="I15" s="58">
        <f>[11]Tregion!$G15</f>
        <v>27.1875</v>
      </c>
      <c r="J15" s="57"/>
      <c r="K15" s="58"/>
      <c r="L15" s="57"/>
      <c r="M15" s="58"/>
      <c r="N15" s="57"/>
      <c r="O15" s="58"/>
      <c r="Q15" s="57"/>
      <c r="R15" s="58">
        <f>[12]Tregion!$G15</f>
        <v>26.004999160766602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3.2500000000000001E-2</v>
      </c>
      <c r="AN15" s="40">
        <f t="shared" si="0"/>
        <v>0.62</v>
      </c>
      <c r="AO15" s="40">
        <f>[4]Curves!$K21</f>
        <v>0.62</v>
      </c>
      <c r="AP15" s="40">
        <f>[4]Curves!$G21</f>
        <v>0.72</v>
      </c>
    </row>
    <row r="16" spans="1:43" x14ac:dyDescent="0.25">
      <c r="A16" s="50">
        <f>[5]Tregion!$A16</f>
        <v>37191</v>
      </c>
      <c r="B16" s="57">
        <f>[5]Tregion!$G16</f>
        <v>21.5</v>
      </c>
      <c r="C16" s="58">
        <f>[6]Tregion!$G16</f>
        <v>23</v>
      </c>
      <c r="D16" s="57">
        <f>[7]Tregion!$G16</f>
        <v>22.5</v>
      </c>
      <c r="E16" s="58">
        <f>[8]Tregion!$G16</f>
        <v>24</v>
      </c>
      <c r="F16" s="57">
        <f>[9]Tregion!$G16</f>
        <v>23.5</v>
      </c>
      <c r="G16" s="58">
        <f>[10]Tbasis!$E15</f>
        <v>22</v>
      </c>
      <c r="H16" s="57"/>
      <c r="I16" s="58">
        <f>[11]Tregion!$G16</f>
        <v>25.5</v>
      </c>
      <c r="J16" s="57"/>
      <c r="K16" s="58"/>
      <c r="L16" s="57"/>
      <c r="M16" s="58"/>
      <c r="N16" s="57"/>
      <c r="O16" s="58"/>
      <c r="Q16" s="57"/>
      <c r="R16" s="58">
        <f>[12]Tregion!$G16</f>
        <v>25.997501373291016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3.2500000000000001E-2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5">
      <c r="A17" s="50">
        <f>[5]Tregion!$A17</f>
        <v>37192</v>
      </c>
      <c r="B17" s="57">
        <f>[5]Tregion!$G17</f>
        <v>21.5</v>
      </c>
      <c r="C17" s="58">
        <f>[6]Tregion!$G17</f>
        <v>23</v>
      </c>
      <c r="D17" s="57">
        <f>[7]Tregion!$G17</f>
        <v>22.5</v>
      </c>
      <c r="E17" s="58">
        <f>[8]Tregion!$G17</f>
        <v>24</v>
      </c>
      <c r="F17" s="57">
        <f>[9]Tregion!$G17</f>
        <v>23.5</v>
      </c>
      <c r="G17" s="58">
        <f>[10]Tbasis!$E16</f>
        <v>22</v>
      </c>
      <c r="H17" s="57"/>
      <c r="I17" s="58">
        <f>[11]Tregion!$G17</f>
        <v>27.1875</v>
      </c>
      <c r="J17" s="57"/>
      <c r="K17" s="58"/>
      <c r="L17" s="57"/>
      <c r="M17" s="58"/>
      <c r="N17" s="57"/>
      <c r="O17" s="58"/>
      <c r="Q17" s="57"/>
      <c r="R17" s="58">
        <f>[12]Tregion!$G17</f>
        <v>26.002500534057617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2.4180000000000001</v>
      </c>
      <c r="AM17" s="40">
        <f>[4]Curves!$J23</f>
        <v>3.2500000000000001E-2</v>
      </c>
      <c r="AN17" s="40">
        <f t="shared" si="0"/>
        <v>0.31</v>
      </c>
      <c r="AO17" s="40">
        <f>[4]Curves!$K23</f>
        <v>0.31</v>
      </c>
      <c r="AP17" s="40">
        <f>[4]Curves!$G23</f>
        <v>0.36</v>
      </c>
    </row>
    <row r="18" spans="1:42" x14ac:dyDescent="0.25">
      <c r="A18" s="50">
        <f>[5]Tregion!$A18</f>
        <v>37193</v>
      </c>
      <c r="B18" s="57">
        <f>[5]Tregion!$G18</f>
        <v>21.5</v>
      </c>
      <c r="C18" s="58">
        <f>[6]Tregion!$G18</f>
        <v>23</v>
      </c>
      <c r="D18" s="57">
        <f>[7]Tregion!$G18</f>
        <v>22.5</v>
      </c>
      <c r="E18" s="58">
        <f>[8]Tregion!$G18</f>
        <v>24</v>
      </c>
      <c r="F18" s="57">
        <f>[9]Tregion!$G18</f>
        <v>23.5</v>
      </c>
      <c r="G18" s="58">
        <f>[10]Tbasis!$E17</f>
        <v>22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2.7030000000000003</v>
      </c>
      <c r="AM18" s="40">
        <f>[4]Curves!$J24</f>
        <v>3.2500000000000001E-2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5">
      <c r="A19" s="50">
        <f>[5]Tregion!$A19</f>
        <v>37194</v>
      </c>
      <c r="B19" s="57">
        <f>[5]Tregion!$G19</f>
        <v>21.5</v>
      </c>
      <c r="C19" s="58">
        <f>[6]Tregion!$G19</f>
        <v>23</v>
      </c>
      <c r="D19" s="57">
        <f>[7]Tregion!$G19</f>
        <v>22.5</v>
      </c>
      <c r="E19" s="58">
        <f>[8]Tregion!$G19</f>
        <v>24</v>
      </c>
      <c r="F19" s="57">
        <f>[9]Tregion!$G19</f>
        <v>23.5</v>
      </c>
      <c r="G19" s="58">
        <f>[10]Tbasis!$E18</f>
        <v>22</v>
      </c>
      <c r="H19" s="57"/>
      <c r="I19" s="58">
        <f>[11]Tregion!$G19</f>
        <v>27.1875</v>
      </c>
      <c r="J19" s="57"/>
      <c r="K19" s="58"/>
      <c r="L19" s="57"/>
      <c r="M19" s="58"/>
      <c r="N19" s="57"/>
      <c r="O19" s="58"/>
      <c r="Q19" s="57"/>
      <c r="R19" s="58">
        <f>[12]Tregion!$G19</f>
        <v>25.998849868774414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2.8980000000000001</v>
      </c>
      <c r="AM19" s="40">
        <f>[4]Curves!$J25</f>
        <v>3.2500000000000001E-2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5">
      <c r="A20" s="50">
        <f>[5]Tregion!$A20</f>
        <v>37195</v>
      </c>
      <c r="B20" s="57">
        <f>[5]Tregion!$G20</f>
        <v>21.5</v>
      </c>
      <c r="C20" s="58">
        <f>[6]Tregion!$G20</f>
        <v>23</v>
      </c>
      <c r="D20" s="57">
        <f>[7]Tregion!$G20</f>
        <v>22.5</v>
      </c>
      <c r="E20" s="58">
        <f>[8]Tregion!$G20</f>
        <v>24</v>
      </c>
      <c r="F20" s="57">
        <f>[9]Tregion!$G20</f>
        <v>23.5</v>
      </c>
      <c r="G20" s="58">
        <f>[10]Tbasis!$E19</f>
        <v>22</v>
      </c>
      <c r="H20" s="57"/>
      <c r="I20" s="58">
        <f>[11]Tregion!$G20</f>
        <v>27.1875</v>
      </c>
      <c r="J20" s="57"/>
      <c r="K20" s="58"/>
      <c r="L20" s="57"/>
      <c r="M20" s="58"/>
      <c r="N20" s="57"/>
      <c r="O20" s="58"/>
      <c r="Q20" s="57"/>
      <c r="R20" s="58">
        <f>[12]Tregion!$G20</f>
        <v>26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2.9010000000000002</v>
      </c>
      <c r="AM20" s="40">
        <f>[4]Curves!$J26</f>
        <v>8.5000000000000006E-2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5">
      <c r="A21" s="50">
        <f>[5]Tregion!$A21</f>
        <v>37196</v>
      </c>
      <c r="B21" s="57">
        <f>[5]Tregion!$G21</f>
        <v>18</v>
      </c>
      <c r="C21" s="58">
        <f>[6]Tregion!$G21</f>
        <v>24</v>
      </c>
      <c r="D21" s="57">
        <f>[7]Tregion!$G21</f>
        <v>24</v>
      </c>
      <c r="E21" s="58">
        <f>[8]Tregion!$G21</f>
        <v>23.5</v>
      </c>
      <c r="F21" s="57">
        <f>[9]Tregion!$G21</f>
        <v>19.5</v>
      </c>
      <c r="G21" s="58">
        <f>[10]Tbasis!$E20</f>
        <v>18.5</v>
      </c>
      <c r="H21" s="57"/>
      <c r="I21" s="58">
        <f>[11]Tregion!$G21</f>
        <v>18.608000000000001</v>
      </c>
      <c r="J21" s="57"/>
      <c r="K21" s="58"/>
      <c r="L21" s="57"/>
      <c r="M21" s="58"/>
      <c r="N21" s="57"/>
      <c r="O21" s="58"/>
      <c r="Q21" s="57"/>
      <c r="R21" s="58">
        <f>[12]Tregion!$G21</f>
        <v>27.378848037719727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2.8660000000000001</v>
      </c>
      <c r="AM21" s="40">
        <f>[4]Curves!$J27</f>
        <v>0.12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5">
      <c r="A22" s="50">
        <f>[5]Tregion!$A22</f>
        <v>37197</v>
      </c>
      <c r="B22" s="57">
        <f>[5]Tregion!$G22</f>
        <v>18</v>
      </c>
      <c r="C22" s="58">
        <f>[6]Tregion!$G22</f>
        <v>24</v>
      </c>
      <c r="D22" s="57">
        <f>[7]Tregion!$G22</f>
        <v>24</v>
      </c>
      <c r="E22" s="58">
        <f>[8]Tregion!$G22</f>
        <v>23.5</v>
      </c>
      <c r="F22" s="57">
        <f>[9]Tregion!$G22</f>
        <v>19.5</v>
      </c>
      <c r="G22" s="58">
        <f>[10]Tbasis!$E21</f>
        <v>18.5</v>
      </c>
      <c r="H22" s="57"/>
      <c r="I22" s="58">
        <f>[11]Tregion!$G22</f>
        <v>18.608000000000001</v>
      </c>
      <c r="J22" s="57"/>
      <c r="K22" s="58"/>
      <c r="L22" s="57"/>
      <c r="M22" s="58"/>
      <c r="N22" s="57"/>
      <c r="O22" s="58"/>
      <c r="Q22" s="57"/>
      <c r="R22" s="58">
        <f>[12]Tregion!$G22</f>
        <v>27.382496795654298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2.786</v>
      </c>
      <c r="AM22" s="40">
        <f>[4]Curves!$J28</f>
        <v>0.14499999999999999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5">
      <c r="A23" s="50">
        <f>[5]Tregion!$A23</f>
        <v>37198</v>
      </c>
      <c r="B23" s="57">
        <f>[5]Tregion!$G23</f>
        <v>18</v>
      </c>
      <c r="C23" s="58">
        <f>[6]Tregion!$G23</f>
        <v>24</v>
      </c>
      <c r="D23" s="57">
        <f>[7]Tregion!$G23</f>
        <v>24</v>
      </c>
      <c r="E23" s="58">
        <f>[8]Tregion!$G23</f>
        <v>23.5</v>
      </c>
      <c r="F23" s="57">
        <f>[9]Tregion!$G23</f>
        <v>19.5</v>
      </c>
      <c r="G23" s="58">
        <f>[10]Tbasis!$E22</f>
        <v>18.5</v>
      </c>
      <c r="H23" s="57"/>
      <c r="I23" s="58">
        <f>[11]Tregion!$G23</f>
        <v>24.899999618530298</v>
      </c>
      <c r="J23" s="57"/>
      <c r="K23" s="58"/>
      <c r="L23" s="57"/>
      <c r="M23" s="58"/>
      <c r="N23" s="57"/>
      <c r="O23" s="58"/>
      <c r="Q23" s="57"/>
      <c r="R23" s="58">
        <f>[12]Tregion!$G23</f>
        <v>27.382496795654298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2.8160000000000003</v>
      </c>
      <c r="AM23" s="40">
        <f>[4]Curves!$J29</f>
        <v>0.14000000000000001</v>
      </c>
      <c r="AN23" s="40">
        <f>AO23+0.1</f>
        <v>0.56999999999999995</v>
      </c>
      <c r="AO23" s="40">
        <f>[4]Curves!$K29</f>
        <v>0.47</v>
      </c>
      <c r="AP23" s="40">
        <f>[4]Curves!$G29</f>
        <v>0.57999999999999996</v>
      </c>
    </row>
    <row r="24" spans="1:42" x14ac:dyDescent="0.25">
      <c r="A24" s="50">
        <f>[5]Tregion!$A24</f>
        <v>37199</v>
      </c>
      <c r="B24" s="57">
        <f>[5]Tregion!$G24</f>
        <v>18</v>
      </c>
      <c r="C24" s="58">
        <f>[6]Tregion!$G24</f>
        <v>24</v>
      </c>
      <c r="D24" s="57">
        <f>[7]Tregion!$G24</f>
        <v>24</v>
      </c>
      <c r="E24" s="58">
        <f>[8]Tregion!$G24</f>
        <v>23.5</v>
      </c>
      <c r="F24" s="57">
        <f>[9]Tregion!$G24</f>
        <v>19.5</v>
      </c>
      <c r="G24" s="58">
        <f>[10]Tbasis!$E23</f>
        <v>18.5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27.382496795654298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2.8660000000000001</v>
      </c>
      <c r="AM24" s="40">
        <f>[4]Curves!$J30</f>
        <v>0.13500000000000001</v>
      </c>
      <c r="AN24" s="40">
        <f t="shared" ref="AN24:AN30" si="1">AO24</f>
        <v>0.79</v>
      </c>
      <c r="AO24" s="40">
        <f>[4]Curves!$K30</f>
        <v>0.79</v>
      </c>
      <c r="AP24" s="40">
        <f>[4]Curves!$G30</f>
        <v>0.92</v>
      </c>
    </row>
    <row r="25" spans="1:42" x14ac:dyDescent="0.25">
      <c r="A25" s="50">
        <f>[5]Tregion!$A25</f>
        <v>37200</v>
      </c>
      <c r="B25" s="57">
        <f>[5]Tregion!$G25</f>
        <v>18</v>
      </c>
      <c r="C25" s="58">
        <f>[6]Tregion!$G25</f>
        <v>24</v>
      </c>
      <c r="D25" s="57">
        <f>[7]Tregion!$G25</f>
        <v>24</v>
      </c>
      <c r="E25" s="58">
        <f>[8]Tregion!$G25</f>
        <v>23.5</v>
      </c>
      <c r="F25" s="57">
        <f>[9]Tregion!$G25</f>
        <v>19.5</v>
      </c>
      <c r="G25" s="58">
        <f>[10]Tbasis!$E24</f>
        <v>18.5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27.379996261596681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2.9140000000000001</v>
      </c>
      <c r="AM25" s="40">
        <f>[4]Curves!$J31</f>
        <v>3.5000000000000003E-2</v>
      </c>
      <c r="AN25" s="40">
        <f t="shared" si="1"/>
        <v>1.06</v>
      </c>
      <c r="AO25" s="40">
        <f>[4]Curves!$K31</f>
        <v>1.06</v>
      </c>
      <c r="AP25" s="40">
        <f>[4]Curves!$G31</f>
        <v>1.7749999999999999</v>
      </c>
    </row>
    <row r="26" spans="1:42" x14ac:dyDescent="0.25">
      <c r="A26" s="50">
        <f>[5]Tregion!$A26</f>
        <v>37201</v>
      </c>
      <c r="B26" s="57">
        <f>[5]Tregion!$G26</f>
        <v>18</v>
      </c>
      <c r="C26" s="58">
        <f>[6]Tregion!$G26</f>
        <v>24</v>
      </c>
      <c r="D26" s="57">
        <f>[7]Tregion!$G26</f>
        <v>24</v>
      </c>
      <c r="E26" s="58">
        <f>[8]Tregion!$G26</f>
        <v>23.5</v>
      </c>
      <c r="F26" s="57">
        <f>[9]Tregion!$G26</f>
        <v>19.5</v>
      </c>
      <c r="G26" s="58">
        <f>[10]Tbasis!$E25</f>
        <v>18.5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27.379998168945313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2.9610000000000003</v>
      </c>
      <c r="AM26" s="40">
        <f>[4]Curves!$J32</f>
        <v>3.5000000000000003E-2</v>
      </c>
      <c r="AN26" s="40">
        <f t="shared" si="1"/>
        <v>1.06</v>
      </c>
      <c r="AO26" s="40">
        <f>[4]Curves!$K32</f>
        <v>1.06</v>
      </c>
      <c r="AP26" s="40">
        <f>[4]Curves!$G32</f>
        <v>1.7749999999999999</v>
      </c>
    </row>
    <row r="27" spans="1:42" x14ac:dyDescent="0.25">
      <c r="A27" s="50">
        <f>[5]Tregion!$A27</f>
        <v>37202</v>
      </c>
      <c r="B27" s="57">
        <f>[5]Tregion!$G27</f>
        <v>18</v>
      </c>
      <c r="C27" s="58">
        <f>[6]Tregion!$G27</f>
        <v>24</v>
      </c>
      <c r="D27" s="57">
        <f>[7]Tregion!$G27</f>
        <v>24</v>
      </c>
      <c r="E27" s="58">
        <f>[8]Tregion!$G27</f>
        <v>23.5</v>
      </c>
      <c r="F27" s="57">
        <f>[9]Tregion!$G27</f>
        <v>19.5</v>
      </c>
      <c r="G27" s="58">
        <f>[10]Tbasis!$E26</f>
        <v>18.5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27.379998168945313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2.9610000000000003</v>
      </c>
      <c r="AM27" s="40">
        <f>[4]Curves!$J33</f>
        <v>3.5000000000000003E-2</v>
      </c>
      <c r="AN27" s="40">
        <f t="shared" si="1"/>
        <v>0.56999999999999995</v>
      </c>
      <c r="AO27" s="40">
        <f>[4]Curves!$K33</f>
        <v>0.56999999999999995</v>
      </c>
      <c r="AP27" s="40">
        <f>[4]Curves!$G33</f>
        <v>0.65</v>
      </c>
    </row>
    <row r="28" spans="1:42" x14ac:dyDescent="0.25">
      <c r="A28" s="50">
        <f>[5]Tregion!$A28</f>
        <v>37203</v>
      </c>
      <c r="B28" s="57">
        <f>[5]Tregion!$G28</f>
        <v>18</v>
      </c>
      <c r="C28" s="58">
        <f>[6]Tregion!$G28</f>
        <v>24</v>
      </c>
      <c r="D28" s="57">
        <f>[7]Tregion!$G28</f>
        <v>24</v>
      </c>
      <c r="E28" s="58">
        <f>[8]Tregion!$G28</f>
        <v>23.5</v>
      </c>
      <c r="F28" s="57">
        <f>[9]Tregion!$G28</f>
        <v>19.5</v>
      </c>
      <c r="G28" s="58">
        <f>[10]Tbasis!$E27</f>
        <v>18.5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27.379998168945313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2.9860000000000002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5">
      <c r="A29" s="50">
        <f>[5]Tregion!$A29</f>
        <v>37204</v>
      </c>
      <c r="B29" s="57">
        <f>[5]Tregion!$G29</f>
        <v>18</v>
      </c>
      <c r="C29" s="58">
        <f>[6]Tregion!$G29</f>
        <v>24</v>
      </c>
      <c r="D29" s="57">
        <f>[7]Tregion!$G29</f>
        <v>24</v>
      </c>
      <c r="E29" s="58">
        <f>[8]Tregion!$G29</f>
        <v>23.5</v>
      </c>
      <c r="F29" s="57">
        <f>[9]Tregion!$G29</f>
        <v>19.5</v>
      </c>
      <c r="G29" s="58">
        <f>[10]Tbasis!$E28</f>
        <v>18.5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27.379998168945313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3.1710000000000003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5">
      <c r="A30" s="50">
        <f>[5]Tregion!$A30</f>
        <v>37205</v>
      </c>
      <c r="B30" s="57">
        <f>[5]Tregion!$G30</f>
        <v>18</v>
      </c>
      <c r="C30" s="58">
        <f>[6]Tregion!$G30</f>
        <v>24</v>
      </c>
      <c r="D30" s="57">
        <f>[7]Tregion!$G30</f>
        <v>24</v>
      </c>
      <c r="E30" s="58">
        <f>[8]Tregion!$G30</f>
        <v>23.5</v>
      </c>
      <c r="F30" s="57">
        <f>[9]Tregion!$G30</f>
        <v>19.5</v>
      </c>
      <c r="G30" s="58">
        <f>[10]Tbasis!$E29</f>
        <v>18.5</v>
      </c>
      <c r="H30" s="57"/>
      <c r="I30" s="58">
        <f>[11]Tregion!$G30</f>
        <v>26</v>
      </c>
      <c r="J30" s="57"/>
      <c r="K30" s="58"/>
      <c r="L30" s="57"/>
      <c r="M30" s="58"/>
      <c r="N30" s="57"/>
      <c r="O30" s="58"/>
      <c r="Q30" s="57"/>
      <c r="R30" s="58">
        <f>[12]Tregion!$G30</f>
        <v>27.379998168945313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3.387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5">
      <c r="A31" s="50">
        <f>[5]Tregion!$A31</f>
        <v>37206</v>
      </c>
      <c r="B31" s="57">
        <f>[5]Tregion!$G31</f>
        <v>18</v>
      </c>
      <c r="C31" s="58">
        <f>[6]Tregion!$G31</f>
        <v>24</v>
      </c>
      <c r="D31" s="57">
        <f>[7]Tregion!$G31</f>
        <v>24</v>
      </c>
      <c r="E31" s="58">
        <f>[8]Tregion!$G31</f>
        <v>23.5</v>
      </c>
      <c r="F31" s="57">
        <f>[9]Tregion!$G31</f>
        <v>19.5</v>
      </c>
      <c r="G31" s="58">
        <f>[10]Tbasis!$E30</f>
        <v>18.5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27.379998168945313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3.512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5">
      <c r="A32" s="50">
        <f>[5]Tregion!$A32</f>
        <v>37207</v>
      </c>
      <c r="B32" s="57">
        <f>[5]Tregion!$G32</f>
        <v>18</v>
      </c>
      <c r="C32" s="58">
        <f>[6]Tregion!$G32</f>
        <v>24</v>
      </c>
      <c r="D32" s="57">
        <f>[7]Tregion!$G32</f>
        <v>24</v>
      </c>
      <c r="E32" s="58">
        <f>[8]Tregion!$G32</f>
        <v>23.5</v>
      </c>
      <c r="F32" s="57">
        <f>[9]Tregion!$G32</f>
        <v>19.5</v>
      </c>
      <c r="G32" s="58">
        <f>[10]Tbasis!$E31</f>
        <v>18.5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27.379998168945313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3.4170000000000003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5">
      <c r="A33" s="50">
        <f>[5]Tregion!$A33</f>
        <v>37208</v>
      </c>
      <c r="B33" s="57">
        <f>[5]Tregion!$G33</f>
        <v>18</v>
      </c>
      <c r="C33" s="58">
        <f>[6]Tregion!$G33</f>
        <v>24</v>
      </c>
      <c r="D33" s="57">
        <f>[7]Tregion!$G33</f>
        <v>24</v>
      </c>
      <c r="E33" s="58">
        <f>[8]Tregion!$G33</f>
        <v>23.5</v>
      </c>
      <c r="F33" s="57">
        <f>[9]Tregion!$G33</f>
        <v>19.5</v>
      </c>
      <c r="G33" s="58">
        <f>[10]Tbasis!$E32</f>
        <v>18.5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27.384999237060548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3.3170000000000002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5">
      <c r="A34" s="50">
        <f>[5]Tregion!$A34</f>
        <v>37209</v>
      </c>
      <c r="B34" s="57">
        <f>[5]Tregion!$G34</f>
        <v>18</v>
      </c>
      <c r="C34" s="58">
        <f>[6]Tregion!$G34</f>
        <v>24</v>
      </c>
      <c r="D34" s="57">
        <f>[7]Tregion!$G34</f>
        <v>24</v>
      </c>
      <c r="E34" s="58">
        <f>[8]Tregion!$G34</f>
        <v>23.5</v>
      </c>
      <c r="F34" s="57">
        <f>[9]Tregion!$G34</f>
        <v>19.5</v>
      </c>
      <c r="G34" s="58">
        <f>[10]Tbasis!$E33</f>
        <v>18.5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27.384999237060548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3.1930000000000001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5">
      <c r="A35" s="50">
        <f>[5]Tregion!$A35</f>
        <v>37210</v>
      </c>
      <c r="B35" s="57">
        <f>[5]Tregion!$G35</f>
        <v>18</v>
      </c>
      <c r="C35" s="58">
        <f>[6]Tregion!$G35</f>
        <v>24</v>
      </c>
      <c r="D35" s="57">
        <f>[7]Tregion!$G35</f>
        <v>24</v>
      </c>
      <c r="E35" s="58">
        <f>[8]Tregion!$G35</f>
        <v>23.5</v>
      </c>
      <c r="F35" s="57">
        <f>[9]Tregion!$G35</f>
        <v>19.5</v>
      </c>
      <c r="G35" s="58">
        <f>[10]Tbasis!$E34</f>
        <v>18.5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27.384999237060548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3.2030000000000003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5">
      <c r="A36" s="50">
        <f>[5]Tregion!$A36</f>
        <v>37211</v>
      </c>
      <c r="B36" s="57">
        <f>[5]Tregion!$G36</f>
        <v>18</v>
      </c>
      <c r="C36" s="58">
        <f>[6]Tregion!$G36</f>
        <v>24</v>
      </c>
      <c r="D36" s="57">
        <f>[7]Tregion!$G36</f>
        <v>24</v>
      </c>
      <c r="E36" s="58">
        <f>[8]Tregion!$G36</f>
        <v>23.5</v>
      </c>
      <c r="F36" s="57">
        <f>[9]Tregion!$G36</f>
        <v>19.5</v>
      </c>
      <c r="G36" s="58">
        <f>[10]Tbasis!$E35</f>
        <v>18.5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27.377499542236329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3.2330000000000001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5">
      <c r="A37" s="50">
        <f>[5]Tregion!$A37</f>
        <v>37212</v>
      </c>
      <c r="B37" s="57">
        <f>[5]Tregion!$G37</f>
        <v>18</v>
      </c>
      <c r="C37" s="58">
        <f>[6]Tregion!$G37</f>
        <v>28.75</v>
      </c>
      <c r="D37" s="57">
        <f>[7]Tregion!$G37</f>
        <v>28</v>
      </c>
      <c r="E37" s="58">
        <f>[8]Tregion!$G37</f>
        <v>28</v>
      </c>
      <c r="F37" s="57">
        <f>[9]Tregion!$G37</f>
        <v>28.25</v>
      </c>
      <c r="G37" s="58">
        <f>[10]Tbasis!$E36</f>
        <v>18.5</v>
      </c>
      <c r="H37" s="57"/>
      <c r="I37" s="58">
        <f>[11]Tregion!$G37</f>
        <v>26</v>
      </c>
      <c r="J37" s="57"/>
      <c r="K37" s="58"/>
      <c r="L37" s="57"/>
      <c r="M37" s="58"/>
      <c r="N37" s="57"/>
      <c r="O37" s="58"/>
      <c r="Q37" s="57"/>
      <c r="R37" s="58">
        <f>[12]Tregion!$G37</f>
        <v>27.375000915527345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3.2590000000000003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5">
      <c r="A38" s="50">
        <f>[5]Tregion!$A38</f>
        <v>37225</v>
      </c>
      <c r="B38" s="57">
        <f>[5]Tregion!$G38</f>
        <v>17.25</v>
      </c>
      <c r="C38" s="58">
        <f>[6]Tregion!$G38</f>
        <v>25</v>
      </c>
      <c r="D38" s="57">
        <f>[7]Tregion!$G38</f>
        <v>25.188000000000002</v>
      </c>
      <c r="E38" s="58">
        <f>[8]Tregion!$G38</f>
        <v>23.353000000000002</v>
      </c>
      <c r="F38" s="57">
        <f>[9]Tregion!$G38</f>
        <v>18.937000000000001</v>
      </c>
      <c r="G38" s="58">
        <f>[10]Tbasis!$E37</f>
        <v>17.75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27.382500000000093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3.2880000000000003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5">
      <c r="A39" s="50">
        <f>[5]Tregion!$A39</f>
        <v>37226</v>
      </c>
      <c r="B39" s="57">
        <f>[5]Tregion!$G39</f>
        <v>20.387</v>
      </c>
      <c r="C39" s="58">
        <f>[6]Tregion!$G39</f>
        <v>29.629000000000001</v>
      </c>
      <c r="D39" s="57">
        <f>[7]Tregion!$G39</f>
        <v>29.702000000000002</v>
      </c>
      <c r="E39" s="58">
        <f>[8]Tregion!$G39</f>
        <v>26.306000000000001</v>
      </c>
      <c r="F39" s="57">
        <f>[9]Tregion!$G39</f>
        <v>22.234000000000002</v>
      </c>
      <c r="G39" s="58">
        <f>[10]Tbasis!$E38</f>
        <v>21.387</v>
      </c>
      <c r="H39" s="57"/>
      <c r="I39" s="58">
        <f>[11]Tregion!$G39</f>
        <v>23.855</v>
      </c>
      <c r="J39" s="57"/>
      <c r="K39" s="58"/>
      <c r="L39" s="57"/>
      <c r="M39" s="58"/>
      <c r="N39" s="57"/>
      <c r="O39" s="58"/>
      <c r="Q39" s="57"/>
      <c r="R39" s="58">
        <f>[12]Tregion!$G39</f>
        <v>30.855201876517668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3.2920000000000003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5">
      <c r="A40" s="50">
        <f>[5]Tregion!$A40</f>
        <v>37257</v>
      </c>
      <c r="B40" s="57">
        <f>[5]Tregion!$G40</f>
        <v>21.504000000000001</v>
      </c>
      <c r="C40" s="58">
        <f>[6]Tregion!$G40</f>
        <v>26.94</v>
      </c>
      <c r="D40" s="57">
        <f>[7]Tregion!$G40</f>
        <v>27.601000000000003</v>
      </c>
      <c r="E40" s="58">
        <f>[8]Tregion!$G40</f>
        <v>27.06</v>
      </c>
      <c r="F40" s="57">
        <f>[9]Tregion!$G40</f>
        <v>23.605</v>
      </c>
      <c r="G40" s="58">
        <f>[10]Tbasis!$E39</f>
        <v>22.254000000000001</v>
      </c>
      <c r="H40" s="57"/>
      <c r="I40" s="58">
        <f>[11]Tregion!$G40</f>
        <v>24.359000000000002</v>
      </c>
      <c r="J40" s="57"/>
      <c r="K40" s="58"/>
      <c r="L40" s="57"/>
      <c r="M40" s="58"/>
      <c r="N40" s="57"/>
      <c r="O40" s="58"/>
      <c r="Q40" s="57"/>
      <c r="R40" s="58">
        <f>[12]Tregion!$G40</f>
        <v>23.987829457236639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3.3040000000000003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5">
      <c r="A41" s="50">
        <f>[5]Tregion!$A41</f>
        <v>37288</v>
      </c>
      <c r="B41" s="57">
        <f>[5]Tregion!$G41</f>
        <v>21.75</v>
      </c>
      <c r="C41" s="58">
        <f>[6]Tregion!$G41</f>
        <v>22.95</v>
      </c>
      <c r="D41" s="57">
        <f>[7]Tregion!$G41</f>
        <v>23.571000000000002</v>
      </c>
      <c r="E41" s="58">
        <f>[8]Tregion!$G41</f>
        <v>26.786000000000001</v>
      </c>
      <c r="F41" s="57">
        <f>[9]Tregion!$G41</f>
        <v>23.893000000000001</v>
      </c>
      <c r="G41" s="58">
        <f>[10]Tbasis!$E40</f>
        <v>22.38</v>
      </c>
      <c r="H41" s="57"/>
      <c r="I41" s="58">
        <f>[11]Tregion!$G41</f>
        <v>23.732000000000003</v>
      </c>
      <c r="J41" s="57"/>
      <c r="K41" s="58"/>
      <c r="L41" s="57"/>
      <c r="M41" s="58"/>
      <c r="N41" s="57"/>
      <c r="O41" s="58"/>
      <c r="Q41" s="57"/>
      <c r="R41" s="58">
        <f>[12]Tregion!$G41</f>
        <v>23.831002709975955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3.4750000000000001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5">
      <c r="A42" s="50">
        <f>[5]Tregion!$A42</f>
        <v>37316</v>
      </c>
      <c r="B42" s="57">
        <f>[5]Tregion!$G42</f>
        <v>21.806000000000001</v>
      </c>
      <c r="C42" s="58">
        <f>[6]Tregion!$G42</f>
        <v>21.056000000000001</v>
      </c>
      <c r="D42" s="57">
        <f>[7]Tregion!$G42</f>
        <v>20.395</v>
      </c>
      <c r="E42" s="58">
        <f>[8]Tregion!$G42</f>
        <v>26.073</v>
      </c>
      <c r="F42" s="57">
        <f>[9]Tregion!$G42</f>
        <v>24.028000000000002</v>
      </c>
      <c r="G42" s="58">
        <f>[10]Tbasis!$E41</f>
        <v>22.436</v>
      </c>
      <c r="H42" s="57"/>
      <c r="I42" s="58">
        <f>[11]Tregion!$G42</f>
        <v>23.581</v>
      </c>
      <c r="J42" s="57"/>
      <c r="K42" s="58"/>
      <c r="L42" s="57"/>
      <c r="M42" s="58"/>
      <c r="N42" s="57"/>
      <c r="O42" s="58"/>
      <c r="Q42" s="57"/>
      <c r="R42" s="58">
        <f>[12]Tregion!$G42</f>
        <v>23.306608104162997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3.6320000000000001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5">
      <c r="A43" s="50">
        <f>[5]Tregion!$A43</f>
        <v>37347</v>
      </c>
      <c r="B43" s="57">
        <f>[5]Tregion!$G43</f>
        <v>21.983000000000001</v>
      </c>
      <c r="C43" s="58">
        <f>[6]Tregion!$G43</f>
        <v>19.333000000000002</v>
      </c>
      <c r="D43" s="57">
        <f>[7]Tregion!$G43</f>
        <v>18.467000000000002</v>
      </c>
      <c r="E43" s="58">
        <f>[8]Tregion!$G43</f>
        <v>21.766999999999999</v>
      </c>
      <c r="F43" s="57">
        <f>[9]Tregion!$G43</f>
        <v>24.417000000000002</v>
      </c>
      <c r="G43" s="58">
        <f>[10]Tbasis!$E42</f>
        <v>22.983000000000001</v>
      </c>
      <c r="H43" s="57"/>
      <c r="I43" s="58">
        <f>[11]Tregion!$G43</f>
        <v>21.917000000000002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22.200878914086211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3.6870000000000003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5">
      <c r="A44" s="50">
        <f>[5]Tregion!$A44</f>
        <v>37377</v>
      </c>
      <c r="B44" s="57">
        <f>[5]Tregion!$G44</f>
        <v>20.839000000000002</v>
      </c>
      <c r="C44" s="58">
        <f>[6]Tregion!$G44</f>
        <v>21.419</v>
      </c>
      <c r="D44" s="57">
        <f>[7]Tregion!$G44</f>
        <v>20.04</v>
      </c>
      <c r="E44" s="58">
        <f>[8]Tregion!$G44</f>
        <v>24.363</v>
      </c>
      <c r="F44" s="57">
        <f>[9]Tregion!$G44</f>
        <v>23.968</v>
      </c>
      <c r="G44" s="58">
        <f>[10]Tbasis!$E43</f>
        <v>22.339000000000002</v>
      </c>
      <c r="H44" s="57"/>
      <c r="I44" s="58">
        <f>[11]Tregion!$G44</f>
        <v>24.544</v>
      </c>
      <c r="J44" s="57"/>
      <c r="K44" s="58"/>
      <c r="L44" s="57"/>
      <c r="M44" s="58"/>
      <c r="N44" s="57"/>
      <c r="O44" s="58"/>
      <c r="Q44" s="57"/>
      <c r="R44" s="58">
        <f>[12]Tregion!$G44</f>
        <v>22.499275227772845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3.5720000000000001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5">
      <c r="A45" s="50">
        <f>[5]Tregion!$A45</f>
        <v>37408</v>
      </c>
      <c r="B45" s="57">
        <f>[5]Tregion!$G45</f>
        <v>19.792000000000002</v>
      </c>
      <c r="C45" s="58">
        <f>[6]Tregion!$G45</f>
        <v>22.375</v>
      </c>
      <c r="D45" s="57">
        <f>[7]Tregion!$G45</f>
        <v>21</v>
      </c>
      <c r="E45" s="58">
        <f>[8]Tregion!$G45</f>
        <v>25.417000000000002</v>
      </c>
      <c r="F45" s="57">
        <f>[9]Tregion!$G45</f>
        <v>23.458000000000002</v>
      </c>
      <c r="G45" s="58">
        <f>[10]Tbasis!$E44</f>
        <v>22.292000000000002</v>
      </c>
      <c r="H45" s="57"/>
      <c r="I45" s="58">
        <f>[11]Tregion!$G45</f>
        <v>24.208000000000002</v>
      </c>
      <c r="J45" s="57"/>
      <c r="K45" s="58"/>
      <c r="L45" s="57"/>
      <c r="M45" s="58"/>
      <c r="N45" s="57"/>
      <c r="O45" s="58"/>
      <c r="Q45" s="57"/>
      <c r="R45" s="58">
        <f>[12]Tregion!$G45</f>
        <v>22.991435469128191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3.4249999999999998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5">
      <c r="A46" s="50">
        <f>[5]Tregion!$A46</f>
        <v>37438</v>
      </c>
      <c r="B46" s="57">
        <f>[5]Tregion!$G46</f>
        <v>29.565000000000001</v>
      </c>
      <c r="C46" s="58">
        <f>[6]Tregion!$G46</f>
        <v>30.355</v>
      </c>
      <c r="D46" s="57">
        <f>[7]Tregion!$G46</f>
        <v>29.097000000000001</v>
      </c>
      <c r="E46" s="58">
        <f>[8]Tregion!$G46</f>
        <v>29.871000000000002</v>
      </c>
      <c r="F46" s="57">
        <f>[9]Tregion!$G46</f>
        <v>30.593</v>
      </c>
      <c r="G46" s="58">
        <f>[10]Tbasis!$E45</f>
        <v>33.064999999999998</v>
      </c>
      <c r="H46" s="57"/>
      <c r="I46" s="58">
        <f>[11]Tregion!$G46</f>
        <v>29.391000000000002</v>
      </c>
      <c r="J46" s="57"/>
      <c r="K46" s="58"/>
      <c r="L46" s="57"/>
      <c r="M46" s="58"/>
      <c r="N46" s="57"/>
      <c r="O46" s="58"/>
      <c r="Q46" s="57"/>
      <c r="R46" s="58">
        <f>[12]Tregion!$G46</f>
        <v>23.46366390098482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3.26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5">
      <c r="A47" s="50">
        <f>[5]Tregion!$A47</f>
        <v>37469</v>
      </c>
      <c r="B47" s="57">
        <f>[5]Tregion!$G47</f>
        <v>30.194000000000003</v>
      </c>
      <c r="C47" s="58">
        <f>[6]Tregion!$G47</f>
        <v>34.79</v>
      </c>
      <c r="D47" s="57">
        <f>[7]Tregion!$G47</f>
        <v>33.387</v>
      </c>
      <c r="E47" s="58">
        <f>[8]Tregion!$G47</f>
        <v>28.742000000000001</v>
      </c>
      <c r="F47" s="57">
        <f>[9]Tregion!$G47</f>
        <v>31.258000000000003</v>
      </c>
      <c r="G47" s="58">
        <f>[10]Tbasis!$E46</f>
        <v>35.194000000000003</v>
      </c>
      <c r="H47" s="57"/>
      <c r="I47" s="58">
        <f>[11]Tregion!$G47</f>
        <v>28.887</v>
      </c>
      <c r="J47" s="57"/>
      <c r="K47" s="58"/>
      <c r="L47" s="57"/>
      <c r="M47" s="58"/>
      <c r="N47" s="57"/>
      <c r="O47" s="58"/>
      <c r="Q47" s="57"/>
      <c r="R47" s="58">
        <f>[12]Tregion!$G47</f>
        <v>23.925235074553363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3.2549999999999999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5">
      <c r="A48" s="50">
        <f>[5]Tregion!$A48</f>
        <v>37500</v>
      </c>
      <c r="B48" s="57">
        <f>[5]Tregion!$G48</f>
        <v>24.1</v>
      </c>
      <c r="C48" s="58">
        <f>[6]Tregion!$G48</f>
        <v>29.9</v>
      </c>
      <c r="D48" s="57">
        <f>[7]Tregion!$G48</f>
        <v>28.85</v>
      </c>
      <c r="E48" s="58">
        <f>[8]Tregion!$G48</f>
        <v>28.65</v>
      </c>
      <c r="F48" s="57">
        <f>[9]Tregion!$G48</f>
        <v>25.074999999999999</v>
      </c>
      <c r="G48" s="58">
        <f>[10]Tbasis!$E47</f>
        <v>27.6</v>
      </c>
      <c r="H48" s="57"/>
      <c r="I48" s="58">
        <f>[11]Tregion!$G48</f>
        <v>27.125</v>
      </c>
      <c r="J48" s="57"/>
      <c r="K48" s="58"/>
      <c r="L48" s="57"/>
      <c r="M48" s="58"/>
      <c r="N48" s="57"/>
      <c r="O48" s="58"/>
      <c r="Q48" s="57"/>
      <c r="R48" s="58">
        <f>[12]Tregion!$G48</f>
        <v>23.930079131564426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3.2930000000000001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5">
      <c r="A49" s="50">
        <f>[5]Tregion!$A49</f>
        <v>37530</v>
      </c>
      <c r="B49" s="57">
        <f>[5]Tregion!$G49</f>
        <v>24.532</v>
      </c>
      <c r="C49" s="58">
        <f>[6]Tregion!$G49</f>
        <v>28.984000000000002</v>
      </c>
      <c r="D49" s="57">
        <f>[7]Tregion!$G49</f>
        <v>27</v>
      </c>
      <c r="E49" s="58">
        <f>[8]Tregion!$G49</f>
        <v>25.355</v>
      </c>
      <c r="F49" s="57">
        <f>[9]Tregion!$G49</f>
        <v>26.032</v>
      </c>
      <c r="G49" s="58">
        <f>[10]Tbasis!$E48</f>
        <v>25.782</v>
      </c>
      <c r="H49" s="57"/>
      <c r="I49" s="58">
        <f>[11]Tregion!$G49</f>
        <v>24.434999999999999</v>
      </c>
      <c r="J49" s="57"/>
      <c r="K49" s="58"/>
      <c r="L49" s="57"/>
      <c r="M49" s="58"/>
      <c r="N49" s="57"/>
      <c r="O49" s="58"/>
      <c r="Q49" s="57"/>
      <c r="R49" s="58">
        <f>[12]Tregion!$G49</f>
        <v>24.176562983099309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3.3380000000000001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5">
      <c r="A50" s="50">
        <f>[5]Tregion!$A50</f>
        <v>37561</v>
      </c>
      <c r="B50" s="57">
        <f>[5]Tregion!$G50</f>
        <v>22.104000000000003</v>
      </c>
      <c r="C50" s="58">
        <f>[6]Tregion!$G50</f>
        <v>22.292000000000002</v>
      </c>
      <c r="D50" s="57">
        <f>[7]Tregion!$G50</f>
        <v>23.5</v>
      </c>
      <c r="E50" s="58">
        <f>[8]Tregion!$G50</f>
        <v>27.063000000000002</v>
      </c>
      <c r="F50" s="57">
        <f>[9]Tregion!$G50</f>
        <v>24.146000000000001</v>
      </c>
      <c r="G50" s="58">
        <f>[10]Tbasis!$E49</f>
        <v>23.104000000000003</v>
      </c>
      <c r="H50" s="57"/>
      <c r="I50" s="58">
        <f>[11]Tregion!$G50</f>
        <v>25.792000000000002</v>
      </c>
      <c r="J50" s="57"/>
      <c r="K50" s="58"/>
      <c r="L50" s="57"/>
      <c r="M50" s="58"/>
      <c r="N50" s="57"/>
      <c r="O50" s="58"/>
      <c r="Q50" s="57"/>
      <c r="R50" s="58">
        <f>[12]Tregion!$G50</f>
        <v>26.751360205447263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3.3760000000000003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5">
      <c r="A51" s="50">
        <f>[5]Tregion!$A51</f>
        <v>37591</v>
      </c>
      <c r="B51" s="57">
        <f>[5]Tregion!$G51</f>
        <v>21.742000000000001</v>
      </c>
      <c r="C51" s="58">
        <f>[6]Tregion!$G51</f>
        <v>28.46</v>
      </c>
      <c r="D51" s="57">
        <f>[7]Tregion!$G51</f>
        <v>29.702000000000002</v>
      </c>
      <c r="E51" s="58">
        <f>[8]Tregion!$G51</f>
        <v>27.734000000000002</v>
      </c>
      <c r="F51" s="57">
        <f>[9]Tregion!$G51</f>
        <v>23.976000000000003</v>
      </c>
      <c r="G51" s="58">
        <f>[10]Tbasis!$E50</f>
        <v>22.742000000000001</v>
      </c>
      <c r="H51" s="57"/>
      <c r="I51" s="58">
        <f>[11]Tregion!$G51</f>
        <v>26.492000000000001</v>
      </c>
      <c r="J51" s="57"/>
      <c r="K51" s="58"/>
      <c r="L51" s="57"/>
      <c r="M51" s="58"/>
      <c r="N51" s="57"/>
      <c r="O51" s="58"/>
      <c r="Q51" s="57"/>
      <c r="R51" s="58">
        <f>[12]Tregion!$G51</f>
        <v>28.849842474234279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3.37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5">
      <c r="A52" s="50">
        <f>[5]Tregion!$A52</f>
        <v>37622</v>
      </c>
      <c r="B52" s="57">
        <f>[5]Tregion!$G52</f>
        <v>22.492000000000001</v>
      </c>
      <c r="C52" s="58">
        <f>[6]Tregion!$G52</f>
        <v>27.414999999999999</v>
      </c>
      <c r="D52" s="57">
        <f>[7]Tregion!$G52</f>
        <v>28.677</v>
      </c>
      <c r="E52" s="58">
        <f>[8]Tregion!$G52</f>
        <v>26.964000000000002</v>
      </c>
      <c r="F52" s="57">
        <f>[9]Tregion!$G52</f>
        <v>24.77</v>
      </c>
      <c r="G52" s="58">
        <f>[10]Tbasis!$E51</f>
        <v>23.492000000000001</v>
      </c>
      <c r="H52" s="57"/>
      <c r="I52" s="58">
        <f>[11]Tregion!$G52</f>
        <v>13.935</v>
      </c>
      <c r="J52" s="57"/>
      <c r="K52" s="58"/>
      <c r="L52" s="57"/>
      <c r="M52" s="58"/>
      <c r="N52" s="57"/>
      <c r="O52" s="58"/>
      <c r="Q52" s="57"/>
      <c r="R52" s="58">
        <f>[12]Tregion!$G52</f>
        <v>30.065656343643646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3.37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5">
      <c r="A53" s="50">
        <f>[5]Tregion!$A53</f>
        <v>37653</v>
      </c>
      <c r="B53" s="57">
        <f>[5]Tregion!$G53</f>
        <v>22.714000000000002</v>
      </c>
      <c r="C53" s="58">
        <f>[6]Tregion!$G53</f>
        <v>26.518000000000001</v>
      </c>
      <c r="D53" s="57">
        <f>[7]Tregion!$G53</f>
        <v>27.75</v>
      </c>
      <c r="E53" s="58">
        <f>[8]Tregion!$G53</f>
        <v>24.696000000000002</v>
      </c>
      <c r="F53" s="57">
        <f>[9]Tregion!$G53</f>
        <v>25.232000000000003</v>
      </c>
      <c r="G53" s="58">
        <f>[10]Tbasis!$E52</f>
        <v>23.714000000000002</v>
      </c>
      <c r="H53" s="57"/>
      <c r="I53" s="58">
        <f>[11]Tregion!$G53</f>
        <v>13.071000000000002</v>
      </c>
      <c r="J53" s="57"/>
      <c r="K53" s="58"/>
      <c r="L53" s="57"/>
      <c r="M53" s="58"/>
      <c r="N53" s="57"/>
      <c r="O53" s="58"/>
      <c r="Q53" s="57"/>
      <c r="R53" s="58">
        <f>[12]Tregion!$G53</f>
        <v>29.14581712939885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3.54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5">
      <c r="A54" s="50">
        <f>[5]Tregion!$A54</f>
        <v>37681</v>
      </c>
      <c r="B54" s="57">
        <f>[5]Tregion!$G54</f>
        <v>21.952000000000002</v>
      </c>
      <c r="C54" s="58">
        <f>[6]Tregion!$G54</f>
        <v>25.831</v>
      </c>
      <c r="D54" s="57">
        <f>[7]Tregion!$G54</f>
        <v>25.169</v>
      </c>
      <c r="E54" s="58">
        <f>[8]Tregion!$G54</f>
        <v>23.661000000000001</v>
      </c>
      <c r="F54" s="57">
        <f>[9]Tregion!$G54</f>
        <v>24.835000000000001</v>
      </c>
      <c r="G54" s="58">
        <f>[10]Tbasis!$E53</f>
        <v>22.952000000000002</v>
      </c>
      <c r="H54" s="57"/>
      <c r="I54" s="58">
        <f>[11]Tregion!$G54</f>
        <v>13.46</v>
      </c>
      <c r="J54" s="57"/>
      <c r="K54" s="58"/>
      <c r="L54" s="57"/>
      <c r="M54" s="58"/>
      <c r="N54" s="57"/>
      <c r="O54" s="58"/>
      <c r="Q54" s="57"/>
      <c r="R54" s="58">
        <f>[12]Tregion!$G54</f>
        <v>28.176383907616295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3.6920000000000002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5">
      <c r="A55" s="50">
        <f>[5]Tregion!$A55</f>
        <v>37712</v>
      </c>
      <c r="B55" s="57">
        <f>[5]Tregion!$G55</f>
        <v>21.6</v>
      </c>
      <c r="C55" s="58">
        <f>[6]Tregion!$G55</f>
        <v>23.233000000000001</v>
      </c>
      <c r="D55" s="57">
        <f>[7]Tregion!$G55</f>
        <v>21.667000000000002</v>
      </c>
      <c r="E55" s="58">
        <f>[8]Tregion!$G55</f>
        <v>23.083000000000002</v>
      </c>
      <c r="F55" s="57">
        <f>[9]Tregion!$G55</f>
        <v>24.417000000000002</v>
      </c>
      <c r="G55" s="58">
        <f>[10]Tbasis!$E54</f>
        <v>22.6</v>
      </c>
      <c r="H55" s="57"/>
      <c r="I55" s="58">
        <f>[11]Tregion!$G55</f>
        <v>12.717000000000001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26.730793399531468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3.7870000000000004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5">
      <c r="A56" s="50">
        <f>[5]Tregion!$A56</f>
        <v>37742</v>
      </c>
      <c r="B56" s="57">
        <f>[5]Tregion!$G56</f>
        <v>21.411000000000001</v>
      </c>
      <c r="C56" s="58">
        <f>[6]Tregion!$G56</f>
        <v>15.044</v>
      </c>
      <c r="D56" s="57">
        <f>[7]Tregion!$G56</f>
        <v>11.863000000000001</v>
      </c>
      <c r="E56" s="58">
        <f>[8]Tregion!$G56</f>
        <v>24.266000000000002</v>
      </c>
      <c r="F56" s="57">
        <f>[9]Tregion!$G56</f>
        <v>24.173000000000002</v>
      </c>
      <c r="G56" s="58">
        <f>[10]Tbasis!$E55</f>
        <v>22.411000000000001</v>
      </c>
      <c r="H56" s="57"/>
      <c r="I56" s="58">
        <f>[11]Tregion!$G56</f>
        <v>13.581000000000001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26.828967344999462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3.6720000000000002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5">
      <c r="A57" s="50">
        <f>[5]Tregion!$A57</f>
        <v>37773</v>
      </c>
      <c r="B57" s="57">
        <f>[5]Tregion!$G57</f>
        <v>22.25</v>
      </c>
      <c r="C57" s="58">
        <f>[6]Tregion!$G57</f>
        <v>18</v>
      </c>
      <c r="D57" s="57">
        <f>[7]Tregion!$G57</f>
        <v>14.146000000000001</v>
      </c>
      <c r="E57" s="58">
        <f>[8]Tregion!$G57</f>
        <v>25.792000000000002</v>
      </c>
      <c r="F57" s="57">
        <f>[9]Tregion!$G57</f>
        <v>25.021000000000001</v>
      </c>
      <c r="G57" s="58">
        <f>[10]Tbasis!$E56</f>
        <v>24.5</v>
      </c>
      <c r="H57" s="57"/>
      <c r="I57" s="58">
        <f>[11]Tregion!$G57</f>
        <v>15.208</v>
      </c>
      <c r="J57" s="57"/>
      <c r="K57" s="58"/>
      <c r="L57" s="57"/>
      <c r="M57" s="58"/>
      <c r="N57" s="57"/>
      <c r="O57" s="58"/>
      <c r="Q57" s="57"/>
      <c r="R57" s="58">
        <f>[12]Tregion!$G57</f>
        <v>27.120771461389218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3.5249999999999999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5">
      <c r="A58" s="50">
        <f>[5]Tregion!$A58</f>
        <v>37803</v>
      </c>
      <c r="B58" s="57">
        <f>[5]Tregion!$G58</f>
        <v>26.734000000000002</v>
      </c>
      <c r="C58" s="58">
        <f>[6]Tregion!$G58</f>
        <v>36.806000000000004</v>
      </c>
      <c r="D58" s="57">
        <f>[7]Tregion!$G58</f>
        <v>35.581000000000003</v>
      </c>
      <c r="E58" s="58">
        <f>[8]Tregion!$G58</f>
        <v>25.988</v>
      </c>
      <c r="F58" s="57">
        <f>[9]Tregion!$G58</f>
        <v>27.633000000000003</v>
      </c>
      <c r="G58" s="58">
        <f>[10]Tbasis!$E57</f>
        <v>29.734000000000002</v>
      </c>
      <c r="H58" s="57"/>
      <c r="I58" s="58">
        <f>[11]Tregion!$G58</f>
        <v>15.423</v>
      </c>
      <c r="J58" s="57"/>
      <c r="K58" s="58"/>
      <c r="L58" s="57"/>
      <c r="M58" s="58"/>
      <c r="N58" s="57"/>
      <c r="O58" s="58"/>
      <c r="Q58" s="57"/>
      <c r="R58" s="58">
        <f>[12]Tregion!$G58</f>
        <v>27.37311207158265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3.36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5">
      <c r="A59" s="50">
        <f>[5]Tregion!$A59</f>
        <v>37834</v>
      </c>
      <c r="B59" s="57">
        <f>[5]Tregion!$G59</f>
        <v>30.452000000000002</v>
      </c>
      <c r="C59" s="58">
        <f>[6]Tregion!$G59</f>
        <v>39.081000000000003</v>
      </c>
      <c r="D59" s="57">
        <f>[7]Tregion!$G59</f>
        <v>37.613</v>
      </c>
      <c r="E59" s="58">
        <f>[8]Tregion!$G59</f>
        <v>26.395</v>
      </c>
      <c r="F59" s="57">
        <f>[9]Tregion!$G59</f>
        <v>31.411000000000001</v>
      </c>
      <c r="G59" s="58">
        <f>[10]Tbasis!$E58</f>
        <v>34.451999999999998</v>
      </c>
      <c r="H59" s="57"/>
      <c r="I59" s="58">
        <f>[11]Tregion!$G59</f>
        <v>15.952</v>
      </c>
      <c r="J59" s="57"/>
      <c r="K59" s="58"/>
      <c r="L59" s="57"/>
      <c r="M59" s="58"/>
      <c r="N59" s="57"/>
      <c r="O59" s="58"/>
      <c r="Q59" s="57"/>
      <c r="R59" s="58">
        <f>[12]Tregion!$G59</f>
        <v>27.653928913457623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3.355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5">
      <c r="A60" s="50">
        <f>[5]Tregion!$A60</f>
        <v>37865</v>
      </c>
      <c r="B60" s="57">
        <f>[5]Tregion!$G60</f>
        <v>28.792000000000002</v>
      </c>
      <c r="C60" s="58">
        <f>[6]Tregion!$G60</f>
        <v>33.417000000000002</v>
      </c>
      <c r="D60" s="57">
        <f>[7]Tregion!$G60</f>
        <v>31.958000000000002</v>
      </c>
      <c r="E60" s="58">
        <f>[8]Tregion!$G60</f>
        <v>26.167000000000002</v>
      </c>
      <c r="F60" s="57">
        <f>[9]Tregion!$G60</f>
        <v>29.875</v>
      </c>
      <c r="G60" s="58">
        <f>[10]Tbasis!$E59</f>
        <v>31.792000000000002</v>
      </c>
      <c r="H60" s="57"/>
      <c r="I60" s="58">
        <f>[11]Tregion!$G60</f>
        <v>14.292</v>
      </c>
      <c r="J60" s="57"/>
      <c r="K60" s="58"/>
      <c r="L60" s="57"/>
      <c r="M60" s="58"/>
      <c r="N60" s="57"/>
      <c r="O60" s="58"/>
      <c r="Q60" s="57"/>
      <c r="R60" s="58">
        <f>[12]Tregion!$G60</f>
        <v>27.691340643905814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3.3930000000000002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5">
      <c r="A61" s="50">
        <f>[5]Tregion!$A61</f>
        <v>37895</v>
      </c>
      <c r="B61" s="57">
        <f>[5]Tregion!$G61</f>
        <v>24.919</v>
      </c>
      <c r="C61" s="58">
        <f>[6]Tregion!$G61</f>
        <v>29.298000000000002</v>
      </c>
      <c r="D61" s="57">
        <f>[7]Tregion!$G61</f>
        <v>27.048000000000002</v>
      </c>
      <c r="E61" s="58">
        <f>[8]Tregion!$G61</f>
        <v>25.911000000000001</v>
      </c>
      <c r="F61" s="57">
        <f>[9]Tregion!$G61</f>
        <v>27.193000000000001</v>
      </c>
      <c r="G61" s="58">
        <f>[10]Tbasis!$E60</f>
        <v>26.048999999999999</v>
      </c>
      <c r="H61" s="57"/>
      <c r="I61" s="58">
        <f>[11]Tregion!$G61</f>
        <v>14.395</v>
      </c>
      <c r="J61" s="57"/>
      <c r="K61" s="58"/>
      <c r="L61" s="57"/>
      <c r="M61" s="58"/>
      <c r="N61" s="57"/>
      <c r="O61" s="58"/>
      <c r="Q61" s="57"/>
      <c r="R61" s="58">
        <f>[12]Tregion!$G61</f>
        <v>27.806493093260599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3.4380000000000002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5">
      <c r="A62" s="50">
        <f>[5]Tregion!$A62</f>
        <v>37926</v>
      </c>
      <c r="B62" s="57">
        <f>[5]Tregion!$G62</f>
        <v>20.85</v>
      </c>
      <c r="C62" s="58">
        <f>[6]Tregion!$G62</f>
        <v>27.024999999999999</v>
      </c>
      <c r="D62" s="57">
        <f>[7]Tregion!$G62</f>
        <v>24.5</v>
      </c>
      <c r="E62" s="58">
        <f>[8]Tregion!$G62</f>
        <v>25.975000000000001</v>
      </c>
      <c r="F62" s="57">
        <f>[9]Tregion!$G62</f>
        <v>23.6</v>
      </c>
      <c r="G62" s="58">
        <f>[10]Tbasis!$E61</f>
        <v>21.73</v>
      </c>
      <c r="H62" s="57"/>
      <c r="I62" s="58">
        <f>[11]Tregion!$G62</f>
        <v>14.4</v>
      </c>
      <c r="J62" s="57"/>
      <c r="K62" s="58"/>
      <c r="L62" s="57"/>
      <c r="M62" s="58"/>
      <c r="N62" s="57"/>
      <c r="O62" s="58"/>
      <c r="Q62" s="57"/>
      <c r="R62" s="58">
        <f>[12]Tregion!$G62</f>
        <v>29.94976147568925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3.476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5">
      <c r="A63" s="50">
        <f>[5]Tregion!$A63</f>
        <v>37956</v>
      </c>
      <c r="B63" s="57">
        <f>[5]Tregion!$G63</f>
        <v>21.831</v>
      </c>
      <c r="C63" s="58">
        <f>[6]Tregion!$G63</f>
        <v>32.979999999999997</v>
      </c>
      <c r="D63" s="57">
        <f>[7]Tregion!$G63</f>
        <v>30.605</v>
      </c>
      <c r="E63" s="58">
        <f>[8]Tregion!$G63</f>
        <v>26.964000000000002</v>
      </c>
      <c r="F63" s="57">
        <f>[9]Tregion!$G63</f>
        <v>24.891000000000002</v>
      </c>
      <c r="G63" s="58">
        <f>[10]Tbasis!$E62</f>
        <v>22.581</v>
      </c>
      <c r="H63" s="57"/>
      <c r="I63" s="58">
        <f>[11]Tregion!$G63</f>
        <v>15.137</v>
      </c>
      <c r="J63" s="57"/>
      <c r="K63" s="58"/>
      <c r="L63" s="57"/>
      <c r="M63" s="58"/>
      <c r="N63" s="57"/>
      <c r="O63" s="58"/>
      <c r="Q63" s="57"/>
      <c r="R63" s="58">
        <f>[12]Tregion!$G63</f>
        <v>31.46950087876068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3.47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5">
      <c r="A64" s="50">
        <f>[5]Tregion!$A64</f>
        <v>37987</v>
      </c>
      <c r="B64" s="57">
        <f>[5]Tregion!$G64</f>
        <v>23.009</v>
      </c>
      <c r="C64" s="58">
        <f>[6]Tregion!$G64</f>
        <v>27.184000000000001</v>
      </c>
      <c r="D64" s="57">
        <f>[7]Tregion!$G64</f>
        <v>27.94</v>
      </c>
      <c r="E64" s="58">
        <f>[8]Tregion!$G64</f>
        <v>26.917000000000002</v>
      </c>
      <c r="F64" s="57">
        <f>[9]Tregion!$G64</f>
        <v>25.244</v>
      </c>
      <c r="G64" s="58">
        <f>[10]Tbasis!$E63</f>
        <v>24.109000000000002</v>
      </c>
      <c r="H64" s="57"/>
      <c r="I64" s="58">
        <f>[11]Tregion!$G64</f>
        <v>14.3</v>
      </c>
      <c r="J64" s="57"/>
      <c r="K64" s="58"/>
      <c r="L64" s="57"/>
      <c r="M64" s="58"/>
      <c r="N64" s="57"/>
      <c r="O64" s="58"/>
      <c r="Q64" s="57"/>
      <c r="R64" s="58">
        <f>[12]Tregion!$G64</f>
        <v>31.998494846497362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3.47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5">
      <c r="A65" s="50">
        <f>[5]Tregion!$A65</f>
        <v>38018</v>
      </c>
      <c r="B65" s="57">
        <f>[5]Tregion!$G65</f>
        <v>23.062000000000001</v>
      </c>
      <c r="C65" s="58">
        <f>[6]Tregion!$G65</f>
        <v>26.418000000000003</v>
      </c>
      <c r="D65" s="57">
        <f>[7]Tregion!$G65</f>
        <v>27.188000000000002</v>
      </c>
      <c r="E65" s="58">
        <f>[8]Tregion!$G65</f>
        <v>24.856000000000002</v>
      </c>
      <c r="F65" s="57">
        <f>[9]Tregion!$G65</f>
        <v>25.521000000000001</v>
      </c>
      <c r="G65" s="58">
        <f>[10]Tbasis!$E64</f>
        <v>24.162000000000003</v>
      </c>
      <c r="H65" s="57"/>
      <c r="I65" s="58">
        <f>[11]Tregion!$G65</f>
        <v>14.077</v>
      </c>
      <c r="J65" s="57"/>
      <c r="K65" s="58"/>
      <c r="L65" s="57"/>
      <c r="M65" s="58"/>
      <c r="N65" s="57"/>
      <c r="O65" s="58"/>
      <c r="Q65" s="57"/>
      <c r="R65" s="58">
        <f>[12]Tregion!$G65</f>
        <v>30.877562140433557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3.64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5">
      <c r="A66" s="50">
        <f>[5]Tregion!$A66</f>
        <v>38047</v>
      </c>
      <c r="B66" s="57">
        <f>[5]Tregion!$G66</f>
        <v>22.785</v>
      </c>
      <c r="C66" s="58">
        <f>[6]Tregion!$G66</f>
        <v>26.05</v>
      </c>
      <c r="D66" s="57">
        <f>[7]Tregion!$G66</f>
        <v>25.269000000000002</v>
      </c>
      <c r="E66" s="58">
        <f>[8]Tregion!$G66</f>
        <v>24.452999999999999</v>
      </c>
      <c r="F66" s="57">
        <f>[9]Tregion!$G66</f>
        <v>25.506</v>
      </c>
      <c r="G66" s="58">
        <f>[10]Tbasis!$E65</f>
        <v>23.885000000000002</v>
      </c>
      <c r="H66" s="57"/>
      <c r="I66" s="58">
        <f>[11]Tregion!$G66</f>
        <v>14.019</v>
      </c>
      <c r="J66" s="57"/>
      <c r="K66" s="58"/>
      <c r="L66" s="57"/>
      <c r="M66" s="58"/>
      <c r="N66" s="57"/>
      <c r="O66" s="58"/>
      <c r="Q66" s="57"/>
      <c r="R66" s="58">
        <f>[12]Tregion!$G66</f>
        <v>29.446200813025129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3.7920000000000003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5">
      <c r="A67" s="50">
        <f>[5]Tregion!$A67</f>
        <v>38078</v>
      </c>
      <c r="B67" s="57">
        <f>[5]Tregion!$G67</f>
        <v>22.33</v>
      </c>
      <c r="C67" s="58">
        <f>[6]Tregion!$G67</f>
        <v>23.963000000000001</v>
      </c>
      <c r="D67" s="57">
        <f>[7]Tregion!$G67</f>
        <v>22.447000000000003</v>
      </c>
      <c r="E67" s="58">
        <f>[8]Tregion!$G67</f>
        <v>23.801000000000002</v>
      </c>
      <c r="F67" s="57">
        <f>[9]Tregion!$G67</f>
        <v>25.063000000000002</v>
      </c>
      <c r="G67" s="58">
        <f>[10]Tbasis!$E66</f>
        <v>23.43</v>
      </c>
      <c r="H67" s="57"/>
      <c r="I67" s="58">
        <f>[11]Tregion!$G67</f>
        <v>13.834000000000001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27.454032409159971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3.8895000000000004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5">
      <c r="A68" s="50">
        <f>[5]Tregion!$A68</f>
        <v>38108</v>
      </c>
      <c r="B68" s="57">
        <f>[5]Tregion!$G68</f>
        <v>21.954999999999998</v>
      </c>
      <c r="C68" s="58">
        <f>[6]Tregion!$G68</f>
        <v>16.952000000000002</v>
      </c>
      <c r="D68" s="57">
        <f>[7]Tregion!$G68</f>
        <v>14.082000000000001</v>
      </c>
      <c r="E68" s="58">
        <f>[8]Tregion!$G68</f>
        <v>24.614000000000001</v>
      </c>
      <c r="F68" s="57">
        <f>[9]Tregion!$G68</f>
        <v>24.67</v>
      </c>
      <c r="G68" s="58">
        <f>[10]Tbasis!$E67</f>
        <v>23.055</v>
      </c>
      <c r="H68" s="57"/>
      <c r="I68" s="58">
        <f>[11]Tregion!$G68</f>
        <v>11.991000000000001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27.404392795589168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3.7745000000000002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5">
      <c r="A69" s="50">
        <f>[5]Tregion!$A69</f>
        <v>38139</v>
      </c>
      <c r="B69" s="57">
        <f>[5]Tregion!$G69</f>
        <v>23.079000000000001</v>
      </c>
      <c r="C69" s="58">
        <f>[6]Tregion!$G69</f>
        <v>20.007000000000001</v>
      </c>
      <c r="D69" s="57">
        <f>[7]Tregion!$G69</f>
        <v>16.664000000000001</v>
      </c>
      <c r="E69" s="58">
        <f>[8]Tregion!$G69</f>
        <v>26.181000000000001</v>
      </c>
      <c r="F69" s="57">
        <f>[9]Tregion!$G69</f>
        <v>25.704999999999998</v>
      </c>
      <c r="G69" s="58">
        <f>[10]Tbasis!$E68</f>
        <v>25.239000000000001</v>
      </c>
      <c r="H69" s="57"/>
      <c r="I69" s="58">
        <f>[11]Tregion!$G69</f>
        <v>13.167</v>
      </c>
      <c r="J69" s="57"/>
      <c r="K69" s="58"/>
      <c r="L69" s="57"/>
      <c r="M69" s="58"/>
      <c r="N69" s="57"/>
      <c r="O69" s="58"/>
      <c r="Q69" s="57"/>
      <c r="R69" s="58">
        <f>[12]Tregion!$G69</f>
        <v>27.771535781946891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3.6274999999999999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5">
      <c r="A70" s="50">
        <f>[5]Tregion!$A70</f>
        <v>38169</v>
      </c>
      <c r="B70" s="57">
        <f>[5]Tregion!$G70</f>
        <v>26.102</v>
      </c>
      <c r="C70" s="58">
        <f>[6]Tregion!$G70</f>
        <v>35.012</v>
      </c>
      <c r="D70" s="57">
        <f>[7]Tregion!$G70</f>
        <v>33.798000000000002</v>
      </c>
      <c r="E70" s="58">
        <f>[8]Tregion!$G70</f>
        <v>26.065000000000001</v>
      </c>
      <c r="F70" s="57">
        <f>[9]Tregion!$G70</f>
        <v>27.243000000000002</v>
      </c>
      <c r="G70" s="58">
        <f>[10]Tbasis!$E69</f>
        <v>28.902000000000001</v>
      </c>
      <c r="H70" s="57"/>
      <c r="I70" s="58">
        <f>[11]Tregion!$G70</f>
        <v>11.179</v>
      </c>
      <c r="J70" s="57"/>
      <c r="K70" s="58"/>
      <c r="L70" s="57"/>
      <c r="M70" s="58"/>
      <c r="N70" s="57"/>
      <c r="O70" s="58"/>
      <c r="Q70" s="57"/>
      <c r="R70" s="58">
        <f>[12]Tregion!$G70</f>
        <v>28.207772356982069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3.4624999999999999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5">
      <c r="A71" s="50">
        <f>[5]Tregion!$A71</f>
        <v>38200</v>
      </c>
      <c r="B71" s="57">
        <f>[5]Tregion!$G71</f>
        <v>29.021000000000001</v>
      </c>
      <c r="C71" s="58">
        <f>[6]Tregion!$G71</f>
        <v>36.862000000000002</v>
      </c>
      <c r="D71" s="57">
        <f>[7]Tregion!$G71</f>
        <v>35.442</v>
      </c>
      <c r="E71" s="58">
        <f>[8]Tregion!$G71</f>
        <v>26.339000000000002</v>
      </c>
      <c r="F71" s="57">
        <f>[9]Tregion!$G71</f>
        <v>30.22</v>
      </c>
      <c r="G71" s="58">
        <f>[10]Tbasis!$E70</f>
        <v>32.670999999999999</v>
      </c>
      <c r="H71" s="57"/>
      <c r="I71" s="58">
        <f>[11]Tregion!$G71</f>
        <v>14.644</v>
      </c>
      <c r="J71" s="57"/>
      <c r="K71" s="58"/>
      <c r="L71" s="57"/>
      <c r="M71" s="58"/>
      <c r="N71" s="57"/>
      <c r="O71" s="58"/>
      <c r="Q71" s="57"/>
      <c r="R71" s="58">
        <f>[12]Tregion!$G71</f>
        <v>28.577575758963125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3.4575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5">
      <c r="A72" s="50">
        <f>[5]Tregion!$A72</f>
        <v>38231</v>
      </c>
      <c r="B72" s="57">
        <f>[5]Tregion!$G72</f>
        <v>27.943000000000001</v>
      </c>
      <c r="C72" s="58">
        <f>[6]Tregion!$G72</f>
        <v>32.326999999999998</v>
      </c>
      <c r="D72" s="57">
        <f>[7]Tregion!$G72</f>
        <v>30.913</v>
      </c>
      <c r="E72" s="58">
        <f>[8]Tregion!$G72</f>
        <v>26.184000000000001</v>
      </c>
      <c r="F72" s="57">
        <f>[9]Tregion!$G72</f>
        <v>29.257000000000001</v>
      </c>
      <c r="G72" s="58">
        <f>[10]Tbasis!$E71</f>
        <v>30.743000000000002</v>
      </c>
      <c r="H72" s="57"/>
      <c r="I72" s="58">
        <f>[11]Tregion!$G72</f>
        <v>14.886000000000001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28.520462649280404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3.4955000000000003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5">
      <c r="A73" s="50">
        <f>[5]Tregion!$A73</f>
        <v>38261</v>
      </c>
      <c r="B73" s="57">
        <f>[5]Tregion!$G73</f>
        <v>24.895</v>
      </c>
      <c r="C73" s="58">
        <f>[6]Tregion!$G73</f>
        <v>29.094999999999999</v>
      </c>
      <c r="D73" s="57">
        <f>[7]Tregion!$G73</f>
        <v>26.889000000000003</v>
      </c>
      <c r="E73" s="58">
        <f>[8]Tregion!$G73</f>
        <v>25.923000000000002</v>
      </c>
      <c r="F73" s="57">
        <f>[9]Tregion!$G73</f>
        <v>27.245000000000001</v>
      </c>
      <c r="G73" s="58">
        <f>[10]Tbasis!$E72</f>
        <v>26.094999999999999</v>
      </c>
      <c r="H73" s="57"/>
      <c r="I73" s="58">
        <f>[11]Tregion!$G73</f>
        <v>14.488000000000001</v>
      </c>
      <c r="J73" s="57"/>
      <c r="K73" s="58"/>
      <c r="L73" s="57"/>
      <c r="M73" s="58"/>
      <c r="N73" s="57"/>
      <c r="O73" s="58"/>
      <c r="Q73" s="57"/>
      <c r="R73" s="58">
        <f>[12]Tregion!$G73</f>
        <v>28.522964045747202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3.5405000000000002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5">
      <c r="A74" s="50">
        <f>[5]Tregion!$A74</f>
        <v>38292</v>
      </c>
      <c r="B74" s="57">
        <f>[5]Tregion!$G74</f>
        <v>21.909000000000002</v>
      </c>
      <c r="C74" s="58">
        <f>[6]Tregion!$G74</f>
        <v>27.245000000000001</v>
      </c>
      <c r="D74" s="57">
        <f>[7]Tregion!$G74</f>
        <v>25.019000000000002</v>
      </c>
      <c r="E74" s="58">
        <f>[8]Tregion!$G74</f>
        <v>26.26</v>
      </c>
      <c r="F74" s="57">
        <f>[9]Tregion!$G74</f>
        <v>24.55</v>
      </c>
      <c r="G74" s="58">
        <f>[10]Tbasis!$E73</f>
        <v>22.899000000000001</v>
      </c>
      <c r="H74" s="57"/>
      <c r="I74" s="58">
        <f>[11]Tregion!$G74</f>
        <v>13.759</v>
      </c>
      <c r="J74" s="57"/>
      <c r="K74" s="58"/>
      <c r="L74" s="57"/>
      <c r="M74" s="58"/>
      <c r="N74" s="57"/>
      <c r="O74" s="58"/>
      <c r="Q74" s="57"/>
      <c r="R74" s="58">
        <f>[12]Tregion!$G74</f>
        <v>30.559485740527144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3.5785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5">
      <c r="A75" s="50">
        <f>[5]Tregion!$A75</f>
        <v>38322</v>
      </c>
      <c r="B75" s="57">
        <f>[5]Tregion!$G75</f>
        <v>22.507000000000001</v>
      </c>
      <c r="C75" s="58">
        <f>[6]Tregion!$G75</f>
        <v>32.210999999999999</v>
      </c>
      <c r="D75" s="57">
        <f>[7]Tregion!$G75</f>
        <v>30.004999999999999</v>
      </c>
      <c r="E75" s="58">
        <f>[8]Tregion!$G75</f>
        <v>26.967000000000002</v>
      </c>
      <c r="F75" s="57">
        <f>[9]Tregion!$G75</f>
        <v>25.395</v>
      </c>
      <c r="G75" s="58">
        <f>[10]Tbasis!$E74</f>
        <v>23.397000000000002</v>
      </c>
      <c r="H75" s="57"/>
      <c r="I75" s="58">
        <f>[11]Tregion!$G75</f>
        <v>14.431000000000001</v>
      </c>
      <c r="J75" s="57"/>
      <c r="K75" s="58"/>
      <c r="L75" s="57"/>
      <c r="M75" s="58"/>
      <c r="N75" s="57"/>
      <c r="O75" s="58"/>
      <c r="Q75" s="57"/>
      <c r="R75" s="58">
        <f>[12]Tregion!$G75</f>
        <v>32.02643075563136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3.5724999999999998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5">
      <c r="A76" s="50">
        <f>[5]Tregion!$A76</f>
        <v>38353</v>
      </c>
      <c r="B76" s="57">
        <f>[5]Tregion!$G76</f>
        <v>23.204999999999998</v>
      </c>
      <c r="C76" s="58">
        <f>[6]Tregion!$G76</f>
        <v>27.421000000000003</v>
      </c>
      <c r="D76" s="57">
        <f>[7]Tregion!$G76</f>
        <v>28.086000000000002</v>
      </c>
      <c r="E76" s="58">
        <f>[8]Tregion!$G76</f>
        <v>26.791</v>
      </c>
      <c r="F76" s="57">
        <f>[9]Tregion!$G76</f>
        <v>25.349</v>
      </c>
      <c r="G76" s="58">
        <f>[10]Tbasis!$E75</f>
        <v>24.364999999999998</v>
      </c>
      <c r="H76" s="57"/>
      <c r="I76" s="58">
        <f>[11]Tregion!$G76</f>
        <v>15.869000000000002</v>
      </c>
      <c r="J76" s="57"/>
      <c r="K76" s="58"/>
      <c r="L76" s="57"/>
      <c r="M76" s="58"/>
      <c r="N76" s="57"/>
      <c r="O76" s="58"/>
      <c r="Q76" s="57"/>
      <c r="R76" s="58">
        <f>[12]Tregion!$G76</f>
        <v>32.940296039471399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3.5724999999999998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5">
      <c r="A77" s="50">
        <f>[5]Tregion!$A77</f>
        <v>38384</v>
      </c>
      <c r="B77" s="57">
        <f>[5]Tregion!$G77</f>
        <v>23.604000000000003</v>
      </c>
      <c r="C77" s="58">
        <f>[6]Tregion!$G77</f>
        <v>26.974</v>
      </c>
      <c r="D77" s="57">
        <f>[7]Tregion!$G77</f>
        <v>27.559000000000001</v>
      </c>
      <c r="E77" s="58">
        <f>[8]Tregion!$G77</f>
        <v>25.348000000000003</v>
      </c>
      <c r="F77" s="57">
        <f>[9]Tregion!$G77</f>
        <v>26.019000000000002</v>
      </c>
      <c r="G77" s="58">
        <f>[10]Tbasis!$E76</f>
        <v>24.764000000000003</v>
      </c>
      <c r="H77" s="57"/>
      <c r="I77" s="58">
        <f>[11]Tregion!$G77</f>
        <v>15.882000000000001</v>
      </c>
      <c r="J77" s="57"/>
      <c r="K77" s="58"/>
      <c r="L77" s="57"/>
      <c r="M77" s="58"/>
      <c r="N77" s="57"/>
      <c r="O77" s="58"/>
      <c r="Q77" s="57"/>
      <c r="R77" s="58">
        <f>[12]Tregion!$G77</f>
        <v>31.818317695062078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3.7425000000000002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5">
      <c r="A78" s="50">
        <f>[5]Tregion!$A78</f>
        <v>38412</v>
      </c>
      <c r="B78" s="57">
        <f>[5]Tregion!$G78</f>
        <v>23.21</v>
      </c>
      <c r="C78" s="58">
        <f>[6]Tregion!$G78</f>
        <v>26.497</v>
      </c>
      <c r="D78" s="57">
        <f>[7]Tregion!$G78</f>
        <v>25.689</v>
      </c>
      <c r="E78" s="58">
        <f>[8]Tregion!$G78</f>
        <v>24.769000000000002</v>
      </c>
      <c r="F78" s="57">
        <f>[9]Tregion!$G78</f>
        <v>25.896000000000001</v>
      </c>
      <c r="G78" s="58">
        <f>[10]Tbasis!$E77</f>
        <v>24.37</v>
      </c>
      <c r="H78" s="57"/>
      <c r="I78" s="58">
        <f>[11]Tregion!$G78</f>
        <v>15.726000000000001</v>
      </c>
      <c r="J78" s="57"/>
      <c r="K78" s="58"/>
      <c r="L78" s="57"/>
      <c r="M78" s="58"/>
      <c r="N78" s="57"/>
      <c r="O78" s="58"/>
      <c r="Q78" s="57"/>
      <c r="R78" s="58">
        <f>[12]Tregion!$G78</f>
        <v>30.386890631808924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3.8945000000000003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5">
      <c r="A79" s="50">
        <f>[5]Tregion!$A79</f>
        <v>38443</v>
      </c>
      <c r="B79" s="57">
        <f>[5]Tregion!$G79</f>
        <v>22.81</v>
      </c>
      <c r="C79" s="58">
        <f>[6]Tregion!$G79</f>
        <v>24.603000000000002</v>
      </c>
      <c r="D79" s="57">
        <f>[7]Tregion!$G79</f>
        <v>23.082000000000001</v>
      </c>
      <c r="E79" s="58">
        <f>[8]Tregion!$G79</f>
        <v>24.166</v>
      </c>
      <c r="F79" s="57">
        <f>[9]Tregion!$G79</f>
        <v>25.504999999999999</v>
      </c>
      <c r="G79" s="58">
        <f>[10]Tbasis!$E78</f>
        <v>23.97</v>
      </c>
      <c r="H79" s="57"/>
      <c r="I79" s="58">
        <f>[11]Tregion!$G79</f>
        <v>14.887</v>
      </c>
      <c r="J79" s="57"/>
      <c r="K79" s="58"/>
      <c r="L79" s="57"/>
      <c r="M79" s="58"/>
      <c r="N79" s="57"/>
      <c r="O79" s="58"/>
      <c r="Q79" s="57"/>
      <c r="R79" s="58">
        <f>[12]Tregion!$G79</f>
        <v>28.298765345643645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3.9945000000000004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5">
      <c r="A80" s="50">
        <f>[5]Tregion!$A80</f>
        <v>38473</v>
      </c>
      <c r="B80" s="57">
        <f>[5]Tregion!$G80</f>
        <v>22.463000000000001</v>
      </c>
      <c r="C80" s="58">
        <f>[6]Tregion!$G80</f>
        <v>18.127000000000002</v>
      </c>
      <c r="D80" s="57">
        <f>[7]Tregion!$G80</f>
        <v>15.366000000000001</v>
      </c>
      <c r="E80" s="58">
        <f>[8]Tregion!$G80</f>
        <v>24.807000000000002</v>
      </c>
      <c r="F80" s="57">
        <f>[9]Tregion!$G80</f>
        <v>25.135000000000002</v>
      </c>
      <c r="G80" s="58">
        <f>[10]Tbasis!$E79</f>
        <v>23.623000000000001</v>
      </c>
      <c r="H80" s="57"/>
      <c r="I80" s="58">
        <f>[11]Tregion!$G80</f>
        <v>12.996</v>
      </c>
      <c r="J80" s="57"/>
      <c r="K80" s="58"/>
      <c r="L80" s="57"/>
      <c r="M80" s="58"/>
      <c r="N80" s="57"/>
      <c r="O80" s="58"/>
      <c r="Q80" s="57"/>
      <c r="R80" s="58">
        <f>[12]Tregion!$G80</f>
        <v>28.248404740776756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3.8795000000000002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5">
      <c r="A81" s="50">
        <f>[5]Tregion!$A81</f>
        <v>38504</v>
      </c>
      <c r="B81" s="57">
        <f>[5]Tregion!$G81</f>
        <v>23.401</v>
      </c>
      <c r="C81" s="58">
        <f>[6]Tregion!$G81</f>
        <v>20.971</v>
      </c>
      <c r="D81" s="57">
        <f>[7]Tregion!$G81</f>
        <v>17.79</v>
      </c>
      <c r="E81" s="58">
        <f>[8]Tregion!$G81</f>
        <v>26.364999999999998</v>
      </c>
      <c r="F81" s="57">
        <f>[9]Tregion!$G81</f>
        <v>26.002000000000002</v>
      </c>
      <c r="G81" s="58">
        <f>[10]Tbasis!$E80</f>
        <v>25.471</v>
      </c>
      <c r="H81" s="57"/>
      <c r="I81" s="58">
        <f>[11]Tregion!$G81</f>
        <v>11.498000000000001</v>
      </c>
      <c r="J81" s="57"/>
      <c r="K81" s="58"/>
      <c r="L81" s="57"/>
      <c r="M81" s="58"/>
      <c r="N81" s="57"/>
      <c r="O81" s="58"/>
      <c r="Q81" s="57"/>
      <c r="R81" s="58">
        <f>[12]Tregion!$G81</f>
        <v>28.614484223583858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3.7324999999999999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5">
      <c r="A82" s="50">
        <f>[5]Tregion!$A82</f>
        <v>38534</v>
      </c>
      <c r="B82" s="57">
        <f>[5]Tregion!$G82</f>
        <v>25.122</v>
      </c>
      <c r="C82" s="58">
        <f>[6]Tregion!$G82</f>
        <v>34.718000000000004</v>
      </c>
      <c r="D82" s="57">
        <f>[7]Tregion!$G82</f>
        <v>33.545999999999999</v>
      </c>
      <c r="E82" s="58">
        <f>[8]Tregion!$G82</f>
        <v>25.835000000000001</v>
      </c>
      <c r="F82" s="57">
        <f>[9]Tregion!$G82</f>
        <v>26.366</v>
      </c>
      <c r="G82" s="58">
        <f>[10]Tbasis!$E81</f>
        <v>27.722000000000001</v>
      </c>
      <c r="H82" s="57"/>
      <c r="I82" s="58">
        <f>[11]Tregion!$G82</f>
        <v>12.1</v>
      </c>
      <c r="J82" s="57"/>
      <c r="K82" s="58"/>
      <c r="L82" s="57"/>
      <c r="M82" s="58"/>
      <c r="N82" s="57"/>
      <c r="O82" s="58"/>
      <c r="Q82" s="57"/>
      <c r="R82" s="58">
        <f>[12]Tregion!$G82</f>
        <v>29.049697715575267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3.5674999999999999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5">
      <c r="A83" s="50">
        <f>[5]Tregion!$A83</f>
        <v>38565</v>
      </c>
      <c r="B83" s="57">
        <f>[5]Tregion!$G83</f>
        <v>29.097000000000001</v>
      </c>
      <c r="C83" s="58">
        <f>[6]Tregion!$G83</f>
        <v>36.806000000000004</v>
      </c>
      <c r="D83" s="57">
        <f>[7]Tregion!$G83</f>
        <v>35.328000000000003</v>
      </c>
      <c r="E83" s="58">
        <f>[8]Tregion!$G83</f>
        <v>27.409000000000002</v>
      </c>
      <c r="F83" s="57">
        <f>[9]Tregion!$G83</f>
        <v>30.397000000000002</v>
      </c>
      <c r="G83" s="58">
        <f>[10]Tbasis!$E82</f>
        <v>32.417000000000002</v>
      </c>
      <c r="H83" s="57"/>
      <c r="I83" s="58">
        <f>[11]Tregion!$G83</f>
        <v>16.352</v>
      </c>
      <c r="J83" s="57"/>
      <c r="K83" s="58"/>
      <c r="L83" s="57"/>
      <c r="M83" s="58"/>
      <c r="N83" s="57"/>
      <c r="O83" s="58"/>
      <c r="Q83" s="57"/>
      <c r="R83" s="58">
        <f>[12]Tregion!$G83</f>
        <v>29.418381899725418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3.5625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5">
      <c r="A84" s="50">
        <f>[5]Tregion!$A84</f>
        <v>38596</v>
      </c>
      <c r="B84" s="57">
        <f>[5]Tregion!$G84</f>
        <v>27.602</v>
      </c>
      <c r="C84" s="58">
        <f>[6]Tregion!$G84</f>
        <v>32.378</v>
      </c>
      <c r="D84" s="57">
        <f>[7]Tregion!$G84</f>
        <v>30.925000000000001</v>
      </c>
      <c r="E84" s="58">
        <f>[8]Tregion!$G84</f>
        <v>26.478000000000002</v>
      </c>
      <c r="F84" s="57">
        <f>[9]Tregion!$G84</f>
        <v>29.038</v>
      </c>
      <c r="G84" s="58">
        <f>[10]Tbasis!$E83</f>
        <v>30.202000000000002</v>
      </c>
      <c r="H84" s="57"/>
      <c r="I84" s="58">
        <f>[11]Tregion!$G84</f>
        <v>15.072000000000001</v>
      </c>
      <c r="J84" s="57"/>
      <c r="K84" s="58"/>
      <c r="L84" s="57"/>
      <c r="M84" s="58"/>
      <c r="N84" s="57"/>
      <c r="O84" s="58"/>
      <c r="Q84" s="57"/>
      <c r="R84" s="58">
        <f>[12]Tregion!$G84</f>
        <v>29.360670396188681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3.6005000000000003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5">
      <c r="A85" s="50">
        <f>[5]Tregion!$A85</f>
        <v>38626</v>
      </c>
      <c r="B85" s="57">
        <f>[5]Tregion!$G85</f>
        <v>25.092000000000002</v>
      </c>
      <c r="C85" s="58">
        <f>[6]Tregion!$G85</f>
        <v>29.322000000000003</v>
      </c>
      <c r="D85" s="57">
        <f>[7]Tregion!$G85</f>
        <v>27.186</v>
      </c>
      <c r="E85" s="58">
        <f>[8]Tregion!$G85</f>
        <v>26.101000000000003</v>
      </c>
      <c r="F85" s="57">
        <f>[9]Tregion!$G85</f>
        <v>27.457000000000001</v>
      </c>
      <c r="G85" s="58">
        <f>[10]Tbasis!$E84</f>
        <v>26.342000000000002</v>
      </c>
      <c r="H85" s="57"/>
      <c r="I85" s="58">
        <f>[11]Tregion!$G85</f>
        <v>13.997</v>
      </c>
      <c r="J85" s="57"/>
      <c r="K85" s="58"/>
      <c r="L85" s="57"/>
      <c r="M85" s="58"/>
      <c r="N85" s="57"/>
      <c r="O85" s="58"/>
      <c r="Q85" s="57"/>
      <c r="R85" s="58">
        <f>[12]Tregion!$G85</f>
        <v>29.361940965239977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3.6455000000000002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5">
      <c r="A86" s="50">
        <f>[5]Tregion!$A86</f>
        <v>38657</v>
      </c>
      <c r="B86" s="57">
        <f>[5]Tregion!$G86</f>
        <v>22.414999999999999</v>
      </c>
      <c r="C86" s="58">
        <f>[6]Tregion!$G86</f>
        <v>27.589000000000002</v>
      </c>
      <c r="D86" s="57">
        <f>[7]Tregion!$G86</f>
        <v>25.436</v>
      </c>
      <c r="E86" s="58">
        <f>[8]Tregion!$G86</f>
        <v>26.396000000000001</v>
      </c>
      <c r="F86" s="57">
        <f>[9]Tregion!$G86</f>
        <v>25.016000000000002</v>
      </c>
      <c r="G86" s="58">
        <f>[10]Tbasis!$E85</f>
        <v>23.484999999999999</v>
      </c>
      <c r="H86" s="57"/>
      <c r="I86" s="58">
        <f>[11]Tregion!$G86</f>
        <v>14.194000000000001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31.448988174032014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3.6835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5">
      <c r="A87" s="50">
        <f>[5]Tregion!$A87</f>
        <v>38687</v>
      </c>
      <c r="B87" s="57">
        <f>[5]Tregion!$G87</f>
        <v>22.957000000000001</v>
      </c>
      <c r="C87" s="58">
        <f>[6]Tregion!$G87</f>
        <v>32.154000000000003</v>
      </c>
      <c r="D87" s="57">
        <f>[7]Tregion!$G87</f>
        <v>30.004999999999999</v>
      </c>
      <c r="E87" s="58">
        <f>[8]Tregion!$G87</f>
        <v>27.063000000000002</v>
      </c>
      <c r="F87" s="57">
        <f>[9]Tregion!$G87</f>
        <v>25.751000000000001</v>
      </c>
      <c r="G87" s="58">
        <f>[10]Tbasis!$E86</f>
        <v>23.937000000000001</v>
      </c>
      <c r="H87" s="57"/>
      <c r="I87" s="58">
        <f>[11]Tregion!$G87</f>
        <v>14.841000000000001</v>
      </c>
      <c r="J87" s="57"/>
      <c r="K87" s="58"/>
      <c r="L87" s="57"/>
      <c r="M87" s="58"/>
      <c r="N87" s="57"/>
      <c r="O87" s="58"/>
      <c r="Q87" s="57"/>
      <c r="R87" s="58">
        <f>[12]Tregion!$G87</f>
        <v>32.925840015832378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3.6775000000000002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5">
      <c r="A88" s="50">
        <f>[5]Tregion!$A88</f>
        <v>38718</v>
      </c>
      <c r="B88" s="57">
        <f>[5]Tregion!$G88</f>
        <v>23.571000000000002</v>
      </c>
      <c r="C88" s="58">
        <f>[6]Tregion!$G88</f>
        <v>27.658000000000001</v>
      </c>
      <c r="D88" s="57">
        <f>[7]Tregion!$G88</f>
        <v>28.24</v>
      </c>
      <c r="E88" s="58">
        <f>[8]Tregion!$G88</f>
        <v>26.886000000000003</v>
      </c>
      <c r="F88" s="57">
        <f>[9]Tregion!$G88</f>
        <v>25.684000000000001</v>
      </c>
      <c r="G88" s="58">
        <f>[10]Tbasis!$E87</f>
        <v>24.781000000000002</v>
      </c>
      <c r="H88" s="57"/>
      <c r="I88" s="58">
        <f>[11]Tregion!$G88</f>
        <v>16.009</v>
      </c>
      <c r="J88" s="57"/>
      <c r="K88" s="58"/>
      <c r="L88" s="57"/>
      <c r="M88" s="58"/>
      <c r="N88" s="57"/>
      <c r="O88" s="58"/>
      <c r="Q88" s="57"/>
      <c r="R88" s="58">
        <f>[12]Tregion!$G88</f>
        <v>28.665757508460224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3.6775000000000002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5">
      <c r="A89" s="50">
        <f>[5]Tregion!$A89</f>
        <v>38749</v>
      </c>
      <c r="B89" s="57">
        <f>[5]Tregion!$G89</f>
        <v>23.972000000000001</v>
      </c>
      <c r="C89" s="58">
        <f>[6]Tregion!$G89</f>
        <v>27.306000000000001</v>
      </c>
      <c r="D89" s="57">
        <f>[7]Tregion!$G89</f>
        <v>27.776</v>
      </c>
      <c r="E89" s="58">
        <f>[8]Tregion!$G89</f>
        <v>25.633000000000003</v>
      </c>
      <c r="F89" s="57">
        <f>[9]Tregion!$G89</f>
        <v>26.346</v>
      </c>
      <c r="G89" s="58">
        <f>[10]Tbasis!$E88</f>
        <v>25.182000000000002</v>
      </c>
      <c r="H89" s="57"/>
      <c r="I89" s="58">
        <f>[11]Tregion!$G89</f>
        <v>16.012</v>
      </c>
      <c r="J89" s="57"/>
      <c r="K89" s="58"/>
      <c r="L89" s="57"/>
      <c r="M89" s="58"/>
      <c r="N89" s="57"/>
      <c r="O89" s="58"/>
      <c r="Q89" s="57"/>
      <c r="R89" s="58">
        <f>[12]Tregion!$G89</f>
        <v>27.732381762889315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3.8475000000000001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5">
      <c r="A90" s="50">
        <f>[5]Tregion!$A90</f>
        <v>38777</v>
      </c>
      <c r="B90" s="57">
        <f>[5]Tregion!$G90</f>
        <v>23.613</v>
      </c>
      <c r="C90" s="58">
        <f>[6]Tregion!$G90</f>
        <v>26.911000000000001</v>
      </c>
      <c r="D90" s="57">
        <f>[7]Tregion!$G90</f>
        <v>26.088000000000001</v>
      </c>
      <c r="E90" s="58">
        <f>[8]Tregion!$G90</f>
        <v>25.124000000000002</v>
      </c>
      <c r="F90" s="57">
        <f>[9]Tregion!$G90</f>
        <v>26.273</v>
      </c>
      <c r="G90" s="58">
        <f>[10]Tbasis!$E89</f>
        <v>24.823</v>
      </c>
      <c r="H90" s="57"/>
      <c r="I90" s="58">
        <f>[11]Tregion!$G90</f>
        <v>15.866000000000001</v>
      </c>
      <c r="J90" s="57"/>
      <c r="K90" s="58"/>
      <c r="L90" s="57"/>
      <c r="M90" s="58"/>
      <c r="N90" s="57"/>
      <c r="O90" s="58"/>
      <c r="Q90" s="57"/>
      <c r="R90" s="58">
        <f>[12]Tregion!$G90</f>
        <v>26.534989208394453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3.9995000000000003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5">
      <c r="A91" s="50">
        <f>[5]Tregion!$A91</f>
        <v>38808</v>
      </c>
      <c r="B91" s="57">
        <f>[5]Tregion!$G91</f>
        <v>23.077999999999999</v>
      </c>
      <c r="C91" s="58">
        <f>[6]Tregion!$G91</f>
        <v>25.027000000000001</v>
      </c>
      <c r="D91" s="57">
        <f>[7]Tregion!$G91</f>
        <v>23.586000000000002</v>
      </c>
      <c r="E91" s="58">
        <f>[8]Tregion!$G91</f>
        <v>24.339000000000002</v>
      </c>
      <c r="F91" s="57">
        <f>[9]Tregion!$G91</f>
        <v>25.804000000000002</v>
      </c>
      <c r="G91" s="58">
        <f>[10]Tbasis!$E90</f>
        <v>24.288</v>
      </c>
      <c r="H91" s="57"/>
      <c r="I91" s="58">
        <f>[11]Tregion!$G91</f>
        <v>14.835000000000001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24.738515354673684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4.1020000000000003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5">
      <c r="A92" s="50">
        <f>[5]Tregion!$A92</f>
        <v>38838</v>
      </c>
      <c r="B92" s="57">
        <f>[5]Tregion!$G92</f>
        <v>23.108000000000001</v>
      </c>
      <c r="C92" s="58">
        <f>[6]Tregion!$G92</f>
        <v>19.61</v>
      </c>
      <c r="D92" s="57">
        <f>[7]Tregion!$G92</f>
        <v>17.007999999999999</v>
      </c>
      <c r="E92" s="58">
        <f>[8]Tregion!$G92</f>
        <v>25.287000000000003</v>
      </c>
      <c r="F92" s="57">
        <f>[9]Tregion!$G92</f>
        <v>25.723000000000003</v>
      </c>
      <c r="G92" s="58">
        <f>[10]Tbasis!$E91</f>
        <v>24.318000000000001</v>
      </c>
      <c r="H92" s="57"/>
      <c r="I92" s="58">
        <f>[11]Tregion!$G92</f>
        <v>13.386000000000001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24.706883859447892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3.9870000000000001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5">
      <c r="A93" s="50">
        <f>[5]Tregion!$A93</f>
        <v>38869</v>
      </c>
      <c r="B93" s="57">
        <f>[5]Tregion!$G93</f>
        <v>23.723000000000003</v>
      </c>
      <c r="C93" s="58">
        <f>[6]Tregion!$G93</f>
        <v>21.913</v>
      </c>
      <c r="D93" s="57">
        <f>[7]Tregion!$G93</f>
        <v>18.891000000000002</v>
      </c>
      <c r="E93" s="58">
        <f>[8]Tregion!$G93</f>
        <v>26.579000000000001</v>
      </c>
      <c r="F93" s="57">
        <f>[9]Tregion!$G93</f>
        <v>26.286000000000001</v>
      </c>
      <c r="G93" s="58">
        <f>[10]Tbasis!$E92</f>
        <v>25.703000000000003</v>
      </c>
      <c r="H93" s="57"/>
      <c r="I93" s="58">
        <f>[11]Tregion!$G93</f>
        <v>11.638</v>
      </c>
      <c r="J93" s="57"/>
      <c r="K93" s="58"/>
      <c r="L93" s="57"/>
      <c r="M93" s="58"/>
      <c r="N93" s="57"/>
      <c r="O93" s="58"/>
      <c r="Q93" s="57"/>
      <c r="R93" s="58">
        <f>[12]Tregion!$G93</f>
        <v>25.029220055393669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3.84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5">
      <c r="A94" s="50">
        <f>[5]Tregion!$A94</f>
        <v>38899</v>
      </c>
      <c r="B94" s="57">
        <f>[5]Tregion!$G94</f>
        <v>24.828000000000003</v>
      </c>
      <c r="C94" s="58">
        <f>[6]Tregion!$G94</f>
        <v>34.390999999999998</v>
      </c>
      <c r="D94" s="57">
        <f>[7]Tregion!$G94</f>
        <v>33.195</v>
      </c>
      <c r="E94" s="58">
        <f>[8]Tregion!$G94</f>
        <v>26.029</v>
      </c>
      <c r="F94" s="57">
        <f>[9]Tregion!$G94</f>
        <v>26.201000000000001</v>
      </c>
      <c r="G94" s="58">
        <f>[10]Tbasis!$E93</f>
        <v>27.258000000000003</v>
      </c>
      <c r="H94" s="57"/>
      <c r="I94" s="58">
        <f>[11]Tregion!$G94</f>
        <v>12.24</v>
      </c>
      <c r="J94" s="57"/>
      <c r="K94" s="58"/>
      <c r="L94" s="57"/>
      <c r="M94" s="58"/>
      <c r="N94" s="57"/>
      <c r="O94" s="58"/>
      <c r="Q94" s="57"/>
      <c r="R94" s="58">
        <f>[12]Tregion!$G94</f>
        <v>25.409321543092847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3.6749999999999998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5">
      <c r="A95" s="50">
        <f>[5]Tregion!$A95</f>
        <v>38930</v>
      </c>
      <c r="B95" s="57">
        <f>[5]Tregion!$G95</f>
        <v>28.509</v>
      </c>
      <c r="C95" s="58">
        <f>[6]Tregion!$G95</f>
        <v>36.354999999999997</v>
      </c>
      <c r="D95" s="57">
        <f>[7]Tregion!$G95</f>
        <v>34.840000000000003</v>
      </c>
      <c r="E95" s="58">
        <f>[8]Tregion!$G95</f>
        <v>27.524999999999999</v>
      </c>
      <c r="F95" s="57">
        <f>[9]Tregion!$G95</f>
        <v>29.911000000000001</v>
      </c>
      <c r="G95" s="58">
        <f>[10]Tbasis!$E94</f>
        <v>31.549000000000003</v>
      </c>
      <c r="H95" s="57"/>
      <c r="I95" s="58">
        <f>[11]Tregion!$G95</f>
        <v>16.492000000000001</v>
      </c>
      <c r="J95" s="57"/>
      <c r="K95" s="58"/>
      <c r="L95" s="57"/>
      <c r="M95" s="58"/>
      <c r="N95" s="57"/>
      <c r="O95" s="58"/>
      <c r="Q95" s="57"/>
      <c r="R95" s="58">
        <f>[12]Tregion!$G95</f>
        <v>25.732798975649125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3.67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5">
      <c r="A96" s="50">
        <f>[5]Tregion!$A96</f>
        <v>38961</v>
      </c>
      <c r="B96" s="57">
        <f>[5]Tregion!$G96</f>
        <v>27.314</v>
      </c>
      <c r="C96" s="58">
        <f>[6]Tregion!$G96</f>
        <v>32.304000000000002</v>
      </c>
      <c r="D96" s="57">
        <f>[7]Tregion!$G96</f>
        <v>30.813000000000002</v>
      </c>
      <c r="E96" s="58">
        <f>[8]Tregion!$G96</f>
        <v>26.656000000000002</v>
      </c>
      <c r="F96" s="57">
        <f>[9]Tregion!$G96</f>
        <v>28.847000000000001</v>
      </c>
      <c r="G96" s="58">
        <f>[10]Tbasis!$E95</f>
        <v>29.744</v>
      </c>
      <c r="H96" s="57"/>
      <c r="I96" s="58">
        <f>[11]Tregion!$G96</f>
        <v>15.19</v>
      </c>
      <c r="J96" s="57"/>
      <c r="K96" s="58"/>
      <c r="L96" s="57"/>
      <c r="M96" s="58"/>
      <c r="N96" s="57"/>
      <c r="O96" s="58"/>
      <c r="Q96" s="57"/>
      <c r="R96" s="58">
        <f>[12]Tregion!$G96</f>
        <v>25.694787366516508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3.7080000000000002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5">
      <c r="A97" s="50">
        <f>[5]Tregion!$A97</f>
        <v>38991</v>
      </c>
      <c r="B97" s="57">
        <f>[5]Tregion!$G97</f>
        <v>25.278000000000002</v>
      </c>
      <c r="C97" s="58">
        <f>[6]Tregion!$G97</f>
        <v>29.547000000000001</v>
      </c>
      <c r="D97" s="57">
        <f>[7]Tregion!$G97</f>
        <v>27.406000000000002</v>
      </c>
      <c r="E97" s="58">
        <f>[8]Tregion!$G97</f>
        <v>26.326000000000001</v>
      </c>
      <c r="F97" s="57">
        <f>[9]Tregion!$G97</f>
        <v>27.656000000000002</v>
      </c>
      <c r="G97" s="58">
        <f>[10]Tbasis!$E96</f>
        <v>26.558</v>
      </c>
      <c r="H97" s="57"/>
      <c r="I97" s="58">
        <f>[11]Tregion!$G97</f>
        <v>14.016</v>
      </c>
      <c r="J97" s="57"/>
      <c r="K97" s="58"/>
      <c r="L97" s="57"/>
      <c r="M97" s="58"/>
      <c r="N97" s="57"/>
      <c r="O97" s="58"/>
      <c r="Q97" s="57"/>
      <c r="R97" s="58">
        <f>[12]Tregion!$G97</f>
        <v>25.706057449064801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3.7530000000000001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5">
      <c r="A98" s="50">
        <f>[5]Tregion!$A98</f>
        <v>39022</v>
      </c>
      <c r="B98" s="57">
        <f>[5]Tregion!$G98</f>
        <v>22.897000000000002</v>
      </c>
      <c r="C98" s="58">
        <f>[6]Tregion!$G98</f>
        <v>27.988000000000003</v>
      </c>
      <c r="D98" s="57">
        <f>[7]Tregion!$G98</f>
        <v>25.817</v>
      </c>
      <c r="E98" s="58">
        <f>[8]Tregion!$G98</f>
        <v>26.576000000000001</v>
      </c>
      <c r="F98" s="57">
        <f>[9]Tregion!$G98</f>
        <v>25.452000000000002</v>
      </c>
      <c r="G98" s="58">
        <f>[10]Tbasis!$E97</f>
        <v>24.027000000000001</v>
      </c>
      <c r="H98" s="57"/>
      <c r="I98" s="58">
        <f>[11]Tregion!$G98</f>
        <v>14.209000000000001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27.524640011420413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3.7910000000000004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5">
      <c r="A99" s="50">
        <f>[5]Tregion!$A99</f>
        <v>39052</v>
      </c>
      <c r="B99" s="57">
        <f>[5]Tregion!$G99</f>
        <v>23.182000000000002</v>
      </c>
      <c r="C99" s="58">
        <f>[6]Tregion!$G99</f>
        <v>32.265000000000001</v>
      </c>
      <c r="D99" s="57">
        <f>[7]Tregion!$G99</f>
        <v>30.009</v>
      </c>
      <c r="E99" s="58">
        <f>[8]Tregion!$G99</f>
        <v>26.977</v>
      </c>
      <c r="F99" s="57">
        <f>[9]Tregion!$G99</f>
        <v>25.889000000000003</v>
      </c>
      <c r="G99" s="58">
        <f>[10]Tbasis!$E98</f>
        <v>24.232000000000003</v>
      </c>
      <c r="H99" s="57"/>
      <c r="I99" s="58">
        <f>[11]Tregion!$G99</f>
        <v>14.551</v>
      </c>
      <c r="J99" s="57"/>
      <c r="K99" s="58"/>
      <c r="L99" s="57"/>
      <c r="M99" s="58"/>
      <c r="N99" s="57"/>
      <c r="O99" s="58"/>
      <c r="Q99" s="57"/>
      <c r="R99" s="58">
        <f>[12]Tregion!$G99</f>
        <v>28.77917250760639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3.7850000000000001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5">
      <c r="A100" s="50">
        <f>[5]Tregion!$A100</f>
        <v>39083</v>
      </c>
      <c r="B100" s="57">
        <f>[5]Tregion!$G100</f>
        <v>24.112000000000002</v>
      </c>
      <c r="C100" s="58">
        <f>[6]Tregion!$G100</f>
        <v>27.996000000000002</v>
      </c>
      <c r="D100" s="57">
        <f>[7]Tregion!$G100</f>
        <v>28.423000000000002</v>
      </c>
      <c r="E100" s="58">
        <f>[8]Tregion!$G100</f>
        <v>27.234000000000002</v>
      </c>
      <c r="F100" s="57">
        <f>[9]Tregion!$G100</f>
        <v>26.229000000000003</v>
      </c>
      <c r="G100" s="58">
        <f>[10]Tbasis!$E99</f>
        <v>25.342000000000002</v>
      </c>
      <c r="H100" s="57"/>
      <c r="I100" s="58">
        <f>[11]Tregion!$G100</f>
        <v>17.714000000000002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29.605750323431288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3.7850000000000001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5">
      <c r="A101" s="50">
        <f>[5]Tregion!$A101</f>
        <v>39114</v>
      </c>
      <c r="B101" s="57">
        <f>[5]Tregion!$G101</f>
        <v>24.313000000000002</v>
      </c>
      <c r="C101" s="58">
        <f>[6]Tregion!$G101</f>
        <v>27.602</v>
      </c>
      <c r="D101" s="57">
        <f>[7]Tregion!$G101</f>
        <v>27.928000000000001</v>
      </c>
      <c r="E101" s="58">
        <f>[8]Tregion!$G101</f>
        <v>25.907</v>
      </c>
      <c r="F101" s="57">
        <f>[9]Tregion!$G101</f>
        <v>26.661000000000001</v>
      </c>
      <c r="G101" s="58">
        <f>[10]Tbasis!$E100</f>
        <v>25.543000000000003</v>
      </c>
      <c r="H101" s="57"/>
      <c r="I101" s="58">
        <f>[11]Tregion!$G101</f>
        <v>17.809000000000001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28.661480250301619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3.9550000000000001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5">
      <c r="A102" s="50">
        <f>[5]Tregion!$A102</f>
        <v>39142</v>
      </c>
      <c r="B102" s="57">
        <f>[5]Tregion!$G102</f>
        <v>24.001000000000001</v>
      </c>
      <c r="C102" s="58">
        <f>[6]Tregion!$G102</f>
        <v>27.318000000000001</v>
      </c>
      <c r="D102" s="57">
        <f>[7]Tregion!$G102</f>
        <v>26.393000000000001</v>
      </c>
      <c r="E102" s="58">
        <f>[8]Tregion!$G102</f>
        <v>25.471</v>
      </c>
      <c r="F102" s="57">
        <f>[9]Tregion!$G102</f>
        <v>26.625</v>
      </c>
      <c r="G102" s="58">
        <f>[10]Tbasis!$E101</f>
        <v>25.231000000000002</v>
      </c>
      <c r="H102" s="57"/>
      <c r="I102" s="58">
        <f>[11]Tregion!$G102</f>
        <v>17.75</v>
      </c>
      <c r="J102" s="57"/>
      <c r="K102" s="58"/>
      <c r="L102" s="57"/>
      <c r="M102" s="58"/>
      <c r="N102" s="57"/>
      <c r="O102" s="58"/>
      <c r="Q102" s="57"/>
      <c r="R102" s="58">
        <f>[12]Tregion!$G102</f>
        <v>27.453121456796545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4.1070000000000002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5">
      <c r="A103" s="50">
        <f>[5]Tregion!$A103</f>
        <v>39173</v>
      </c>
      <c r="B103" s="57">
        <f>[5]Tregion!$G103</f>
        <v>23.52</v>
      </c>
      <c r="C103" s="58">
        <f>[6]Tregion!$G103</f>
        <v>25.629000000000001</v>
      </c>
      <c r="D103" s="57">
        <f>[7]Tregion!$G103</f>
        <v>24.113</v>
      </c>
      <c r="E103" s="58">
        <f>[8]Tregion!$G103</f>
        <v>24.714000000000002</v>
      </c>
      <c r="F103" s="57">
        <f>[9]Tregion!$G103</f>
        <v>26.219000000000001</v>
      </c>
      <c r="G103" s="58">
        <f>[10]Tbasis!$E102</f>
        <v>24.75</v>
      </c>
      <c r="H103" s="57"/>
      <c r="I103" s="58">
        <f>[11]Tregion!$G103</f>
        <v>16.473000000000003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25.643356293910657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4.2120000000000006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5">
      <c r="A104" s="50">
        <f>[5]Tregion!$A104</f>
        <v>39203</v>
      </c>
      <c r="B104" s="57">
        <f>[5]Tregion!$G104</f>
        <v>23.561</v>
      </c>
      <c r="C104" s="58">
        <f>[6]Tregion!$G104</f>
        <v>20.734000000000002</v>
      </c>
      <c r="D104" s="57">
        <f>[7]Tregion!$G104</f>
        <v>18.144000000000002</v>
      </c>
      <c r="E104" s="58">
        <f>[8]Tregion!$G104</f>
        <v>25.588000000000001</v>
      </c>
      <c r="F104" s="57">
        <f>[9]Tregion!$G104</f>
        <v>26.136000000000003</v>
      </c>
      <c r="G104" s="58">
        <f>[10]Tbasis!$E103</f>
        <v>24.791</v>
      </c>
      <c r="H104" s="57"/>
      <c r="I104" s="58">
        <f>[11]Tregion!$G104</f>
        <v>15.057</v>
      </c>
      <c r="J104" s="57"/>
      <c r="K104" s="58"/>
      <c r="L104" s="57"/>
      <c r="M104" s="58"/>
      <c r="N104" s="57"/>
      <c r="O104" s="58"/>
      <c r="Q104" s="57"/>
      <c r="R104" s="58">
        <f>[12]Tregion!$G104</f>
        <v>25.604661025650525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4.0970000000000004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5">
      <c r="A105" s="50">
        <f>[5]Tregion!$A105</f>
        <v>39234</v>
      </c>
      <c r="B105" s="57">
        <f>[5]Tregion!$G105</f>
        <v>24.031000000000002</v>
      </c>
      <c r="C105" s="58">
        <f>[6]Tregion!$G105</f>
        <v>22.902000000000001</v>
      </c>
      <c r="D105" s="57">
        <f>[7]Tregion!$G105</f>
        <v>19.864999999999998</v>
      </c>
      <c r="E105" s="58">
        <f>[8]Tregion!$G105</f>
        <v>26.797000000000001</v>
      </c>
      <c r="F105" s="57">
        <f>[9]Tregion!$G105</f>
        <v>26.557000000000002</v>
      </c>
      <c r="G105" s="58">
        <f>[10]Tbasis!$E104</f>
        <v>25.951000000000001</v>
      </c>
      <c r="H105" s="57"/>
      <c r="I105" s="58">
        <f>[11]Tregion!$G105</f>
        <v>16.227</v>
      </c>
      <c r="J105" s="57"/>
      <c r="K105" s="58"/>
      <c r="L105" s="57"/>
      <c r="M105" s="58"/>
      <c r="N105" s="57"/>
      <c r="O105" s="58"/>
      <c r="Q105" s="57"/>
      <c r="R105" s="58">
        <f>[12]Tregion!$G105</f>
        <v>25.920373153184055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3.95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5">
      <c r="A106" s="50">
        <f>[5]Tregion!$A106</f>
        <v>39264</v>
      </c>
      <c r="B106" s="57">
        <f>[5]Tregion!$G106</f>
        <v>24.587</v>
      </c>
      <c r="C106" s="58">
        <f>[6]Tregion!$G106</f>
        <v>34.337000000000003</v>
      </c>
      <c r="D106" s="57">
        <f>[7]Tregion!$G106</f>
        <v>32.816000000000003</v>
      </c>
      <c r="E106" s="58">
        <f>[8]Tregion!$G106</f>
        <v>26.226000000000003</v>
      </c>
      <c r="F106" s="57">
        <f>[9]Tregion!$G106</f>
        <v>26.059000000000001</v>
      </c>
      <c r="G106" s="58">
        <f>[10]Tbasis!$E105</f>
        <v>26.907</v>
      </c>
      <c r="H106" s="57"/>
      <c r="I106" s="58">
        <f>[11]Tregion!$G106</f>
        <v>18.097000000000001</v>
      </c>
      <c r="J106" s="57"/>
      <c r="K106" s="58"/>
      <c r="L106" s="57"/>
      <c r="M106" s="58"/>
      <c r="N106" s="57"/>
      <c r="O106" s="58"/>
      <c r="Q106" s="57"/>
      <c r="R106" s="58">
        <f>[12]Tregion!$G106</f>
        <v>26.293744457804653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3.7850000000000001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5">
      <c r="A107" s="50">
        <f>[5]Tregion!$A107</f>
        <v>39295</v>
      </c>
      <c r="B107" s="57">
        <f>[5]Tregion!$G107</f>
        <v>27.998000000000001</v>
      </c>
      <c r="C107" s="58">
        <f>[6]Tregion!$G107</f>
        <v>36.237000000000002</v>
      </c>
      <c r="D107" s="57">
        <f>[7]Tregion!$G107</f>
        <v>34.344000000000001</v>
      </c>
      <c r="E107" s="58">
        <f>[8]Tregion!$G107</f>
        <v>27.66</v>
      </c>
      <c r="F107" s="57">
        <f>[9]Tregion!$G107</f>
        <v>29.49</v>
      </c>
      <c r="G107" s="58">
        <f>[10]Tbasis!$E106</f>
        <v>30.868000000000002</v>
      </c>
      <c r="H107" s="57"/>
      <c r="I107" s="58">
        <f>[11]Tregion!$G107</f>
        <v>23.891000000000002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26.609571414922087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3.78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5">
      <c r="A108" s="50">
        <f>[5]Tregion!$A108</f>
        <v>39326</v>
      </c>
      <c r="B108" s="57">
        <f>[5]Tregion!$G108</f>
        <v>26.594000000000001</v>
      </c>
      <c r="C108" s="58">
        <f>[6]Tregion!$G108</f>
        <v>32.402999999999999</v>
      </c>
      <c r="D108" s="57">
        <f>[7]Tregion!$G108</f>
        <v>30.544</v>
      </c>
      <c r="E108" s="58">
        <f>[8]Tregion!$G108</f>
        <v>26.247</v>
      </c>
      <c r="F108" s="57">
        <f>[9]Tregion!$G108</f>
        <v>28.278000000000002</v>
      </c>
      <c r="G108" s="58">
        <f>[10]Tbasis!$E107</f>
        <v>28.914000000000001</v>
      </c>
      <c r="H108" s="57"/>
      <c r="I108" s="58">
        <f>[11]Tregion!$G108</f>
        <v>20.244</v>
      </c>
      <c r="J108" s="57"/>
      <c r="K108" s="58"/>
      <c r="L108" s="57"/>
      <c r="M108" s="58"/>
      <c r="N108" s="57"/>
      <c r="O108" s="58"/>
      <c r="Q108" s="57"/>
      <c r="R108" s="58">
        <f>[12]Tregion!$G108</f>
        <v>26.562764974290765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3.8180000000000001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5">
      <c r="A109" s="50">
        <f>[5]Tregion!$A109</f>
        <v>39356</v>
      </c>
      <c r="B109" s="57">
        <f>[5]Tregion!$G109</f>
        <v>25.635000000000002</v>
      </c>
      <c r="C109" s="58">
        <f>[6]Tregion!$G109</f>
        <v>30.158000000000001</v>
      </c>
      <c r="D109" s="57">
        <f>[7]Tregion!$G109</f>
        <v>27.733000000000001</v>
      </c>
      <c r="E109" s="58">
        <f>[8]Tregion!$G109</f>
        <v>26.808</v>
      </c>
      <c r="F109" s="57">
        <f>[9]Tregion!$G109</f>
        <v>27.961000000000002</v>
      </c>
      <c r="G109" s="58">
        <f>[10]Tbasis!$E108</f>
        <v>26.925000000000001</v>
      </c>
      <c r="H109" s="57"/>
      <c r="I109" s="58">
        <f>[11]Tregion!$G109</f>
        <v>18.702999999999999</v>
      </c>
      <c r="J109" s="57"/>
      <c r="K109" s="58"/>
      <c r="L109" s="57"/>
      <c r="M109" s="58"/>
      <c r="N109" s="57"/>
      <c r="O109" s="58"/>
      <c r="Q109" s="57"/>
      <c r="R109" s="58">
        <f>[12]Tregion!$G109</f>
        <v>26.565318056531311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3.863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5">
      <c r="A110" s="50">
        <f>[5]Tregion!$A110</f>
        <v>39387</v>
      </c>
      <c r="B110" s="57">
        <f>[5]Tregion!$G110</f>
        <v>23.336000000000002</v>
      </c>
      <c r="C110" s="58">
        <f>[6]Tregion!$G110</f>
        <v>28.726000000000003</v>
      </c>
      <c r="D110" s="57">
        <f>[7]Tregion!$G110</f>
        <v>26.148</v>
      </c>
      <c r="E110" s="58">
        <f>[8]Tregion!$G110</f>
        <v>26.761000000000003</v>
      </c>
      <c r="F110" s="57">
        <f>[9]Tregion!$G110</f>
        <v>25.864999999999998</v>
      </c>
      <c r="G110" s="58">
        <f>[10]Tbasis!$E109</f>
        <v>24.496000000000002</v>
      </c>
      <c r="H110" s="57"/>
      <c r="I110" s="58">
        <f>[11]Tregion!$G110</f>
        <v>17.058</v>
      </c>
      <c r="J110" s="57"/>
      <c r="K110" s="58"/>
      <c r="L110" s="57"/>
      <c r="M110" s="58"/>
      <c r="N110" s="57"/>
      <c r="O110" s="58"/>
      <c r="Q110" s="57"/>
      <c r="R110" s="58">
        <f>[12]Tregion!$G110</f>
        <v>28.340518999789847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3.9010000000000002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5">
      <c r="A111" s="50">
        <f>[5]Tregion!$A111</f>
        <v>39417</v>
      </c>
      <c r="B111" s="57">
        <f>[5]Tregion!$G111</f>
        <v>23.603000000000002</v>
      </c>
      <c r="C111" s="58">
        <f>[6]Tregion!$G111</f>
        <v>32.722000000000001</v>
      </c>
      <c r="D111" s="57">
        <f>[7]Tregion!$G111</f>
        <v>29.934000000000001</v>
      </c>
      <c r="E111" s="58">
        <f>[8]Tregion!$G111</f>
        <v>27.1</v>
      </c>
      <c r="F111" s="57">
        <f>[9]Tregion!$G111</f>
        <v>26.238</v>
      </c>
      <c r="G111" s="58">
        <f>[10]Tbasis!$E110</f>
        <v>24.683</v>
      </c>
      <c r="H111" s="57"/>
      <c r="I111" s="58">
        <f>[11]Tregion!$G111</f>
        <v>17.179000000000002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29.596512067399726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3.895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5">
      <c r="A112" s="50">
        <f>[5]Tregion!$A112</f>
        <v>39448</v>
      </c>
      <c r="B112" s="57">
        <f>[5]Tregion!$G112</f>
        <v>24.417000000000002</v>
      </c>
      <c r="C112" s="58">
        <f>[6]Tregion!$G112</f>
        <v>29.007000000000001</v>
      </c>
      <c r="D112" s="57">
        <f>[7]Tregion!$G112</f>
        <v>28.533000000000001</v>
      </c>
      <c r="E112" s="58">
        <f>[8]Tregion!$G112</f>
        <v>27.393000000000001</v>
      </c>
      <c r="F112" s="57">
        <f>[9]Tregion!$G112</f>
        <v>26.504999999999999</v>
      </c>
      <c r="G112" s="58">
        <f>[10]Tbasis!$E111</f>
        <v>25.647000000000002</v>
      </c>
      <c r="H112" s="57"/>
      <c r="I112" s="58">
        <f>[11]Tregion!$G112</f>
        <v>17.894000000000002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30.444650990467697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3.895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5">
      <c r="A113" s="50">
        <f>[5]Tregion!$A113</f>
        <v>39479</v>
      </c>
      <c r="B113" s="57">
        <f>[5]Tregion!$G113</f>
        <v>24.64</v>
      </c>
      <c r="C113" s="58">
        <f>[6]Tregion!$G113</f>
        <v>28.667000000000002</v>
      </c>
      <c r="D113" s="57">
        <f>[7]Tregion!$G113</f>
        <v>28.098000000000003</v>
      </c>
      <c r="E113" s="58">
        <f>[8]Tregion!$G113</f>
        <v>26.237000000000002</v>
      </c>
      <c r="F113" s="57">
        <f>[9]Tregion!$G113</f>
        <v>26.974</v>
      </c>
      <c r="G113" s="58">
        <f>[10]Tbasis!$E112</f>
        <v>25.87</v>
      </c>
      <c r="H113" s="57"/>
      <c r="I113" s="58">
        <f>[11]Tregion!$G113</f>
        <v>18.031000000000002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29.499241192373894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4.0650000000000004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5">
      <c r="A114" s="50">
        <f>[5]Tregion!$A114</f>
        <v>39508</v>
      </c>
      <c r="B114" s="57">
        <f>[5]Tregion!$G114</f>
        <v>24.176000000000002</v>
      </c>
      <c r="C114" s="58">
        <f>[6]Tregion!$G114</f>
        <v>28.307000000000002</v>
      </c>
      <c r="D114" s="57">
        <f>[7]Tregion!$G114</f>
        <v>26.581</v>
      </c>
      <c r="E114" s="58">
        <f>[8]Tregion!$G114</f>
        <v>25.509</v>
      </c>
      <c r="F114" s="57">
        <f>[9]Tregion!$G114</f>
        <v>26.837</v>
      </c>
      <c r="G114" s="58">
        <f>[10]Tbasis!$E113</f>
        <v>25.406000000000002</v>
      </c>
      <c r="H114" s="57"/>
      <c r="I114" s="58">
        <f>[11]Tregion!$G114</f>
        <v>17.737000000000002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28.289531247608377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4.2170000000000005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5">
      <c r="A115" s="50">
        <f>[5]Tregion!$A115</f>
        <v>39539</v>
      </c>
      <c r="B115" s="57">
        <f>[5]Tregion!$G115</f>
        <v>24.06</v>
      </c>
      <c r="C115" s="58">
        <f>[6]Tregion!$G115</f>
        <v>26.947000000000003</v>
      </c>
      <c r="D115" s="57">
        <f>[7]Tregion!$G115</f>
        <v>24.675000000000001</v>
      </c>
      <c r="E115" s="58">
        <f>[8]Tregion!$G115</f>
        <v>25.315000000000001</v>
      </c>
      <c r="F115" s="57">
        <f>[9]Tregion!$G115</f>
        <v>26.666</v>
      </c>
      <c r="G115" s="58">
        <f>[10]Tbasis!$E114</f>
        <v>25.29</v>
      </c>
      <c r="H115" s="57"/>
      <c r="I115" s="58">
        <f>[11]Tregion!$G115</f>
        <v>17.148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26.477623315598496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4.3245000000000005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5">
      <c r="A116" s="50">
        <f>[5]Tregion!$A116</f>
        <v>39569</v>
      </c>
      <c r="B116" s="57">
        <f>[5]Tregion!$G116</f>
        <v>23.922000000000001</v>
      </c>
      <c r="C116" s="58">
        <f>[6]Tregion!$G116</f>
        <v>22.163</v>
      </c>
      <c r="D116" s="57">
        <f>[7]Tregion!$G116</f>
        <v>18.998000000000001</v>
      </c>
      <c r="E116" s="58">
        <f>[8]Tregion!$G116</f>
        <v>25.877000000000002</v>
      </c>
      <c r="F116" s="57">
        <f>[9]Tregion!$G116</f>
        <v>26.48</v>
      </c>
      <c r="G116" s="58">
        <f>[10]Tbasis!$E115</f>
        <v>25.152000000000001</v>
      </c>
      <c r="H116" s="57"/>
      <c r="I116" s="58">
        <f>[11]Tregion!$G116</f>
        <v>15.237</v>
      </c>
      <c r="J116" s="57"/>
      <c r="K116" s="58"/>
      <c r="L116" s="57"/>
      <c r="M116" s="58"/>
      <c r="N116" s="57"/>
      <c r="O116" s="58"/>
      <c r="Q116" s="57"/>
      <c r="R116" s="58">
        <f>[12]Tregion!$G116</f>
        <v>26.438867127216568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4.2095000000000002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5">
      <c r="A117" s="50">
        <f>[5]Tregion!$A117</f>
        <v>39600</v>
      </c>
      <c r="B117" s="57">
        <f>[5]Tregion!$G117</f>
        <v>23.98</v>
      </c>
      <c r="C117" s="58">
        <f>[6]Tregion!$G117</f>
        <v>23.98</v>
      </c>
      <c r="D117" s="57">
        <f>[7]Tregion!$G117</f>
        <v>20.323</v>
      </c>
      <c r="E117" s="58">
        <f>[8]Tregion!$G117</f>
        <v>26.75</v>
      </c>
      <c r="F117" s="57">
        <f>[9]Tregion!$G117</f>
        <v>26.537000000000003</v>
      </c>
      <c r="G117" s="58">
        <f>[10]Tbasis!$E116</f>
        <v>25.85</v>
      </c>
      <c r="H117" s="57"/>
      <c r="I117" s="58">
        <f>[11]Tregion!$G117</f>
        <v>15.304</v>
      </c>
      <c r="J117" s="57"/>
      <c r="K117" s="58"/>
      <c r="L117" s="57"/>
      <c r="M117" s="58"/>
      <c r="N117" s="57"/>
      <c r="O117" s="58"/>
      <c r="Q117" s="57"/>
      <c r="R117" s="58">
        <f>[12]Tregion!$G117</f>
        <v>26.754930488173169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4.0625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5">
      <c r="A118" s="50">
        <f>[5]Tregion!$A118</f>
        <v>39630</v>
      </c>
      <c r="B118" s="57">
        <f>[5]Tregion!$G118</f>
        <v>25.233000000000001</v>
      </c>
      <c r="C118" s="58">
        <f>[6]Tregion!$G118</f>
        <v>35.271000000000001</v>
      </c>
      <c r="D118" s="57">
        <f>[7]Tregion!$G118</f>
        <v>32.666000000000004</v>
      </c>
      <c r="E118" s="58">
        <f>[8]Tregion!$G118</f>
        <v>26.922000000000001</v>
      </c>
      <c r="F118" s="57">
        <f>[9]Tregion!$G118</f>
        <v>26.754000000000001</v>
      </c>
      <c r="G118" s="58">
        <f>[10]Tbasis!$E117</f>
        <v>27.463000000000001</v>
      </c>
      <c r="H118" s="57"/>
      <c r="I118" s="58">
        <f>[11]Tregion!$G118</f>
        <v>19.113</v>
      </c>
      <c r="J118" s="57"/>
      <c r="K118" s="58"/>
      <c r="L118" s="57"/>
      <c r="M118" s="58"/>
      <c r="N118" s="57"/>
      <c r="O118" s="58"/>
      <c r="Q118" s="57"/>
      <c r="R118" s="58">
        <f>[12]Tregion!$G118</f>
        <v>27.128718019866273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3.8975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5">
      <c r="A119" s="50">
        <f>[5]Tregion!$A119</f>
        <v>39661</v>
      </c>
      <c r="B119" s="57">
        <f>[5]Tregion!$G119</f>
        <v>26.762</v>
      </c>
      <c r="C119" s="58">
        <f>[6]Tregion!$G119</f>
        <v>36.765000000000001</v>
      </c>
      <c r="D119" s="57">
        <f>[7]Tregion!$G119</f>
        <v>33.877000000000002</v>
      </c>
      <c r="E119" s="58">
        <f>[8]Tregion!$G119</f>
        <v>27.189</v>
      </c>
      <c r="F119" s="57">
        <f>[9]Tregion!$G119</f>
        <v>28.343</v>
      </c>
      <c r="G119" s="58">
        <f>[10]Tbasis!$E118</f>
        <v>29.502000000000002</v>
      </c>
      <c r="H119" s="57"/>
      <c r="I119" s="58">
        <f>[11]Tregion!$G119</f>
        <v>23.669</v>
      </c>
      <c r="J119" s="57"/>
      <c r="K119" s="58"/>
      <c r="L119" s="57"/>
      <c r="M119" s="58"/>
      <c r="N119" s="57"/>
      <c r="O119" s="58"/>
      <c r="Q119" s="57"/>
      <c r="R119" s="58">
        <f>[12]Tregion!$G119</f>
        <v>27.444891095190709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3.8925000000000001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5">
      <c r="A120" s="50">
        <f>[5]Tregion!$A120</f>
        <v>39692</v>
      </c>
      <c r="B120" s="57">
        <f>[5]Tregion!$G120</f>
        <v>26.939</v>
      </c>
      <c r="C120" s="58">
        <f>[6]Tregion!$G120</f>
        <v>33.506</v>
      </c>
      <c r="D120" s="57">
        <f>[7]Tregion!$G120</f>
        <v>30.64</v>
      </c>
      <c r="E120" s="58">
        <f>[8]Tregion!$G120</f>
        <v>27.028000000000002</v>
      </c>
      <c r="F120" s="57">
        <f>[9]Tregion!$G120</f>
        <v>28.637</v>
      </c>
      <c r="G120" s="58">
        <f>[10]Tbasis!$E119</f>
        <v>29.179000000000002</v>
      </c>
      <c r="H120" s="57"/>
      <c r="I120" s="58">
        <f>[11]Tregion!$G120</f>
        <v>21.481000000000002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27.398010008527979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3.9305000000000003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5">
      <c r="A121" s="50">
        <f>[5]Tregion!$A121</f>
        <v>39722</v>
      </c>
      <c r="B121" s="57">
        <f>[5]Tregion!$G121</f>
        <v>25.833000000000002</v>
      </c>
      <c r="C121" s="58">
        <f>[6]Tregion!$G121</f>
        <v>31.191000000000003</v>
      </c>
      <c r="D121" s="57">
        <f>[7]Tregion!$G121</f>
        <v>27.918000000000003</v>
      </c>
      <c r="E121" s="58">
        <f>[8]Tregion!$G121</f>
        <v>27.039000000000001</v>
      </c>
      <c r="F121" s="57">
        <f>[9]Tregion!$G121</f>
        <v>28.158000000000001</v>
      </c>
      <c r="G121" s="58">
        <f>[10]Tbasis!$E120</f>
        <v>27.123000000000001</v>
      </c>
      <c r="H121" s="57"/>
      <c r="I121" s="58">
        <f>[11]Tregion!$G121</f>
        <v>18.882000000000001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27.400545989069961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3.9755000000000003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5">
      <c r="A122" s="50">
        <f>[5]Tregion!$A122</f>
        <v>39753</v>
      </c>
      <c r="B122" s="57">
        <f>[5]Tregion!$G122</f>
        <v>23.512</v>
      </c>
      <c r="C122" s="58">
        <f>[6]Tregion!$G122</f>
        <v>29.829000000000001</v>
      </c>
      <c r="D122" s="57">
        <f>[7]Tregion!$G122</f>
        <v>26.314</v>
      </c>
      <c r="E122" s="58">
        <f>[8]Tregion!$G122</f>
        <v>26.744</v>
      </c>
      <c r="F122" s="57">
        <f>[9]Tregion!$G122</f>
        <v>26.047000000000001</v>
      </c>
      <c r="G122" s="58">
        <f>[10]Tbasis!$E121</f>
        <v>24.682000000000002</v>
      </c>
      <c r="H122" s="57"/>
      <c r="I122" s="58">
        <f>[11]Tregion!$G122</f>
        <v>16.717000000000002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29.019022580732425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4.0135000000000005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5">
      <c r="A123" s="50">
        <f>[5]Tregion!$A123</f>
        <v>39783</v>
      </c>
      <c r="B123" s="57">
        <f>[5]Tregion!$G123</f>
        <v>24.139000000000003</v>
      </c>
      <c r="C123" s="58">
        <f>[6]Tregion!$G123</f>
        <v>33.582000000000001</v>
      </c>
      <c r="D123" s="57">
        <f>[7]Tregion!$G123</f>
        <v>29.952000000000002</v>
      </c>
      <c r="E123" s="58">
        <f>[8]Tregion!$G123</f>
        <v>27.51</v>
      </c>
      <c r="F123" s="57">
        <f>[9]Tregion!$G123</f>
        <v>26.725000000000001</v>
      </c>
      <c r="G123" s="58">
        <f>[10]Tbasis!$E122</f>
        <v>25.239000000000001</v>
      </c>
      <c r="H123" s="57"/>
      <c r="I123" s="58">
        <f>[11]Tregion!$G123</f>
        <v>17.993000000000002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30.293499002634938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4.0075000000000003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5">
      <c r="A124" s="50">
        <f>[5]Tregion!$A124</f>
        <v>39814</v>
      </c>
      <c r="B124" s="57">
        <f>[5]Tregion!$G124</f>
        <v>24.711000000000002</v>
      </c>
      <c r="C124" s="58">
        <f>[6]Tregion!$G124</f>
        <v>30.179000000000002</v>
      </c>
      <c r="D124" s="57">
        <f>[7]Tregion!$G124</f>
        <v>28.654</v>
      </c>
      <c r="E124" s="58">
        <f>[8]Tregion!$G124</f>
        <v>27.567</v>
      </c>
      <c r="F124" s="57">
        <f>[9]Tregion!$G124</f>
        <v>26.779</v>
      </c>
      <c r="G124" s="58">
        <f>[10]Tbasis!$E123</f>
        <v>25.941000000000003</v>
      </c>
      <c r="H124" s="57"/>
      <c r="I124" s="58">
        <f>[11]Tregion!$G124</f>
        <v>18.034000000000002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31.182168075863544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4.0075000000000003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5">
      <c r="A125" s="50">
        <f>[5]Tregion!$A125</f>
        <v>39845</v>
      </c>
      <c r="B125" s="57">
        <f>[5]Tregion!$G125</f>
        <v>24.921000000000003</v>
      </c>
      <c r="C125" s="58">
        <f>[6]Tregion!$G125</f>
        <v>29.829000000000001</v>
      </c>
      <c r="D125" s="57">
        <f>[7]Tregion!$G125</f>
        <v>28.245000000000001</v>
      </c>
      <c r="E125" s="58">
        <f>[8]Tregion!$G125</f>
        <v>26.462</v>
      </c>
      <c r="F125" s="57">
        <f>[9]Tregion!$G125</f>
        <v>27.225000000000001</v>
      </c>
      <c r="G125" s="58">
        <f>[10]Tbasis!$E124</f>
        <v>26.151</v>
      </c>
      <c r="H125" s="57"/>
      <c r="I125" s="58">
        <f>[11]Tregion!$G125</f>
        <v>18.138999999999999</v>
      </c>
      <c r="J125" s="57"/>
      <c r="K125" s="58"/>
      <c r="L125" s="57"/>
      <c r="M125" s="58"/>
      <c r="N125" s="57"/>
      <c r="O125" s="58"/>
      <c r="Q125" s="57"/>
      <c r="R125" s="58">
        <f>[12]Tregion!$G125</f>
        <v>30.252510437640986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4.1775000000000002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5">
      <c r="A126" s="50">
        <f>[5]Tregion!$A126</f>
        <v>39873</v>
      </c>
      <c r="B126" s="57">
        <f>[5]Tregion!$G126</f>
        <v>24.496000000000002</v>
      </c>
      <c r="C126" s="58">
        <f>[6]Tregion!$G126</f>
        <v>29.51</v>
      </c>
      <c r="D126" s="57">
        <f>[7]Tregion!$G126</f>
        <v>26.844999999999999</v>
      </c>
      <c r="E126" s="58">
        <f>[8]Tregion!$G126</f>
        <v>25.826000000000001</v>
      </c>
      <c r="F126" s="57">
        <f>[9]Tregion!$G126</f>
        <v>27.145</v>
      </c>
      <c r="G126" s="58">
        <f>[10]Tbasis!$E125</f>
        <v>25.736000000000001</v>
      </c>
      <c r="H126" s="57"/>
      <c r="I126" s="58">
        <f>[11]Tregion!$G126</f>
        <v>17.877000000000002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29.055016960240611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4.3295000000000003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5">
      <c r="A127" s="50">
        <f>[5]Tregion!$A127</f>
        <v>39904</v>
      </c>
      <c r="B127" s="57">
        <f>[5]Tregion!$G127</f>
        <v>24.413</v>
      </c>
      <c r="C127" s="58">
        <f>[6]Tregion!$G127</f>
        <v>28.213000000000001</v>
      </c>
      <c r="D127" s="57">
        <f>[7]Tregion!$G127</f>
        <v>25.089000000000002</v>
      </c>
      <c r="E127" s="58">
        <f>[8]Tregion!$G127</f>
        <v>25.667000000000002</v>
      </c>
      <c r="F127" s="57">
        <f>[9]Tregion!$G127</f>
        <v>26.994</v>
      </c>
      <c r="G127" s="58">
        <f>[10]Tbasis!$E126</f>
        <v>25.653000000000002</v>
      </c>
      <c r="H127" s="57"/>
      <c r="I127" s="58">
        <f>[11]Tregion!$G127</f>
        <v>17.298000000000002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26.963593158907216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4.4394999999999998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5">
      <c r="A128" s="50">
        <f>[5]Tregion!$A128</f>
        <v>39934</v>
      </c>
      <c r="B128" s="57">
        <f>[5]Tregion!$G128</f>
        <v>24.13</v>
      </c>
      <c r="C128" s="58">
        <f>[6]Tregion!$G128</f>
        <v>23.388999999999999</v>
      </c>
      <c r="D128" s="57">
        <f>[7]Tregion!$G128</f>
        <v>19.497</v>
      </c>
      <c r="E128" s="58">
        <f>[8]Tregion!$G128</f>
        <v>25.945</v>
      </c>
      <c r="F128" s="57">
        <f>[9]Tregion!$G128</f>
        <v>26.703000000000003</v>
      </c>
      <c r="G128" s="58">
        <f>[10]Tbasis!$E127</f>
        <v>25.37</v>
      </c>
      <c r="H128" s="57"/>
      <c r="I128" s="58">
        <f>[11]Tregion!$G128</f>
        <v>14.803000000000001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26.941282297490712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4.3245000000000005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5">
      <c r="A129" s="50">
        <f>[5]Tregion!$A129</f>
        <v>39965</v>
      </c>
      <c r="B129" s="57">
        <f>[5]Tregion!$G129</f>
        <v>24.573</v>
      </c>
      <c r="C129" s="58">
        <f>[6]Tregion!$G129</f>
        <v>25.643000000000001</v>
      </c>
      <c r="D129" s="57">
        <f>[7]Tregion!$G129</f>
        <v>21.335000000000001</v>
      </c>
      <c r="E129" s="58">
        <f>[8]Tregion!$G129</f>
        <v>27.257000000000001</v>
      </c>
      <c r="F129" s="57">
        <f>[9]Tregion!$G129</f>
        <v>27.062000000000001</v>
      </c>
      <c r="G129" s="58">
        <f>[10]Tbasis!$E128</f>
        <v>26.393000000000001</v>
      </c>
      <c r="H129" s="57"/>
      <c r="I129" s="58">
        <f>[11]Tregion!$G129</f>
        <v>16.557000000000002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27.276632533209707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f>[5]Tregion!$A130</f>
        <v>39995</v>
      </c>
      <c r="B130" s="57">
        <f>[5]Tregion!$G130</f>
        <v>25.139000000000003</v>
      </c>
      <c r="C130" s="58">
        <f>[6]Tregion!$G130</f>
        <v>36.196000000000005</v>
      </c>
      <c r="D130" s="57">
        <f>[7]Tregion!$G130</f>
        <v>32.497</v>
      </c>
      <c r="E130" s="58">
        <f>[8]Tregion!$G130</f>
        <v>27.138000000000002</v>
      </c>
      <c r="F130" s="57">
        <f>[9]Tregion!$G130</f>
        <v>26.741</v>
      </c>
      <c r="G130" s="58">
        <f>[10]Tbasis!$E129</f>
        <v>27.289000000000001</v>
      </c>
      <c r="H130" s="57"/>
      <c r="I130" s="58">
        <f>[11]Tregion!$G130</f>
        <v>19.243000000000002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27.670264269228589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f>[5]Tregion!$A131</f>
        <v>40026</v>
      </c>
      <c r="B131" s="57">
        <f>[5]Tregion!$G131</f>
        <v>26.444000000000003</v>
      </c>
      <c r="C131" s="58">
        <f>[6]Tregion!$G131</f>
        <v>37.632000000000005</v>
      </c>
      <c r="D131" s="57">
        <f>[7]Tregion!$G131</f>
        <v>33.609000000000002</v>
      </c>
      <c r="E131" s="58">
        <f>[8]Tregion!$G131</f>
        <v>27.39</v>
      </c>
      <c r="F131" s="57">
        <f>[9]Tregion!$G131</f>
        <v>28.096</v>
      </c>
      <c r="G131" s="58">
        <f>[10]Tbasis!$E130</f>
        <v>29.064</v>
      </c>
      <c r="H131" s="57"/>
      <c r="I131" s="58">
        <f>[11]Tregion!$G131</f>
        <v>23.797000000000001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28.007353338079948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f>[5]Tregion!$A132</f>
        <v>40057</v>
      </c>
      <c r="B132" s="57">
        <f>[5]Tregion!$G132</f>
        <v>26.824999999999999</v>
      </c>
      <c r="C132" s="58">
        <f>[6]Tregion!$G132</f>
        <v>34.518999999999998</v>
      </c>
      <c r="D132" s="57">
        <f>[7]Tregion!$G132</f>
        <v>30.614000000000001</v>
      </c>
      <c r="E132" s="58">
        <f>[8]Tregion!$G132</f>
        <v>27.248000000000001</v>
      </c>
      <c r="F132" s="57">
        <f>[9]Tregion!$G132</f>
        <v>28.605</v>
      </c>
      <c r="G132" s="58">
        <f>[10]Tbasis!$E131</f>
        <v>28.984999999999999</v>
      </c>
      <c r="H132" s="57"/>
      <c r="I132" s="58">
        <f>[11]Tregion!$G132</f>
        <v>21.569000000000003</v>
      </c>
      <c r="J132" s="57"/>
      <c r="K132" s="58"/>
      <c r="L132" s="57"/>
      <c r="M132" s="58"/>
      <c r="N132" s="57"/>
      <c r="O132" s="58"/>
      <c r="Q132" s="57"/>
      <c r="R132" s="58">
        <f>[12]Tregion!$G132</f>
        <v>27.979467376016075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f>[5]Tregion!$A133</f>
        <v>40087</v>
      </c>
      <c r="B133" s="57">
        <f>[5]Tregion!$G133</f>
        <v>26.018000000000001</v>
      </c>
      <c r="C133" s="58">
        <f>[6]Tregion!$G133</f>
        <v>32.283000000000001</v>
      </c>
      <c r="D133" s="57">
        <f>[7]Tregion!$G133</f>
        <v>28.117000000000001</v>
      </c>
      <c r="E133" s="58">
        <f>[8]Tregion!$G133</f>
        <v>27.291</v>
      </c>
      <c r="F133" s="57">
        <f>[9]Tregion!$G133</f>
        <v>28.358000000000001</v>
      </c>
      <c r="G133" s="58">
        <f>[10]Tbasis!$E132</f>
        <v>27.308</v>
      </c>
      <c r="H133" s="57"/>
      <c r="I133" s="58">
        <f>[11]Tregion!$G133</f>
        <v>19.032</v>
      </c>
      <c r="J133" s="57"/>
      <c r="K133" s="58"/>
      <c r="L133" s="57"/>
      <c r="M133" s="58"/>
      <c r="N133" s="57"/>
      <c r="O133" s="58"/>
      <c r="Q133" s="57"/>
      <c r="R133" s="58">
        <f>[12]Tregion!$G133</f>
        <v>28.001091053682384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f>[5]Tregion!$A134</f>
        <v>40118</v>
      </c>
      <c r="B134" s="57">
        <f>[5]Tregion!$G134</f>
        <v>23.879000000000001</v>
      </c>
      <c r="C134" s="58">
        <f>[6]Tregion!$G134</f>
        <v>31.03</v>
      </c>
      <c r="D134" s="57">
        <f>[7]Tregion!$G134</f>
        <v>26.587</v>
      </c>
      <c r="E134" s="58">
        <f>[8]Tregion!$G134</f>
        <v>26.966000000000001</v>
      </c>
      <c r="F134" s="57">
        <f>[9]Tregion!$G134</f>
        <v>26.397000000000002</v>
      </c>
      <c r="G134" s="58">
        <f>[10]Tbasis!$E133</f>
        <v>25.048999999999999</v>
      </c>
      <c r="H134" s="57"/>
      <c r="I134" s="58">
        <f>[11]Tregion!$G134</f>
        <v>16.837</v>
      </c>
      <c r="J134" s="57"/>
      <c r="K134" s="58"/>
      <c r="L134" s="57"/>
      <c r="M134" s="58"/>
      <c r="N134" s="57"/>
      <c r="O134" s="58"/>
      <c r="Q134" s="57"/>
      <c r="R134" s="58">
        <f>[12]Tregion!$G134</f>
        <v>29.939263436964357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f>[5]Tregion!$A135</f>
        <v>40148</v>
      </c>
      <c r="B135" s="57">
        <f>[5]Tregion!$G135</f>
        <v>24.47</v>
      </c>
      <c r="C135" s="58">
        <f>[6]Tregion!$G135</f>
        <v>34.584000000000003</v>
      </c>
      <c r="D135" s="57">
        <f>[7]Tregion!$G135</f>
        <v>29.982000000000003</v>
      </c>
      <c r="E135" s="58">
        <f>[8]Tregion!$G135</f>
        <v>27.708000000000002</v>
      </c>
      <c r="F135" s="57">
        <f>[9]Tregion!$G135</f>
        <v>27.014000000000003</v>
      </c>
      <c r="G135" s="58">
        <f>[10]Tbasis!$E134</f>
        <v>25.58</v>
      </c>
      <c r="H135" s="57"/>
      <c r="I135" s="58">
        <f>[11]Tregion!$G135</f>
        <v>18.132999999999999</v>
      </c>
      <c r="J135" s="57"/>
      <c r="K135" s="58"/>
      <c r="L135" s="57"/>
      <c r="M135" s="58"/>
      <c r="N135" s="57"/>
      <c r="O135" s="58"/>
      <c r="Q135" s="57"/>
      <c r="R135" s="58">
        <f>[12]Tregion!$G135</f>
        <v>31.230024887910382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f>[5]Tregion!$A136</f>
        <v>40179</v>
      </c>
      <c r="B136" s="57">
        <f>[5]Tregion!$G136</f>
        <v>24.841000000000001</v>
      </c>
      <c r="C136" s="58">
        <f>[6]Tregion!$G136</f>
        <v>31.219000000000001</v>
      </c>
      <c r="D136" s="57">
        <f>[7]Tregion!$G136</f>
        <v>28.627000000000002</v>
      </c>
      <c r="E136" s="58">
        <f>[8]Tregion!$G136</f>
        <v>27.491</v>
      </c>
      <c r="F136" s="57">
        <f>[9]Tregion!$G136</f>
        <v>26.826000000000001</v>
      </c>
      <c r="G136" s="58">
        <f>[10]Tbasis!$E135</f>
        <v>26.051000000000002</v>
      </c>
      <c r="H136" s="57"/>
      <c r="I136" s="58">
        <f>[11]Tregion!$G136</f>
        <v>17.885999999999999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32.152910356306229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f>[5]Tregion!$A137</f>
        <v>40210</v>
      </c>
      <c r="B137" s="57">
        <f>[5]Tregion!$G137</f>
        <v>25.211000000000002</v>
      </c>
      <c r="C137" s="58">
        <f>[6]Tregion!$G137</f>
        <v>31.004999999999999</v>
      </c>
      <c r="D137" s="57">
        <f>[7]Tregion!$G137</f>
        <v>28.41</v>
      </c>
      <c r="E137" s="58">
        <f>[8]Tregion!$G137</f>
        <v>26.747</v>
      </c>
      <c r="F137" s="57">
        <f>[9]Tregion!$G137</f>
        <v>27.489000000000001</v>
      </c>
      <c r="G137" s="58">
        <f>[10]Tbasis!$E136</f>
        <v>26.421000000000003</v>
      </c>
      <c r="H137" s="57"/>
      <c r="I137" s="58">
        <f>[11]Tregion!$G137</f>
        <v>18.349</v>
      </c>
      <c r="J137" s="57"/>
      <c r="K137" s="58"/>
      <c r="L137" s="57"/>
      <c r="M137" s="58"/>
      <c r="N137" s="57"/>
      <c r="O137" s="58"/>
      <c r="Q137" s="57"/>
      <c r="R137" s="58">
        <f>[12]Tregion!$G137</f>
        <v>31.220158653354879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f>[5]Tregion!$A138</f>
        <v>40238</v>
      </c>
      <c r="B138" s="57">
        <f>[5]Tregion!$G138</f>
        <v>24.968</v>
      </c>
      <c r="C138" s="58">
        <f>[6]Tregion!$G138</f>
        <v>30.747</v>
      </c>
      <c r="D138" s="57">
        <f>[7]Tregion!$G138</f>
        <v>27.214000000000002</v>
      </c>
      <c r="E138" s="58">
        <f>[8]Tregion!$G138</f>
        <v>26.425000000000001</v>
      </c>
      <c r="F138" s="57">
        <f>[9]Tregion!$G138</f>
        <v>27.542000000000002</v>
      </c>
      <c r="G138" s="58">
        <f>[10]Tbasis!$E137</f>
        <v>26.178000000000001</v>
      </c>
      <c r="H138" s="57"/>
      <c r="I138" s="58">
        <f>[11]Tregion!$G138</f>
        <v>18.3</v>
      </c>
      <c r="J138" s="57"/>
      <c r="K138" s="58"/>
      <c r="L138" s="57"/>
      <c r="M138" s="58"/>
      <c r="N138" s="57"/>
      <c r="O138" s="58"/>
      <c r="Q138" s="57"/>
      <c r="R138" s="58">
        <f>[12]Tregion!$G138</f>
        <v>30.0162789432529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f>[5]Tregion!$A139</f>
        <v>40269</v>
      </c>
      <c r="B139" s="57">
        <f>[5]Tregion!$G139</f>
        <v>24.754000000000001</v>
      </c>
      <c r="C139" s="58">
        <f>[6]Tregion!$G139</f>
        <v>29.472000000000001</v>
      </c>
      <c r="D139" s="57">
        <f>[7]Tregion!$G139</f>
        <v>25.493000000000002</v>
      </c>
      <c r="E139" s="58">
        <f>[8]Tregion!$G139</f>
        <v>26.022000000000002</v>
      </c>
      <c r="F139" s="57">
        <f>[9]Tregion!$G139</f>
        <v>27.322000000000003</v>
      </c>
      <c r="G139" s="58">
        <f>[10]Tbasis!$E138</f>
        <v>25.964000000000002</v>
      </c>
      <c r="H139" s="57"/>
      <c r="I139" s="58">
        <f>[11]Tregion!$G139</f>
        <v>17.458000000000002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27.617421313721525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f>[5]Tregion!$A140</f>
        <v>40299</v>
      </c>
      <c r="B140" s="57">
        <f>[5]Tregion!$G140</f>
        <v>24.484999999999999</v>
      </c>
      <c r="C140" s="58">
        <f>[6]Tregion!$G140</f>
        <v>24.912000000000003</v>
      </c>
      <c r="D140" s="57">
        <f>[7]Tregion!$G140</f>
        <v>20.265000000000001</v>
      </c>
      <c r="E140" s="58">
        <f>[8]Tregion!$G140</f>
        <v>26.22</v>
      </c>
      <c r="F140" s="57">
        <f>[9]Tregion!$G140</f>
        <v>27.044</v>
      </c>
      <c r="G140" s="58">
        <f>[10]Tbasis!$E139</f>
        <v>25.695</v>
      </c>
      <c r="H140" s="57"/>
      <c r="I140" s="58">
        <f>[11]Tregion!$G140</f>
        <v>14.933</v>
      </c>
      <c r="J140" s="57"/>
      <c r="K140" s="58"/>
      <c r="L140" s="57"/>
      <c r="M140" s="58"/>
      <c r="N140" s="57"/>
      <c r="O140" s="58"/>
      <c r="Q140" s="57"/>
      <c r="R140" s="58">
        <f>[12]Tregion!$G140</f>
        <v>27.599328132782162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f>[5]Tregion!$A141</f>
        <v>40330</v>
      </c>
      <c r="B141" s="57">
        <f>[5]Tregion!$G141</f>
        <v>24.832000000000001</v>
      </c>
      <c r="C141" s="58">
        <f>[6]Tregion!$G141</f>
        <v>27.027000000000001</v>
      </c>
      <c r="D141" s="57">
        <f>[7]Tregion!$G141</f>
        <v>22.003</v>
      </c>
      <c r="E141" s="58">
        <f>[8]Tregion!$G141</f>
        <v>27.497</v>
      </c>
      <c r="F141" s="57">
        <f>[9]Tregion!$G141</f>
        <v>27.306000000000001</v>
      </c>
      <c r="G141" s="58">
        <f>[10]Tbasis!$E140</f>
        <v>26.582000000000001</v>
      </c>
      <c r="H141" s="57"/>
      <c r="I141" s="58">
        <f>[11]Tregion!$G141</f>
        <v>16.777000000000001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27.942556222824642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f>[5]Tregion!$A142</f>
        <v>40360</v>
      </c>
      <c r="B142" s="57">
        <f>[5]Tregion!$G142</f>
        <v>25.084</v>
      </c>
      <c r="C142" s="58">
        <f>[6]Tregion!$G142</f>
        <v>37.103999999999999</v>
      </c>
      <c r="D142" s="57">
        <f>[7]Tregion!$G142</f>
        <v>32.347999999999999</v>
      </c>
      <c r="E142" s="58">
        <f>[8]Tregion!$G142</f>
        <v>27.372</v>
      </c>
      <c r="F142" s="57">
        <f>[9]Tregion!$G142</f>
        <v>26.729000000000003</v>
      </c>
      <c r="G142" s="58">
        <f>[10]Tbasis!$E141</f>
        <v>27.134</v>
      </c>
      <c r="H142" s="57"/>
      <c r="I142" s="58">
        <f>[11]Tregion!$G142</f>
        <v>19.393000000000001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28.344606329773143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f>[5]Tregion!$A143</f>
        <v>40391</v>
      </c>
      <c r="B143" s="57">
        <f>[5]Tregion!$G143</f>
        <v>26.168000000000003</v>
      </c>
      <c r="C143" s="58">
        <f>[6]Tregion!$G143</f>
        <v>38.487000000000002</v>
      </c>
      <c r="D143" s="57">
        <f>[7]Tregion!$G143</f>
        <v>33.387</v>
      </c>
      <c r="E143" s="58">
        <f>[8]Tregion!$G143</f>
        <v>27.606000000000002</v>
      </c>
      <c r="F143" s="57">
        <f>[9]Tregion!$G143</f>
        <v>27.873000000000001</v>
      </c>
      <c r="G143" s="58">
        <f>[10]Tbasis!$E142</f>
        <v>28.638000000000002</v>
      </c>
      <c r="H143" s="57"/>
      <c r="I143" s="58">
        <f>[11]Tregion!$G143</f>
        <v>23.948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28.689819200742889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f>[5]Tregion!$A144</f>
        <v>40422</v>
      </c>
      <c r="B144" s="57">
        <f>[5]Tregion!$G144</f>
        <v>26.751000000000001</v>
      </c>
      <c r="C144" s="58">
        <f>[6]Tregion!$G144</f>
        <v>35.518000000000001</v>
      </c>
      <c r="D144" s="57">
        <f>[7]Tregion!$G144</f>
        <v>30.594000000000001</v>
      </c>
      <c r="E144" s="58">
        <f>[8]Tregion!$G144</f>
        <v>27.459</v>
      </c>
      <c r="F144" s="57">
        <f>[9]Tregion!$G144</f>
        <v>28.573</v>
      </c>
      <c r="G144" s="58">
        <f>[10]Tbasis!$E143</f>
        <v>28.801000000000002</v>
      </c>
      <c r="H144" s="57"/>
      <c r="I144" s="58">
        <f>[11]Tregion!$G144</f>
        <v>21.667000000000002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28.666412314677345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f>[5]Tregion!$A145</f>
        <v>40452</v>
      </c>
      <c r="B145" s="57">
        <f>[5]Tregion!$G145</f>
        <v>26.051000000000002</v>
      </c>
      <c r="C145" s="58">
        <f>[6]Tregion!$G145</f>
        <v>33.372</v>
      </c>
      <c r="D145" s="57">
        <f>[7]Tregion!$G145</f>
        <v>28.156000000000002</v>
      </c>
      <c r="E145" s="58">
        <f>[8]Tregion!$G145</f>
        <v>27.249000000000002</v>
      </c>
      <c r="F145" s="57">
        <f>[9]Tregion!$G145</f>
        <v>28.464000000000002</v>
      </c>
      <c r="G145" s="58">
        <f>[10]Tbasis!$E144</f>
        <v>27.311</v>
      </c>
      <c r="H145" s="57"/>
      <c r="I145" s="58">
        <f>[11]Tregion!$G145</f>
        <v>18.577000000000002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28.692874998197333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f>[5]Tregion!$A146</f>
        <v>40483</v>
      </c>
      <c r="B146" s="57">
        <f>[5]Tregion!$G146</f>
        <v>24.442</v>
      </c>
      <c r="C146" s="58">
        <f>[6]Tregion!$G146</f>
        <v>32.193000000000005</v>
      </c>
      <c r="D146" s="57">
        <f>[7]Tregion!$G146</f>
        <v>26.996000000000002</v>
      </c>
      <c r="E146" s="58">
        <f>[8]Tregion!$G146</f>
        <v>27.427</v>
      </c>
      <c r="F146" s="57">
        <f>[9]Tregion!$G146</f>
        <v>26.9</v>
      </c>
      <c r="G146" s="58">
        <f>[10]Tbasis!$E145</f>
        <v>25.592000000000002</v>
      </c>
      <c r="H146" s="57"/>
      <c r="I146" s="58">
        <f>[11]Tregion!$G146</f>
        <v>17.507000000000001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30.403876952544902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f>[5]Tregion!$A147</f>
        <v>40513</v>
      </c>
      <c r="B147" s="57">
        <f>[5]Tregion!$G147</f>
        <v>24.804000000000002</v>
      </c>
      <c r="C147" s="58">
        <f>[6]Tregion!$G147</f>
        <v>35.579000000000001</v>
      </c>
      <c r="D147" s="57">
        <f>[7]Tregion!$G147</f>
        <v>30.026</v>
      </c>
      <c r="E147" s="58">
        <f>[8]Tregion!$G147</f>
        <v>27.895</v>
      </c>
      <c r="F147" s="57">
        <f>[9]Tregion!$G147</f>
        <v>27.29</v>
      </c>
      <c r="G147" s="58">
        <f>[10]Tbasis!$E146</f>
        <v>25.904</v>
      </c>
      <c r="H147" s="57"/>
      <c r="I147" s="58">
        <f>[11]Tregion!$G147</f>
        <v>18.273</v>
      </c>
      <c r="J147" s="57"/>
      <c r="K147" s="58"/>
      <c r="L147" s="57"/>
      <c r="M147" s="58"/>
      <c r="N147" s="57"/>
      <c r="O147" s="58"/>
      <c r="Q147" s="57"/>
      <c r="R147" s="58">
        <f>[12]Tregion!$G147</f>
        <v>31.713196491149695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f>[5]Tregion!$A148</f>
        <v>40544</v>
      </c>
      <c r="B148" s="57">
        <f>[5]Tregion!$G148</f>
        <v>25.11</v>
      </c>
      <c r="C148" s="58">
        <f>[6]Tregion!$G148</f>
        <v>32.399000000000001</v>
      </c>
      <c r="D148" s="57">
        <f>[7]Tregion!$G148</f>
        <v>28.78</v>
      </c>
      <c r="E148" s="58">
        <f>[8]Tregion!$G148</f>
        <v>27.688000000000002</v>
      </c>
      <c r="F148" s="57">
        <f>[9]Tregion!$G148</f>
        <v>27.078000000000003</v>
      </c>
      <c r="G148" s="58">
        <f>[10]Tbasis!$E147</f>
        <v>26.3</v>
      </c>
      <c r="H148" s="57"/>
      <c r="I148" s="58">
        <f>[11]Tregion!$G148</f>
        <v>18.086000000000002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28.240563312148719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f>[5]Tregion!$A149</f>
        <v>40575</v>
      </c>
      <c r="B149" s="57">
        <f>[5]Tregion!$G149</f>
        <v>25.476000000000003</v>
      </c>
      <c r="C149" s="58">
        <f>[6]Tregion!$G149</f>
        <v>32.155999999999999</v>
      </c>
      <c r="D149" s="57">
        <f>[7]Tregion!$G149</f>
        <v>28.588000000000001</v>
      </c>
      <c r="E149" s="58">
        <f>[8]Tregion!$G149</f>
        <v>27.011000000000003</v>
      </c>
      <c r="F149" s="57">
        <f>[9]Tregion!$G149</f>
        <v>27.739000000000001</v>
      </c>
      <c r="G149" s="58">
        <f>[10]Tbasis!$E148</f>
        <v>26.666</v>
      </c>
      <c r="H149" s="57"/>
      <c r="I149" s="58">
        <f>[11]Tregion!$G149</f>
        <v>18.569000000000003</v>
      </c>
      <c r="J149" s="57"/>
      <c r="K149" s="58"/>
      <c r="L149" s="57"/>
      <c r="M149" s="58"/>
      <c r="N149" s="57"/>
      <c r="O149" s="58"/>
      <c r="Q149" s="57"/>
      <c r="R149" s="58">
        <f>[12]Tregion!$G149</f>
        <v>27.39860596886929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f>[5]Tregion!$A150</f>
        <v>40603</v>
      </c>
      <c r="B150" s="57">
        <f>[5]Tregion!$G150</f>
        <v>25.245000000000001</v>
      </c>
      <c r="C150" s="58">
        <f>[6]Tregion!$G150</f>
        <v>31.888000000000002</v>
      </c>
      <c r="D150" s="57">
        <f>[7]Tregion!$G150</f>
        <v>27.467000000000002</v>
      </c>
      <c r="E150" s="58">
        <f>[8]Tregion!$G150</f>
        <v>26.715</v>
      </c>
      <c r="F150" s="57">
        <f>[9]Tregion!$G150</f>
        <v>27.806000000000001</v>
      </c>
      <c r="G150" s="58">
        <f>[10]Tbasis!$E149</f>
        <v>26.434999999999999</v>
      </c>
      <c r="H150" s="57"/>
      <c r="I150" s="58">
        <f>[11]Tregion!$G150</f>
        <v>18.52</v>
      </c>
      <c r="J150" s="57"/>
      <c r="K150" s="58"/>
      <c r="L150" s="57"/>
      <c r="M150" s="58"/>
      <c r="N150" s="57"/>
      <c r="O150" s="58"/>
      <c r="Q150" s="57"/>
      <c r="R150" s="58">
        <f>[12]Tregion!$G150</f>
        <v>26.314079380399409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f>[5]Tregion!$A151</f>
        <v>40634</v>
      </c>
      <c r="B151" s="57">
        <f>[5]Tregion!$G151</f>
        <v>25.042000000000002</v>
      </c>
      <c r="C151" s="58">
        <f>[6]Tregion!$G151</f>
        <v>30.655000000000001</v>
      </c>
      <c r="D151" s="57">
        <f>[7]Tregion!$G151</f>
        <v>25.826000000000001</v>
      </c>
      <c r="E151" s="58">
        <f>[8]Tregion!$G151</f>
        <v>26.318000000000001</v>
      </c>
      <c r="F151" s="57">
        <f>[9]Tregion!$G151</f>
        <v>27.599</v>
      </c>
      <c r="G151" s="58">
        <f>[10]Tbasis!$E150</f>
        <v>26.232000000000003</v>
      </c>
      <c r="H151" s="57"/>
      <c r="I151" s="58">
        <f>[11]Tregion!$G151</f>
        <v>17.678000000000001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24.419952386715227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f>[5]Tregion!$A152</f>
        <v>40664</v>
      </c>
      <c r="B152" s="57">
        <f>[5]Tregion!$G152</f>
        <v>24.795000000000002</v>
      </c>
      <c r="C152" s="58">
        <f>[6]Tregion!$G152</f>
        <v>26.232000000000003</v>
      </c>
      <c r="D152" s="57">
        <f>[7]Tregion!$G152</f>
        <v>20.817</v>
      </c>
      <c r="E152" s="58">
        <f>[8]Tregion!$G152</f>
        <v>26.473000000000003</v>
      </c>
      <c r="F152" s="57">
        <f>[9]Tregion!$G152</f>
        <v>27.329000000000001</v>
      </c>
      <c r="G152" s="58">
        <f>[10]Tbasis!$E151</f>
        <v>25.984999999999999</v>
      </c>
      <c r="H152" s="57"/>
      <c r="I152" s="58">
        <f>[11]Tregion!$G152</f>
        <v>15.133000000000001</v>
      </c>
      <c r="J152" s="57"/>
      <c r="K152" s="58"/>
      <c r="L152" s="57"/>
      <c r="M152" s="58"/>
      <c r="N152" s="57"/>
      <c r="O152" s="58"/>
      <c r="Q152" s="57"/>
      <c r="R152" s="58">
        <f>[12]Tregion!$G152</f>
        <v>24.39974624540881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f>[5]Tregion!$A153</f>
        <v>40695</v>
      </c>
      <c r="B153" s="57">
        <f>[5]Tregion!$G153</f>
        <v>25.078000000000003</v>
      </c>
      <c r="C153" s="58">
        <f>[6]Tregion!$G153</f>
        <v>28.287000000000003</v>
      </c>
      <c r="D153" s="57">
        <f>[7]Tregion!$G153</f>
        <v>22.509</v>
      </c>
      <c r="E153" s="58">
        <f>[8]Tregion!$G153</f>
        <v>27.723000000000003</v>
      </c>
      <c r="F153" s="57">
        <f>[9]Tregion!$G153</f>
        <v>27.539000000000001</v>
      </c>
      <c r="G153" s="58">
        <f>[10]Tbasis!$E152</f>
        <v>26.758000000000003</v>
      </c>
      <c r="H153" s="57"/>
      <c r="I153" s="58">
        <f>[11]Tregion!$G153</f>
        <v>16.997</v>
      </c>
      <c r="J153" s="57"/>
      <c r="K153" s="58"/>
      <c r="L153" s="57"/>
      <c r="M153" s="58"/>
      <c r="N153" s="57"/>
      <c r="O153" s="58"/>
      <c r="Q153" s="57"/>
      <c r="R153" s="58">
        <f>[12]Tregion!$G153</f>
        <v>24.703460840895737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f>[5]Tregion!$A154</f>
        <v>40725</v>
      </c>
      <c r="B154" s="57">
        <f>[5]Tregion!$G154</f>
        <v>24.287000000000003</v>
      </c>
      <c r="C154" s="58">
        <f>[6]Tregion!$G154</f>
        <v>38.117000000000004</v>
      </c>
      <c r="D154" s="57">
        <f>[7]Tregion!$G154</f>
        <v>32.233000000000004</v>
      </c>
      <c r="E154" s="58">
        <f>[8]Tregion!$G154</f>
        <v>27.175000000000001</v>
      </c>
      <c r="F154" s="57">
        <f>[9]Tregion!$G154</f>
        <v>25.99</v>
      </c>
      <c r="G154" s="58">
        <f>[10]Tbasis!$E153</f>
        <v>26.237000000000002</v>
      </c>
      <c r="H154" s="57"/>
      <c r="I154" s="58">
        <f>[11]Tregion!$G154</f>
        <v>18.717000000000002</v>
      </c>
      <c r="J154" s="57"/>
      <c r="K154" s="58"/>
      <c r="L154" s="57"/>
      <c r="M154" s="58"/>
      <c r="N154" s="57"/>
      <c r="O154" s="58"/>
      <c r="Q154" s="57"/>
      <c r="R154" s="58">
        <f>[12]Tregion!$G154</f>
        <v>25.059958886049845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f>[5]Tregion!$A155</f>
        <v>40756</v>
      </c>
      <c r="B155" s="57">
        <f>[5]Tregion!$G155</f>
        <v>27.017000000000003</v>
      </c>
      <c r="C155" s="58">
        <f>[6]Tregion!$G155</f>
        <v>39.616</v>
      </c>
      <c r="D155" s="57">
        <f>[7]Tregion!$G155</f>
        <v>33.53</v>
      </c>
      <c r="E155" s="58">
        <f>[8]Tregion!$G155</f>
        <v>28.446000000000002</v>
      </c>
      <c r="F155" s="57">
        <f>[9]Tregion!$G155</f>
        <v>28.734999999999999</v>
      </c>
      <c r="G155" s="58">
        <f>[10]Tbasis!$E154</f>
        <v>29.357000000000003</v>
      </c>
      <c r="H155" s="57"/>
      <c r="I155" s="58">
        <f>[11]Tregion!$G155</f>
        <v>24.601000000000003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25.365248279897312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f>[5]Tregion!$A156</f>
        <v>40787</v>
      </c>
      <c r="B156" s="57">
        <f>[5]Tregion!$G156</f>
        <v>26.757000000000001</v>
      </c>
      <c r="C156" s="58">
        <f>[6]Tregion!$G156</f>
        <v>36.618000000000002</v>
      </c>
      <c r="D156" s="57">
        <f>[7]Tregion!$G156</f>
        <v>30.678000000000001</v>
      </c>
      <c r="E156" s="58">
        <f>[8]Tregion!$G156</f>
        <v>27.728000000000002</v>
      </c>
      <c r="F156" s="57">
        <f>[9]Tregion!$G156</f>
        <v>28.622</v>
      </c>
      <c r="G156" s="58">
        <f>[10]Tbasis!$E155</f>
        <v>28.707000000000001</v>
      </c>
      <c r="H156" s="57"/>
      <c r="I156" s="58">
        <f>[11]Tregion!$G156</f>
        <v>21.836000000000002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25.339992971309751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f>[5]Tregion!$A157</f>
        <v>40817</v>
      </c>
      <c r="B157" s="57">
        <f>[5]Tregion!$G157</f>
        <v>26.251000000000001</v>
      </c>
      <c r="C157" s="58">
        <f>[6]Tregion!$G157</f>
        <v>34.484999999999999</v>
      </c>
      <c r="D157" s="57">
        <f>[7]Tregion!$G157</f>
        <v>28.36</v>
      </c>
      <c r="E157" s="58">
        <f>[8]Tregion!$G157</f>
        <v>27.489000000000001</v>
      </c>
      <c r="F157" s="57">
        <f>[9]Tregion!$G157</f>
        <v>28.676000000000002</v>
      </c>
      <c r="G157" s="58">
        <f>[10]Tbasis!$E156</f>
        <v>27.481000000000002</v>
      </c>
      <c r="H157" s="57"/>
      <c r="I157" s="58">
        <f>[11]Tregion!$G157</f>
        <v>18.787000000000003</v>
      </c>
      <c r="J157" s="57"/>
      <c r="K157" s="58"/>
      <c r="L157" s="57"/>
      <c r="M157" s="58"/>
      <c r="N157" s="57"/>
      <c r="O157" s="58"/>
      <c r="Q157" s="57"/>
      <c r="R157" s="58">
        <f>[12]Tregion!$G157</f>
        <v>25.359576755115011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f>[5]Tregion!$A158</f>
        <v>40848</v>
      </c>
      <c r="B158" s="57">
        <f>[5]Tregion!$G158</f>
        <v>24.734999999999999</v>
      </c>
      <c r="C158" s="58">
        <f>[6]Tregion!$G158</f>
        <v>33.343000000000004</v>
      </c>
      <c r="D158" s="57">
        <f>[7]Tregion!$G158</f>
        <v>27.243000000000002</v>
      </c>
      <c r="E158" s="58">
        <f>[8]Tregion!$G158</f>
        <v>27.652000000000001</v>
      </c>
      <c r="F158" s="57">
        <f>[9]Tregion!$G158</f>
        <v>27.19</v>
      </c>
      <c r="G158" s="58">
        <f>[10]Tbasis!$E157</f>
        <v>25.864999999999998</v>
      </c>
      <c r="H158" s="57"/>
      <c r="I158" s="58">
        <f>[11]Tregion!$G158</f>
        <v>17.717000000000002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27.114909474981278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f>[5]Tregion!$A159</f>
        <v>40878</v>
      </c>
      <c r="B159" s="57">
        <f>[5]Tregion!$G159</f>
        <v>25.083000000000002</v>
      </c>
      <c r="C159" s="58">
        <f>[6]Tregion!$G159</f>
        <v>36.638000000000005</v>
      </c>
      <c r="D159" s="57">
        <f>[7]Tregion!$G159</f>
        <v>30.125</v>
      </c>
      <c r="E159" s="58">
        <f>[8]Tregion!$G159</f>
        <v>28.108000000000001</v>
      </c>
      <c r="F159" s="57">
        <f>[9]Tregion!$G159</f>
        <v>27.54</v>
      </c>
      <c r="G159" s="58">
        <f>[10]Tbasis!$E158</f>
        <v>26.163</v>
      </c>
      <c r="H159" s="57"/>
      <c r="I159" s="58">
        <f>[11]Tregion!$G159</f>
        <v>18.483000000000001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28.283905498209624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f>[5]Tregion!$A160</f>
        <v>40909</v>
      </c>
      <c r="B160" s="57">
        <f>[5]Tregion!$G160</f>
        <v>25.364000000000001</v>
      </c>
      <c r="C160" s="58">
        <f>[6]Tregion!$G160</f>
        <v>33.562000000000005</v>
      </c>
      <c r="D160" s="57">
        <f>[7]Tregion!$G160</f>
        <v>28.926000000000002</v>
      </c>
      <c r="E160" s="58">
        <f>[8]Tregion!$G160</f>
        <v>27.885000000000002</v>
      </c>
      <c r="F160" s="57">
        <f>[9]Tregion!$G160</f>
        <v>27.329000000000001</v>
      </c>
      <c r="G160" s="58">
        <f>[10]Tbasis!$E159</f>
        <v>26.524000000000001</v>
      </c>
      <c r="H160" s="57"/>
      <c r="I160" s="58">
        <f>[11]Tregion!$G160</f>
        <v>18.366</v>
      </c>
      <c r="J160" s="57"/>
      <c r="K160" s="58"/>
      <c r="L160" s="57"/>
      <c r="M160" s="58"/>
      <c r="N160" s="57"/>
      <c r="O160" s="58"/>
      <c r="Q160" s="57"/>
      <c r="R160" s="58">
        <f>[12]Tregion!$G160</f>
        <v>28.240563312148719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f>[5]Tregion!$A161</f>
        <v>40940</v>
      </c>
      <c r="B161" s="57">
        <f>[5]Tregion!$G161</f>
        <v>25.747</v>
      </c>
      <c r="C161" s="58">
        <f>[6]Tregion!$G161</f>
        <v>33.32</v>
      </c>
      <c r="D161" s="57">
        <f>[7]Tregion!$G161</f>
        <v>28.79</v>
      </c>
      <c r="E161" s="58">
        <f>[8]Tregion!$G161</f>
        <v>27.322000000000003</v>
      </c>
      <c r="F161" s="57">
        <f>[9]Tregion!$G161</f>
        <v>28.011000000000003</v>
      </c>
      <c r="G161" s="58">
        <f>[10]Tbasis!$E160</f>
        <v>26.907</v>
      </c>
      <c r="H161" s="57"/>
      <c r="I161" s="58">
        <f>[11]Tregion!$G161</f>
        <v>18.881</v>
      </c>
      <c r="J161" s="57"/>
      <c r="K161" s="58"/>
      <c r="L161" s="57"/>
      <c r="M161" s="58"/>
      <c r="N161" s="57"/>
      <c r="O161" s="58"/>
      <c r="Q161" s="57"/>
      <c r="R161" s="58">
        <f>[12]Tregion!$G161</f>
        <v>27.39860596886929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5">
      <c r="A8" s="50">
        <f>[5]Tregion!$J8</f>
        <v>37165</v>
      </c>
      <c r="B8" s="57">
        <f>[5]Tregion!$P8</f>
        <v>20.625</v>
      </c>
      <c r="C8" s="58">
        <f>[6]Tregion!$P8</f>
        <v>23.625</v>
      </c>
      <c r="D8" s="57">
        <f>[7]Tregion!$P8</f>
        <v>23.625</v>
      </c>
      <c r="E8" s="58">
        <f>[8]Tregion!$P8</f>
        <v>21.38</v>
      </c>
      <c r="F8" s="57">
        <f>[9]Tregion!$P8</f>
        <v>22.13</v>
      </c>
      <c r="G8" s="57">
        <f>[5]Tregion!$P8</f>
        <v>20.625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5">
      <c r="A9" s="50">
        <f>[5]Tregion!$J9</f>
        <v>37196</v>
      </c>
      <c r="B9" s="57">
        <f>[5]Tregion!$P9</f>
        <v>20.81</v>
      </c>
      <c r="C9" s="58">
        <f>[6]Tregion!$P9</f>
        <v>21</v>
      </c>
      <c r="D9" s="57">
        <f>[7]Tregion!$P9</f>
        <v>20.4375</v>
      </c>
      <c r="E9" s="58">
        <f>[8]Tregion!$P9</f>
        <v>21.94</v>
      </c>
      <c r="F9" s="57">
        <f>[9]Tregion!$P9</f>
        <v>21.45</v>
      </c>
      <c r="G9" s="57">
        <f>[5]Tregion!$P9</f>
        <v>20.81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34.988750000000117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5">
      <c r="A10" s="50">
        <f>[5]Tregion!$J10</f>
        <v>37226</v>
      </c>
      <c r="B10" s="57">
        <f>[5]Tregion!$P10</f>
        <v>24.375</v>
      </c>
      <c r="C10" s="58">
        <f>[6]Tregion!$P10</f>
        <v>27.375</v>
      </c>
      <c r="D10" s="57">
        <f>[7]Tregion!$P10</f>
        <v>27.188000000000002</v>
      </c>
      <c r="E10" s="58">
        <f>[8]Tregion!$P10</f>
        <v>27</v>
      </c>
      <c r="F10" s="57">
        <f>[9]Tregion!$P10</f>
        <v>25.875</v>
      </c>
      <c r="G10" s="57">
        <f>[5]Tregion!$P10</f>
        <v>24.375</v>
      </c>
      <c r="H10" s="57"/>
      <c r="I10" s="58">
        <f>[11]Tregion!$P10</f>
        <v>24.375</v>
      </c>
      <c r="J10" s="57"/>
      <c r="K10" s="58"/>
      <c r="L10" s="57"/>
      <c r="M10" s="58"/>
      <c r="N10" s="57"/>
      <c r="O10" s="58"/>
      <c r="Q10" s="57"/>
      <c r="R10" s="58">
        <f>[12]Tregion!$P10</f>
        <v>39.426091286661467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5">
      <c r="A11" s="50">
        <f>[5]Tregion!$J11</f>
        <v>37257</v>
      </c>
      <c r="B11" s="57">
        <f>[5]Tregion!$P11</f>
        <v>24.563000000000002</v>
      </c>
      <c r="C11" s="58">
        <f>[6]Tregion!$P11</f>
        <v>27.188000000000002</v>
      </c>
      <c r="D11" s="57">
        <f>[7]Tregion!$P11</f>
        <v>27.188000000000002</v>
      </c>
      <c r="E11" s="58">
        <f>[8]Tregion!$P11</f>
        <v>26.8125</v>
      </c>
      <c r="F11" s="57">
        <f>[9]Tregion!$P11</f>
        <v>26.25</v>
      </c>
      <c r="G11" s="57">
        <f>[5]Tregion!$P11</f>
        <v>24.563000000000002</v>
      </c>
      <c r="H11" s="57"/>
      <c r="I11" s="58">
        <f>[11]Tregion!$P11</f>
        <v>24.9375</v>
      </c>
      <c r="J11" s="57"/>
      <c r="K11" s="58"/>
      <c r="L11" s="57"/>
      <c r="M11" s="58"/>
      <c r="N11" s="57"/>
      <c r="O11" s="58"/>
      <c r="Q11" s="57"/>
      <c r="R11" s="58">
        <f>[12]Tregion!$P11</f>
        <v>35.059135360576626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5">
      <c r="A12" s="50">
        <f>[5]Tregion!$J12</f>
        <v>37288</v>
      </c>
      <c r="B12" s="57">
        <f>[5]Tregion!$P12</f>
        <v>24</v>
      </c>
      <c r="C12" s="58">
        <f>[6]Tregion!$P12</f>
        <v>25.425000000000001</v>
      </c>
      <c r="D12" s="57">
        <f>[7]Tregion!$P12</f>
        <v>25.5</v>
      </c>
      <c r="E12" s="58">
        <f>[8]Tregion!$P12</f>
        <v>26.625</v>
      </c>
      <c r="F12" s="57">
        <f>[9]Tregion!$P12</f>
        <v>25.5</v>
      </c>
      <c r="G12" s="57">
        <f>[5]Tregion!$P12</f>
        <v>24</v>
      </c>
      <c r="H12" s="57"/>
      <c r="I12" s="58">
        <f>[11]Tregion!$P12</f>
        <v>24.9375</v>
      </c>
      <c r="J12" s="57"/>
      <c r="K12" s="58"/>
      <c r="L12" s="57"/>
      <c r="M12" s="58"/>
      <c r="N12" s="57"/>
      <c r="O12" s="58"/>
      <c r="Q12" s="57"/>
      <c r="R12" s="58">
        <f>[12]Tregion!$P12</f>
        <v>34.829927037657164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5">
      <c r="A13" s="50">
        <f>[5]Tregion!$J13</f>
        <v>37316</v>
      </c>
      <c r="B13" s="57">
        <f>[5]Tregion!$P13</f>
        <v>23.625</v>
      </c>
      <c r="C13" s="58">
        <f>[6]Tregion!$P13</f>
        <v>22.875</v>
      </c>
      <c r="D13" s="57">
        <f>[7]Tregion!$P13</f>
        <v>22.875</v>
      </c>
      <c r="E13" s="58">
        <f>[8]Tregion!$P13</f>
        <v>24.75</v>
      </c>
      <c r="F13" s="57">
        <f>[9]Tregion!$P13</f>
        <v>24.938000000000002</v>
      </c>
      <c r="G13" s="57">
        <f>[5]Tregion!$P13</f>
        <v>23.625</v>
      </c>
      <c r="H13" s="57"/>
      <c r="I13" s="58">
        <f>[11]Tregion!$P13</f>
        <v>23.25</v>
      </c>
      <c r="J13" s="57"/>
      <c r="K13" s="58"/>
      <c r="L13" s="57"/>
      <c r="M13" s="58"/>
      <c r="N13" s="57"/>
      <c r="O13" s="58"/>
      <c r="Q13" s="57"/>
      <c r="R13" s="58">
        <f>[12]Tregion!$P13</f>
        <v>34.063504152238231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5">
      <c r="A14" s="50">
        <f>[5]Tregion!$J14</f>
        <v>37347</v>
      </c>
      <c r="B14" s="57">
        <f>[5]Tregion!$P14</f>
        <v>23.25</v>
      </c>
      <c r="C14" s="58">
        <f>[6]Tregion!$P14</f>
        <v>22.5</v>
      </c>
      <c r="D14" s="57">
        <f>[7]Tregion!$P14</f>
        <v>21</v>
      </c>
      <c r="E14" s="58">
        <f>[8]Tregion!$P14</f>
        <v>22.875</v>
      </c>
      <c r="F14" s="57">
        <f>[9]Tregion!$P14</f>
        <v>23.625</v>
      </c>
      <c r="G14" s="57">
        <f>[5]Tregion!$P14</f>
        <v>23.25</v>
      </c>
      <c r="H14" s="57"/>
      <c r="I14" s="58">
        <f>[11]Tregion!$P14</f>
        <v>22.3125</v>
      </c>
      <c r="J14" s="57"/>
      <c r="K14" s="58"/>
      <c r="L14" s="57"/>
      <c r="M14" s="58"/>
      <c r="N14" s="57"/>
      <c r="O14" s="58"/>
      <c r="Q14" s="57"/>
      <c r="R14" s="58">
        <f>[12]Tregion!$P14</f>
        <v>32.447438412895231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5">
      <c r="A15" s="50">
        <f>[5]Tregion!$J15</f>
        <v>37377</v>
      </c>
      <c r="B15" s="57">
        <f>[5]Tregion!$P15</f>
        <v>26.625</v>
      </c>
      <c r="C15" s="58">
        <f>[6]Tregion!$P15</f>
        <v>21.75</v>
      </c>
      <c r="D15" s="57">
        <f>[7]Tregion!$P15</f>
        <v>19.875</v>
      </c>
      <c r="E15" s="58">
        <f>[8]Tregion!$P15</f>
        <v>22.875</v>
      </c>
      <c r="F15" s="57">
        <f>[9]Tregion!$P15</f>
        <v>25.125</v>
      </c>
      <c r="G15" s="57">
        <f>[5]Tregion!$P15</f>
        <v>26.625</v>
      </c>
      <c r="H15" s="57"/>
      <c r="I15" s="58">
        <f>[11]Tregion!$P15</f>
        <v>22.3125</v>
      </c>
      <c r="J15" s="57"/>
      <c r="K15" s="58"/>
      <c r="L15" s="57"/>
      <c r="M15" s="58"/>
      <c r="N15" s="57"/>
      <c r="O15" s="58"/>
      <c r="Q15" s="57"/>
      <c r="R15" s="58">
        <f>[12]Tregion!$P15</f>
        <v>32.883556102129546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5">
      <c r="A16" s="50">
        <f>[5]Tregion!$J16</f>
        <v>37408</v>
      </c>
      <c r="B16" s="57">
        <f>[5]Tregion!$P16</f>
        <v>32.625</v>
      </c>
      <c r="C16" s="58">
        <f>[6]Tregion!$P16</f>
        <v>22.875</v>
      </c>
      <c r="D16" s="57">
        <f>[7]Tregion!$P16</f>
        <v>21</v>
      </c>
      <c r="E16" s="58">
        <f>[8]Tregion!$P16</f>
        <v>27.75</v>
      </c>
      <c r="F16" s="57">
        <f>[9]Tregion!$P16</f>
        <v>29.625</v>
      </c>
      <c r="G16" s="57">
        <f>[5]Tregion!$P16</f>
        <v>32.625</v>
      </c>
      <c r="H16" s="57"/>
      <c r="I16" s="58">
        <f>[11]Tregion!$P16</f>
        <v>27.375</v>
      </c>
      <c r="J16" s="57"/>
      <c r="K16" s="58"/>
      <c r="L16" s="57"/>
      <c r="M16" s="58"/>
      <c r="N16" s="57"/>
      <c r="O16" s="58"/>
      <c r="Q16" s="57"/>
      <c r="R16" s="58">
        <f>[12]Tregion!$P16</f>
        <v>33.602867224110433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5">
      <c r="A17" s="50">
        <f>[5]Tregion!$J17</f>
        <v>37438</v>
      </c>
      <c r="B17" s="57">
        <f>[5]Tregion!$P17</f>
        <v>37.5</v>
      </c>
      <c r="C17" s="58">
        <f>[6]Tregion!$P17</f>
        <v>33</v>
      </c>
      <c r="D17" s="57">
        <f>[7]Tregion!$P17</f>
        <v>30.75</v>
      </c>
      <c r="E17" s="58">
        <f>[8]Tregion!$P17</f>
        <v>34.5</v>
      </c>
      <c r="F17" s="57">
        <f>[9]Tregion!$P17</f>
        <v>34.3125</v>
      </c>
      <c r="G17" s="57">
        <f>[5]Tregion!$P17</f>
        <v>37.5</v>
      </c>
      <c r="H17" s="57"/>
      <c r="I17" s="58">
        <f>[11]Tregion!$P17</f>
        <v>33.9375</v>
      </c>
      <c r="J17" s="57"/>
      <c r="K17" s="58"/>
      <c r="L17" s="57"/>
      <c r="M17" s="58"/>
      <c r="N17" s="57"/>
      <c r="O17" s="58"/>
      <c r="Q17" s="57"/>
      <c r="R17" s="58">
        <f>[12]Tregion!$P17</f>
        <v>34.293047239900893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5">
      <c r="A18" s="50">
        <f>[5]Tregion!$J18</f>
        <v>37469</v>
      </c>
      <c r="B18" s="57">
        <f>[5]Tregion!$P18</f>
        <v>43.875</v>
      </c>
      <c r="C18" s="58">
        <f>[6]Tregion!$P18</f>
        <v>38.25</v>
      </c>
      <c r="D18" s="57">
        <f>[7]Tregion!$P18</f>
        <v>36.375</v>
      </c>
      <c r="E18" s="58">
        <f>[8]Tregion!$P18</f>
        <v>39.75</v>
      </c>
      <c r="F18" s="57">
        <f>[9]Tregion!$P18</f>
        <v>39.75</v>
      </c>
      <c r="G18" s="57">
        <f>[5]Tregion!$P18</f>
        <v>43.875</v>
      </c>
      <c r="H18" s="57"/>
      <c r="I18" s="58">
        <f>[11]Tregion!$P18</f>
        <v>39.1875</v>
      </c>
      <c r="J18" s="57"/>
      <c r="K18" s="58"/>
      <c r="L18" s="57"/>
      <c r="M18" s="58"/>
      <c r="N18" s="57"/>
      <c r="O18" s="58"/>
      <c r="Q18" s="57"/>
      <c r="R18" s="58">
        <f>[12]Tregion!$P18</f>
        <v>34.967651262808765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5">
      <c r="A19" s="50">
        <f>[5]Tregion!$J19</f>
        <v>37500</v>
      </c>
      <c r="B19" s="57">
        <f>[5]Tregion!$P19</f>
        <v>36</v>
      </c>
      <c r="C19" s="58">
        <f>[6]Tregion!$P19</f>
        <v>33.75</v>
      </c>
      <c r="D19" s="57">
        <f>[7]Tregion!$P19</f>
        <v>31.125</v>
      </c>
      <c r="E19" s="58">
        <f>[8]Tregion!$P19</f>
        <v>33.375</v>
      </c>
      <c r="F19" s="57">
        <f>[9]Tregion!$P19</f>
        <v>33.5625</v>
      </c>
      <c r="G19" s="57">
        <f>[5]Tregion!$P19</f>
        <v>36</v>
      </c>
      <c r="H19" s="57"/>
      <c r="I19" s="58">
        <f>[11]Tregion!$P19</f>
        <v>30.1875</v>
      </c>
      <c r="J19" s="57"/>
      <c r="K19" s="58"/>
      <c r="L19" s="57"/>
      <c r="M19" s="58"/>
      <c r="N19" s="57"/>
      <c r="O19" s="58"/>
      <c r="Q19" s="57"/>
      <c r="R19" s="58">
        <f>[12]Tregion!$P19</f>
        <v>34.974731038440311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5">
      <c r="A20" s="50">
        <f>[5]Tregion!$J20</f>
        <v>37530</v>
      </c>
      <c r="B20" s="57">
        <f>[5]Tregion!$P20</f>
        <v>26.813000000000002</v>
      </c>
      <c r="C20" s="58">
        <f>[6]Tregion!$P20</f>
        <v>26.625</v>
      </c>
      <c r="D20" s="57">
        <f>[7]Tregion!$P20</f>
        <v>27</v>
      </c>
      <c r="E20" s="58">
        <f>[8]Tregion!$P20</f>
        <v>28.5</v>
      </c>
      <c r="F20" s="57">
        <f>[9]Tregion!$P20</f>
        <v>28.313000000000002</v>
      </c>
      <c r="G20" s="57">
        <f>[5]Tregion!$P20</f>
        <v>26.813000000000002</v>
      </c>
      <c r="H20" s="57"/>
      <c r="I20" s="58">
        <f>[11]Tregion!$P20</f>
        <v>27.1875</v>
      </c>
      <c r="J20" s="57"/>
      <c r="K20" s="58"/>
      <c r="L20" s="57"/>
      <c r="M20" s="58"/>
      <c r="N20" s="57"/>
      <c r="O20" s="58"/>
      <c r="Q20" s="57"/>
      <c r="R20" s="58">
        <f>[12]Tregion!$P20</f>
        <v>35.334976667606682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5">
      <c r="A21" s="50">
        <f>[5]Tregion!$J21</f>
        <v>37561</v>
      </c>
      <c r="B21" s="57">
        <f>[5]Tregion!$P21</f>
        <v>25.688000000000002</v>
      </c>
      <c r="C21" s="58">
        <f>[6]Tregion!$P21</f>
        <v>25.125</v>
      </c>
      <c r="D21" s="57">
        <f>[7]Tregion!$P21</f>
        <v>25.5</v>
      </c>
      <c r="E21" s="58">
        <f>[8]Tregion!$P21</f>
        <v>26.813000000000002</v>
      </c>
      <c r="F21" s="57">
        <f>[9]Tregion!$P21</f>
        <v>27.563000000000002</v>
      </c>
      <c r="G21" s="57">
        <f>[5]Tregion!$P21</f>
        <v>25.688000000000002</v>
      </c>
      <c r="H21" s="57"/>
      <c r="I21" s="58">
        <f>[11]Tregion!$P21</f>
        <v>26.625</v>
      </c>
      <c r="J21" s="57"/>
      <c r="K21" s="58"/>
      <c r="L21" s="57"/>
      <c r="M21" s="58"/>
      <c r="N21" s="57"/>
      <c r="O21" s="58"/>
      <c r="Q21" s="57"/>
      <c r="R21" s="58">
        <f>[12]Tregion!$P21</f>
        <v>39.098141838730619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5">
      <c r="A22" s="50">
        <f>[5]Tregion!$J22</f>
        <v>37591</v>
      </c>
      <c r="B22" s="57">
        <f>[5]Tregion!$P22</f>
        <v>26.25</v>
      </c>
      <c r="C22" s="58">
        <f>[6]Tregion!$P22</f>
        <v>26.8125</v>
      </c>
      <c r="D22" s="57">
        <f>[7]Tregion!$P22</f>
        <v>27.1875</v>
      </c>
      <c r="E22" s="58">
        <f>[8]Tregion!$P22</f>
        <v>28.6875</v>
      </c>
      <c r="F22" s="57">
        <f>[9]Tregion!$P22</f>
        <v>29.438000000000002</v>
      </c>
      <c r="G22" s="57">
        <f>[5]Tregion!$P22</f>
        <v>26.25</v>
      </c>
      <c r="H22" s="57"/>
      <c r="I22" s="58">
        <f>[11]Tregion!$P22</f>
        <v>28.3125</v>
      </c>
      <c r="J22" s="57"/>
      <c r="K22" s="58"/>
      <c r="L22" s="57"/>
      <c r="M22" s="58"/>
      <c r="N22" s="57"/>
      <c r="O22" s="58"/>
      <c r="Q22" s="57"/>
      <c r="R22" s="58">
        <f>[12]Tregion!$P22</f>
        <v>42.165154385419328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5">
      <c r="A23" s="50">
        <f>[5]Tregion!$J23</f>
        <v>37622</v>
      </c>
      <c r="B23" s="57">
        <f>[5]Tregion!$P23</f>
        <v>26.625</v>
      </c>
      <c r="C23" s="58">
        <f>[6]Tregion!$P23</f>
        <v>29.8125</v>
      </c>
      <c r="D23" s="57">
        <f>[7]Tregion!$P23</f>
        <v>30</v>
      </c>
      <c r="E23" s="58">
        <f>[8]Tregion!$P23</f>
        <v>30.188000000000002</v>
      </c>
      <c r="F23" s="57">
        <f>[9]Tregion!$P23</f>
        <v>29.813000000000002</v>
      </c>
      <c r="G23" s="57">
        <f>[5]Tregion!$P23</f>
        <v>26.625</v>
      </c>
      <c r="H23" s="57"/>
      <c r="I23" s="58">
        <f>[11]Tregion!$P23</f>
        <v>21.375</v>
      </c>
      <c r="J23" s="57"/>
      <c r="K23" s="58"/>
      <c r="L23" s="57"/>
      <c r="M23" s="58"/>
      <c r="N23" s="57"/>
      <c r="O23" s="58"/>
      <c r="Q23" s="57"/>
      <c r="R23" s="58">
        <f>[12]Tregion!$P23</f>
        <v>42.785741719800569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5">
      <c r="A24" s="50">
        <f>[5]Tregion!$J24</f>
        <v>37653</v>
      </c>
      <c r="B24" s="57">
        <f>[5]Tregion!$P24</f>
        <v>26.25</v>
      </c>
      <c r="C24" s="58">
        <f>[6]Tregion!$P24</f>
        <v>28.6875</v>
      </c>
      <c r="D24" s="57">
        <f>[7]Tregion!$P24</f>
        <v>28.875</v>
      </c>
      <c r="E24" s="58">
        <f>[8]Tregion!$P24</f>
        <v>29.438000000000002</v>
      </c>
      <c r="F24" s="57">
        <f>[9]Tregion!$P24</f>
        <v>28.688000000000002</v>
      </c>
      <c r="G24" s="57">
        <f>[5]Tregion!$P24</f>
        <v>26.25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41.476739761067599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5">
      <c r="A25" s="50">
        <f>[5]Tregion!$J25</f>
        <v>37681</v>
      </c>
      <c r="B25" s="57">
        <f>[5]Tregion!$P25</f>
        <v>26.25</v>
      </c>
      <c r="C25" s="58">
        <f>[6]Tregion!$P25</f>
        <v>25.5</v>
      </c>
      <c r="D25" s="57">
        <f>[7]Tregion!$P25</f>
        <v>25.5</v>
      </c>
      <c r="E25" s="58">
        <f>[8]Tregion!$P25</f>
        <v>28.125</v>
      </c>
      <c r="F25" s="57">
        <f>[9]Tregion!$P25</f>
        <v>27.563000000000002</v>
      </c>
      <c r="G25" s="57">
        <f>[5]Tregion!$P25</f>
        <v>26.25</v>
      </c>
      <c r="H25" s="57"/>
      <c r="I25" s="58">
        <f>[11]Tregion!$P25</f>
        <v>18.75</v>
      </c>
      <c r="J25" s="57"/>
      <c r="K25" s="58"/>
      <c r="L25" s="57"/>
      <c r="M25" s="58"/>
      <c r="N25" s="57"/>
      <c r="O25" s="58"/>
      <c r="Q25" s="57"/>
      <c r="R25" s="58">
        <f>[12]Tregion!$P25</f>
        <v>40.097161714684731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5">
      <c r="A26" s="50">
        <f>[5]Tregion!$J26</f>
        <v>37712</v>
      </c>
      <c r="B26" s="57">
        <f>[5]Tregion!$P26</f>
        <v>25.875</v>
      </c>
      <c r="C26" s="58">
        <f>[6]Tregion!$P26</f>
        <v>25.6875</v>
      </c>
      <c r="D26" s="57">
        <f>[7]Tregion!$P26</f>
        <v>23.25</v>
      </c>
      <c r="E26" s="58">
        <f>[8]Tregion!$P26</f>
        <v>26.25</v>
      </c>
      <c r="F26" s="57">
        <f>[9]Tregion!$P26</f>
        <v>27.188000000000002</v>
      </c>
      <c r="G26" s="57">
        <f>[5]Tregion!$P26</f>
        <v>25.875</v>
      </c>
      <c r="H26" s="57"/>
      <c r="I26" s="58">
        <f>[11]Tregion!$P26</f>
        <v>17.625</v>
      </c>
      <c r="J26" s="57"/>
      <c r="K26" s="58"/>
      <c r="L26" s="57"/>
      <c r="M26" s="58"/>
      <c r="N26" s="57"/>
      <c r="O26" s="58"/>
      <c r="Q26" s="57"/>
      <c r="R26" s="58">
        <f>[12]Tregion!$P26</f>
        <v>38.03997522241017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5">
      <c r="A27" s="50">
        <f>[5]Tregion!$J27</f>
        <v>37742</v>
      </c>
      <c r="B27" s="57">
        <f>[5]Tregion!$P27</f>
        <v>25.875</v>
      </c>
      <c r="C27" s="58">
        <f>[6]Tregion!$P27</f>
        <v>23.0625</v>
      </c>
      <c r="D27" s="57">
        <f>[7]Tregion!$P27</f>
        <v>20.625</v>
      </c>
      <c r="E27" s="58">
        <f>[8]Tregion!$P27</f>
        <v>26.25</v>
      </c>
      <c r="F27" s="57">
        <f>[9]Tregion!$P27</f>
        <v>27.563000000000002</v>
      </c>
      <c r="G27" s="57">
        <f>[5]Tregion!$P27</f>
        <v>25.875</v>
      </c>
      <c r="H27" s="57"/>
      <c r="I27" s="58">
        <f>[11]Tregion!$P27</f>
        <v>18.375</v>
      </c>
      <c r="J27" s="57"/>
      <c r="K27" s="58"/>
      <c r="L27" s="57"/>
      <c r="M27" s="58"/>
      <c r="N27" s="57"/>
      <c r="O27" s="58"/>
      <c r="Q27" s="57"/>
      <c r="R27" s="58">
        <f>[12]Tregion!$P27</f>
        <v>38.179684298653086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5">
      <c r="A28" s="50">
        <f>[5]Tregion!$J28</f>
        <v>37773</v>
      </c>
      <c r="B28" s="57">
        <f>[5]Tregion!$P28</f>
        <v>29.25</v>
      </c>
      <c r="C28" s="58">
        <f>[6]Tregion!$P28</f>
        <v>24</v>
      </c>
      <c r="D28" s="57">
        <f>[7]Tregion!$P28</f>
        <v>21.5625</v>
      </c>
      <c r="E28" s="58">
        <f>[8]Tregion!$P28</f>
        <v>29.625</v>
      </c>
      <c r="F28" s="57">
        <f>[9]Tregion!$P28</f>
        <v>30.938000000000002</v>
      </c>
      <c r="G28" s="57">
        <f>[5]Tregion!$P28</f>
        <v>29.25</v>
      </c>
      <c r="H28" s="57"/>
      <c r="I28" s="58">
        <f>[11]Tregion!$P28</f>
        <v>21.375</v>
      </c>
      <c r="J28" s="57"/>
      <c r="K28" s="58"/>
      <c r="L28" s="57"/>
      <c r="M28" s="58"/>
      <c r="N28" s="57"/>
      <c r="O28" s="58"/>
      <c r="Q28" s="57"/>
      <c r="R28" s="58">
        <f>[12]Tregion!$P28</f>
        <v>38.594944002746196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5">
      <c r="A29" s="50">
        <f>[5]Tregion!$J29</f>
        <v>37803</v>
      </c>
      <c r="B29" s="57">
        <f>[5]Tregion!$P29</f>
        <v>40.125</v>
      </c>
      <c r="C29" s="58">
        <f>[6]Tregion!$P29</f>
        <v>38.625</v>
      </c>
      <c r="D29" s="57">
        <f>[7]Tregion!$P29</f>
        <v>35.25</v>
      </c>
      <c r="E29" s="58">
        <f>[8]Tregion!$P29</f>
        <v>37.313000000000002</v>
      </c>
      <c r="F29" s="57">
        <f>[9]Tregion!$P29</f>
        <v>41.438000000000002</v>
      </c>
      <c r="G29" s="57">
        <f>[5]Tregion!$P29</f>
        <v>40.125</v>
      </c>
      <c r="H29" s="57"/>
      <c r="I29" s="58">
        <f>[11]Tregion!$P29</f>
        <v>29.0625</v>
      </c>
      <c r="J29" s="57"/>
      <c r="K29" s="58"/>
      <c r="L29" s="57"/>
      <c r="M29" s="58"/>
      <c r="N29" s="57"/>
      <c r="O29" s="58"/>
      <c r="Q29" s="57"/>
      <c r="R29" s="58">
        <f>[12]Tregion!$P29</f>
        <v>38.954044101867616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5">
      <c r="A30" s="50">
        <f>[5]Tregion!$J30</f>
        <v>37834</v>
      </c>
      <c r="B30" s="57">
        <f>[5]Tregion!$P30</f>
        <v>45</v>
      </c>
      <c r="C30" s="58">
        <f>[6]Tregion!$P30</f>
        <v>43.875</v>
      </c>
      <c r="D30" s="57">
        <f>[7]Tregion!$P30</f>
        <v>41.25</v>
      </c>
      <c r="E30" s="58">
        <f>[8]Tregion!$P30</f>
        <v>44.25</v>
      </c>
      <c r="F30" s="57">
        <f>[9]Tregion!$P30</f>
        <v>46.125</v>
      </c>
      <c r="G30" s="57">
        <f>[5]Tregion!$P30</f>
        <v>45</v>
      </c>
      <c r="H30" s="57"/>
      <c r="I30" s="58">
        <f>[11]Tregion!$P30</f>
        <v>35.625</v>
      </c>
      <c r="J30" s="57"/>
      <c r="K30" s="58"/>
      <c r="L30" s="57"/>
      <c r="M30" s="58"/>
      <c r="N30" s="57"/>
      <c r="O30" s="58"/>
      <c r="Q30" s="57"/>
      <c r="R30" s="58">
        <f>[12]Tregion!$P30</f>
        <v>39.353668069151233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5">
      <c r="A31" s="50">
        <f>[5]Tregion!$J31</f>
        <v>37865</v>
      </c>
      <c r="B31" s="57">
        <f>[5]Tregion!$P31</f>
        <v>35.625</v>
      </c>
      <c r="C31" s="58">
        <f>[6]Tregion!$P31</f>
        <v>36.75</v>
      </c>
      <c r="D31" s="57">
        <f>[7]Tregion!$P31</f>
        <v>34.125</v>
      </c>
      <c r="E31" s="58">
        <f>[8]Tregion!$P31</f>
        <v>40.5</v>
      </c>
      <c r="F31" s="57">
        <f>[9]Tregion!$P31</f>
        <v>36.375</v>
      </c>
      <c r="G31" s="57">
        <f>[5]Tregion!$P31</f>
        <v>35.625</v>
      </c>
      <c r="H31" s="57"/>
      <c r="I31" s="58">
        <f>[11]Tregion!$P31</f>
        <v>28.125</v>
      </c>
      <c r="J31" s="57"/>
      <c r="K31" s="58"/>
      <c r="L31" s="57"/>
      <c r="M31" s="58"/>
      <c r="N31" s="57"/>
      <c r="O31" s="58"/>
      <c r="Q31" s="57"/>
      <c r="R31" s="58">
        <f>[12]Tregion!$P31</f>
        <v>39.406907839404425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5">
      <c r="A32" s="50">
        <f>[5]Tregion!$J32</f>
        <v>37895</v>
      </c>
      <c r="B32" s="57">
        <f>[5]Tregion!$P32</f>
        <v>27.75</v>
      </c>
      <c r="C32" s="58">
        <f>[6]Tregion!$P32</f>
        <v>29.0625</v>
      </c>
      <c r="D32" s="57">
        <f>[7]Tregion!$P32</f>
        <v>29.25</v>
      </c>
      <c r="E32" s="58">
        <f>[8]Tregion!$P32</f>
        <v>30</v>
      </c>
      <c r="F32" s="57">
        <f>[9]Tregion!$P32</f>
        <v>28.688000000000002</v>
      </c>
      <c r="G32" s="57">
        <f>[5]Tregion!$P32</f>
        <v>27.75</v>
      </c>
      <c r="H32" s="57"/>
      <c r="I32" s="58">
        <f>[11]Tregion!$P32</f>
        <v>21</v>
      </c>
      <c r="J32" s="57"/>
      <c r="K32" s="58"/>
      <c r="L32" s="57"/>
      <c r="M32" s="58"/>
      <c r="N32" s="57"/>
      <c r="O32" s="58"/>
      <c r="Q32" s="57"/>
      <c r="R32" s="58">
        <f>[12]Tregion!$P32</f>
        <v>39.570778632717008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5">
      <c r="A33" s="50">
        <f>[5]Tregion!$J33</f>
        <v>37926</v>
      </c>
      <c r="B33" s="57">
        <f>[5]Tregion!$P33</f>
        <v>26.625</v>
      </c>
      <c r="C33" s="58">
        <f>[6]Tregion!$P33</f>
        <v>26.0625</v>
      </c>
      <c r="D33" s="57">
        <f>[7]Tregion!$P33</f>
        <v>26.25</v>
      </c>
      <c r="E33" s="58">
        <f>[8]Tregion!$P33</f>
        <v>28.688000000000002</v>
      </c>
      <c r="F33" s="57">
        <f>[9]Tregion!$P33</f>
        <v>28.5</v>
      </c>
      <c r="G33" s="57">
        <f>[5]Tregion!$P33</f>
        <v>26.625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42.62081440771162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5">
      <c r="A34" s="50">
        <f>[5]Tregion!$J34</f>
        <v>37956</v>
      </c>
      <c r="B34" s="57">
        <f>[5]Tregion!$P34</f>
        <v>26.625</v>
      </c>
      <c r="C34" s="58">
        <f>[6]Tregion!$P34</f>
        <v>27.9375</v>
      </c>
      <c r="D34" s="57">
        <f>[7]Tregion!$P34</f>
        <v>28.125</v>
      </c>
      <c r="E34" s="58">
        <f>[8]Tregion!$P34</f>
        <v>30.1875</v>
      </c>
      <c r="F34" s="57">
        <f>[9]Tregion!$P34</f>
        <v>29.438000000000002</v>
      </c>
      <c r="G34" s="57">
        <f>[5]Tregion!$P34</f>
        <v>26.625</v>
      </c>
      <c r="H34" s="57"/>
      <c r="I34" s="58">
        <f>[11]Tregion!$P34</f>
        <v>21.75</v>
      </c>
      <c r="J34" s="57"/>
      <c r="K34" s="58"/>
      <c r="L34" s="57"/>
      <c r="M34" s="58"/>
      <c r="N34" s="57"/>
      <c r="O34" s="58"/>
      <c r="Q34" s="57"/>
      <c r="R34" s="58">
        <f>[12]Tregion!$P34</f>
        <v>44.783520481313275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5">
      <c r="A35" s="50">
        <f>[5]Tregion!$J35</f>
        <v>37987</v>
      </c>
      <c r="B35" s="57">
        <f>[5]Tregion!$P35</f>
        <v>27.113</v>
      </c>
      <c r="C35" s="58">
        <f>[6]Tregion!$P35</f>
        <v>30.202500000000001</v>
      </c>
      <c r="D35" s="57">
        <f>[7]Tregion!$P35</f>
        <v>30.113000000000003</v>
      </c>
      <c r="E35" s="58">
        <f>[8]Tregion!$P35</f>
        <v>30.743000000000002</v>
      </c>
      <c r="F35" s="57">
        <f>[9]Tregion!$P35</f>
        <v>30.188000000000002</v>
      </c>
      <c r="G35" s="57">
        <f>[5]Tregion!$P35</f>
        <v>27.113</v>
      </c>
      <c r="H35" s="57"/>
      <c r="I35" s="58">
        <f>[11]Tregion!$P35</f>
        <v>14.4375</v>
      </c>
      <c r="J35" s="57"/>
      <c r="K35" s="58"/>
      <c r="L35" s="57"/>
      <c r="M35" s="58"/>
      <c r="N35" s="57"/>
      <c r="O35" s="58"/>
      <c r="Q35" s="57"/>
      <c r="R35" s="58">
        <f>[12]Tregion!$P35</f>
        <v>43.074896908746453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5">
      <c r="A36" s="50">
        <f>[5]Tregion!$J36</f>
        <v>38018</v>
      </c>
      <c r="B36" s="57">
        <f>[5]Tregion!$P36</f>
        <v>26.76</v>
      </c>
      <c r="C36" s="58">
        <f>[6]Tregion!$P36</f>
        <v>29.234999999999999</v>
      </c>
      <c r="D36" s="57">
        <f>[7]Tregion!$P36</f>
        <v>29.145</v>
      </c>
      <c r="E36" s="58">
        <f>[8]Tregion!$P36</f>
        <v>30.098000000000003</v>
      </c>
      <c r="F36" s="57">
        <f>[9]Tregion!$P36</f>
        <v>29.145</v>
      </c>
      <c r="G36" s="57">
        <f>[5]Tregion!$P36</f>
        <v>26.76</v>
      </c>
      <c r="H36" s="57"/>
      <c r="I36" s="58">
        <f>[11]Tregion!$P36</f>
        <v>16.125</v>
      </c>
      <c r="J36" s="57"/>
      <c r="K36" s="58"/>
      <c r="L36" s="57"/>
      <c r="M36" s="58"/>
      <c r="N36" s="57"/>
      <c r="O36" s="58"/>
      <c r="Q36" s="57"/>
      <c r="R36" s="58">
        <f>[12]Tregion!$P36</f>
        <v>41.565949035199019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5">
      <c r="A37" s="50">
        <f>[5]Tregion!$J37</f>
        <v>38047</v>
      </c>
      <c r="B37" s="57">
        <f>[5]Tregion!$P37</f>
        <v>26.76</v>
      </c>
      <c r="C37" s="58">
        <f>[6]Tregion!$P37</f>
        <v>26.49</v>
      </c>
      <c r="D37" s="57">
        <f>[7]Tregion!$P37</f>
        <v>26.25</v>
      </c>
      <c r="E37" s="58">
        <f>[8]Tregion!$P37</f>
        <v>28.973000000000003</v>
      </c>
      <c r="F37" s="57">
        <f>[9]Tregion!$P37</f>
        <v>28.11</v>
      </c>
      <c r="G37" s="57">
        <f>[5]Tregion!$P37</f>
        <v>26.76</v>
      </c>
      <c r="H37" s="57"/>
      <c r="I37" s="58">
        <f>[11]Tregion!$P37</f>
        <v>13.875</v>
      </c>
      <c r="J37" s="57"/>
      <c r="K37" s="58"/>
      <c r="L37" s="57"/>
      <c r="M37" s="58"/>
      <c r="N37" s="57"/>
      <c r="O37" s="58"/>
      <c r="Q37" s="57"/>
      <c r="R37" s="58">
        <f>[12]Tregion!$P37</f>
        <v>39.639116479072293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5">
      <c r="A38" s="50">
        <f>[5]Tregion!$J38</f>
        <v>38078</v>
      </c>
      <c r="B38" s="57">
        <f>[5]Tregion!$P38</f>
        <v>26.414999999999999</v>
      </c>
      <c r="C38" s="58">
        <f>[6]Tregion!$P38</f>
        <v>26.655000000000001</v>
      </c>
      <c r="D38" s="57">
        <f>[7]Tregion!$P38</f>
        <v>24.315000000000001</v>
      </c>
      <c r="E38" s="58">
        <f>[8]Tregion!$P38</f>
        <v>27.36</v>
      </c>
      <c r="F38" s="57">
        <f>[9]Tregion!$P38</f>
        <v>27.758000000000003</v>
      </c>
      <c r="G38" s="57">
        <f>[5]Tregion!$P38</f>
        <v>26.414999999999999</v>
      </c>
      <c r="H38" s="57"/>
      <c r="I38" s="58">
        <f>[11]Tregion!$P38</f>
        <v>19.875</v>
      </c>
      <c r="J38" s="57"/>
      <c r="K38" s="58"/>
      <c r="L38" s="57"/>
      <c r="M38" s="58"/>
      <c r="N38" s="57"/>
      <c r="O38" s="58"/>
      <c r="Q38" s="57"/>
      <c r="R38" s="58">
        <f>[12]Tregion!$P38</f>
        <v>36.957351320023037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5">
      <c r="A39" s="50">
        <f>[5]Tregion!$J39</f>
        <v>38108</v>
      </c>
      <c r="B39" s="57">
        <f>[5]Tregion!$P39</f>
        <v>26.414999999999999</v>
      </c>
      <c r="C39" s="58">
        <f>[6]Tregion!$P39</f>
        <v>24.397500000000001</v>
      </c>
      <c r="D39" s="57">
        <f>[7]Tregion!$P39</f>
        <v>22.065000000000001</v>
      </c>
      <c r="E39" s="58">
        <f>[8]Tregion!$P39</f>
        <v>27.36</v>
      </c>
      <c r="F39" s="57">
        <f>[9]Tregion!$P39</f>
        <v>28.11</v>
      </c>
      <c r="G39" s="57">
        <f>[5]Tregion!$P39</f>
        <v>26.414999999999999</v>
      </c>
      <c r="H39" s="57"/>
      <c r="I39" s="58">
        <f>[11]Tregion!$P39</f>
        <v>19.875</v>
      </c>
      <c r="J39" s="57"/>
      <c r="K39" s="58"/>
      <c r="L39" s="57"/>
      <c r="M39" s="58"/>
      <c r="N39" s="57"/>
      <c r="O39" s="58"/>
      <c r="Q39" s="57"/>
      <c r="R39" s="58">
        <f>[12]Tregion!$P39</f>
        <v>36.890528763293112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5">
      <c r="A40" s="50">
        <f>[5]Tregion!$J40</f>
        <v>38139</v>
      </c>
      <c r="B40" s="57">
        <f>[5]Tregion!$P40</f>
        <v>29.543000000000003</v>
      </c>
      <c r="C40" s="58">
        <f>[6]Tregion!$P40</f>
        <v>25.2</v>
      </c>
      <c r="D40" s="57">
        <f>[7]Tregion!$P40</f>
        <v>22.868000000000002</v>
      </c>
      <c r="E40" s="58">
        <f>[8]Tregion!$P40</f>
        <v>30.263000000000002</v>
      </c>
      <c r="F40" s="57">
        <f>[9]Tregion!$P40</f>
        <v>31.238000000000003</v>
      </c>
      <c r="G40" s="57">
        <f>[5]Tregion!$P40</f>
        <v>29.543000000000003</v>
      </c>
      <c r="H40" s="57"/>
      <c r="I40" s="58">
        <f>[11]Tregion!$P40</f>
        <v>24.375</v>
      </c>
      <c r="J40" s="57"/>
      <c r="K40" s="58"/>
      <c r="L40" s="57"/>
      <c r="M40" s="58"/>
      <c r="N40" s="57"/>
      <c r="O40" s="58"/>
      <c r="Q40" s="57"/>
      <c r="R40" s="58">
        <f>[12]Tregion!$P40</f>
        <v>37.384759706466966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5">
      <c r="A41" s="50">
        <f>[5]Tregion!$J41</f>
        <v>38169</v>
      </c>
      <c r="B41" s="57">
        <f>[5]Tregion!$P41</f>
        <v>39.623000000000005</v>
      </c>
      <c r="C41" s="58">
        <f>[6]Tregion!$P41</f>
        <v>37.792499999999997</v>
      </c>
      <c r="D41" s="57">
        <f>[7]Tregion!$P41</f>
        <v>34.628</v>
      </c>
      <c r="E41" s="58">
        <f>[8]Tregion!$P41</f>
        <v>36.869999999999997</v>
      </c>
      <c r="F41" s="57">
        <f>[9]Tregion!$P41</f>
        <v>40.965000000000003</v>
      </c>
      <c r="G41" s="57">
        <f>[5]Tregion!$P41</f>
        <v>39.623000000000005</v>
      </c>
      <c r="H41" s="57"/>
      <c r="I41" s="58">
        <f>[11]Tregion!$P41</f>
        <v>27.375</v>
      </c>
      <c r="J41" s="57"/>
      <c r="K41" s="58"/>
      <c r="L41" s="57"/>
      <c r="M41" s="58"/>
      <c r="N41" s="57"/>
      <c r="O41" s="58"/>
      <c r="Q41" s="57"/>
      <c r="R41" s="58">
        <f>[12]Tregion!$P41</f>
        <v>37.972001249783553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5">
      <c r="A42" s="50">
        <f>[5]Tregion!$J42</f>
        <v>38200</v>
      </c>
      <c r="B42" s="57">
        <f>[5]Tregion!$P42</f>
        <v>44.145000000000003</v>
      </c>
      <c r="C42" s="58">
        <f>[6]Tregion!$P42</f>
        <v>42.307499999999997</v>
      </c>
      <c r="D42" s="57">
        <f>[7]Tregion!$P42</f>
        <v>39.78</v>
      </c>
      <c r="E42" s="58">
        <f>[8]Tregion!$P42</f>
        <v>42.825000000000003</v>
      </c>
      <c r="F42" s="57">
        <f>[9]Tregion!$P42</f>
        <v>45.308</v>
      </c>
      <c r="G42" s="57">
        <f>[5]Tregion!$P42</f>
        <v>44.145000000000003</v>
      </c>
      <c r="H42" s="57"/>
      <c r="I42" s="58">
        <f>[11]Tregion!$P42</f>
        <v>34.125</v>
      </c>
      <c r="J42" s="57"/>
      <c r="K42" s="58"/>
      <c r="L42" s="57"/>
      <c r="M42" s="58"/>
      <c r="N42" s="57"/>
      <c r="O42" s="58"/>
      <c r="Q42" s="57"/>
      <c r="R42" s="58">
        <f>[12]Tregion!$P42</f>
        <v>38.469813521681125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5">
      <c r="A43" s="50">
        <f>[5]Tregion!$J43</f>
        <v>38231</v>
      </c>
      <c r="B43" s="57">
        <f>[5]Tregion!$P43</f>
        <v>35.453000000000003</v>
      </c>
      <c r="C43" s="58">
        <f>[6]Tregion!$P43</f>
        <v>36.18</v>
      </c>
      <c r="D43" s="57">
        <f>[7]Tregion!$P43</f>
        <v>33.659999999999997</v>
      </c>
      <c r="E43" s="58">
        <f>[8]Tregion!$P43</f>
        <v>39.608000000000004</v>
      </c>
      <c r="F43" s="57">
        <f>[9]Tregion!$P43</f>
        <v>36.270000000000003</v>
      </c>
      <c r="G43" s="57">
        <f>[5]Tregion!$P43</f>
        <v>35.453000000000003</v>
      </c>
      <c r="H43" s="57"/>
      <c r="I43" s="58">
        <f>[11]Tregion!$P43</f>
        <v>21.9375</v>
      </c>
      <c r="J43" s="57"/>
      <c r="K43" s="58"/>
      <c r="L43" s="57"/>
      <c r="M43" s="58"/>
      <c r="N43" s="57"/>
      <c r="O43" s="58"/>
      <c r="Q43" s="57"/>
      <c r="R43" s="58">
        <f>[12]Tregion!$P43</f>
        <v>38.392930489415932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5">
      <c r="A44" s="50">
        <f>[5]Tregion!$J44</f>
        <v>38261</v>
      </c>
      <c r="B44" s="57">
        <f>[5]Tregion!$P44</f>
        <v>28.155000000000001</v>
      </c>
      <c r="C44" s="58">
        <f>[6]Tregion!$P44</f>
        <v>29.565000000000001</v>
      </c>
      <c r="D44" s="57">
        <f>[7]Tregion!$P44</f>
        <v>29.475000000000001</v>
      </c>
      <c r="E44" s="58">
        <f>[8]Tregion!$P44</f>
        <v>30.585000000000001</v>
      </c>
      <c r="F44" s="57">
        <f>[9]Tregion!$P44</f>
        <v>29.153000000000002</v>
      </c>
      <c r="G44" s="57">
        <f>[5]Tregion!$P44</f>
        <v>28.155000000000001</v>
      </c>
      <c r="H44" s="57"/>
      <c r="I44" s="58">
        <f>[11]Tregion!$P44</f>
        <v>22.875</v>
      </c>
      <c r="J44" s="57"/>
      <c r="K44" s="58"/>
      <c r="L44" s="57"/>
      <c r="M44" s="58"/>
      <c r="N44" s="57"/>
      <c r="O44" s="58"/>
      <c r="Q44" s="57"/>
      <c r="R44" s="58">
        <f>[12]Tregion!$P44</f>
        <v>38.396297753890465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5">
      <c r="A45" s="50">
        <f>[5]Tregion!$J45</f>
        <v>38292</v>
      </c>
      <c r="B45" s="57">
        <f>[5]Tregion!$P45</f>
        <v>27.113</v>
      </c>
      <c r="C45" s="58">
        <f>[6]Tregion!$P45</f>
        <v>26.984999999999999</v>
      </c>
      <c r="D45" s="57">
        <f>[7]Tregion!$P45</f>
        <v>26.903000000000002</v>
      </c>
      <c r="E45" s="58">
        <f>[8]Tregion!$P45</f>
        <v>29.46</v>
      </c>
      <c r="F45" s="57">
        <f>[9]Tregion!$P45</f>
        <v>28.95</v>
      </c>
      <c r="G45" s="57">
        <f>[5]Tregion!$P45</f>
        <v>27.113</v>
      </c>
      <c r="H45" s="57"/>
      <c r="I45" s="58">
        <f>[11]Tregion!$P45</f>
        <v>19.5</v>
      </c>
      <c r="J45" s="57"/>
      <c r="K45" s="58"/>
      <c r="L45" s="57"/>
      <c r="M45" s="58"/>
      <c r="N45" s="57"/>
      <c r="O45" s="58"/>
      <c r="Q45" s="57"/>
      <c r="R45" s="58">
        <f>[12]Tregion!$P45</f>
        <v>41.137769266094232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5">
      <c r="A46" s="50">
        <f>[5]Tregion!$J46</f>
        <v>38322</v>
      </c>
      <c r="B46" s="57">
        <f>[5]Tregion!$P46</f>
        <v>27.113</v>
      </c>
      <c r="C46" s="58">
        <f>[6]Tregion!$P46</f>
        <v>28.5975</v>
      </c>
      <c r="D46" s="57">
        <f>[7]Tregion!$P46</f>
        <v>28.508000000000003</v>
      </c>
      <c r="E46" s="58">
        <f>[8]Tregion!$P46</f>
        <v>30.75</v>
      </c>
      <c r="F46" s="57">
        <f>[9]Tregion!$P46</f>
        <v>29.843</v>
      </c>
      <c r="G46" s="57">
        <f>[5]Tregion!$P46</f>
        <v>27.113</v>
      </c>
      <c r="H46" s="57"/>
      <c r="I46" s="58">
        <f>[11]Tregion!$P46</f>
        <v>21.5625</v>
      </c>
      <c r="J46" s="57"/>
      <c r="K46" s="58"/>
      <c r="L46" s="57"/>
      <c r="M46" s="58"/>
      <c r="N46" s="57"/>
      <c r="O46" s="58"/>
      <c r="Q46" s="57"/>
      <c r="R46" s="58">
        <f>[12]Tregion!$P46</f>
        <v>43.112502940272982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5">
      <c r="A47" s="50">
        <f>[5]Tregion!$J47</f>
        <v>38353</v>
      </c>
      <c r="B47" s="57">
        <f>[5]Tregion!$P47</f>
        <v>27.308</v>
      </c>
      <c r="C47" s="58">
        <f>[6]Tregion!$P47</f>
        <v>30.57</v>
      </c>
      <c r="D47" s="57">
        <f>[7]Tregion!$P47</f>
        <v>30.285</v>
      </c>
      <c r="E47" s="58">
        <f>[8]Tregion!$P47</f>
        <v>31.268000000000001</v>
      </c>
      <c r="F47" s="57">
        <f>[9]Tregion!$P47</f>
        <v>30.405000000000001</v>
      </c>
      <c r="G47" s="57">
        <f>[5]Tregion!$P47</f>
        <v>27.308</v>
      </c>
      <c r="H47" s="57"/>
      <c r="I47" s="58">
        <f>[11]Tregion!$P47</f>
        <v>14.4375</v>
      </c>
      <c r="J47" s="57"/>
      <c r="K47" s="58"/>
      <c r="L47" s="57"/>
      <c r="M47" s="58"/>
      <c r="N47" s="57"/>
      <c r="O47" s="58"/>
      <c r="Q47" s="57"/>
      <c r="R47" s="58">
        <f>[12]Tregion!$P47</f>
        <v>43.075771743924136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5">
      <c r="A48" s="50">
        <f>[5]Tregion!$J48</f>
        <v>38384</v>
      </c>
      <c r="B48" s="57">
        <f>[5]Tregion!$P48</f>
        <v>26.963000000000001</v>
      </c>
      <c r="C48" s="58">
        <f>[6]Tregion!$P48</f>
        <v>29.745000000000001</v>
      </c>
      <c r="D48" s="57">
        <f>[7]Tregion!$P48</f>
        <v>29.453000000000003</v>
      </c>
      <c r="E48" s="58">
        <f>[8]Tregion!$P48</f>
        <v>30.713000000000001</v>
      </c>
      <c r="F48" s="57">
        <f>[9]Tregion!$P48</f>
        <v>29.355</v>
      </c>
      <c r="G48" s="57">
        <f>[5]Tregion!$P48</f>
        <v>26.963000000000001</v>
      </c>
      <c r="H48" s="57"/>
      <c r="I48" s="58">
        <f>[11]Tregion!$P48</f>
        <v>16.125</v>
      </c>
      <c r="J48" s="57"/>
      <c r="K48" s="58"/>
      <c r="L48" s="57"/>
      <c r="M48" s="58"/>
      <c r="N48" s="57"/>
      <c r="O48" s="58"/>
      <c r="Q48" s="57"/>
      <c r="R48" s="58">
        <f>[12]Tregion!$P48</f>
        <v>41.608569293542715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5">
      <c r="A49" s="50">
        <f>[5]Tregion!$J49</f>
        <v>38412</v>
      </c>
      <c r="B49" s="57">
        <f>[5]Tregion!$P49</f>
        <v>26.963000000000001</v>
      </c>
      <c r="C49" s="58">
        <f>[6]Tregion!$P49</f>
        <v>27.39</v>
      </c>
      <c r="D49" s="57">
        <f>[7]Tregion!$P49</f>
        <v>26.963000000000001</v>
      </c>
      <c r="E49" s="58">
        <f>[8]Tregion!$P49</f>
        <v>29.745000000000001</v>
      </c>
      <c r="F49" s="57">
        <f>[9]Tregion!$P49</f>
        <v>28.305</v>
      </c>
      <c r="G49" s="57">
        <f>[5]Tregion!$P49</f>
        <v>26.963000000000001</v>
      </c>
      <c r="H49" s="57"/>
      <c r="I49" s="58">
        <f>[11]Tregion!$P49</f>
        <v>13.875</v>
      </c>
      <c r="J49" s="57"/>
      <c r="K49" s="58"/>
      <c r="L49" s="57"/>
      <c r="M49" s="58"/>
      <c r="N49" s="57"/>
      <c r="O49" s="58"/>
      <c r="Q49" s="57"/>
      <c r="R49" s="58">
        <f>[12]Tregion!$P49</f>
        <v>39.73670313390398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5">
      <c r="A50" s="50">
        <f>[5]Tregion!$J50</f>
        <v>38443</v>
      </c>
      <c r="B50" s="57">
        <f>[5]Tregion!$P50</f>
        <v>26.61</v>
      </c>
      <c r="C50" s="58">
        <f>[6]Tregion!$P50</f>
        <v>27.532499999999999</v>
      </c>
      <c r="D50" s="57">
        <f>[7]Tregion!$P50</f>
        <v>25.305</v>
      </c>
      <c r="E50" s="58">
        <f>[8]Tregion!$P50</f>
        <v>28.364999999999998</v>
      </c>
      <c r="F50" s="57">
        <f>[9]Tregion!$P50</f>
        <v>27.953000000000003</v>
      </c>
      <c r="G50" s="57">
        <f>[5]Tregion!$P50</f>
        <v>26.61</v>
      </c>
      <c r="H50" s="57"/>
      <c r="I50" s="58">
        <f>[11]Tregion!$P50</f>
        <v>19.125</v>
      </c>
      <c r="J50" s="57"/>
      <c r="K50" s="58"/>
      <c r="L50" s="57"/>
      <c r="M50" s="58"/>
      <c r="N50" s="57"/>
      <c r="O50" s="58"/>
      <c r="Q50" s="57"/>
      <c r="R50" s="58">
        <f>[12]Tregion!$P50</f>
        <v>37.006077759687841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5">
      <c r="A51" s="50">
        <f>[5]Tregion!$J51</f>
        <v>38473</v>
      </c>
      <c r="B51" s="57">
        <f>[5]Tregion!$P51</f>
        <v>26.61</v>
      </c>
      <c r="C51" s="58">
        <f>[6]Tregion!$P51</f>
        <v>25.59</v>
      </c>
      <c r="D51" s="57">
        <f>[7]Tregion!$P51</f>
        <v>23.37</v>
      </c>
      <c r="E51" s="58">
        <f>[8]Tregion!$P51</f>
        <v>28.364999999999998</v>
      </c>
      <c r="F51" s="57">
        <f>[9]Tregion!$P51</f>
        <v>28.305</v>
      </c>
      <c r="G51" s="57">
        <f>[5]Tregion!$P51</f>
        <v>26.61</v>
      </c>
      <c r="H51" s="57"/>
      <c r="I51" s="58">
        <f>[11]Tregion!$P51</f>
        <v>19.125</v>
      </c>
      <c r="J51" s="57"/>
      <c r="K51" s="58"/>
      <c r="L51" s="57"/>
      <c r="M51" s="58"/>
      <c r="N51" s="57"/>
      <c r="O51" s="58"/>
      <c r="Q51" s="57"/>
      <c r="R51" s="58">
        <f>[12]Tregion!$P51</f>
        <v>36.940221584092683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5">
      <c r="A52" s="50">
        <f>[5]Tregion!$J52</f>
        <v>38504</v>
      </c>
      <c r="B52" s="57">
        <f>[5]Tregion!$P52</f>
        <v>29.76</v>
      </c>
      <c r="C52" s="58">
        <f>[6]Tregion!$P52</f>
        <v>26.287500000000001</v>
      </c>
      <c r="D52" s="57">
        <f>[7]Tregion!$P52</f>
        <v>24.06</v>
      </c>
      <c r="E52" s="58">
        <f>[8]Tregion!$P52</f>
        <v>30.855</v>
      </c>
      <c r="F52" s="57">
        <f>[9]Tregion!$P52</f>
        <v>31.454999999999998</v>
      </c>
      <c r="G52" s="57">
        <f>[5]Tregion!$P52</f>
        <v>29.76</v>
      </c>
      <c r="H52" s="57"/>
      <c r="I52" s="58">
        <f>[11]Tregion!$P52</f>
        <v>22.875</v>
      </c>
      <c r="J52" s="57"/>
      <c r="K52" s="58"/>
      <c r="L52" s="57"/>
      <c r="M52" s="58"/>
      <c r="N52" s="57"/>
      <c r="O52" s="58"/>
      <c r="Q52" s="57"/>
      <c r="R52" s="58">
        <f>[12]Tregion!$P52</f>
        <v>37.418940907763506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5">
      <c r="A53" s="50">
        <f>[5]Tregion!$J53</f>
        <v>38534</v>
      </c>
      <c r="B53" s="57">
        <f>[5]Tregion!$P53</f>
        <v>39.914999999999999</v>
      </c>
      <c r="C53" s="58">
        <f>[6]Tregion!$P53</f>
        <v>37.125</v>
      </c>
      <c r="D53" s="57">
        <f>[7]Tregion!$P53</f>
        <v>34.17</v>
      </c>
      <c r="E53" s="58">
        <f>[8]Tregion!$P53</f>
        <v>36.533000000000001</v>
      </c>
      <c r="F53" s="57">
        <f>[9]Tregion!$P53</f>
        <v>41.25</v>
      </c>
      <c r="G53" s="57">
        <f>[5]Tregion!$P53</f>
        <v>39.914999999999999</v>
      </c>
      <c r="H53" s="57"/>
      <c r="I53" s="58">
        <f>[11]Tregion!$P53</f>
        <v>20.625</v>
      </c>
      <c r="J53" s="57"/>
      <c r="K53" s="58"/>
      <c r="L53" s="57"/>
      <c r="M53" s="58"/>
      <c r="N53" s="57"/>
      <c r="O53" s="58"/>
      <c r="Q53" s="57"/>
      <c r="R53" s="58">
        <f>[12]Tregion!$P53</f>
        <v>37.988066243444578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5">
      <c r="A54" s="50">
        <f>[5]Tregion!$J54</f>
        <v>38565</v>
      </c>
      <c r="B54" s="57">
        <f>[5]Tregion!$P54</f>
        <v>44.468000000000004</v>
      </c>
      <c r="C54" s="58">
        <f>[6]Tregion!$P54</f>
        <v>41.017499999999998</v>
      </c>
      <c r="D54" s="57">
        <f>[7]Tregion!$P54</f>
        <v>38.603000000000002</v>
      </c>
      <c r="E54" s="58">
        <f>[8]Tregion!$P54</f>
        <v>41.648000000000003</v>
      </c>
      <c r="F54" s="57">
        <f>[9]Tregion!$P54</f>
        <v>45.623000000000005</v>
      </c>
      <c r="G54" s="57">
        <f>[5]Tregion!$P54</f>
        <v>44.468000000000004</v>
      </c>
      <c r="H54" s="57"/>
      <c r="I54" s="58">
        <f>[11]Tregion!$P54</f>
        <v>27.375</v>
      </c>
      <c r="J54" s="57"/>
      <c r="K54" s="58"/>
      <c r="L54" s="57"/>
      <c r="M54" s="58"/>
      <c r="N54" s="57"/>
      <c r="O54" s="58"/>
      <c r="Q54" s="57"/>
      <c r="R54" s="58">
        <f>[12]Tregion!$P54</f>
        <v>38.470191715025543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5">
      <c r="A55" s="50">
        <f>[5]Tregion!$J55</f>
        <v>38596</v>
      </c>
      <c r="B55" s="57">
        <f>[5]Tregion!$P55</f>
        <v>35.715000000000003</v>
      </c>
      <c r="C55" s="58">
        <f>[6]Tregion!$P55</f>
        <v>35.744999999999997</v>
      </c>
      <c r="D55" s="57">
        <f>[7]Tregion!$P55</f>
        <v>33.344999999999999</v>
      </c>
      <c r="E55" s="58">
        <f>[8]Tregion!$P55</f>
        <v>38.888000000000005</v>
      </c>
      <c r="F55" s="57">
        <f>[9]Tregion!$P55</f>
        <v>36.524999999999999</v>
      </c>
      <c r="G55" s="57">
        <f>[5]Tregion!$P55</f>
        <v>35.715000000000003</v>
      </c>
      <c r="H55" s="57"/>
      <c r="I55" s="58">
        <f>[11]Tregion!$P55</f>
        <v>17.4375</v>
      </c>
      <c r="J55" s="57"/>
      <c r="K55" s="58"/>
      <c r="L55" s="57"/>
      <c r="M55" s="58"/>
      <c r="N55" s="57"/>
      <c r="O55" s="58"/>
      <c r="Q55" s="57"/>
      <c r="R55" s="58">
        <f>[12]Tregion!$P55</f>
        <v>38.394722825785202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5">
      <c r="A56" s="50">
        <f>[5]Tregion!$J56</f>
        <v>38626</v>
      </c>
      <c r="B56" s="57">
        <f>[5]Tregion!$P56</f>
        <v>28.364999999999998</v>
      </c>
      <c r="C56" s="58">
        <f>[6]Tregion!$P56</f>
        <v>30.052499999999998</v>
      </c>
      <c r="D56" s="57">
        <f>[7]Tregion!$P56</f>
        <v>29.745000000000001</v>
      </c>
      <c r="E56" s="58">
        <f>[8]Tregion!$P56</f>
        <v>31.14</v>
      </c>
      <c r="F56" s="57">
        <f>[9]Tregion!$P56</f>
        <v>29.355</v>
      </c>
      <c r="G56" s="57">
        <f>[5]Tregion!$P56</f>
        <v>28.364999999999998</v>
      </c>
      <c r="H56" s="57"/>
      <c r="I56" s="58">
        <f>[11]Tregion!$P56</f>
        <v>20.625</v>
      </c>
      <c r="J56" s="57"/>
      <c r="K56" s="58"/>
      <c r="L56" s="57"/>
      <c r="M56" s="58"/>
      <c r="N56" s="57"/>
      <c r="O56" s="58"/>
      <c r="Q56" s="57"/>
      <c r="R56" s="58">
        <f>[12]Tregion!$P56</f>
        <v>38.396384339159972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5">
      <c r="A57" s="50">
        <f>[5]Tregion!$J57</f>
        <v>38657</v>
      </c>
      <c r="B57" s="57">
        <f>[5]Tregion!$P57</f>
        <v>27.315000000000001</v>
      </c>
      <c r="C57" s="58">
        <f>[6]Tregion!$P57</f>
        <v>27.8325</v>
      </c>
      <c r="D57" s="57">
        <f>[7]Tregion!$P57</f>
        <v>27.533000000000001</v>
      </c>
      <c r="E57" s="58">
        <f>[8]Tregion!$P57</f>
        <v>30.173000000000002</v>
      </c>
      <c r="F57" s="57">
        <f>[9]Tregion!$P57</f>
        <v>29.153000000000002</v>
      </c>
      <c r="G57" s="57">
        <f>[5]Tregion!$P57</f>
        <v>27.315000000000001</v>
      </c>
      <c r="H57" s="57"/>
      <c r="I57" s="58">
        <f>[11]Tregion!$P57</f>
        <v>17.625</v>
      </c>
      <c r="J57" s="57"/>
      <c r="K57" s="58"/>
      <c r="L57" s="57"/>
      <c r="M57" s="58"/>
      <c r="N57" s="57"/>
      <c r="O57" s="58"/>
      <c r="Q57" s="57"/>
      <c r="R57" s="58">
        <f>[12]Tregion!$P57</f>
        <v>41.125599919888018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5">
      <c r="A58" s="50">
        <f>[5]Tregion!$J58</f>
        <v>38687</v>
      </c>
      <c r="B58" s="57">
        <f>[5]Tregion!$P58</f>
        <v>27.315000000000001</v>
      </c>
      <c r="C58" s="58">
        <f>[6]Tregion!$P58</f>
        <v>29.227499999999999</v>
      </c>
      <c r="D58" s="57">
        <f>[7]Tregion!$P58</f>
        <v>28.92</v>
      </c>
      <c r="E58" s="58">
        <f>[8]Tregion!$P58</f>
        <v>31.274999999999999</v>
      </c>
      <c r="F58" s="57">
        <f>[9]Tregion!$P58</f>
        <v>30.053000000000001</v>
      </c>
      <c r="G58" s="57">
        <f>[5]Tregion!$P58</f>
        <v>27.315000000000001</v>
      </c>
      <c r="H58" s="57"/>
      <c r="I58" s="58">
        <f>[11]Tregion!$P58</f>
        <v>19.6875</v>
      </c>
      <c r="J58" s="57"/>
      <c r="K58" s="58"/>
      <c r="L58" s="57"/>
      <c r="M58" s="58"/>
      <c r="N58" s="57"/>
      <c r="O58" s="58"/>
      <c r="Q58" s="57"/>
      <c r="R58" s="58">
        <f>[12]Tregion!$P58</f>
        <v>43.056867713011577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5">
      <c r="A59" s="50">
        <f>[5]Tregion!$J59</f>
        <v>38718</v>
      </c>
      <c r="B59" s="57">
        <f>[5]Tregion!$P59</f>
        <v>27.51</v>
      </c>
      <c r="C59" s="58">
        <f>[6]Tregion!$P59</f>
        <v>31.14</v>
      </c>
      <c r="D59" s="57">
        <f>[7]Tregion!$P59</f>
        <v>30.533000000000001</v>
      </c>
      <c r="E59" s="58">
        <f>[8]Tregion!$P59</f>
        <v>31.703000000000003</v>
      </c>
      <c r="F59" s="57">
        <f>[9]Tregion!$P59</f>
        <v>30.614999999999998</v>
      </c>
      <c r="G59" s="57">
        <f>[5]Tregion!$P59</f>
        <v>27.51</v>
      </c>
      <c r="H59" s="57"/>
      <c r="I59" s="58">
        <f>[11]Tregion!$P59</f>
        <v>14.625</v>
      </c>
      <c r="J59" s="57"/>
      <c r="K59" s="58"/>
      <c r="L59" s="57"/>
      <c r="M59" s="58"/>
      <c r="N59" s="57"/>
      <c r="O59" s="58"/>
      <c r="Q59" s="57"/>
      <c r="R59" s="58">
        <f>[12]Tregion!$P59</f>
        <v>40.392658307375768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5">
      <c r="A60" s="50">
        <f>[5]Tregion!$J60</f>
        <v>38749</v>
      </c>
      <c r="B60" s="57">
        <f>[5]Tregion!$P60</f>
        <v>27.158000000000001</v>
      </c>
      <c r="C60" s="58">
        <f>[6]Tregion!$P60</f>
        <v>30.383000000000003</v>
      </c>
      <c r="D60" s="57">
        <f>[7]Tregion!$P60</f>
        <v>29.774999999999999</v>
      </c>
      <c r="E60" s="58">
        <f>[8]Tregion!$P60</f>
        <v>31.2</v>
      </c>
      <c r="F60" s="57">
        <f>[9]Tregion!$P60</f>
        <v>29.558</v>
      </c>
      <c r="G60" s="57">
        <f>[5]Tregion!$P60</f>
        <v>27.158000000000001</v>
      </c>
      <c r="H60" s="57"/>
      <c r="I60" s="58">
        <f>[11]Tregion!$P60</f>
        <v>16.3125</v>
      </c>
      <c r="J60" s="57"/>
      <c r="K60" s="58"/>
      <c r="L60" s="57"/>
      <c r="M60" s="58"/>
      <c r="N60" s="57"/>
      <c r="O60" s="58"/>
      <c r="Q60" s="57"/>
      <c r="R60" s="58">
        <f>[12]Tregion!$P60</f>
        <v>39.077447029525857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5">
      <c r="A61" s="50">
        <f>[5]Tregion!$J61</f>
        <v>38777</v>
      </c>
      <c r="B61" s="57">
        <f>[5]Tregion!$P61</f>
        <v>27.158000000000001</v>
      </c>
      <c r="C61" s="58">
        <f>[6]Tregion!$P61</f>
        <v>28.223000000000003</v>
      </c>
      <c r="D61" s="57">
        <f>[7]Tregion!$P61</f>
        <v>27.51</v>
      </c>
      <c r="E61" s="58">
        <f>[8]Tregion!$P61</f>
        <v>30.323</v>
      </c>
      <c r="F61" s="57">
        <f>[9]Tregion!$P61</f>
        <v>28.5</v>
      </c>
      <c r="G61" s="57">
        <f>[5]Tregion!$P61</f>
        <v>27.158000000000001</v>
      </c>
      <c r="H61" s="57"/>
      <c r="I61" s="58">
        <f>[11]Tregion!$P61</f>
        <v>14.0625</v>
      </c>
      <c r="J61" s="57"/>
      <c r="K61" s="58"/>
      <c r="L61" s="57"/>
      <c r="M61" s="58"/>
      <c r="N61" s="57"/>
      <c r="O61" s="58"/>
      <c r="Q61" s="57"/>
      <c r="R61" s="58">
        <f>[12]Tregion!$P61</f>
        <v>37.390212066373998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5">
      <c r="A62" s="50">
        <f>[5]Tregion!$J62</f>
        <v>38808</v>
      </c>
      <c r="B62" s="57">
        <f>[5]Tregion!$P62</f>
        <v>26.805</v>
      </c>
      <c r="C62" s="58">
        <f>[6]Tregion!$P62</f>
        <v>28.358000000000001</v>
      </c>
      <c r="D62" s="57">
        <f>[7]Tregion!$P62</f>
        <v>26.003</v>
      </c>
      <c r="E62" s="58">
        <f>[8]Tregion!$P62</f>
        <v>29.063000000000002</v>
      </c>
      <c r="F62" s="57">
        <f>[9]Tregion!$P62</f>
        <v>28.148</v>
      </c>
      <c r="G62" s="57">
        <f>[5]Tregion!$P62</f>
        <v>26.805</v>
      </c>
      <c r="H62" s="57"/>
      <c r="I62" s="58">
        <f>[11]Tregion!$P62</f>
        <v>19.3125</v>
      </c>
      <c r="J62" s="57"/>
      <c r="K62" s="58"/>
      <c r="L62" s="57"/>
      <c r="M62" s="58"/>
      <c r="N62" s="57"/>
      <c r="O62" s="58"/>
      <c r="Q62" s="57"/>
      <c r="R62" s="58">
        <f>[12]Tregion!$P62</f>
        <v>34.858817090676553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5">
      <c r="A63" s="50">
        <f>[5]Tregion!$J63</f>
        <v>38838</v>
      </c>
      <c r="B63" s="57">
        <f>[5]Tregion!$P63</f>
        <v>26.805</v>
      </c>
      <c r="C63" s="58">
        <f>[6]Tregion!$P63</f>
        <v>26.58</v>
      </c>
      <c r="D63" s="57">
        <f>[7]Tregion!$P63</f>
        <v>24.233000000000001</v>
      </c>
      <c r="E63" s="58">
        <f>[8]Tregion!$P63</f>
        <v>29.07</v>
      </c>
      <c r="F63" s="57">
        <f>[9]Tregion!$P63</f>
        <v>28.5</v>
      </c>
      <c r="G63" s="57">
        <f>[5]Tregion!$P63</f>
        <v>26.805</v>
      </c>
      <c r="H63" s="57"/>
      <c r="I63" s="58">
        <f>[11]Tregion!$P63</f>
        <v>19.3125</v>
      </c>
      <c r="J63" s="57"/>
      <c r="K63" s="58"/>
      <c r="L63" s="57"/>
      <c r="M63" s="58"/>
      <c r="N63" s="57"/>
      <c r="O63" s="58"/>
      <c r="Q63" s="57"/>
      <c r="R63" s="58">
        <f>[12]Tregion!$P63</f>
        <v>34.814245438312938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5">
      <c r="A64" s="50">
        <f>[5]Tregion!$J64</f>
        <v>38869</v>
      </c>
      <c r="B64" s="57">
        <f>[5]Tregion!$P64</f>
        <v>29.978000000000002</v>
      </c>
      <c r="C64" s="58">
        <f>[6]Tregion!$P64</f>
        <v>27.217500000000001</v>
      </c>
      <c r="D64" s="57">
        <f>[7]Tregion!$P64</f>
        <v>24.87</v>
      </c>
      <c r="E64" s="58">
        <f>[8]Tregion!$P64</f>
        <v>31.335000000000001</v>
      </c>
      <c r="F64" s="57">
        <f>[9]Tregion!$P64</f>
        <v>31.673000000000002</v>
      </c>
      <c r="G64" s="57">
        <f>[5]Tregion!$P64</f>
        <v>29.978000000000002</v>
      </c>
      <c r="H64" s="57"/>
      <c r="I64" s="58">
        <f>[11]Tregion!$P64</f>
        <v>23.0625</v>
      </c>
      <c r="J64" s="57"/>
      <c r="K64" s="58"/>
      <c r="L64" s="57"/>
      <c r="M64" s="58"/>
      <c r="N64" s="57"/>
      <c r="O64" s="58"/>
      <c r="Q64" s="57"/>
      <c r="R64" s="58">
        <f>[12]Tregion!$P64</f>
        <v>35.268446441691076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5">
      <c r="A65" s="50">
        <f>[5]Tregion!$J65</f>
        <v>38899</v>
      </c>
      <c r="B65" s="57">
        <f>[5]Tregion!$P65</f>
        <v>40.207999999999998</v>
      </c>
      <c r="C65" s="58">
        <f>[6]Tregion!$P65</f>
        <v>37.148000000000003</v>
      </c>
      <c r="D65" s="57">
        <f>[7]Tregion!$P65</f>
        <v>34.073</v>
      </c>
      <c r="E65" s="58">
        <f>[8]Tregion!$P65</f>
        <v>36.494999999999997</v>
      </c>
      <c r="F65" s="57">
        <f>[9]Tregion!$P65</f>
        <v>41.534999999999997</v>
      </c>
      <c r="G65" s="57">
        <f>[5]Tregion!$P65</f>
        <v>40.207999999999998</v>
      </c>
      <c r="H65" s="57"/>
      <c r="I65" s="58">
        <f>[11]Tregion!$P65</f>
        <v>20.8125</v>
      </c>
      <c r="J65" s="57"/>
      <c r="K65" s="58"/>
      <c r="L65" s="57"/>
      <c r="M65" s="58"/>
      <c r="N65" s="57"/>
      <c r="O65" s="58"/>
      <c r="Q65" s="57"/>
      <c r="R65" s="58">
        <f>[12]Tregion!$P65</f>
        <v>35.804043992539917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5">
      <c r="A66" s="50">
        <f>[5]Tregion!$J66</f>
        <v>38930</v>
      </c>
      <c r="B66" s="57">
        <f>[5]Tregion!$P66</f>
        <v>44.798000000000002</v>
      </c>
      <c r="C66" s="58">
        <f>[6]Tregion!$P66</f>
        <v>40.718000000000004</v>
      </c>
      <c r="D66" s="57">
        <f>[7]Tregion!$P66</f>
        <v>38.108000000000004</v>
      </c>
      <c r="E66" s="58">
        <f>[8]Tregion!$P66</f>
        <v>41.152999999999999</v>
      </c>
      <c r="F66" s="57">
        <f>[9]Tregion!$P66</f>
        <v>45.945</v>
      </c>
      <c r="G66" s="57">
        <f>[5]Tregion!$P66</f>
        <v>44.798000000000002</v>
      </c>
      <c r="H66" s="57"/>
      <c r="I66" s="58">
        <f>[11]Tregion!$P66</f>
        <v>27.5625</v>
      </c>
      <c r="J66" s="57"/>
      <c r="K66" s="58"/>
      <c r="L66" s="57"/>
      <c r="M66" s="58"/>
      <c r="N66" s="57"/>
      <c r="O66" s="58"/>
      <c r="Q66" s="57"/>
      <c r="R66" s="58">
        <f>[12]Tregion!$P66</f>
        <v>36.259853102051039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5">
      <c r="A67" s="50">
        <f>[5]Tregion!$J67</f>
        <v>38961</v>
      </c>
      <c r="B67" s="57">
        <f>[5]Tregion!$P67</f>
        <v>35.978000000000002</v>
      </c>
      <c r="C67" s="58">
        <f>[6]Tregion!$P67</f>
        <v>35.888000000000005</v>
      </c>
      <c r="D67" s="57">
        <f>[7]Tregion!$P67</f>
        <v>33.323</v>
      </c>
      <c r="E67" s="58">
        <f>[8]Tregion!$P67</f>
        <v>38.633000000000003</v>
      </c>
      <c r="F67" s="57">
        <f>[9]Tregion!$P67</f>
        <v>36.78</v>
      </c>
      <c r="G67" s="57">
        <f>[5]Tregion!$P67</f>
        <v>35.978000000000002</v>
      </c>
      <c r="H67" s="57"/>
      <c r="I67" s="58">
        <f>[11]Tregion!$P67</f>
        <v>17.625</v>
      </c>
      <c r="J67" s="57"/>
      <c r="K67" s="58"/>
      <c r="L67" s="57"/>
      <c r="M67" s="58"/>
      <c r="N67" s="57"/>
      <c r="O67" s="58"/>
      <c r="Q67" s="57"/>
      <c r="R67" s="58">
        <f>[12]Tregion!$P67</f>
        <v>36.206291289182353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5">
      <c r="A68" s="50">
        <f>[5]Tregion!$J68</f>
        <v>38991</v>
      </c>
      <c r="B68" s="57">
        <f>[5]Tregion!$P68</f>
        <v>28.568000000000001</v>
      </c>
      <c r="C68" s="58">
        <f>[6]Tregion!$P68</f>
        <v>30.668000000000003</v>
      </c>
      <c r="D68" s="57">
        <f>[7]Tregion!$P68</f>
        <v>30.045000000000002</v>
      </c>
      <c r="E68" s="58">
        <f>[8]Tregion!$P68</f>
        <v>31.59</v>
      </c>
      <c r="F68" s="57">
        <f>[9]Tregion!$P68</f>
        <v>29.558</v>
      </c>
      <c r="G68" s="57">
        <f>[5]Tregion!$P68</f>
        <v>28.568000000000001</v>
      </c>
      <c r="H68" s="57"/>
      <c r="I68" s="58">
        <f>[11]Tregion!$P68</f>
        <v>20.8125</v>
      </c>
      <c r="J68" s="57"/>
      <c r="K68" s="58"/>
      <c r="L68" s="57"/>
      <c r="M68" s="58"/>
      <c r="N68" s="57"/>
      <c r="O68" s="58"/>
      <c r="Q68" s="57"/>
      <c r="R68" s="58">
        <f>[12]Tregion!$P68</f>
        <v>36.222171860045854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5">
      <c r="A69" s="50">
        <f>[5]Tregion!$J69</f>
        <v>39022</v>
      </c>
      <c r="B69" s="57">
        <f>[5]Tregion!$P69</f>
        <v>27.51</v>
      </c>
      <c r="C69" s="58">
        <f>[6]Tregion!$P69</f>
        <v>28.635000000000002</v>
      </c>
      <c r="D69" s="57">
        <f>[7]Tregion!$P69</f>
        <v>28.028000000000002</v>
      </c>
      <c r="E69" s="58">
        <f>[8]Tregion!$P69</f>
        <v>30.713000000000001</v>
      </c>
      <c r="F69" s="57">
        <f>[9]Tregion!$P69</f>
        <v>29.363000000000003</v>
      </c>
      <c r="G69" s="57">
        <f>[5]Tregion!$P69</f>
        <v>27.51</v>
      </c>
      <c r="H69" s="57"/>
      <c r="I69" s="58">
        <f>[11]Tregion!$P69</f>
        <v>17.8125</v>
      </c>
      <c r="J69" s="57"/>
      <c r="K69" s="58"/>
      <c r="L69" s="57"/>
      <c r="M69" s="58"/>
      <c r="N69" s="57"/>
      <c r="O69" s="58"/>
      <c r="Q69" s="57"/>
      <c r="R69" s="58">
        <f>[12]Tregion!$P69</f>
        <v>38.7847200160924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5">
      <c r="A70" s="50">
        <f>[5]Tregion!$J70</f>
        <v>39052</v>
      </c>
      <c r="B70" s="57">
        <f>[5]Tregion!$P70</f>
        <v>27.51</v>
      </c>
      <c r="C70" s="58">
        <f>[6]Tregion!$P70</f>
        <v>29.918000000000003</v>
      </c>
      <c r="D70" s="57">
        <f>[7]Tregion!$P70</f>
        <v>29.295000000000002</v>
      </c>
      <c r="E70" s="58">
        <f>[8]Tregion!$P70</f>
        <v>31.718</v>
      </c>
      <c r="F70" s="57">
        <f>[9]Tregion!$P70</f>
        <v>30.263000000000002</v>
      </c>
      <c r="G70" s="57">
        <f>[5]Tregion!$P70</f>
        <v>27.51</v>
      </c>
      <c r="H70" s="57"/>
      <c r="I70" s="58">
        <f>[11]Tregion!$P70</f>
        <v>19.875</v>
      </c>
      <c r="J70" s="57"/>
      <c r="K70" s="58"/>
      <c r="L70" s="57"/>
      <c r="M70" s="58"/>
      <c r="N70" s="57"/>
      <c r="O70" s="58"/>
      <c r="Q70" s="57"/>
      <c r="R70" s="58">
        <f>[12]Tregion!$P70</f>
        <v>40.552470351627186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5">
      <c r="A71" s="50">
        <f>[5]Tregion!$J71</f>
        <v>39083</v>
      </c>
      <c r="B71" s="57">
        <f>[5]Tregion!$P71</f>
        <v>27.713000000000001</v>
      </c>
      <c r="C71" s="58">
        <f>[6]Tregion!$P71</f>
        <v>31.703000000000003</v>
      </c>
      <c r="D71" s="57">
        <f>[7]Tregion!$P71</f>
        <v>30.788</v>
      </c>
      <c r="E71" s="58">
        <f>[8]Tregion!$P71</f>
        <v>32.137999999999998</v>
      </c>
      <c r="F71" s="57">
        <f>[9]Tregion!$P71</f>
        <v>30.824999999999999</v>
      </c>
      <c r="G71" s="57">
        <f>[5]Tregion!$P71</f>
        <v>27.713000000000001</v>
      </c>
      <c r="H71" s="57"/>
      <c r="I71" s="58">
        <f>[11]Tregion!$P71</f>
        <v>21.637499999999999</v>
      </c>
      <c r="J71" s="57"/>
      <c r="K71" s="58"/>
      <c r="L71" s="57"/>
      <c r="M71" s="58"/>
      <c r="N71" s="57"/>
      <c r="O71" s="58"/>
      <c r="Q71" s="57"/>
      <c r="R71" s="58">
        <f>[12]Tregion!$P71</f>
        <v>41.717193637562268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5">
      <c r="A72" s="50">
        <f>[5]Tregion!$J72</f>
        <v>39114</v>
      </c>
      <c r="B72" s="57">
        <f>[5]Tregion!$P72</f>
        <v>27.36</v>
      </c>
      <c r="C72" s="58">
        <f>[6]Tregion!$P72</f>
        <v>31.013000000000002</v>
      </c>
      <c r="D72" s="57">
        <f>[7]Tregion!$P72</f>
        <v>30.098000000000003</v>
      </c>
      <c r="E72" s="58">
        <f>[8]Tregion!$P72</f>
        <v>31.68</v>
      </c>
      <c r="F72" s="57">
        <f>[9]Tregion!$P72</f>
        <v>29.76</v>
      </c>
      <c r="G72" s="57">
        <f>[5]Tregion!$P72</f>
        <v>27.36</v>
      </c>
      <c r="H72" s="57"/>
      <c r="I72" s="58">
        <f>[11]Tregion!$P72</f>
        <v>23.324999999999999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40.386631261788644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5">
      <c r="A73" s="50">
        <f>[5]Tregion!$J73</f>
        <v>39142</v>
      </c>
      <c r="B73" s="57">
        <f>[5]Tregion!$P73</f>
        <v>27.36</v>
      </c>
      <c r="C73" s="58">
        <f>[6]Tregion!$P73</f>
        <v>29.033000000000001</v>
      </c>
      <c r="D73" s="57">
        <f>[7]Tregion!$P73</f>
        <v>28.035</v>
      </c>
      <c r="E73" s="58">
        <f>[8]Tregion!$P73</f>
        <v>30.878</v>
      </c>
      <c r="F73" s="57">
        <f>[9]Tregion!$P73</f>
        <v>28.695</v>
      </c>
      <c r="G73" s="57">
        <f>[5]Tregion!$P73</f>
        <v>27.36</v>
      </c>
      <c r="H73" s="57"/>
      <c r="I73" s="58">
        <f>[11]Tregion!$P73</f>
        <v>21.074999999999999</v>
      </c>
      <c r="J73" s="57"/>
      <c r="K73" s="58"/>
      <c r="L73" s="57"/>
      <c r="M73" s="58"/>
      <c r="N73" s="57"/>
      <c r="O73" s="58"/>
      <c r="Q73" s="57"/>
      <c r="R73" s="58">
        <f>[12]Tregion!$P73</f>
        <v>38.683943870940588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5">
      <c r="A74" s="50">
        <f>[5]Tregion!$J74</f>
        <v>39173</v>
      </c>
      <c r="B74" s="57">
        <f>[5]Tregion!$P74</f>
        <v>27</v>
      </c>
      <c r="C74" s="58">
        <f>[6]Tregion!$P74</f>
        <v>29.153000000000002</v>
      </c>
      <c r="D74" s="57">
        <f>[7]Tregion!$P74</f>
        <v>26.663</v>
      </c>
      <c r="E74" s="58">
        <f>[8]Tregion!$P74</f>
        <v>29.738000000000003</v>
      </c>
      <c r="F74" s="57">
        <f>[9]Tregion!$P74</f>
        <v>28.343</v>
      </c>
      <c r="G74" s="57">
        <f>[5]Tregion!$P74</f>
        <v>27</v>
      </c>
      <c r="H74" s="57"/>
      <c r="I74" s="58">
        <f>[11]Tregion!$P74</f>
        <v>26.324999999999999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36.133820232328652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5">
      <c r="A75" s="50">
        <f>[5]Tregion!$J75</f>
        <v>39203</v>
      </c>
      <c r="B75" s="57">
        <f>[5]Tregion!$P75</f>
        <v>27</v>
      </c>
      <c r="C75" s="58">
        <f>[6]Tregion!$P75</f>
        <v>27.524999999999999</v>
      </c>
      <c r="D75" s="57">
        <f>[7]Tregion!$P75</f>
        <v>25.058</v>
      </c>
      <c r="E75" s="58">
        <f>[8]Tregion!$P75</f>
        <v>29.738000000000003</v>
      </c>
      <c r="F75" s="57">
        <f>[9]Tregion!$P75</f>
        <v>28.695</v>
      </c>
      <c r="G75" s="57">
        <f>[5]Tregion!$P75</f>
        <v>27</v>
      </c>
      <c r="H75" s="57"/>
      <c r="I75" s="58">
        <f>[11]Tregion!$P75</f>
        <v>26.324999999999999</v>
      </c>
      <c r="J75" s="57"/>
      <c r="K75" s="58"/>
      <c r="L75" s="57"/>
      <c r="M75" s="58"/>
      <c r="N75" s="57"/>
      <c r="O75" s="58"/>
      <c r="Q75" s="57"/>
      <c r="R75" s="58">
        <f>[12]Tregion!$P75</f>
        <v>36.079295081598467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5">
      <c r="A76" s="50">
        <f>[5]Tregion!$J76</f>
        <v>39234</v>
      </c>
      <c r="B76" s="57">
        <f>[5]Tregion!$P76</f>
        <v>30.203000000000003</v>
      </c>
      <c r="C76" s="58">
        <f>[6]Tregion!$P76</f>
        <v>28.118000000000002</v>
      </c>
      <c r="D76" s="57">
        <f>[7]Tregion!$P76</f>
        <v>25.635000000000002</v>
      </c>
      <c r="E76" s="58">
        <f>[8]Tregion!$P76</f>
        <v>31.8</v>
      </c>
      <c r="F76" s="57">
        <f>[9]Tregion!$P76</f>
        <v>31.89</v>
      </c>
      <c r="G76" s="57">
        <f>[5]Tregion!$P76</f>
        <v>30.203000000000003</v>
      </c>
      <c r="H76" s="57"/>
      <c r="I76" s="58">
        <f>[11]Tregion!$P76</f>
        <v>30.824999999999999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36.524162170395712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5">
      <c r="A77" s="50">
        <f>[5]Tregion!$J77</f>
        <v>39264</v>
      </c>
      <c r="B77" s="57">
        <f>[5]Tregion!$P77</f>
        <v>40.508000000000003</v>
      </c>
      <c r="C77" s="58">
        <f>[6]Tregion!$P77</f>
        <v>37.215000000000003</v>
      </c>
      <c r="D77" s="57">
        <f>[7]Tregion!$P77</f>
        <v>34.012999999999998</v>
      </c>
      <c r="E77" s="58">
        <f>[8]Tregion!$P77</f>
        <v>36.488</v>
      </c>
      <c r="F77" s="57">
        <f>[9]Tregion!$P77</f>
        <v>41.828000000000003</v>
      </c>
      <c r="G77" s="57">
        <f>[5]Tregion!$P77</f>
        <v>40.508000000000003</v>
      </c>
      <c r="H77" s="57"/>
      <c r="I77" s="58">
        <f>[11]Tregion!$P77</f>
        <v>36.075000000000003</v>
      </c>
      <c r="J77" s="57"/>
      <c r="K77" s="58"/>
      <c r="L77" s="57"/>
      <c r="M77" s="58"/>
      <c r="N77" s="57"/>
      <c r="O77" s="58"/>
      <c r="Q77" s="57"/>
      <c r="R77" s="58">
        <f>[12]Tregion!$P77</f>
        <v>37.050276281452007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5">
      <c r="A78" s="50">
        <f>[5]Tregion!$J78</f>
        <v>39295</v>
      </c>
      <c r="B78" s="57">
        <f>[5]Tregion!$P78</f>
        <v>45.12</v>
      </c>
      <c r="C78" s="58">
        <f>[6]Tregion!$P78</f>
        <v>40.493000000000002</v>
      </c>
      <c r="D78" s="57">
        <f>[7]Tregion!$P78</f>
        <v>37.688000000000002</v>
      </c>
      <c r="E78" s="58">
        <f>[8]Tregion!$P78</f>
        <v>40.725000000000001</v>
      </c>
      <c r="F78" s="57">
        <f>[9]Tregion!$P78</f>
        <v>46.26</v>
      </c>
      <c r="G78" s="57">
        <f>[5]Tregion!$P78</f>
        <v>45.12</v>
      </c>
      <c r="H78" s="57"/>
      <c r="I78" s="58">
        <f>[11]Tregion!$P78</f>
        <v>42.825000000000003</v>
      </c>
      <c r="J78" s="57"/>
      <c r="K78" s="58"/>
      <c r="L78" s="57"/>
      <c r="M78" s="58"/>
      <c r="N78" s="57"/>
      <c r="O78" s="58"/>
      <c r="Q78" s="57"/>
      <c r="R78" s="58">
        <f>[12]Tregion!$P78</f>
        <v>37.495305175572035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5">
      <c r="A79" s="50">
        <f>[5]Tregion!$J79</f>
        <v>39326</v>
      </c>
      <c r="B79" s="57">
        <f>[5]Tregion!$P79</f>
        <v>36.24</v>
      </c>
      <c r="C79" s="58">
        <f>[6]Tregion!$P79</f>
        <v>36.068000000000005</v>
      </c>
      <c r="D79" s="57">
        <f>[7]Tregion!$P79</f>
        <v>33.33</v>
      </c>
      <c r="E79" s="58">
        <f>[8]Tregion!$P79</f>
        <v>38.438000000000002</v>
      </c>
      <c r="F79" s="57">
        <f>[9]Tregion!$P79</f>
        <v>37.034999999999997</v>
      </c>
      <c r="G79" s="57">
        <f>[5]Tregion!$P79</f>
        <v>36.24</v>
      </c>
      <c r="H79" s="57"/>
      <c r="I79" s="58">
        <f>[11]Tregion!$P79</f>
        <v>29.887499999999999</v>
      </c>
      <c r="J79" s="57"/>
      <c r="K79" s="58"/>
      <c r="L79" s="57"/>
      <c r="M79" s="58"/>
      <c r="N79" s="57"/>
      <c r="O79" s="58"/>
      <c r="Q79" s="57"/>
      <c r="R79" s="58">
        <f>[12]Tregion!$P79</f>
        <v>37.429350645591533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5">
      <c r="A80" s="50">
        <f>[5]Tregion!$J80</f>
        <v>39356</v>
      </c>
      <c r="B80" s="57">
        <f>[5]Tregion!$P80</f>
        <v>28.778000000000002</v>
      </c>
      <c r="C80" s="58">
        <f>[6]Tregion!$P80</f>
        <v>31.29</v>
      </c>
      <c r="D80" s="57">
        <f>[7]Tregion!$P80</f>
        <v>30.353000000000002</v>
      </c>
      <c r="E80" s="58">
        <f>[8]Tregion!$P80</f>
        <v>32.033000000000001</v>
      </c>
      <c r="F80" s="57">
        <f>[9]Tregion!$P80</f>
        <v>29.76</v>
      </c>
      <c r="G80" s="57">
        <f>[5]Tregion!$P80</f>
        <v>28.778000000000002</v>
      </c>
      <c r="H80" s="57"/>
      <c r="I80" s="58">
        <f>[11]Tregion!$P80</f>
        <v>30.074999999999999</v>
      </c>
      <c r="J80" s="57"/>
      <c r="K80" s="58"/>
      <c r="L80" s="57"/>
      <c r="M80" s="58"/>
      <c r="N80" s="57"/>
      <c r="O80" s="58"/>
      <c r="Q80" s="57"/>
      <c r="R80" s="58">
        <f>[12]Tregion!$P80</f>
        <v>37.432948170566846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5">
      <c r="A81" s="50">
        <f>[5]Tregion!$J81</f>
        <v>39387</v>
      </c>
      <c r="B81" s="57">
        <f>[5]Tregion!$P81</f>
        <v>27.713000000000001</v>
      </c>
      <c r="C81" s="58">
        <f>[6]Tregion!$P81</f>
        <v>29.423000000000002</v>
      </c>
      <c r="D81" s="57">
        <f>[7]Tregion!$P81</f>
        <v>28.515000000000001</v>
      </c>
      <c r="E81" s="58">
        <f>[8]Tregion!$P81</f>
        <v>31.238000000000003</v>
      </c>
      <c r="F81" s="57">
        <f>[9]Tregion!$P81</f>
        <v>29.565000000000001</v>
      </c>
      <c r="G81" s="57">
        <f>[5]Tregion!$P81</f>
        <v>27.713000000000001</v>
      </c>
      <c r="H81" s="57"/>
      <c r="I81" s="58">
        <f>[11]Tregion!$P81</f>
        <v>27.074999999999999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39.934367681522055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5">
      <c r="A82" s="50">
        <f>[5]Tregion!$J82</f>
        <v>39417</v>
      </c>
      <c r="B82" s="57">
        <f>[5]Tregion!$P82</f>
        <v>27.713000000000001</v>
      </c>
      <c r="C82" s="58">
        <f>[6]Tregion!$P82</f>
        <v>30.6</v>
      </c>
      <c r="D82" s="57">
        <f>[7]Tregion!$P82</f>
        <v>29.67</v>
      </c>
      <c r="E82" s="58">
        <f>[8]Tregion!$P82</f>
        <v>32.152999999999999</v>
      </c>
      <c r="F82" s="57">
        <f>[9]Tregion!$P82</f>
        <v>30.473000000000003</v>
      </c>
      <c r="G82" s="57">
        <f>[5]Tregion!$P82</f>
        <v>27.713000000000001</v>
      </c>
      <c r="H82" s="57"/>
      <c r="I82" s="58">
        <f>[11]Tregion!$P82</f>
        <v>29.137499999999999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41.70417609497234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5">
      <c r="A83" s="50">
        <f>[5]Tregion!$J83</f>
        <v>39448</v>
      </c>
      <c r="B83" s="57">
        <f>[5]Tregion!$P83</f>
        <v>27.914999999999999</v>
      </c>
      <c r="C83" s="58">
        <f>[6]Tregion!$P83</f>
        <v>32.340000000000003</v>
      </c>
      <c r="D83" s="57">
        <f>[7]Tregion!$P83</f>
        <v>31.103000000000002</v>
      </c>
      <c r="E83" s="58">
        <f>[8]Tregion!$P83</f>
        <v>32.505000000000003</v>
      </c>
      <c r="F83" s="57">
        <f>[9]Tregion!$P83</f>
        <v>31.035</v>
      </c>
      <c r="G83" s="57">
        <f>[5]Tregion!$P83</f>
        <v>27.914999999999999</v>
      </c>
      <c r="H83" s="57"/>
      <c r="I83" s="58">
        <f>[11]Tregion!$P83</f>
        <v>21.9</v>
      </c>
      <c r="J83" s="57"/>
      <c r="K83" s="58"/>
      <c r="L83" s="57"/>
      <c r="M83" s="58"/>
      <c r="N83" s="57"/>
      <c r="O83" s="58"/>
      <c r="Q83" s="57"/>
      <c r="R83" s="58">
        <f>[12]Tregion!$P83</f>
        <v>42.899280941113574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5">
      <c r="A84" s="50">
        <f>[5]Tregion!$J84</f>
        <v>39479</v>
      </c>
      <c r="B84" s="57">
        <f>[5]Tregion!$P84</f>
        <v>27.555</v>
      </c>
      <c r="C84" s="58">
        <f>[6]Tregion!$P84</f>
        <v>31.688000000000002</v>
      </c>
      <c r="D84" s="57">
        <f>[7]Tregion!$P84</f>
        <v>30.465</v>
      </c>
      <c r="E84" s="58">
        <f>[8]Tregion!$P84</f>
        <v>32.078000000000003</v>
      </c>
      <c r="F84" s="57">
        <f>[9]Tregion!$P84</f>
        <v>29.963000000000001</v>
      </c>
      <c r="G84" s="57">
        <f>[5]Tregion!$P84</f>
        <v>27.555</v>
      </c>
      <c r="H84" s="57"/>
      <c r="I84" s="58">
        <f>[11]Tregion!$P84</f>
        <v>23.587499999999999</v>
      </c>
      <c r="J84" s="57"/>
      <c r="K84" s="58"/>
      <c r="L84" s="57"/>
      <c r="M84" s="58"/>
      <c r="N84" s="57"/>
      <c r="O84" s="58"/>
      <c r="Q84" s="57"/>
      <c r="R84" s="58">
        <f>[12]Tregion!$P84</f>
        <v>41.567112589254123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5">
      <c r="A85" s="50">
        <f>[5]Tregion!$J85</f>
        <v>39508</v>
      </c>
      <c r="B85" s="57">
        <f>[5]Tregion!$P85</f>
        <v>27.555</v>
      </c>
      <c r="C85" s="58">
        <f>[6]Tregion!$P85</f>
        <v>29.835000000000001</v>
      </c>
      <c r="D85" s="57">
        <f>[7]Tregion!$P85</f>
        <v>28.545000000000002</v>
      </c>
      <c r="E85" s="58">
        <f>[8]Tregion!$P85</f>
        <v>31.335000000000001</v>
      </c>
      <c r="F85" s="57">
        <f>[9]Tregion!$P85</f>
        <v>28.898</v>
      </c>
      <c r="G85" s="57">
        <f>[5]Tregion!$P85</f>
        <v>27.555</v>
      </c>
      <c r="H85" s="57"/>
      <c r="I85" s="58">
        <f>[11]Tregion!$P85</f>
        <v>21.337499999999999</v>
      </c>
      <c r="J85" s="57"/>
      <c r="K85" s="58"/>
      <c r="L85" s="57"/>
      <c r="M85" s="58"/>
      <c r="N85" s="57"/>
      <c r="O85" s="58"/>
      <c r="Q85" s="57"/>
      <c r="R85" s="58">
        <f>[12]Tregion!$P85</f>
        <v>39.862521303448169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5">
      <c r="A86" s="50">
        <f>[5]Tregion!$J86</f>
        <v>39539</v>
      </c>
      <c r="B86" s="57">
        <f>[5]Tregion!$P86</f>
        <v>27.195</v>
      </c>
      <c r="C86" s="58">
        <f>[6]Tregion!$P86</f>
        <v>29.954999999999998</v>
      </c>
      <c r="D86" s="57">
        <f>[7]Tregion!$P86</f>
        <v>27.263000000000002</v>
      </c>
      <c r="E86" s="58">
        <f>[8]Tregion!$P86</f>
        <v>30.278000000000002</v>
      </c>
      <c r="F86" s="57">
        <f>[9]Tregion!$P86</f>
        <v>28.538</v>
      </c>
      <c r="G86" s="57">
        <f>[5]Tregion!$P86</f>
        <v>27.195</v>
      </c>
      <c r="H86" s="57"/>
      <c r="I86" s="58">
        <f>[11]Tregion!$P86</f>
        <v>26.587499999999999</v>
      </c>
      <c r="J86" s="57"/>
      <c r="K86" s="58"/>
      <c r="L86" s="57"/>
      <c r="M86" s="58"/>
      <c r="N86" s="57"/>
      <c r="O86" s="58"/>
      <c r="Q86" s="57"/>
      <c r="R86" s="58">
        <f>[12]Tregion!$P86</f>
        <v>37.309378308343334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5">
      <c r="A87" s="50">
        <f>[5]Tregion!$J87</f>
        <v>39569</v>
      </c>
      <c r="B87" s="57">
        <f>[5]Tregion!$P87</f>
        <v>27.195</v>
      </c>
      <c r="C87" s="58">
        <f>[6]Tregion!$P87</f>
        <v>28.425000000000001</v>
      </c>
      <c r="D87" s="57">
        <f>[7]Tregion!$P87</f>
        <v>25.77</v>
      </c>
      <c r="E87" s="58">
        <f>[8]Tregion!$P87</f>
        <v>30.278000000000002</v>
      </c>
      <c r="F87" s="57">
        <f>[9]Tregion!$P87</f>
        <v>28.898</v>
      </c>
      <c r="G87" s="57">
        <f>[5]Tregion!$P87</f>
        <v>27.195</v>
      </c>
      <c r="H87" s="57"/>
      <c r="I87" s="58">
        <f>[11]Tregion!$P87</f>
        <v>26.587499999999999</v>
      </c>
      <c r="J87" s="57"/>
      <c r="K87" s="58"/>
      <c r="L87" s="57"/>
      <c r="M87" s="58"/>
      <c r="N87" s="57"/>
      <c r="O87" s="58"/>
      <c r="Q87" s="57"/>
      <c r="R87" s="58">
        <f>[12]Tregion!$P87</f>
        <v>37.254767315623347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5">
      <c r="A88" s="50">
        <f>[5]Tregion!$J88</f>
        <v>39600</v>
      </c>
      <c r="B88" s="57">
        <f>[5]Tregion!$P88</f>
        <v>30.42</v>
      </c>
      <c r="C88" s="58">
        <f>[6]Tregion!$P88</f>
        <v>28.98</v>
      </c>
      <c r="D88" s="57">
        <f>[7]Tregion!$P88</f>
        <v>26.31</v>
      </c>
      <c r="E88" s="58">
        <f>[8]Tregion!$P88</f>
        <v>32.19</v>
      </c>
      <c r="F88" s="57">
        <f>[9]Tregion!$P88</f>
        <v>32.108000000000004</v>
      </c>
      <c r="G88" s="57">
        <f>[5]Tregion!$P88</f>
        <v>30.42</v>
      </c>
      <c r="H88" s="57"/>
      <c r="I88" s="58">
        <f>[11]Tregion!$P88</f>
        <v>31.087499999999999</v>
      </c>
      <c r="J88" s="57"/>
      <c r="K88" s="58"/>
      <c r="L88" s="57"/>
      <c r="M88" s="58"/>
      <c r="N88" s="57"/>
      <c r="O88" s="58"/>
      <c r="Q88" s="57"/>
      <c r="R88" s="58">
        <f>[12]Tregion!$P88</f>
        <v>37.70012932424401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5">
      <c r="A89" s="50">
        <f>[5]Tregion!$J89</f>
        <v>39630</v>
      </c>
      <c r="B89" s="57">
        <f>[5]Tregion!$P89</f>
        <v>40.799999999999997</v>
      </c>
      <c r="C89" s="58">
        <f>[6]Tregion!$P89</f>
        <v>37.523000000000003</v>
      </c>
      <c r="D89" s="57">
        <f>[7]Tregion!$P89</f>
        <v>34.118000000000002</v>
      </c>
      <c r="E89" s="58">
        <f>[8]Tregion!$P89</f>
        <v>36.548000000000002</v>
      </c>
      <c r="F89" s="57">
        <f>[9]Tregion!$P89</f>
        <v>42.113</v>
      </c>
      <c r="G89" s="57">
        <f>[5]Tregion!$P89</f>
        <v>40.799999999999997</v>
      </c>
      <c r="H89" s="57"/>
      <c r="I89" s="58">
        <f>[11]Tregion!$P89</f>
        <v>36.337499999999999</v>
      </c>
      <c r="J89" s="57"/>
      <c r="K89" s="58"/>
      <c r="L89" s="57"/>
      <c r="M89" s="58"/>
      <c r="N89" s="57"/>
      <c r="O89" s="58"/>
      <c r="Q89" s="57"/>
      <c r="R89" s="58">
        <f>[12]Tregion!$P89</f>
        <v>38.22682993708429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5">
      <c r="A90" s="50">
        <f>[5]Tregion!$J90</f>
        <v>39661</v>
      </c>
      <c r="B90" s="57">
        <f>[5]Tregion!$P90</f>
        <v>45.45</v>
      </c>
      <c r="C90" s="58">
        <f>[6]Tregion!$P90</f>
        <v>40.597000000000001</v>
      </c>
      <c r="D90" s="57">
        <f>[7]Tregion!$P90</f>
        <v>37.538000000000004</v>
      </c>
      <c r="E90" s="58">
        <f>[8]Tregion!$P90</f>
        <v>40.478000000000002</v>
      </c>
      <c r="F90" s="57">
        <f>[9]Tregion!$P90</f>
        <v>46.575000000000003</v>
      </c>
      <c r="G90" s="57">
        <f>[5]Tregion!$P90</f>
        <v>45.45</v>
      </c>
      <c r="H90" s="57"/>
      <c r="I90" s="58">
        <f>[11]Tregion!$P90</f>
        <v>43.087499999999999</v>
      </c>
      <c r="J90" s="57"/>
      <c r="K90" s="58"/>
      <c r="L90" s="57"/>
      <c r="M90" s="58"/>
      <c r="N90" s="57"/>
      <c r="O90" s="58"/>
      <c r="Q90" s="57"/>
      <c r="R90" s="58">
        <f>[12]Tregion!$P90</f>
        <v>38.67234654322327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5">
      <c r="A91" s="50">
        <f>[5]Tregion!$J91</f>
        <v>39692</v>
      </c>
      <c r="B91" s="57">
        <f>[5]Tregion!$P91</f>
        <v>36.503</v>
      </c>
      <c r="C91" s="58">
        <f>[6]Tregion!$P91</f>
        <v>36.443000000000005</v>
      </c>
      <c r="D91" s="57">
        <f>[7]Tregion!$P91</f>
        <v>33.479999999999997</v>
      </c>
      <c r="E91" s="58">
        <f>[8]Tregion!$P91</f>
        <v>38.354999999999997</v>
      </c>
      <c r="F91" s="57">
        <f>[9]Tregion!$P91</f>
        <v>37.29</v>
      </c>
      <c r="G91" s="57">
        <f>[5]Tregion!$P91</f>
        <v>36.503</v>
      </c>
      <c r="H91" s="57"/>
      <c r="I91" s="58">
        <f>[11]Tregion!$P91</f>
        <v>30.15</v>
      </c>
      <c r="J91" s="57"/>
      <c r="K91" s="58"/>
      <c r="L91" s="57"/>
      <c r="M91" s="58"/>
      <c r="N91" s="57"/>
      <c r="O91" s="58"/>
      <c r="Q91" s="57"/>
      <c r="R91" s="58">
        <f>[12]Tregion!$P91</f>
        <v>38.606286830198513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5">
      <c r="A92" s="50">
        <f>[5]Tregion!$J92</f>
        <v>39722</v>
      </c>
      <c r="B92" s="57">
        <f>[5]Tregion!$P92</f>
        <v>28.988000000000003</v>
      </c>
      <c r="C92" s="58">
        <f>[6]Tregion!$P92</f>
        <v>31.965</v>
      </c>
      <c r="D92" s="57">
        <f>[7]Tregion!$P92</f>
        <v>30.704999999999998</v>
      </c>
      <c r="E92" s="58">
        <f>[8]Tregion!$P92</f>
        <v>32.408000000000001</v>
      </c>
      <c r="F92" s="57">
        <f>[9]Tregion!$P92</f>
        <v>29.97</v>
      </c>
      <c r="G92" s="57">
        <f>[5]Tregion!$P92</f>
        <v>28.988000000000003</v>
      </c>
      <c r="H92" s="57"/>
      <c r="I92" s="58">
        <f>[11]Tregion!$P92</f>
        <v>30.337499999999999</v>
      </c>
      <c r="J92" s="57"/>
      <c r="K92" s="58"/>
      <c r="L92" s="57"/>
      <c r="M92" s="58"/>
      <c r="N92" s="57"/>
      <c r="O92" s="58"/>
      <c r="Q92" s="57"/>
      <c r="R92" s="58">
        <f>[12]Tregion!$P92</f>
        <v>38.609860257325856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5">
      <c r="A93" s="50">
        <f>[5]Tregion!$J93</f>
        <v>39753</v>
      </c>
      <c r="B93" s="57">
        <f>[5]Tregion!$P93</f>
        <v>27.914999999999999</v>
      </c>
      <c r="C93" s="58">
        <f>[6]Tregion!$P93</f>
        <v>30.218</v>
      </c>
      <c r="D93" s="57">
        <f>[7]Tregion!$P93</f>
        <v>28.995000000000001</v>
      </c>
      <c r="E93" s="58">
        <f>[8]Tregion!$P93</f>
        <v>31.664999999999999</v>
      </c>
      <c r="F93" s="57">
        <f>[9]Tregion!$P93</f>
        <v>29.768000000000001</v>
      </c>
      <c r="G93" s="57">
        <f>[5]Tregion!$P93</f>
        <v>27.914999999999999</v>
      </c>
      <c r="H93" s="57"/>
      <c r="I93" s="58">
        <f>[11]Tregion!$P93</f>
        <v>27.337499999999999</v>
      </c>
      <c r="J93" s="57"/>
      <c r="K93" s="58"/>
      <c r="L93" s="57"/>
      <c r="M93" s="58"/>
      <c r="N93" s="57"/>
      <c r="O93" s="58"/>
      <c r="Q93" s="57"/>
      <c r="R93" s="58">
        <f>[12]Tregion!$P93</f>
        <v>40.890440909213872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5">
      <c r="A94" s="50">
        <f>[5]Tregion!$J94</f>
        <v>39783</v>
      </c>
      <c r="B94" s="57">
        <f>[5]Tregion!$P94</f>
        <v>27.914999999999999</v>
      </c>
      <c r="C94" s="58">
        <f>[6]Tregion!$P94</f>
        <v>31.32</v>
      </c>
      <c r="D94" s="57">
        <f>[7]Tregion!$P94</f>
        <v>30.068000000000001</v>
      </c>
      <c r="E94" s="58">
        <f>[8]Tregion!$P94</f>
        <v>32.512999999999998</v>
      </c>
      <c r="F94" s="57">
        <f>[9]Tregion!$P94</f>
        <v>30.683</v>
      </c>
      <c r="G94" s="57">
        <f>[5]Tregion!$P94</f>
        <v>27.914999999999999</v>
      </c>
      <c r="H94" s="57"/>
      <c r="I94" s="58">
        <f>[11]Tregion!$P94</f>
        <v>29.4</v>
      </c>
      <c r="J94" s="57"/>
      <c r="K94" s="58"/>
      <c r="L94" s="57"/>
      <c r="M94" s="58"/>
      <c r="N94" s="57"/>
      <c r="O94" s="58"/>
      <c r="Q94" s="57"/>
      <c r="R94" s="58">
        <f>[12]Tregion!$P94</f>
        <v>42.686294049167415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5">
      <c r="A95" s="50">
        <f>[5]Tregion!$J95</f>
        <v>39814</v>
      </c>
      <c r="B95" s="57">
        <f>[5]Tregion!$P95</f>
        <v>28.11</v>
      </c>
      <c r="C95" s="58">
        <f>[6]Tregion!$P95</f>
        <v>33.053000000000004</v>
      </c>
      <c r="D95" s="57">
        <f>[7]Tregion!$P95</f>
        <v>31.425000000000001</v>
      </c>
      <c r="E95" s="58">
        <f>[8]Tregion!$P95</f>
        <v>32.828000000000003</v>
      </c>
      <c r="F95" s="57">
        <f>[9]Tregion!$P95</f>
        <v>31.253</v>
      </c>
      <c r="G95" s="57">
        <f>[5]Tregion!$P95</f>
        <v>28.11</v>
      </c>
      <c r="H95" s="57"/>
      <c r="I95" s="58">
        <f>[11]Tregion!$P95</f>
        <v>22.274999999999999</v>
      </c>
      <c r="J95" s="57"/>
      <c r="K95" s="58"/>
      <c r="L95" s="57"/>
      <c r="M95" s="58"/>
      <c r="N95" s="57"/>
      <c r="O95" s="58"/>
      <c r="Q95" s="57"/>
      <c r="R95" s="58">
        <f>[12]Tregion!$P95</f>
        <v>43.938509561444086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5">
      <c r="A96" s="50">
        <f>[5]Tregion!$J96</f>
        <v>39845</v>
      </c>
      <c r="B96" s="57">
        <f>[5]Tregion!$P96</f>
        <v>27.75</v>
      </c>
      <c r="C96" s="58">
        <f>[6]Tregion!$P96</f>
        <v>32.445</v>
      </c>
      <c r="D96" s="57">
        <f>[7]Tregion!$P96</f>
        <v>30.833000000000002</v>
      </c>
      <c r="E96" s="58">
        <f>[8]Tregion!$P96</f>
        <v>32.438000000000002</v>
      </c>
      <c r="F96" s="57">
        <f>[9]Tregion!$P96</f>
        <v>30.173000000000002</v>
      </c>
      <c r="G96" s="57">
        <f>[5]Tregion!$P96</f>
        <v>27.75</v>
      </c>
      <c r="H96" s="57"/>
      <c r="I96" s="58">
        <f>[11]Tregion!$P96</f>
        <v>23.962499999999999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42.628537434857755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5">
      <c r="A97" s="50">
        <f>[5]Tregion!$J97</f>
        <v>39873</v>
      </c>
      <c r="B97" s="57">
        <f>[5]Tregion!$P97</f>
        <v>27.75</v>
      </c>
      <c r="C97" s="58">
        <f>[6]Tregion!$P97</f>
        <v>30.698</v>
      </c>
      <c r="D97" s="57">
        <f>[7]Tregion!$P97</f>
        <v>29.04</v>
      </c>
      <c r="E97" s="58">
        <f>[8]Tregion!$P97</f>
        <v>31.748000000000001</v>
      </c>
      <c r="F97" s="57">
        <f>[9]Tregion!$P97</f>
        <v>29.093</v>
      </c>
      <c r="G97" s="57">
        <f>[5]Tregion!$P97</f>
        <v>27.75</v>
      </c>
      <c r="H97" s="57"/>
      <c r="I97" s="58">
        <f>[11]Tregion!$P97</f>
        <v>21.712499999999999</v>
      </c>
      <c r="J97" s="57"/>
      <c r="K97" s="58"/>
      <c r="L97" s="57"/>
      <c r="M97" s="58"/>
      <c r="N97" s="57"/>
      <c r="O97" s="58"/>
      <c r="Q97" s="57"/>
      <c r="R97" s="58">
        <f>[12]Tregion!$P97</f>
        <v>40.941160262157226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5">
      <c r="A98" s="50">
        <f>[5]Tregion!$J98</f>
        <v>39904</v>
      </c>
      <c r="B98" s="57">
        <f>[5]Tregion!$P98</f>
        <v>27.39</v>
      </c>
      <c r="C98" s="58">
        <f>[6]Tregion!$P98</f>
        <v>30.81</v>
      </c>
      <c r="D98" s="57">
        <f>[7]Tregion!$P98</f>
        <v>27.848000000000003</v>
      </c>
      <c r="E98" s="58">
        <f>[8]Tregion!$P98</f>
        <v>30.765000000000001</v>
      </c>
      <c r="F98" s="57">
        <f>[9]Tregion!$P98</f>
        <v>28.733000000000001</v>
      </c>
      <c r="G98" s="57">
        <f>[5]Tregion!$P98</f>
        <v>27.39</v>
      </c>
      <c r="H98" s="57"/>
      <c r="I98" s="58">
        <f>[11]Tregion!$P98</f>
        <v>27</v>
      </c>
      <c r="J98" s="57"/>
      <c r="K98" s="58"/>
      <c r="L98" s="57"/>
      <c r="M98" s="58"/>
      <c r="N98" s="57"/>
      <c r="O98" s="58"/>
      <c r="Q98" s="57"/>
      <c r="R98" s="58">
        <f>[12]Tregion!$P98</f>
        <v>37.994153996641991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5">
      <c r="A99" s="50">
        <f>[5]Tregion!$J99</f>
        <v>39934</v>
      </c>
      <c r="B99" s="57">
        <f>[5]Tregion!$P99</f>
        <v>27.39</v>
      </c>
      <c r="C99" s="58">
        <f>[6]Tregion!$P99</f>
        <v>29.378</v>
      </c>
      <c r="D99" s="57">
        <f>[7]Tregion!$P99</f>
        <v>26.46</v>
      </c>
      <c r="E99" s="58">
        <f>[8]Tregion!$P99</f>
        <v>30.765000000000001</v>
      </c>
      <c r="F99" s="57">
        <f>[9]Tregion!$P99</f>
        <v>29.093</v>
      </c>
      <c r="G99" s="57">
        <f>[5]Tregion!$P99</f>
        <v>27.39</v>
      </c>
      <c r="H99" s="57"/>
      <c r="I99" s="58">
        <f>[11]Tregion!$P99</f>
        <v>27</v>
      </c>
      <c r="J99" s="57"/>
      <c r="K99" s="58"/>
      <c r="L99" s="57"/>
      <c r="M99" s="58"/>
      <c r="N99" s="57"/>
      <c r="O99" s="58"/>
      <c r="Q99" s="57"/>
      <c r="R99" s="58">
        <f>[12]Tregion!$P99</f>
        <v>37.962715964646002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5">
      <c r="A100" s="50">
        <f>[5]Tregion!$J100</f>
        <v>39965</v>
      </c>
      <c r="B100" s="57">
        <f>[5]Tregion!$P100</f>
        <v>30.638000000000002</v>
      </c>
      <c r="C100" s="58">
        <f>[6]Tregion!$P100</f>
        <v>29.903000000000002</v>
      </c>
      <c r="D100" s="57">
        <f>[7]Tregion!$P100</f>
        <v>26.963000000000001</v>
      </c>
      <c r="E100" s="58">
        <f>[8]Tregion!$P100</f>
        <v>32.542999999999999</v>
      </c>
      <c r="F100" s="57">
        <f>[9]Tregion!$P100</f>
        <v>32.325000000000003</v>
      </c>
      <c r="G100" s="57">
        <f>[5]Tregion!$P100</f>
        <v>30.638000000000002</v>
      </c>
      <c r="H100" s="57"/>
      <c r="I100" s="58">
        <f>[11]Tregion!$P100</f>
        <v>31.5</v>
      </c>
      <c r="J100" s="57"/>
      <c r="K100" s="58"/>
      <c r="L100" s="57"/>
      <c r="M100" s="58"/>
      <c r="N100" s="57"/>
      <c r="O100" s="58"/>
      <c r="Q100" s="57"/>
      <c r="R100" s="58">
        <f>[12]Tregion!$P100</f>
        <v>38.435254933159136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5">
      <c r="A101" s="50">
        <f>[5]Tregion!$J101</f>
        <v>39995</v>
      </c>
      <c r="B101" s="57">
        <f>[5]Tregion!$P101</f>
        <v>41.093000000000004</v>
      </c>
      <c r="C101" s="58">
        <f>[6]Tregion!$P101</f>
        <v>37.935000000000002</v>
      </c>
      <c r="D101" s="57">
        <f>[7]Tregion!$P101</f>
        <v>34.229999999999997</v>
      </c>
      <c r="E101" s="58">
        <f>[8]Tregion!$P101</f>
        <v>36.578000000000003</v>
      </c>
      <c r="F101" s="57">
        <f>[9]Tregion!$P101</f>
        <v>42.398000000000003</v>
      </c>
      <c r="G101" s="57">
        <f>[5]Tregion!$P101</f>
        <v>41.093000000000004</v>
      </c>
      <c r="H101" s="57"/>
      <c r="I101" s="58">
        <f>[11]Tregion!$P101</f>
        <v>36.75</v>
      </c>
      <c r="J101" s="57"/>
      <c r="K101" s="58"/>
      <c r="L101" s="57"/>
      <c r="M101" s="58"/>
      <c r="N101" s="57"/>
      <c r="O101" s="58"/>
      <c r="Q101" s="57"/>
      <c r="R101" s="58">
        <f>[12]Tregion!$P101</f>
        <v>38.989917833913012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5">
      <c r="A102" s="50">
        <f>[5]Tregion!$J102</f>
        <v>40026</v>
      </c>
      <c r="B102" s="57">
        <f>[5]Tregion!$P102</f>
        <v>45.78</v>
      </c>
      <c r="C102" s="58">
        <f>[6]Tregion!$P102</f>
        <v>40.823</v>
      </c>
      <c r="D102" s="57">
        <f>[7]Tregion!$P102</f>
        <v>37.424999999999997</v>
      </c>
      <c r="E102" s="58">
        <f>[8]Tregion!$P102</f>
        <v>40.222000000000001</v>
      </c>
      <c r="F102" s="57">
        <f>[9]Tregion!$P102</f>
        <v>46.89</v>
      </c>
      <c r="G102" s="57">
        <f>[5]Tregion!$P102</f>
        <v>45.78</v>
      </c>
      <c r="H102" s="57"/>
      <c r="I102" s="58">
        <f>[11]Tregion!$P102</f>
        <v>43.5</v>
      </c>
      <c r="J102" s="57"/>
      <c r="K102" s="58"/>
      <c r="L102" s="57"/>
      <c r="M102" s="58"/>
      <c r="N102" s="57"/>
      <c r="O102" s="58"/>
      <c r="Q102" s="57"/>
      <c r="R102" s="58">
        <f>[12]Tregion!$P102</f>
        <v>39.464906976385386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5">
      <c r="A103" s="50">
        <f>[5]Tregion!$J103</f>
        <v>40057</v>
      </c>
      <c r="B103" s="57">
        <f>[5]Tregion!$P103</f>
        <v>36.765000000000001</v>
      </c>
      <c r="C103" s="58">
        <f>[6]Tregion!$P103</f>
        <v>36.923000000000002</v>
      </c>
      <c r="D103" s="57">
        <f>[7]Tregion!$P103</f>
        <v>33.637999999999998</v>
      </c>
      <c r="E103" s="58">
        <f>[8]Tregion!$P103</f>
        <v>38.258000000000003</v>
      </c>
      <c r="F103" s="57">
        <f>[9]Tregion!$P103</f>
        <v>37.545000000000002</v>
      </c>
      <c r="G103" s="57">
        <f>[5]Tregion!$P103</f>
        <v>36.765000000000001</v>
      </c>
      <c r="H103" s="57"/>
      <c r="I103" s="58">
        <f>[11]Tregion!$P103</f>
        <v>30.524999999999999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39.425613120749922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5">
      <c r="A104" s="50">
        <f>[5]Tregion!$J104</f>
        <v>40087</v>
      </c>
      <c r="B104" s="57">
        <f>[5]Tregion!$P104</f>
        <v>29.198</v>
      </c>
      <c r="C104" s="58">
        <f>[6]Tregion!$P104</f>
        <v>32.707999999999998</v>
      </c>
      <c r="D104" s="57">
        <f>[7]Tregion!$P104</f>
        <v>31.058</v>
      </c>
      <c r="E104" s="58">
        <f>[8]Tregion!$P104</f>
        <v>32.744999999999997</v>
      </c>
      <c r="F104" s="57">
        <f>[9]Tregion!$P104</f>
        <v>30.173000000000002</v>
      </c>
      <c r="G104" s="57">
        <f>[5]Tregion!$P104</f>
        <v>29.198</v>
      </c>
      <c r="H104" s="57"/>
      <c r="I104" s="58">
        <f>[11]Tregion!$P104</f>
        <v>30.75</v>
      </c>
      <c r="J104" s="57"/>
      <c r="K104" s="58"/>
      <c r="L104" s="57"/>
      <c r="M104" s="58"/>
      <c r="N104" s="57"/>
      <c r="O104" s="58"/>
      <c r="Q104" s="57"/>
      <c r="R104" s="58">
        <f>[12]Tregion!$P104</f>
        <v>39.456082848370635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5">
      <c r="A105" s="50">
        <f>[5]Tregion!$J105</f>
        <v>40118</v>
      </c>
      <c r="B105" s="57">
        <f>[5]Tregion!$P105</f>
        <v>28.118000000000002</v>
      </c>
      <c r="C105" s="58">
        <f>[6]Tregion!$P105</f>
        <v>31.065000000000001</v>
      </c>
      <c r="D105" s="57">
        <f>[7]Tregion!$P105</f>
        <v>29.468</v>
      </c>
      <c r="E105" s="58">
        <f>[8]Tregion!$P105</f>
        <v>32.055</v>
      </c>
      <c r="F105" s="57">
        <f>[9]Tregion!$P105</f>
        <v>29.978000000000002</v>
      </c>
      <c r="G105" s="57">
        <f>[5]Tregion!$P105</f>
        <v>28.118000000000002</v>
      </c>
      <c r="H105" s="57"/>
      <c r="I105" s="58">
        <f>[11]Tregion!$P105</f>
        <v>27.75</v>
      </c>
      <c r="J105" s="57"/>
      <c r="K105" s="58"/>
      <c r="L105" s="57"/>
      <c r="M105" s="58"/>
      <c r="N105" s="57"/>
      <c r="O105" s="58"/>
      <c r="Q105" s="57"/>
      <c r="R105" s="58">
        <f>[12]Tregion!$P105</f>
        <v>42.187143933904316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5">
      <c r="A106" s="50">
        <f>[5]Tregion!$J106</f>
        <v>40148</v>
      </c>
      <c r="B106" s="57">
        <f>[5]Tregion!$P106</f>
        <v>28.118000000000002</v>
      </c>
      <c r="C106" s="58">
        <f>[6]Tregion!$P106</f>
        <v>32.108000000000004</v>
      </c>
      <c r="D106" s="57">
        <f>[7]Tregion!$P106</f>
        <v>30.465</v>
      </c>
      <c r="E106" s="58">
        <f>[8]Tregion!$P106</f>
        <v>32.843000000000004</v>
      </c>
      <c r="F106" s="57">
        <f>[9]Tregion!$P106</f>
        <v>30.893000000000001</v>
      </c>
      <c r="G106" s="57">
        <f>[5]Tregion!$P106</f>
        <v>28.118000000000002</v>
      </c>
      <c r="H106" s="57"/>
      <c r="I106" s="58">
        <f>[11]Tregion!$P106</f>
        <v>29.774999999999999</v>
      </c>
      <c r="J106" s="57"/>
      <c r="K106" s="58"/>
      <c r="L106" s="57"/>
      <c r="M106" s="58"/>
      <c r="N106" s="57"/>
      <c r="O106" s="58"/>
      <c r="Q106" s="57"/>
      <c r="R106" s="58">
        <f>[12]Tregion!$P106</f>
        <v>44.005944160237355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5">
      <c r="A107" s="50">
        <f>[5]Tregion!$J107</f>
        <v>40179</v>
      </c>
      <c r="B107" s="57">
        <f>[5]Tregion!$P107</f>
        <v>28.313000000000002</v>
      </c>
      <c r="C107" s="58">
        <f>[6]Tregion!$P107</f>
        <v>33.803000000000004</v>
      </c>
      <c r="D107" s="57">
        <f>[7]Tregion!$P107</f>
        <v>31.754999999999999</v>
      </c>
      <c r="E107" s="58">
        <f>[8]Tregion!$P107</f>
        <v>33.15</v>
      </c>
      <c r="F107" s="57">
        <f>[9]Tregion!$P107</f>
        <v>31.463000000000001</v>
      </c>
      <c r="G107" s="57">
        <f>[5]Tregion!$P107</f>
        <v>28.313000000000002</v>
      </c>
      <c r="H107" s="57"/>
      <c r="I107" s="58">
        <f>[11]Tregion!$P107</f>
        <v>22.65</v>
      </c>
      <c r="J107" s="57"/>
      <c r="K107" s="58"/>
      <c r="L107" s="57"/>
      <c r="M107" s="58"/>
      <c r="N107" s="57"/>
      <c r="O107" s="58"/>
      <c r="Q107" s="57"/>
      <c r="R107" s="58">
        <f>[12]Tregion!$P107</f>
        <v>45.306373683886051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5">
      <c r="A108" s="50">
        <f>[5]Tregion!$J108</f>
        <v>40210</v>
      </c>
      <c r="B108" s="57">
        <f>[5]Tregion!$P108</f>
        <v>27.953000000000003</v>
      </c>
      <c r="C108" s="58">
        <f>[6]Tregion!$P108</f>
        <v>33.233000000000004</v>
      </c>
      <c r="D108" s="57">
        <f>[7]Tregion!$P108</f>
        <v>31.2</v>
      </c>
      <c r="E108" s="58">
        <f>[8]Tregion!$P108</f>
        <v>32.79</v>
      </c>
      <c r="F108" s="57">
        <f>[9]Tregion!$P108</f>
        <v>30.375</v>
      </c>
      <c r="G108" s="57">
        <f>[5]Tregion!$P108</f>
        <v>27.953000000000003</v>
      </c>
      <c r="H108" s="57"/>
      <c r="I108" s="58">
        <f>[11]Tregion!$P108</f>
        <v>24.337499999999999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43.992041738818237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5">
      <c r="A109" s="50">
        <f>[5]Tregion!$J109</f>
        <v>40238</v>
      </c>
      <c r="B109" s="57">
        <f>[5]Tregion!$P109</f>
        <v>27.953000000000003</v>
      </c>
      <c r="C109" s="58">
        <f>[6]Tregion!$P109</f>
        <v>31.59</v>
      </c>
      <c r="D109" s="57">
        <f>[7]Tregion!$P109</f>
        <v>29.535</v>
      </c>
      <c r="E109" s="58">
        <f>[8]Tregion!$P109</f>
        <v>32.152999999999999</v>
      </c>
      <c r="F109" s="57">
        <f>[9]Tregion!$P109</f>
        <v>29.288</v>
      </c>
      <c r="G109" s="57">
        <f>[5]Tregion!$P109</f>
        <v>27.953000000000003</v>
      </c>
      <c r="H109" s="57"/>
      <c r="I109" s="58">
        <f>[11]Tregion!$P109</f>
        <v>22.087499999999999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42.295665783674536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5">
      <c r="A110" s="50">
        <f>[5]Tregion!$J110</f>
        <v>40269</v>
      </c>
      <c r="B110" s="57">
        <f>[5]Tregion!$P110</f>
        <v>27.585000000000001</v>
      </c>
      <c r="C110" s="58">
        <f>[6]Tregion!$P110</f>
        <v>31.695</v>
      </c>
      <c r="D110" s="57">
        <f>[7]Tregion!$P110</f>
        <v>28.425000000000001</v>
      </c>
      <c r="E110" s="58">
        <f>[8]Tregion!$P110</f>
        <v>31.238000000000003</v>
      </c>
      <c r="F110" s="57">
        <f>[9]Tregion!$P110</f>
        <v>28.928000000000001</v>
      </c>
      <c r="G110" s="57">
        <f>[5]Tregion!$P110</f>
        <v>27.585000000000001</v>
      </c>
      <c r="H110" s="57"/>
      <c r="I110" s="58">
        <f>[11]Tregion!$P110</f>
        <v>27.5625</v>
      </c>
      <c r="J110" s="57"/>
      <c r="K110" s="58"/>
      <c r="L110" s="57"/>
      <c r="M110" s="58"/>
      <c r="N110" s="57"/>
      <c r="O110" s="58"/>
      <c r="Q110" s="57"/>
      <c r="R110" s="58">
        <f>[12]Tregion!$P110</f>
        <v>38.91545730569851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5">
      <c r="A111" s="50">
        <f>[5]Tregion!$J111</f>
        <v>40299</v>
      </c>
      <c r="B111" s="57">
        <f>[5]Tregion!$P111</f>
        <v>27.585000000000001</v>
      </c>
      <c r="C111" s="58">
        <f>[6]Tregion!$P111</f>
        <v>30.353000000000002</v>
      </c>
      <c r="D111" s="57">
        <f>[7]Tregion!$P111</f>
        <v>27.128</v>
      </c>
      <c r="E111" s="58">
        <f>[8]Tregion!$P111</f>
        <v>31.238000000000003</v>
      </c>
      <c r="F111" s="57">
        <f>[9]Tregion!$P111</f>
        <v>29.288</v>
      </c>
      <c r="G111" s="57">
        <f>[5]Tregion!$P111</f>
        <v>27.585000000000001</v>
      </c>
      <c r="H111" s="57"/>
      <c r="I111" s="58">
        <f>[11]Tregion!$P111</f>
        <v>27.5625</v>
      </c>
      <c r="J111" s="57"/>
      <c r="K111" s="58"/>
      <c r="L111" s="57"/>
      <c r="M111" s="58"/>
      <c r="N111" s="57"/>
      <c r="O111" s="58"/>
      <c r="Q111" s="57"/>
      <c r="R111" s="58">
        <f>[12]Tregion!$P111</f>
        <v>38.889962368920315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5">
      <c r="A112" s="50">
        <f>[5]Tregion!$J112</f>
        <v>40330</v>
      </c>
      <c r="B112" s="57">
        <f>[5]Tregion!$P112</f>
        <v>30.855</v>
      </c>
      <c r="C112" s="58">
        <f>[6]Tregion!$P112</f>
        <v>30.84</v>
      </c>
      <c r="D112" s="57">
        <f>[7]Tregion!$P112</f>
        <v>27.593</v>
      </c>
      <c r="E112" s="58">
        <f>[8]Tregion!$P112</f>
        <v>32.880000000000003</v>
      </c>
      <c r="F112" s="57">
        <f>[9]Tregion!$P112</f>
        <v>32.549999999999997</v>
      </c>
      <c r="G112" s="57">
        <f>[5]Tregion!$P112</f>
        <v>30.855</v>
      </c>
      <c r="H112" s="57"/>
      <c r="I112" s="58">
        <f>[11]Tregion!$P112</f>
        <v>32.0625</v>
      </c>
      <c r="J112" s="57"/>
      <c r="K112" s="58"/>
      <c r="L112" s="57"/>
      <c r="M112" s="58"/>
      <c r="N112" s="57"/>
      <c r="O112" s="58"/>
      <c r="Q112" s="57"/>
      <c r="R112" s="58">
        <f>[12]Tregion!$P112</f>
        <v>39.373601950343811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5">
      <c r="A113" s="50">
        <f>[5]Tregion!$J113</f>
        <v>40360</v>
      </c>
      <c r="B113" s="57">
        <f>[5]Tregion!$P113</f>
        <v>41.384999999999998</v>
      </c>
      <c r="C113" s="58">
        <f>[6]Tregion!$P113</f>
        <v>38.4</v>
      </c>
      <c r="D113" s="57">
        <f>[7]Tregion!$P113</f>
        <v>34.365000000000002</v>
      </c>
      <c r="E113" s="58">
        <f>[8]Tregion!$P113</f>
        <v>36.630000000000003</v>
      </c>
      <c r="F113" s="57">
        <f>[9]Tregion!$P113</f>
        <v>42.683</v>
      </c>
      <c r="G113" s="57">
        <f>[5]Tregion!$P113</f>
        <v>41.384999999999998</v>
      </c>
      <c r="H113" s="57"/>
      <c r="I113" s="58">
        <f>[11]Tregion!$P113</f>
        <v>37.3125</v>
      </c>
      <c r="J113" s="57"/>
      <c r="K113" s="58"/>
      <c r="L113" s="57"/>
      <c r="M113" s="58"/>
      <c r="N113" s="57"/>
      <c r="O113" s="58"/>
      <c r="Q113" s="57"/>
      <c r="R113" s="58">
        <f>[12]Tregion!$P113</f>
        <v>39.94012710104397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5">
      <c r="A114" s="50">
        <f>[5]Tregion!$J114</f>
        <v>40391</v>
      </c>
      <c r="B114" s="57">
        <f>[5]Tregion!$P114</f>
        <v>46.103000000000002</v>
      </c>
      <c r="C114" s="58">
        <f>[6]Tregion!$P114</f>
        <v>41.123000000000005</v>
      </c>
      <c r="D114" s="57">
        <f>[7]Tregion!$P114</f>
        <v>37.335000000000001</v>
      </c>
      <c r="E114" s="58">
        <f>[8]Tregion!$P114</f>
        <v>40.005000000000003</v>
      </c>
      <c r="F114" s="57">
        <f>[9]Tregion!$P114</f>
        <v>47.213000000000001</v>
      </c>
      <c r="G114" s="57">
        <f>[5]Tregion!$P114</f>
        <v>46.103000000000002</v>
      </c>
      <c r="H114" s="57"/>
      <c r="I114" s="58">
        <f>[11]Tregion!$P114</f>
        <v>44.0625</v>
      </c>
      <c r="J114" s="57"/>
      <c r="K114" s="58"/>
      <c r="L114" s="57"/>
      <c r="M114" s="58"/>
      <c r="N114" s="57"/>
      <c r="O114" s="58"/>
      <c r="Q114" s="57"/>
      <c r="R114" s="58">
        <f>[12]Tregion!$P114</f>
        <v>40.426563419228621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5">
      <c r="A115" s="50">
        <f>[5]Tregion!$J115</f>
        <v>40422</v>
      </c>
      <c r="B115" s="57">
        <f>[5]Tregion!$P115</f>
        <v>37.027999999999999</v>
      </c>
      <c r="C115" s="58">
        <f>[6]Tregion!$P115</f>
        <v>37.448</v>
      </c>
      <c r="D115" s="57">
        <f>[7]Tregion!$P115</f>
        <v>33.818000000000005</v>
      </c>
      <c r="E115" s="58">
        <f>[8]Tregion!$P115</f>
        <v>38.183</v>
      </c>
      <c r="F115" s="57">
        <f>[9]Tregion!$P115</f>
        <v>37.799999999999997</v>
      </c>
      <c r="G115" s="57">
        <f>[5]Tregion!$P115</f>
        <v>37.027999999999999</v>
      </c>
      <c r="H115" s="57"/>
      <c r="I115" s="58">
        <f>[11]Tregion!$P115</f>
        <v>30.9</v>
      </c>
      <c r="J115" s="57"/>
      <c r="K115" s="58"/>
      <c r="L115" s="57"/>
      <c r="M115" s="58"/>
      <c r="N115" s="57"/>
      <c r="O115" s="58"/>
      <c r="Q115" s="57"/>
      <c r="R115" s="58">
        <f>[12]Tregion!$P115</f>
        <v>40.393580988863526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5">
      <c r="A116" s="50">
        <f>[5]Tregion!$J116</f>
        <v>40452</v>
      </c>
      <c r="B116" s="57">
        <f>[5]Tregion!$P116</f>
        <v>29.408000000000001</v>
      </c>
      <c r="C116" s="58">
        <f>[6]Tregion!$P116</f>
        <v>33.488</v>
      </c>
      <c r="D116" s="57">
        <f>[7]Tregion!$P116</f>
        <v>31.41</v>
      </c>
      <c r="E116" s="58">
        <f>[8]Tregion!$P116</f>
        <v>33.075000000000003</v>
      </c>
      <c r="F116" s="57">
        <f>[9]Tregion!$P116</f>
        <v>30.375</v>
      </c>
      <c r="G116" s="57">
        <f>[5]Tregion!$P116</f>
        <v>29.408000000000001</v>
      </c>
      <c r="H116" s="57"/>
      <c r="I116" s="58">
        <f>[11]Tregion!$P116</f>
        <v>31.3125</v>
      </c>
      <c r="J116" s="57"/>
      <c r="K116" s="58"/>
      <c r="L116" s="57"/>
      <c r="M116" s="58"/>
      <c r="N116" s="57"/>
      <c r="O116" s="58"/>
      <c r="Q116" s="57"/>
      <c r="R116" s="58">
        <f>[12]Tregion!$P116</f>
        <v>40.430869315641694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5">
      <c r="A117" s="50">
        <f>[5]Tregion!$J117</f>
        <v>40483</v>
      </c>
      <c r="B117" s="57">
        <f>[5]Tregion!$P117</f>
        <v>28.313000000000002</v>
      </c>
      <c r="C117" s="58">
        <f>[6]Tregion!$P117</f>
        <v>31.943000000000001</v>
      </c>
      <c r="D117" s="57">
        <f>[7]Tregion!$P117</f>
        <v>29.933</v>
      </c>
      <c r="E117" s="58">
        <f>[8]Tregion!$P117</f>
        <v>32.438000000000002</v>
      </c>
      <c r="F117" s="57">
        <f>[9]Tregion!$P117</f>
        <v>30.18</v>
      </c>
      <c r="G117" s="57">
        <f>[5]Tregion!$P117</f>
        <v>28.313000000000002</v>
      </c>
      <c r="H117" s="57"/>
      <c r="I117" s="58">
        <f>[11]Tregion!$P117</f>
        <v>28.3125</v>
      </c>
      <c r="J117" s="57"/>
      <c r="K117" s="58"/>
      <c r="L117" s="57"/>
      <c r="M117" s="58"/>
      <c r="N117" s="57"/>
      <c r="O117" s="58"/>
      <c r="Q117" s="57"/>
      <c r="R117" s="58">
        <f>[12]Tregion!$P117</f>
        <v>42.841826614949639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5">
      <c r="A118" s="50">
        <f>[5]Tregion!$J118</f>
        <v>40513</v>
      </c>
      <c r="B118" s="57">
        <f>[5]Tregion!$P118</f>
        <v>28.313000000000002</v>
      </c>
      <c r="C118" s="58">
        <f>[6]Tregion!$P118</f>
        <v>32.917999999999999</v>
      </c>
      <c r="D118" s="57">
        <f>[7]Tregion!$P118</f>
        <v>30.863000000000003</v>
      </c>
      <c r="E118" s="58">
        <f>[8]Tregion!$P118</f>
        <v>33.164999999999999</v>
      </c>
      <c r="F118" s="57">
        <f>[9]Tregion!$P118</f>
        <v>31.103000000000002</v>
      </c>
      <c r="G118" s="57">
        <f>[5]Tregion!$P118</f>
        <v>28.313000000000002</v>
      </c>
      <c r="H118" s="57"/>
      <c r="I118" s="58">
        <f>[11]Tregion!$P118</f>
        <v>30.15</v>
      </c>
      <c r="J118" s="57"/>
      <c r="K118" s="58"/>
      <c r="L118" s="57"/>
      <c r="M118" s="58"/>
      <c r="N118" s="57"/>
      <c r="O118" s="58"/>
      <c r="Q118" s="57"/>
      <c r="R118" s="58">
        <f>[12]Tregion!$P118</f>
        <v>44.686776873892754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5">
      <c r="A119" s="50">
        <f>[5]Tregion!$J119</f>
        <v>40544</v>
      </c>
      <c r="B119" s="57">
        <f>[5]Tregion!$P119</f>
        <v>28.515000000000001</v>
      </c>
      <c r="C119" s="58">
        <f>[6]Tregion!$P119</f>
        <v>34.553000000000004</v>
      </c>
      <c r="D119" s="57">
        <f>[7]Tregion!$P119</f>
        <v>32.078000000000003</v>
      </c>
      <c r="E119" s="58">
        <f>[8]Tregion!$P119</f>
        <v>33.465000000000003</v>
      </c>
      <c r="F119" s="57">
        <f>[9]Tregion!$P119</f>
        <v>31.673000000000002</v>
      </c>
      <c r="G119" s="57">
        <f>[5]Tregion!$P119</f>
        <v>28.515000000000001</v>
      </c>
      <c r="H119" s="57"/>
      <c r="I119" s="58">
        <f>[11]Tregion!$P119</f>
        <v>23.024999999999999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28.240563312148719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5">
      <c r="A120" s="50">
        <f>[5]Tregion!$J120</f>
        <v>40575</v>
      </c>
      <c r="B120" s="57">
        <f>[5]Tregion!$P120</f>
        <v>28.148</v>
      </c>
      <c r="C120" s="58">
        <f>[6]Tregion!$P120</f>
        <v>34.020000000000003</v>
      </c>
      <c r="D120" s="57">
        <f>[7]Tregion!$P120</f>
        <v>31.568000000000001</v>
      </c>
      <c r="E120" s="58">
        <f>[8]Tregion!$P120</f>
        <v>33.128</v>
      </c>
      <c r="F120" s="57">
        <f>[9]Tregion!$P120</f>
        <v>30.578000000000003</v>
      </c>
      <c r="G120" s="57">
        <f>[5]Tregion!$P120</f>
        <v>28.148</v>
      </c>
      <c r="H120" s="57"/>
      <c r="I120" s="58">
        <f>[11]Tregion!$P120</f>
        <v>24.712499999999999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27.39860596886929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5">
      <c r="A121" s="50">
        <f>[5]Tregion!$J121</f>
        <v>40603</v>
      </c>
      <c r="B121" s="57">
        <f>[5]Tregion!$P121</f>
        <v>28.148</v>
      </c>
      <c r="C121" s="58">
        <f>[6]Tregion!$P121</f>
        <v>32.483000000000004</v>
      </c>
      <c r="D121" s="57">
        <f>[7]Tregion!$P121</f>
        <v>30.015000000000001</v>
      </c>
      <c r="E121" s="58">
        <f>[8]Tregion!$P121</f>
        <v>32.542999999999999</v>
      </c>
      <c r="F121" s="57">
        <f>[9]Tregion!$P121</f>
        <v>29.483000000000001</v>
      </c>
      <c r="G121" s="57">
        <f>[5]Tregion!$P121</f>
        <v>28.148</v>
      </c>
      <c r="H121" s="57"/>
      <c r="I121" s="58">
        <f>[11]Tregion!$P121</f>
        <v>22.462499999999999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26.314079380399409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5">
      <c r="A122" s="50">
        <f>[5]Tregion!$J122</f>
        <v>40634</v>
      </c>
      <c r="B122" s="57">
        <f>[5]Tregion!$P122</f>
        <v>27.788</v>
      </c>
      <c r="C122" s="58">
        <f>[6]Tregion!$P122</f>
        <v>32.58</v>
      </c>
      <c r="D122" s="57">
        <f>[7]Tregion!$P122</f>
        <v>28.98</v>
      </c>
      <c r="E122" s="58">
        <f>[8]Tregion!$P122</f>
        <v>31.695</v>
      </c>
      <c r="F122" s="57">
        <f>[9]Tregion!$P122</f>
        <v>29.123000000000001</v>
      </c>
      <c r="G122" s="57">
        <f>[5]Tregion!$P122</f>
        <v>27.788</v>
      </c>
      <c r="H122" s="57"/>
      <c r="I122" s="58">
        <f>[11]Tregion!$P122</f>
        <v>27.9375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24.419952386715227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5">
      <c r="A123" s="50">
        <f>[5]Tregion!$J123</f>
        <v>40664</v>
      </c>
      <c r="B123" s="57">
        <f>[5]Tregion!$P123</f>
        <v>27.788</v>
      </c>
      <c r="C123" s="58">
        <f>[6]Tregion!$P123</f>
        <v>31.313000000000002</v>
      </c>
      <c r="D123" s="57">
        <f>[7]Tregion!$P123</f>
        <v>27.78</v>
      </c>
      <c r="E123" s="58">
        <f>[8]Tregion!$P123</f>
        <v>31.695</v>
      </c>
      <c r="F123" s="57">
        <f>[9]Tregion!$P123</f>
        <v>29.483000000000001</v>
      </c>
      <c r="G123" s="57">
        <f>[5]Tregion!$P123</f>
        <v>27.788</v>
      </c>
      <c r="H123" s="57"/>
      <c r="I123" s="58">
        <f>[11]Tregion!$P123</f>
        <v>27.9375</v>
      </c>
      <c r="J123" s="57"/>
      <c r="K123" s="58"/>
      <c r="L123" s="57"/>
      <c r="M123" s="58"/>
      <c r="N123" s="57"/>
      <c r="O123" s="58"/>
      <c r="Q123" s="57"/>
      <c r="R123" s="58">
        <f>[12]Tregion!$P123</f>
        <v>24.39974624540881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5">
      <c r="A124" s="50">
        <f>[5]Tregion!$J124</f>
        <v>40695</v>
      </c>
      <c r="B124" s="57">
        <f>[5]Tregion!$P124</f>
        <v>31.073</v>
      </c>
      <c r="C124" s="58">
        <f>[6]Tregion!$P124</f>
        <v>31.77</v>
      </c>
      <c r="D124" s="57">
        <f>[7]Tregion!$P124</f>
        <v>28.215</v>
      </c>
      <c r="E124" s="58">
        <f>[8]Tregion!$P124</f>
        <v>33.218000000000004</v>
      </c>
      <c r="F124" s="57">
        <f>[9]Tregion!$P124</f>
        <v>32.768000000000001</v>
      </c>
      <c r="G124" s="57">
        <f>[5]Tregion!$P124</f>
        <v>31.073</v>
      </c>
      <c r="H124" s="57"/>
      <c r="I124" s="58">
        <f>[11]Tregion!$P124</f>
        <v>32.4375</v>
      </c>
      <c r="J124" s="57"/>
      <c r="K124" s="58"/>
      <c r="L124" s="57"/>
      <c r="M124" s="58"/>
      <c r="N124" s="57"/>
      <c r="O124" s="58"/>
      <c r="Q124" s="57"/>
      <c r="R124" s="58">
        <f>[12]Tregion!$P124</f>
        <v>24.703460840895737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5">
      <c r="A125" s="50">
        <f>[5]Tregion!$J125</f>
        <v>40725</v>
      </c>
      <c r="B125" s="57">
        <f>[5]Tregion!$P125</f>
        <v>41.678000000000004</v>
      </c>
      <c r="C125" s="58">
        <f>[6]Tregion!$P125</f>
        <v>38.880000000000003</v>
      </c>
      <c r="D125" s="57">
        <f>[7]Tregion!$P125</f>
        <v>34.515000000000001</v>
      </c>
      <c r="E125" s="58">
        <f>[8]Tregion!$P125</f>
        <v>36.69</v>
      </c>
      <c r="F125" s="57">
        <f>[9]Tregion!$P125</f>
        <v>42.975000000000001</v>
      </c>
      <c r="G125" s="57">
        <f>[5]Tregion!$P125</f>
        <v>41.678000000000004</v>
      </c>
      <c r="H125" s="57"/>
      <c r="I125" s="58">
        <f>[11]Tregion!$P125</f>
        <v>37.6875</v>
      </c>
      <c r="J125" s="57"/>
      <c r="K125" s="58"/>
      <c r="L125" s="57"/>
      <c r="M125" s="58"/>
      <c r="N125" s="57"/>
      <c r="O125" s="58"/>
      <c r="Q125" s="57"/>
      <c r="R125" s="58">
        <f>[12]Tregion!$P125</f>
        <v>25.059958886049845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5">
      <c r="A126" s="50">
        <f>[5]Tregion!$J126</f>
        <v>40756</v>
      </c>
      <c r="B126" s="57">
        <f>[5]Tregion!$P126</f>
        <v>46.433</v>
      </c>
      <c r="C126" s="58">
        <f>[6]Tregion!$P126</f>
        <v>41.438000000000002</v>
      </c>
      <c r="D126" s="57">
        <f>[7]Tregion!$P126</f>
        <v>37.283000000000001</v>
      </c>
      <c r="E126" s="58">
        <f>[8]Tregion!$P126</f>
        <v>39.825000000000003</v>
      </c>
      <c r="F126" s="57">
        <f>[9]Tregion!$P126</f>
        <v>47.528000000000006</v>
      </c>
      <c r="G126" s="57">
        <f>[5]Tregion!$P126</f>
        <v>46.433</v>
      </c>
      <c r="H126" s="57"/>
      <c r="I126" s="58">
        <f>[11]Tregion!$P126</f>
        <v>44.4375</v>
      </c>
      <c r="J126" s="57"/>
      <c r="K126" s="58"/>
      <c r="L126" s="57"/>
      <c r="M126" s="58"/>
      <c r="N126" s="57"/>
      <c r="O126" s="58"/>
      <c r="Q126" s="57"/>
      <c r="R126" s="58">
        <f>[12]Tregion!$P126</f>
        <v>25.365248279897312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5">
      <c r="A127" s="50">
        <f>[5]Tregion!$J127</f>
        <v>40787</v>
      </c>
      <c r="B127" s="57">
        <f>[5]Tregion!$P127</f>
        <v>37.29</v>
      </c>
      <c r="C127" s="58">
        <f>[6]Tregion!$P127</f>
        <v>37.988</v>
      </c>
      <c r="D127" s="57">
        <f>[7]Tregion!$P127</f>
        <v>34.005000000000003</v>
      </c>
      <c r="E127" s="58">
        <f>[8]Tregion!$P127</f>
        <v>38.138000000000005</v>
      </c>
      <c r="F127" s="57">
        <f>[9]Tregion!$P127</f>
        <v>38.055</v>
      </c>
      <c r="G127" s="57">
        <f>[5]Tregion!$P127</f>
        <v>37.29</v>
      </c>
      <c r="H127" s="57"/>
      <c r="I127" s="58">
        <f>[11]Tregion!$P127</f>
        <v>31.274999999999999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25.339992971309751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5">
      <c r="A128" s="50">
        <f>[5]Tregion!$J128</f>
        <v>40817</v>
      </c>
      <c r="B128" s="57">
        <f>[5]Tregion!$P128</f>
        <v>29.61</v>
      </c>
      <c r="C128" s="58">
        <f>[6]Tregion!$P128</f>
        <v>34.26</v>
      </c>
      <c r="D128" s="57">
        <f>[7]Tregion!$P128</f>
        <v>31.763000000000002</v>
      </c>
      <c r="E128" s="58">
        <f>[8]Tregion!$P128</f>
        <v>33.398000000000003</v>
      </c>
      <c r="F128" s="57">
        <f>[9]Tregion!$P128</f>
        <v>30.578000000000003</v>
      </c>
      <c r="G128" s="57">
        <f>[5]Tregion!$P128</f>
        <v>29.61</v>
      </c>
      <c r="H128" s="57"/>
      <c r="I128" s="58">
        <f>[11]Tregion!$P128</f>
        <v>31.6875</v>
      </c>
      <c r="J128" s="57"/>
      <c r="K128" s="58"/>
      <c r="L128" s="57"/>
      <c r="M128" s="58"/>
      <c r="N128" s="57"/>
      <c r="O128" s="58"/>
      <c r="Q128" s="57"/>
      <c r="R128" s="58">
        <f>[12]Tregion!$P128</f>
        <v>25.359576755115011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5">
      <c r="A129" s="50">
        <f>[5]Tregion!$J129</f>
        <v>40848</v>
      </c>
      <c r="B129" s="57">
        <f>[5]Tregion!$P129</f>
        <v>28.515000000000001</v>
      </c>
      <c r="C129" s="58">
        <f>[6]Tregion!$P129</f>
        <v>32.813000000000002</v>
      </c>
      <c r="D129" s="57">
        <f>[7]Tregion!$P129</f>
        <v>30.39</v>
      </c>
      <c r="E129" s="58">
        <f>[8]Tregion!$P129</f>
        <v>32.805</v>
      </c>
      <c r="F129" s="57">
        <f>[9]Tregion!$P129</f>
        <v>30.39</v>
      </c>
      <c r="G129" s="57">
        <f>[5]Tregion!$P129</f>
        <v>28.515000000000001</v>
      </c>
      <c r="H129" s="57"/>
      <c r="I129" s="58">
        <f>[11]Tregion!$P129</f>
        <v>28.6875</v>
      </c>
      <c r="J129" s="57"/>
      <c r="K129" s="58"/>
      <c r="L129" s="57"/>
      <c r="M129" s="58"/>
      <c r="N129" s="57"/>
      <c r="O129" s="58"/>
      <c r="Q129" s="57"/>
      <c r="R129" s="58">
        <f>[12]Tregion!$P129</f>
        <v>27.114909474981278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5">
      <c r="A130" s="50">
        <f>[5]Tregion!$J130</f>
        <v>40878</v>
      </c>
      <c r="B130" s="57">
        <f>[5]Tregion!$P130</f>
        <v>28.515000000000001</v>
      </c>
      <c r="C130" s="58">
        <f>[6]Tregion!$P130</f>
        <v>33.734999999999999</v>
      </c>
      <c r="D130" s="57">
        <f>[7]Tregion!$P130</f>
        <v>31.253</v>
      </c>
      <c r="E130" s="58">
        <f>[8]Tregion!$P130</f>
        <v>33.488</v>
      </c>
      <c r="F130" s="57">
        <f>[9]Tregion!$P130</f>
        <v>31.313000000000002</v>
      </c>
      <c r="G130" s="57">
        <f>[5]Tregion!$P130</f>
        <v>28.515000000000001</v>
      </c>
      <c r="H130" s="57"/>
      <c r="I130" s="58">
        <f>[11]Tregion!$P130</f>
        <v>30.524999999999999</v>
      </c>
      <c r="J130" s="57"/>
      <c r="K130" s="58"/>
      <c r="L130" s="57"/>
      <c r="M130" s="58"/>
      <c r="N130" s="57"/>
      <c r="O130" s="58"/>
      <c r="Q130" s="57"/>
      <c r="R130" s="58">
        <f>[12]Tregion!$P130</f>
        <v>28.283905498209624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5">
      <c r="A131" s="50">
        <f>[5]Tregion!$J131</f>
        <v>40909</v>
      </c>
      <c r="B131" s="57">
        <f>[5]Tregion!$P131</f>
        <v>28.718</v>
      </c>
      <c r="C131" s="58">
        <f>[6]Tregion!$P131</f>
        <v>35.31</v>
      </c>
      <c r="D131" s="57">
        <f>[7]Tregion!$P131</f>
        <v>32.414999999999999</v>
      </c>
      <c r="E131" s="58">
        <f>[8]Tregion!$P131</f>
        <v>33.78</v>
      </c>
      <c r="F131" s="57">
        <f>[9]Tregion!$P131</f>
        <v>31.883000000000003</v>
      </c>
      <c r="G131" s="57">
        <f>[5]Tregion!$P131</f>
        <v>28.718</v>
      </c>
      <c r="H131" s="57"/>
      <c r="I131" s="58">
        <f>[11]Tregion!$P131</f>
        <v>23.212499999999999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28.240563312148719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5">
      <c r="A132" s="50">
        <f>[5]Tregion!$J132</f>
        <v>40940</v>
      </c>
      <c r="B132" s="57">
        <f>[5]Tregion!$P132</f>
        <v>28.35</v>
      </c>
      <c r="C132" s="58">
        <f>[6]Tregion!$P132</f>
        <v>34.799999999999997</v>
      </c>
      <c r="D132" s="57">
        <f>[7]Tregion!$P132</f>
        <v>31.934999999999999</v>
      </c>
      <c r="E132" s="58">
        <f>[8]Tregion!$P132</f>
        <v>33.465000000000003</v>
      </c>
      <c r="F132" s="57">
        <f>[9]Tregion!$P132</f>
        <v>30.78</v>
      </c>
      <c r="G132" s="57">
        <f>[5]Tregion!$P132</f>
        <v>28.35</v>
      </c>
      <c r="H132" s="57"/>
      <c r="I132" s="58">
        <f>[11]Tregion!$P132</f>
        <v>24.9</v>
      </c>
      <c r="J132" s="57"/>
      <c r="K132" s="58"/>
      <c r="L132" s="57"/>
      <c r="M132" s="58"/>
      <c r="N132" s="57"/>
      <c r="O132" s="58"/>
      <c r="Q132" s="57"/>
      <c r="R132" s="58">
        <f>[12]Tregion!$P132</f>
        <v>27.39860596886929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5">
      <c r="A133" s="50">
        <f>[5]Tregion!$J133</f>
        <v>40969</v>
      </c>
      <c r="B133" s="57">
        <f>[5]Tregion!$P133</f>
        <v>28.35</v>
      </c>
      <c r="C133" s="58">
        <f>[6]Tregion!$P133</f>
        <v>33.36</v>
      </c>
      <c r="D133" s="57">
        <f>[7]Tregion!$P133</f>
        <v>30.488000000000003</v>
      </c>
      <c r="E133" s="58">
        <f>[8]Tregion!$P133</f>
        <v>32.917999999999999</v>
      </c>
      <c r="F133" s="57">
        <f>[9]Tregion!$P133</f>
        <v>29.684999999999999</v>
      </c>
      <c r="G133" s="57">
        <f>[5]Tregion!$P133</f>
        <v>28.35</v>
      </c>
      <c r="H133" s="57"/>
      <c r="I133" s="58">
        <f>[11]Tregion!$P133</f>
        <v>22.65</v>
      </c>
      <c r="J133" s="57"/>
      <c r="K133" s="58"/>
      <c r="L133" s="57"/>
      <c r="M133" s="58"/>
      <c r="N133" s="57"/>
      <c r="O133" s="58"/>
      <c r="Q133" s="57"/>
      <c r="R133" s="58">
        <f>[12]Tregion!$P133</f>
        <v>26.314079380399409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5">
      <c r="A134" s="50">
        <f>[5]Tregion!$J134</f>
        <v>41000</v>
      </c>
      <c r="B134" s="57">
        <f>[5]Tregion!$P134</f>
        <v>27.983000000000001</v>
      </c>
      <c r="C134" s="58">
        <f>[6]Tregion!$P134</f>
        <v>33.450000000000003</v>
      </c>
      <c r="D134" s="57">
        <f>[7]Tregion!$P134</f>
        <v>29.528000000000002</v>
      </c>
      <c r="E134" s="58">
        <f>[8]Tregion!$P134</f>
        <v>32.137999999999998</v>
      </c>
      <c r="F134" s="57">
        <f>[9]Tregion!$P134</f>
        <v>29.318000000000001</v>
      </c>
      <c r="G134" s="57">
        <f>[5]Tregion!$P134</f>
        <v>27.983000000000001</v>
      </c>
      <c r="H134" s="57"/>
      <c r="I134" s="58">
        <f>[11]Tregion!$P134</f>
        <v>28.125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24.419952386715227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5">
      <c r="A135" s="50">
        <f>[5]Tregion!$J135</f>
        <v>41030</v>
      </c>
      <c r="B135" s="57">
        <f>[5]Tregion!$P135</f>
        <v>27.983000000000001</v>
      </c>
      <c r="C135" s="58">
        <f>[6]Tregion!$P135</f>
        <v>32.258000000000003</v>
      </c>
      <c r="D135" s="57">
        <f>[7]Tregion!$P135</f>
        <v>28.41</v>
      </c>
      <c r="E135" s="58">
        <f>[8]Tregion!$P135</f>
        <v>32.137999999999998</v>
      </c>
      <c r="F135" s="57">
        <f>[9]Tregion!$P135</f>
        <v>29.684999999999999</v>
      </c>
      <c r="G135" s="57">
        <f>[5]Tregion!$P135</f>
        <v>27.983000000000001</v>
      </c>
      <c r="H135" s="57"/>
      <c r="I135" s="58">
        <f>[11]Tregion!$P135</f>
        <v>28.125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24.39974624540881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5">
      <c r="A136" s="50">
        <f>[5]Tregion!$J136</f>
        <v>41061</v>
      </c>
      <c r="B136" s="57">
        <f>[5]Tregion!$P136</f>
        <v>31.29</v>
      </c>
      <c r="C136" s="58">
        <f>[6]Tregion!$P136</f>
        <v>32.693000000000005</v>
      </c>
      <c r="D136" s="57">
        <f>[7]Tregion!$P136</f>
        <v>28.815000000000001</v>
      </c>
      <c r="E136" s="58">
        <f>[8]Tregion!$P136</f>
        <v>33.555</v>
      </c>
      <c r="F136" s="57">
        <f>[9]Tregion!$P136</f>
        <v>32.984999999999999</v>
      </c>
      <c r="G136" s="57">
        <f>[5]Tregion!$P136</f>
        <v>31.29</v>
      </c>
      <c r="H136" s="57"/>
      <c r="I136" s="58">
        <f>[11]Tregion!$P136</f>
        <v>32.625</v>
      </c>
      <c r="J136" s="57"/>
      <c r="K136" s="58"/>
      <c r="L136" s="57"/>
      <c r="M136" s="58"/>
      <c r="N136" s="57"/>
      <c r="O136" s="58"/>
      <c r="Q136" s="57"/>
      <c r="R136" s="58">
        <f>[12]Tregion!$P136</f>
        <v>24.703460840895737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5">
      <c r="A137" s="50">
        <f>[5]Tregion!$J137</f>
        <v>41091</v>
      </c>
      <c r="B137" s="57">
        <f>[5]Tregion!$P137</f>
        <v>41.97</v>
      </c>
      <c r="C137" s="58">
        <f>[6]Tregion!$P137</f>
        <v>39.375</v>
      </c>
      <c r="D137" s="57">
        <f>[7]Tregion!$P137</f>
        <v>34.68</v>
      </c>
      <c r="E137" s="58">
        <f>[8]Tregion!$P137</f>
        <v>36.773000000000003</v>
      </c>
      <c r="F137" s="57">
        <f>[9]Tregion!$P137</f>
        <v>43.26</v>
      </c>
      <c r="G137" s="57">
        <f>[5]Tregion!$P137</f>
        <v>41.97</v>
      </c>
      <c r="H137" s="57"/>
      <c r="I137" s="58">
        <f>[11]Tregion!$P137</f>
        <v>37.875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25.059958886049845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5">
      <c r="A138" s="50">
        <f>[5]Tregion!$J138</f>
        <v>41122</v>
      </c>
      <c r="B138" s="57">
        <f>[5]Tregion!$P138</f>
        <v>46.755000000000003</v>
      </c>
      <c r="C138" s="58">
        <f>[6]Tregion!$P138</f>
        <v>41.783000000000001</v>
      </c>
      <c r="D138" s="57">
        <f>[7]Tregion!$P138</f>
        <v>37.26</v>
      </c>
      <c r="E138" s="58">
        <f>[8]Tregion!$P138</f>
        <v>39.674999999999997</v>
      </c>
      <c r="F138" s="57">
        <f>[9]Tregion!$P138</f>
        <v>47.843000000000004</v>
      </c>
      <c r="G138" s="57">
        <f>[5]Tregion!$P138</f>
        <v>46.755000000000003</v>
      </c>
      <c r="H138" s="57"/>
      <c r="I138" s="58">
        <f>[11]Tregion!$P138</f>
        <v>44.625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25.365248279897312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5">
      <c r="A139" s="50">
        <f>[5]Tregion!$J139</f>
        <v>41153</v>
      </c>
      <c r="B139" s="57">
        <f>[5]Tregion!$P139</f>
        <v>37.553000000000004</v>
      </c>
      <c r="C139" s="58">
        <f>[6]Tregion!$P139</f>
        <v>38.542999999999999</v>
      </c>
      <c r="D139" s="57">
        <f>[7]Tregion!$P139</f>
        <v>34.207999999999998</v>
      </c>
      <c r="E139" s="58">
        <f>[8]Tregion!$P139</f>
        <v>38.108000000000004</v>
      </c>
      <c r="F139" s="57">
        <f>[9]Tregion!$P139</f>
        <v>38.303000000000004</v>
      </c>
      <c r="G139" s="57">
        <f>[5]Tregion!$P139</f>
        <v>37.553000000000004</v>
      </c>
      <c r="H139" s="57"/>
      <c r="I139" s="58">
        <f>[11]Tregion!$P139</f>
        <v>31.462499999999999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25.339992971309751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5">
      <c r="A140" s="50">
        <f>[5]Tregion!$J140</f>
        <v>41183</v>
      </c>
      <c r="B140" s="57">
        <f>[5]Tregion!$P140</f>
        <v>29.82</v>
      </c>
      <c r="C140" s="58">
        <f>[6]Tregion!$P140</f>
        <v>35.04</v>
      </c>
      <c r="D140" s="57">
        <f>[7]Tregion!$P140</f>
        <v>32.123000000000005</v>
      </c>
      <c r="E140" s="58">
        <f>[8]Tregion!$P140</f>
        <v>33.72</v>
      </c>
      <c r="F140" s="57">
        <f>[9]Tregion!$P140</f>
        <v>30.788</v>
      </c>
      <c r="G140" s="57">
        <f>[5]Tregion!$P140</f>
        <v>29.82</v>
      </c>
      <c r="H140" s="57"/>
      <c r="I140" s="58">
        <f>[11]Tregion!$P140</f>
        <v>31.875</v>
      </c>
      <c r="J140" s="57"/>
      <c r="K140" s="58"/>
      <c r="L140" s="57"/>
      <c r="M140" s="58"/>
      <c r="N140" s="57"/>
      <c r="O140" s="58"/>
      <c r="Q140" s="57"/>
      <c r="R140" s="58">
        <f>[12]Tregion!$P140</f>
        <v>25.359576755115011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5">
      <c r="A141" s="50">
        <f>[5]Tregion!$J141</f>
        <v>41214</v>
      </c>
      <c r="B141" s="57">
        <f>[5]Tregion!$P141</f>
        <v>28.718</v>
      </c>
      <c r="C141" s="58">
        <f>[6]Tregion!$P141</f>
        <v>33.674999999999997</v>
      </c>
      <c r="D141" s="57">
        <f>[7]Tregion!$P141</f>
        <v>30.84</v>
      </c>
      <c r="E141" s="58">
        <f>[8]Tregion!$P141</f>
        <v>33.173000000000002</v>
      </c>
      <c r="F141" s="57">
        <f>[9]Tregion!$P141</f>
        <v>30.593</v>
      </c>
      <c r="G141" s="57">
        <f>[5]Tregion!$P141</f>
        <v>28.718</v>
      </c>
      <c r="H141" s="57"/>
      <c r="I141" s="58">
        <f>[11]Tregion!$P141</f>
        <v>28.875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27.114909474981278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5">
      <c r="A142" s="50">
        <f>[5]Tregion!$J142</f>
        <v>41244</v>
      </c>
      <c r="B142" s="57">
        <f>[5]Tregion!$P142</f>
        <v>28.718</v>
      </c>
      <c r="C142" s="58">
        <f>[6]Tregion!$P142</f>
        <v>34.538000000000004</v>
      </c>
      <c r="D142" s="57">
        <f>[7]Tregion!$P142</f>
        <v>31.65</v>
      </c>
      <c r="E142" s="58">
        <f>[8]Tregion!$P142</f>
        <v>33.795000000000002</v>
      </c>
      <c r="F142" s="57">
        <f>[9]Tregion!$P142</f>
        <v>31.515000000000001</v>
      </c>
      <c r="G142" s="57">
        <f>[5]Tregion!$P142</f>
        <v>28.718</v>
      </c>
      <c r="H142" s="57"/>
      <c r="I142" s="58">
        <f>[11]Tregion!$P142</f>
        <v>30.712499999999999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28.283905498209624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5">
      <c r="A143" s="50">
        <f>[5]Tregion!$J143</f>
        <v>41275</v>
      </c>
      <c r="B143" s="57">
        <f>[5]Tregion!$P143</f>
        <v>28.92</v>
      </c>
      <c r="C143" s="58">
        <f>[6]Tregion!$P143</f>
        <v>36.06</v>
      </c>
      <c r="D143" s="57">
        <f>[7]Tregion!$P143</f>
        <v>32.798000000000002</v>
      </c>
      <c r="E143" s="58">
        <f>[8]Tregion!$P143</f>
        <v>34.034999999999997</v>
      </c>
      <c r="F143" s="57">
        <f>[9]Tregion!$P143</f>
        <v>32.093000000000004</v>
      </c>
      <c r="G143" s="57">
        <f>[5]Tregion!$P143</f>
        <v>28.92</v>
      </c>
      <c r="H143" s="57"/>
      <c r="I143" s="58">
        <f>[11]Tregion!$P143</f>
        <v>23.774999999999999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28.240563312148719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5">
      <c r="A144" s="50">
        <f>[5]Tregion!$J144</f>
        <v>41306</v>
      </c>
      <c r="B144" s="57">
        <f>[5]Tregion!$P144</f>
        <v>28.545000000000002</v>
      </c>
      <c r="C144" s="58">
        <f>[6]Tregion!$P144</f>
        <v>35.542999999999999</v>
      </c>
      <c r="D144" s="57">
        <f>[7]Tregion!$P144</f>
        <v>32.31</v>
      </c>
      <c r="E144" s="58">
        <f>[8]Tregion!$P144</f>
        <v>33.72</v>
      </c>
      <c r="F144" s="57">
        <f>[9]Tregion!$P144</f>
        <v>30.99</v>
      </c>
      <c r="G144" s="57">
        <f>[5]Tregion!$P144</f>
        <v>28.545000000000002</v>
      </c>
      <c r="H144" s="57"/>
      <c r="I144" s="58">
        <f>[11]Tregion!$P144</f>
        <v>25.462499999999999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27.39860596886929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5">
      <c r="A145" s="50">
        <f>[5]Tregion!$J145</f>
        <v>41334</v>
      </c>
      <c r="B145" s="57">
        <f>[5]Tregion!$P145</f>
        <v>28.545000000000002</v>
      </c>
      <c r="C145" s="58">
        <f>[6]Tregion!$P145</f>
        <v>34.064999999999998</v>
      </c>
      <c r="D145" s="57">
        <f>[7]Tregion!$P145</f>
        <v>30.848000000000003</v>
      </c>
      <c r="E145" s="58">
        <f>[8]Tregion!$P145</f>
        <v>33.173000000000002</v>
      </c>
      <c r="F145" s="57">
        <f>[9]Tregion!$P145</f>
        <v>29.88</v>
      </c>
      <c r="G145" s="57">
        <f>[5]Tregion!$P145</f>
        <v>28.545000000000002</v>
      </c>
      <c r="H145" s="57"/>
      <c r="I145" s="58">
        <f>[11]Tregion!$P145</f>
        <v>23.212499999999999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26.314079380399409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5">
      <c r="A146" s="50">
        <f>[5]Tregion!$J146</f>
        <v>41365</v>
      </c>
      <c r="B146" s="57">
        <f>[5]Tregion!$P146</f>
        <v>28.178000000000001</v>
      </c>
      <c r="C146" s="58">
        <f>[6]Tregion!$P146</f>
        <v>34.163000000000004</v>
      </c>
      <c r="D146" s="57">
        <f>[7]Tregion!$P146</f>
        <v>29.88</v>
      </c>
      <c r="E146" s="58">
        <f>[8]Tregion!$P146</f>
        <v>32.384999999999998</v>
      </c>
      <c r="F146" s="57">
        <f>[9]Tregion!$P146</f>
        <v>29.513000000000002</v>
      </c>
      <c r="G146" s="57">
        <f>[5]Tregion!$P146</f>
        <v>28.178000000000001</v>
      </c>
      <c r="H146" s="57"/>
      <c r="I146" s="58">
        <f>[11]Tregion!$P146</f>
        <v>28.6875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24.419952386715227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5">
      <c r="A147" s="50">
        <f>[5]Tregion!$J147</f>
        <v>41395</v>
      </c>
      <c r="B147" s="57">
        <f>[5]Tregion!$P147</f>
        <v>28.178000000000001</v>
      </c>
      <c r="C147" s="58">
        <f>[6]Tregion!$P147</f>
        <v>32.948</v>
      </c>
      <c r="D147" s="57">
        <f>[7]Tregion!$P147</f>
        <v>28.74</v>
      </c>
      <c r="E147" s="58">
        <f>[8]Tregion!$P147</f>
        <v>32.384999999999998</v>
      </c>
      <c r="F147" s="57">
        <f>[9]Tregion!$P147</f>
        <v>29.88</v>
      </c>
      <c r="G147" s="57">
        <f>[5]Tregion!$P147</f>
        <v>28.178000000000001</v>
      </c>
      <c r="H147" s="57"/>
      <c r="I147" s="58">
        <f>[11]Tregion!$P147</f>
        <v>28.6875</v>
      </c>
      <c r="J147" s="57"/>
      <c r="K147" s="58"/>
      <c r="L147" s="57"/>
      <c r="M147" s="58"/>
      <c r="N147" s="57"/>
      <c r="O147" s="58"/>
      <c r="Q147" s="57"/>
      <c r="R147" s="58">
        <f>[12]Tregion!$P147</f>
        <v>24.39974624540881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5">
      <c r="A148" s="50">
        <f>[5]Tregion!$J148</f>
        <v>41426</v>
      </c>
      <c r="B148" s="57">
        <f>[5]Tregion!$P148</f>
        <v>31.515000000000001</v>
      </c>
      <c r="C148" s="58">
        <f>[6]Tregion!$P148</f>
        <v>33.39</v>
      </c>
      <c r="D148" s="57">
        <f>[7]Tregion!$P148</f>
        <v>29.153000000000002</v>
      </c>
      <c r="E148" s="58">
        <f>[8]Tregion!$P148</f>
        <v>33.81</v>
      </c>
      <c r="F148" s="57">
        <f>[9]Tregion!$P148</f>
        <v>33.203000000000003</v>
      </c>
      <c r="G148" s="57">
        <f>[5]Tregion!$P148</f>
        <v>31.515000000000001</v>
      </c>
      <c r="H148" s="57"/>
      <c r="I148" s="58">
        <f>[11]Tregion!$P148</f>
        <v>33.1875</v>
      </c>
      <c r="J148" s="57"/>
      <c r="K148" s="58"/>
      <c r="L148" s="57"/>
      <c r="M148" s="58"/>
      <c r="N148" s="57"/>
      <c r="O148" s="58"/>
      <c r="Q148" s="57"/>
      <c r="R148" s="58">
        <f>[12]Tregion!$P148</f>
        <v>24.703460840895737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5">
      <c r="A149" s="50">
        <f>[5]Tregion!$J149</f>
        <v>41456</v>
      </c>
      <c r="B149" s="57">
        <f>[5]Tregion!$P149</f>
        <v>42.263000000000005</v>
      </c>
      <c r="C149" s="58">
        <f>[6]Tregion!$P149</f>
        <v>40.215000000000003</v>
      </c>
      <c r="D149" s="57">
        <f>[7]Tregion!$P149</f>
        <v>35.093000000000004</v>
      </c>
      <c r="E149" s="58">
        <f>[8]Tregion!$P149</f>
        <v>37.049999999999997</v>
      </c>
      <c r="F149" s="57">
        <f>[9]Tregion!$P149</f>
        <v>43.545000000000002</v>
      </c>
      <c r="G149" s="57">
        <f>[5]Tregion!$P149</f>
        <v>42.263000000000005</v>
      </c>
      <c r="H149" s="57"/>
      <c r="I149" s="58">
        <f>[11]Tregion!$P149</f>
        <v>38.4375</v>
      </c>
      <c r="J149" s="57"/>
      <c r="K149" s="58"/>
      <c r="L149" s="57"/>
      <c r="M149" s="58"/>
      <c r="N149" s="57"/>
      <c r="O149" s="58"/>
      <c r="Q149" s="57"/>
      <c r="R149" s="58">
        <f>[12]Tregion!$P149</f>
        <v>25.059958886049845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5">
      <c r="A150" s="50">
        <f>[5]Tregion!$J150</f>
        <v>41487</v>
      </c>
      <c r="B150" s="57">
        <f>[5]Tregion!$P150</f>
        <v>47.085000000000001</v>
      </c>
      <c r="C150" s="58">
        <f>[6]Tregion!$P150</f>
        <v>42.667999999999999</v>
      </c>
      <c r="D150" s="57">
        <f>[7]Tregion!$P150</f>
        <v>37.695</v>
      </c>
      <c r="E150" s="58">
        <f>[8]Tregion!$P150</f>
        <v>39.983000000000004</v>
      </c>
      <c r="F150" s="57">
        <f>[9]Tregion!$P150</f>
        <v>48.164999999999999</v>
      </c>
      <c r="G150" s="57">
        <f>[5]Tregion!$P150</f>
        <v>47.085000000000001</v>
      </c>
      <c r="H150" s="57"/>
      <c r="I150" s="58">
        <f>[11]Tregion!$P150</f>
        <v>45.1875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25.365248279897312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5">
      <c r="A151" s="50">
        <f>[5]Tregion!$J151</f>
        <v>41518</v>
      </c>
      <c r="B151" s="57">
        <f>[5]Tregion!$P151</f>
        <v>37.814999999999998</v>
      </c>
      <c r="C151" s="58">
        <f>[6]Tregion!$P151</f>
        <v>39.353000000000002</v>
      </c>
      <c r="D151" s="57">
        <f>[7]Tregion!$P151</f>
        <v>34.613</v>
      </c>
      <c r="E151" s="58">
        <f>[8]Tregion!$P151</f>
        <v>38.4</v>
      </c>
      <c r="F151" s="57">
        <f>[9]Tregion!$P151</f>
        <v>38.558</v>
      </c>
      <c r="G151" s="57">
        <f>[5]Tregion!$P151</f>
        <v>37.814999999999998</v>
      </c>
      <c r="H151" s="57"/>
      <c r="I151" s="58">
        <f>[11]Tregion!$P151</f>
        <v>31.65</v>
      </c>
      <c r="J151" s="57"/>
      <c r="K151" s="58"/>
      <c r="L151" s="57"/>
      <c r="M151" s="58"/>
      <c r="N151" s="57"/>
      <c r="O151" s="58"/>
      <c r="Q151" s="57"/>
      <c r="R151" s="58">
        <f>[12]Tregion!$P151</f>
        <v>25.339992971309751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5">
      <c r="A152" s="50">
        <f>[5]Tregion!$J152</f>
        <v>41548</v>
      </c>
      <c r="B152" s="57">
        <f>[5]Tregion!$P152</f>
        <v>30.03</v>
      </c>
      <c r="C152" s="58">
        <f>[6]Tregion!$P152</f>
        <v>35.783000000000001</v>
      </c>
      <c r="D152" s="57">
        <f>[7]Tregion!$P152</f>
        <v>32.498000000000005</v>
      </c>
      <c r="E152" s="58">
        <f>[8]Tregion!$P152</f>
        <v>33.975000000000001</v>
      </c>
      <c r="F152" s="57">
        <f>[9]Tregion!$P152</f>
        <v>30.99</v>
      </c>
      <c r="G152" s="57">
        <f>[5]Tregion!$P152</f>
        <v>30.03</v>
      </c>
      <c r="H152" s="57"/>
      <c r="I152" s="58">
        <f>[11]Tregion!$P152</f>
        <v>32.4375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25.359576755115011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5">
      <c r="A153" s="50">
        <f>[5]Tregion!$J153</f>
        <v>41579</v>
      </c>
      <c r="B153" s="57">
        <f>[5]Tregion!$P153</f>
        <v>28.92</v>
      </c>
      <c r="C153" s="58">
        <f>[6]Tregion!$P153</f>
        <v>34.387999999999998</v>
      </c>
      <c r="D153" s="57">
        <f>[7]Tregion!$P153</f>
        <v>31.2</v>
      </c>
      <c r="E153" s="58">
        <f>[8]Tregion!$P153</f>
        <v>33.42</v>
      </c>
      <c r="F153" s="57">
        <f>[9]Tregion!$P153</f>
        <v>30.795000000000002</v>
      </c>
      <c r="G153" s="57">
        <f>[5]Tregion!$P153</f>
        <v>28.92</v>
      </c>
      <c r="H153" s="57"/>
      <c r="I153" s="58">
        <f>[11]Tregion!$P153</f>
        <v>29.4375</v>
      </c>
      <c r="J153" s="57"/>
      <c r="K153" s="58"/>
      <c r="L153" s="57"/>
      <c r="M153" s="58"/>
      <c r="N153" s="57"/>
      <c r="O153" s="58"/>
      <c r="Q153" s="57"/>
      <c r="R153" s="58">
        <f>[12]Tregion!$P153</f>
        <v>27.114909474981278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5">
      <c r="A154" s="50">
        <f>[5]Tregion!$J154</f>
        <v>41609</v>
      </c>
      <c r="B154" s="57">
        <f>[5]Tregion!$P154</f>
        <v>28.92</v>
      </c>
      <c r="C154" s="58">
        <f>[6]Tregion!$P154</f>
        <v>35.273000000000003</v>
      </c>
      <c r="D154" s="57">
        <f>[7]Tregion!$P154</f>
        <v>32.018000000000001</v>
      </c>
      <c r="E154" s="58">
        <f>[8]Tregion!$P154</f>
        <v>34.058</v>
      </c>
      <c r="F154" s="57">
        <f>[9]Tregion!$P154</f>
        <v>31.725000000000001</v>
      </c>
      <c r="G154" s="57">
        <f>[5]Tregion!$P154</f>
        <v>28.92</v>
      </c>
      <c r="H154" s="57"/>
      <c r="I154" s="58">
        <f>[11]Tregion!$P154</f>
        <v>30.9</v>
      </c>
      <c r="J154" s="57"/>
      <c r="K154" s="58"/>
      <c r="L154" s="57"/>
      <c r="M154" s="58"/>
      <c r="N154" s="57"/>
      <c r="O154" s="58"/>
      <c r="Q154" s="57"/>
      <c r="R154" s="58">
        <f>[12]Tregion!$P154</f>
        <v>28.283905498209624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5">
      <c r="A155" s="50">
        <f>[5]Tregion!$J155</f>
        <v>41640</v>
      </c>
      <c r="B155" s="57">
        <f>[5]Tregion!$P155</f>
        <v>29.114999999999998</v>
      </c>
      <c r="C155" s="58">
        <f>[6]Tregion!$P155</f>
        <v>36.81</v>
      </c>
      <c r="D155" s="57">
        <f>[7]Tregion!$P155</f>
        <v>33.18</v>
      </c>
      <c r="E155" s="58">
        <f>[8]Tregion!$P155</f>
        <v>34.298000000000002</v>
      </c>
      <c r="F155" s="57">
        <f>[9]Tregion!$P155</f>
        <v>32.31</v>
      </c>
      <c r="G155" s="57">
        <f>[5]Tregion!$P155</f>
        <v>29.114999999999998</v>
      </c>
      <c r="H155" s="57"/>
      <c r="I155" s="58">
        <f>[11]Tregion!$P155</f>
        <v>24.337499999999999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28.240563312148719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5">
      <c r="A156" s="50">
        <f>[5]Tregion!$J156</f>
        <v>41671</v>
      </c>
      <c r="B156" s="57">
        <f>[5]Tregion!$P156</f>
        <v>28.748000000000001</v>
      </c>
      <c r="C156" s="58">
        <f>[6]Tregion!$P156</f>
        <v>36.277999999999999</v>
      </c>
      <c r="D156" s="57">
        <f>[7]Tregion!$P156</f>
        <v>32.685000000000002</v>
      </c>
      <c r="E156" s="58">
        <f>[8]Tregion!$P156</f>
        <v>33.975000000000001</v>
      </c>
      <c r="F156" s="57">
        <f>[9]Tregion!$P156</f>
        <v>31.193000000000001</v>
      </c>
      <c r="G156" s="57">
        <f>[5]Tregion!$P156</f>
        <v>28.748000000000001</v>
      </c>
      <c r="H156" s="57"/>
      <c r="I156" s="58">
        <f>[11]Tregion!$P156</f>
        <v>26.024999999999999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27.39860596886929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5">
      <c r="A157" s="50">
        <f>[5]Tregion!$J157</f>
        <v>41699</v>
      </c>
      <c r="B157" s="57">
        <f>[5]Tregion!$P157</f>
        <v>28.748000000000001</v>
      </c>
      <c r="C157" s="58">
        <f>[6]Tregion!$P157</f>
        <v>34.770000000000003</v>
      </c>
      <c r="D157" s="57">
        <f>[7]Tregion!$P157</f>
        <v>31.208000000000002</v>
      </c>
      <c r="E157" s="58">
        <f>[8]Tregion!$P157</f>
        <v>33.42</v>
      </c>
      <c r="F157" s="57">
        <f>[9]Tregion!$P157</f>
        <v>30.074999999999999</v>
      </c>
      <c r="G157" s="57">
        <f>[5]Tregion!$P157</f>
        <v>28.748000000000001</v>
      </c>
      <c r="H157" s="57"/>
      <c r="I157" s="58">
        <f>[11]Tregion!$P157</f>
        <v>23.774999999999999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26.314079380399409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5">
      <c r="A158" s="50">
        <f>[5]Tregion!$J158</f>
        <v>41730</v>
      </c>
      <c r="B158" s="57">
        <f>[5]Tregion!$P158</f>
        <v>28.373000000000001</v>
      </c>
      <c r="C158" s="58">
        <f>[6]Tregion!$P158</f>
        <v>34.868000000000002</v>
      </c>
      <c r="D158" s="57">
        <f>[7]Tregion!$P158</f>
        <v>30.225000000000001</v>
      </c>
      <c r="E158" s="58">
        <f>[8]Tregion!$P158</f>
        <v>32.625</v>
      </c>
      <c r="F158" s="57">
        <f>[9]Tregion!$P158</f>
        <v>29.708000000000002</v>
      </c>
      <c r="G158" s="57">
        <f>[5]Tregion!$P158</f>
        <v>28.373000000000001</v>
      </c>
      <c r="H158" s="57"/>
      <c r="I158" s="58">
        <f>[11]Tregion!$P158</f>
        <v>29.25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24.419952386715227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5">
      <c r="A159" s="50">
        <f>[5]Tregion!$J159</f>
        <v>41760</v>
      </c>
      <c r="B159" s="57">
        <f>[5]Tregion!$P159</f>
        <v>28.373000000000001</v>
      </c>
      <c r="C159" s="58">
        <f>[6]Tregion!$P159</f>
        <v>33.630000000000003</v>
      </c>
      <c r="D159" s="57">
        <f>[7]Tregion!$P159</f>
        <v>29.078000000000003</v>
      </c>
      <c r="E159" s="58">
        <f>[8]Tregion!$P159</f>
        <v>32.625</v>
      </c>
      <c r="F159" s="57">
        <f>[9]Tregion!$P159</f>
        <v>30.074999999999999</v>
      </c>
      <c r="G159" s="57">
        <f>[5]Tregion!$P159</f>
        <v>28.373000000000001</v>
      </c>
      <c r="H159" s="57"/>
      <c r="I159" s="58">
        <f>[11]Tregion!$P159</f>
        <v>29.25</v>
      </c>
      <c r="J159" s="57"/>
      <c r="K159" s="58"/>
      <c r="L159" s="57"/>
      <c r="M159" s="58"/>
      <c r="N159" s="57"/>
      <c r="O159" s="58"/>
      <c r="Q159" s="57"/>
      <c r="R159" s="58">
        <f>[12]Tregion!$P159</f>
        <v>24.39974624540881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5">
      <c r="A160" s="50">
        <f>[5]Tregion!$J160</f>
        <v>41791</v>
      </c>
      <c r="B160" s="57">
        <f>[5]Tregion!$P160</f>
        <v>31.733000000000001</v>
      </c>
      <c r="C160" s="58">
        <f>[6]Tregion!$P160</f>
        <v>34.08</v>
      </c>
      <c r="D160" s="57">
        <f>[7]Tregion!$P160</f>
        <v>29.49</v>
      </c>
      <c r="E160" s="58">
        <f>[8]Tregion!$P160</f>
        <v>34.064999999999998</v>
      </c>
      <c r="F160" s="57">
        <f>[9]Tregion!$P160</f>
        <v>33.42</v>
      </c>
      <c r="G160" s="57">
        <f>[5]Tregion!$P160</f>
        <v>31.733000000000001</v>
      </c>
      <c r="H160" s="57"/>
      <c r="I160" s="58">
        <f>[11]Tregion!$P160</f>
        <v>33.75</v>
      </c>
      <c r="J160" s="57"/>
      <c r="K160" s="58"/>
      <c r="L160" s="57"/>
      <c r="M160" s="58"/>
      <c r="N160" s="57"/>
      <c r="O160" s="58"/>
      <c r="Q160" s="57"/>
      <c r="R160" s="58">
        <f>[12]Tregion!$P160</f>
        <v>24.703460840895737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5">
      <c r="A161" s="50">
        <f>[5]Tregion!$J161</f>
        <v>41821</v>
      </c>
      <c r="B161" s="57">
        <f>[5]Tregion!$P161</f>
        <v>42.555</v>
      </c>
      <c r="C161" s="58">
        <f>[6]Tregion!$P161</f>
        <v>41.048000000000002</v>
      </c>
      <c r="D161" s="57">
        <f>[7]Tregion!$P161</f>
        <v>35.498000000000005</v>
      </c>
      <c r="E161" s="58">
        <f>[8]Tregion!$P161</f>
        <v>37.335000000000001</v>
      </c>
      <c r="F161" s="57">
        <f>[9]Tregion!$P161</f>
        <v>43.83</v>
      </c>
      <c r="G161" s="57">
        <f>[5]Tregion!$P161</f>
        <v>42.555</v>
      </c>
      <c r="H161" s="57"/>
      <c r="I161" s="58">
        <f>[11]Tregion!$P161</f>
        <v>39</v>
      </c>
      <c r="J161" s="57"/>
      <c r="K161" s="58"/>
      <c r="L161" s="57"/>
      <c r="M161" s="58"/>
      <c r="N161" s="57"/>
      <c r="O161" s="58"/>
      <c r="Q161" s="57"/>
      <c r="R161" s="58">
        <f>[12]Tregion!$P161</f>
        <v>25.059958886049845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5">
      <c r="A162" s="50"/>
      <c r="AH162" s="137"/>
      <c r="AN162" s="136"/>
    </row>
    <row r="163" spans="1:40" x14ac:dyDescent="0.25">
      <c r="A163" s="50"/>
      <c r="AH163" s="137"/>
      <c r="AN163" s="136"/>
    </row>
    <row r="164" spans="1:40" x14ac:dyDescent="0.25">
      <c r="A164" s="50"/>
      <c r="AH164" s="137"/>
      <c r="AN164" s="136"/>
    </row>
    <row r="165" spans="1:40" x14ac:dyDescent="0.25">
      <c r="A165" s="50"/>
      <c r="AH165" s="137"/>
      <c r="AN165" s="136"/>
    </row>
    <row r="166" spans="1:40" x14ac:dyDescent="0.25">
      <c r="A166" s="50"/>
      <c r="AH166" s="137"/>
      <c r="AN166" s="136"/>
    </row>
    <row r="167" spans="1:40" x14ac:dyDescent="0.25">
      <c r="A167" s="50"/>
      <c r="AH167" s="137"/>
      <c r="AN167" s="136"/>
    </row>
    <row r="168" spans="1:40" x14ac:dyDescent="0.25">
      <c r="A168" s="50"/>
      <c r="AH168" s="137"/>
      <c r="AN168" s="136"/>
    </row>
    <row r="169" spans="1:40" x14ac:dyDescent="0.25">
      <c r="A169" s="50"/>
      <c r="AH169" s="137"/>
      <c r="AN169" s="136"/>
    </row>
    <row r="170" spans="1:40" x14ac:dyDescent="0.25">
      <c r="A170" s="50"/>
      <c r="AH170" s="137"/>
      <c r="AN170" s="136"/>
    </row>
    <row r="171" spans="1:40" x14ac:dyDescent="0.25">
      <c r="A171" s="50"/>
      <c r="AH171" s="137"/>
      <c r="AN171" s="136"/>
    </row>
    <row r="172" spans="1:40" x14ac:dyDescent="0.25">
      <c r="A172" s="50"/>
      <c r="AH172" s="137"/>
      <c r="AN172" s="136"/>
    </row>
    <row r="173" spans="1:40" x14ac:dyDescent="0.25">
      <c r="A173" s="50"/>
      <c r="AH173" s="137"/>
      <c r="AN173" s="136"/>
    </row>
    <row r="174" spans="1:40" x14ac:dyDescent="0.25">
      <c r="A174" s="50"/>
      <c r="AH174" s="137"/>
      <c r="AN174" s="136"/>
    </row>
    <row r="175" spans="1:40" x14ac:dyDescent="0.25">
      <c r="A175" s="50"/>
      <c r="AH175" s="137"/>
      <c r="AN175" s="136"/>
    </row>
    <row r="176" spans="1:40" x14ac:dyDescent="0.25">
      <c r="A176" s="50"/>
      <c r="AH176" s="137"/>
      <c r="AN176" s="136"/>
    </row>
    <row r="177" spans="1:40" x14ac:dyDescent="0.25">
      <c r="A177" s="50"/>
      <c r="AH177" s="137"/>
      <c r="AN177" s="136"/>
    </row>
    <row r="178" spans="1:40" x14ac:dyDescent="0.25">
      <c r="A178" s="50"/>
      <c r="AH178" s="137"/>
      <c r="AN178" s="136"/>
    </row>
    <row r="179" spans="1:40" x14ac:dyDescent="0.25">
      <c r="A179" s="50"/>
      <c r="AH179" s="137"/>
      <c r="AN179" s="136"/>
    </row>
    <row r="180" spans="1:40" x14ac:dyDescent="0.25">
      <c r="A180" s="50"/>
      <c r="AH180" s="137"/>
      <c r="AN180" s="136"/>
    </row>
    <row r="181" spans="1:40" x14ac:dyDescent="0.25">
      <c r="A181" s="50"/>
      <c r="AH181" s="137"/>
      <c r="AN181" s="136"/>
    </row>
    <row r="182" spans="1:40" x14ac:dyDescent="0.25">
      <c r="A182" s="50"/>
      <c r="AH182" s="137"/>
      <c r="AN182" s="136"/>
    </row>
    <row r="183" spans="1:40" x14ac:dyDescent="0.25">
      <c r="A183" s="50"/>
      <c r="AH183" s="137"/>
      <c r="AN183" s="136"/>
    </row>
    <row r="184" spans="1:40" x14ac:dyDescent="0.25">
      <c r="A184" s="50"/>
      <c r="AH184" s="137"/>
      <c r="AN184" s="136"/>
    </row>
    <row r="185" spans="1:40" x14ac:dyDescent="0.25">
      <c r="A185" s="50"/>
      <c r="AH185" s="137"/>
      <c r="AN185" s="136"/>
    </row>
    <row r="186" spans="1:40" x14ac:dyDescent="0.25">
      <c r="A186" s="50"/>
      <c r="AH186" s="137"/>
      <c r="AN186" s="136"/>
    </row>
    <row r="187" spans="1:40" x14ac:dyDescent="0.25">
      <c r="A187" s="50"/>
      <c r="AH187" s="137"/>
      <c r="AN187" s="136"/>
    </row>
    <row r="188" spans="1:40" x14ac:dyDescent="0.25">
      <c r="A188" s="50"/>
      <c r="AH188" s="137"/>
      <c r="AN188" s="136"/>
    </row>
    <row r="189" spans="1:40" x14ac:dyDescent="0.25">
      <c r="A189" s="50"/>
      <c r="AH189" s="137"/>
      <c r="AN189" s="136"/>
    </row>
    <row r="190" spans="1:40" x14ac:dyDescent="0.25">
      <c r="A190" s="50"/>
      <c r="AH190" s="137"/>
      <c r="AN190" s="136"/>
    </row>
    <row r="191" spans="1:40" x14ac:dyDescent="0.25">
      <c r="A191" s="50"/>
      <c r="AH191" s="137"/>
      <c r="AN191" s="136"/>
    </row>
    <row r="192" spans="1:40" x14ac:dyDescent="0.25">
      <c r="A192" s="50"/>
      <c r="AH192" s="137"/>
      <c r="AN192" s="136"/>
    </row>
    <row r="193" spans="1:40" x14ac:dyDescent="0.25">
      <c r="A193" s="50"/>
      <c r="AH193" s="137"/>
      <c r="AN193" s="136"/>
    </row>
    <row r="194" spans="1:40" x14ac:dyDescent="0.25">
      <c r="A194" s="50"/>
      <c r="AH194" s="137"/>
      <c r="AN194" s="136"/>
    </row>
    <row r="195" spans="1:40" x14ac:dyDescent="0.25">
      <c r="A195" s="50"/>
      <c r="AH195" s="137"/>
      <c r="AN195" s="136"/>
    </row>
    <row r="196" spans="1:40" x14ac:dyDescent="0.25">
      <c r="A196" s="50"/>
      <c r="AH196" s="137"/>
      <c r="AN196" s="136"/>
    </row>
    <row r="197" spans="1:40" x14ac:dyDescent="0.25">
      <c r="A197" s="50"/>
      <c r="AH197" s="137"/>
      <c r="AN197" s="136"/>
    </row>
    <row r="198" spans="1:40" x14ac:dyDescent="0.25">
      <c r="A198" s="50"/>
      <c r="AH198" s="137"/>
      <c r="AN198" s="136"/>
    </row>
    <row r="199" spans="1:40" x14ac:dyDescent="0.25">
      <c r="A199" s="50"/>
      <c r="AH199" s="137"/>
      <c r="AN199" s="136"/>
    </row>
    <row r="200" spans="1:40" x14ac:dyDescent="0.25">
      <c r="A200" s="50"/>
      <c r="AH200" s="137"/>
      <c r="AN200" s="136"/>
    </row>
    <row r="201" spans="1:40" x14ac:dyDescent="0.25">
      <c r="A201" s="50"/>
      <c r="AH201" s="137"/>
      <c r="AN201" s="136"/>
    </row>
    <row r="202" spans="1:40" x14ac:dyDescent="0.25">
      <c r="A202" s="50"/>
      <c r="AH202" s="137"/>
      <c r="AN202" s="136"/>
    </row>
    <row r="203" spans="1:40" x14ac:dyDescent="0.25">
      <c r="A203" s="50"/>
      <c r="AH203" s="137"/>
      <c r="AN203" s="136"/>
    </row>
    <row r="204" spans="1:40" x14ac:dyDescent="0.25">
      <c r="A204" s="50"/>
      <c r="AH204" s="137"/>
      <c r="AN204" s="136"/>
    </row>
    <row r="205" spans="1:40" x14ac:dyDescent="0.25">
      <c r="A205" s="50"/>
      <c r="AH205" s="137"/>
      <c r="AN205" s="136"/>
    </row>
    <row r="206" spans="1:40" x14ac:dyDescent="0.25">
      <c r="A206" s="50"/>
      <c r="AH206" s="137"/>
      <c r="AN206" s="136"/>
    </row>
    <row r="207" spans="1:40" x14ac:dyDescent="0.25">
      <c r="A207" s="50"/>
      <c r="AH207" s="137"/>
      <c r="AN207" s="136"/>
    </row>
    <row r="208" spans="1:40" x14ac:dyDescent="0.25">
      <c r="A208" s="50"/>
      <c r="AH208" s="137"/>
      <c r="AN208" s="136"/>
    </row>
    <row r="209" spans="1:40" x14ac:dyDescent="0.25">
      <c r="A209" s="50"/>
      <c r="AH209" s="137"/>
      <c r="AN209" s="136"/>
    </row>
    <row r="210" spans="1:40" x14ac:dyDescent="0.25">
      <c r="A210" s="50"/>
      <c r="AH210" s="137"/>
      <c r="AN210" s="136"/>
    </row>
    <row r="211" spans="1:40" x14ac:dyDescent="0.25">
      <c r="A211" s="50"/>
      <c r="AH211" s="137"/>
      <c r="AN211" s="136"/>
    </row>
    <row r="212" spans="1:40" x14ac:dyDescent="0.25">
      <c r="A212" s="50"/>
      <c r="AH212" s="137"/>
      <c r="AN212" s="136"/>
    </row>
    <row r="213" spans="1:40" x14ac:dyDescent="0.25">
      <c r="A213" s="50"/>
      <c r="AH213" s="137"/>
      <c r="AN213" s="136"/>
    </row>
    <row r="214" spans="1:40" x14ac:dyDescent="0.25">
      <c r="A214" s="50"/>
      <c r="AH214" s="137"/>
      <c r="AN214" s="136"/>
    </row>
    <row r="215" spans="1:40" x14ac:dyDescent="0.25">
      <c r="A215" s="50"/>
      <c r="AH215" s="137"/>
      <c r="AN215" s="136"/>
    </row>
    <row r="216" spans="1:40" x14ac:dyDescent="0.25">
      <c r="A216" s="50"/>
      <c r="AH216" s="137"/>
      <c r="AN216" s="136"/>
    </row>
    <row r="217" spans="1:40" x14ac:dyDescent="0.25">
      <c r="A217" s="50"/>
      <c r="AH217" s="137"/>
      <c r="AN217" s="136"/>
    </row>
    <row r="218" spans="1:40" x14ac:dyDescent="0.25">
      <c r="A218" s="50"/>
      <c r="AH218" s="137"/>
      <c r="AN218" s="136"/>
    </row>
    <row r="219" spans="1:40" x14ac:dyDescent="0.25">
      <c r="A219" s="50"/>
      <c r="AH219" s="137"/>
      <c r="AN219" s="136"/>
    </row>
    <row r="220" spans="1:40" x14ac:dyDescent="0.25">
      <c r="A220" s="50"/>
      <c r="AH220" s="137"/>
      <c r="AN220" s="136"/>
    </row>
    <row r="221" spans="1:40" x14ac:dyDescent="0.25">
      <c r="A221" s="50"/>
      <c r="AH221" s="137"/>
      <c r="AN221" s="136"/>
    </row>
    <row r="222" spans="1:40" x14ac:dyDescent="0.25">
      <c r="A222" s="50"/>
      <c r="AH222" s="137"/>
      <c r="AN222" s="136"/>
    </row>
    <row r="223" spans="1:40" x14ac:dyDescent="0.25">
      <c r="A223" s="50"/>
      <c r="AH223" s="137"/>
      <c r="AN223" s="136"/>
    </row>
    <row r="224" spans="1:40" x14ac:dyDescent="0.25">
      <c r="A224" s="50"/>
      <c r="AH224" s="137"/>
      <c r="AN224" s="136"/>
    </row>
    <row r="225" spans="1:40" x14ac:dyDescent="0.25">
      <c r="A225" s="50"/>
      <c r="AH225" s="137"/>
      <c r="AN225" s="136"/>
    </row>
    <row r="226" spans="1:40" x14ac:dyDescent="0.25">
      <c r="A226" s="50"/>
      <c r="AH226" s="137"/>
      <c r="AN226" s="136"/>
    </row>
    <row r="227" spans="1:40" x14ac:dyDescent="0.25">
      <c r="A227" s="50"/>
      <c r="AH227" s="137"/>
      <c r="AN227" s="136"/>
    </row>
    <row r="228" spans="1:40" x14ac:dyDescent="0.25">
      <c r="A228" s="50"/>
      <c r="AH228" s="137"/>
      <c r="AN228" s="136"/>
    </row>
    <row r="229" spans="1:40" x14ac:dyDescent="0.25">
      <c r="A229" s="50"/>
      <c r="AH229" s="137"/>
      <c r="AN229" s="136"/>
    </row>
    <row r="230" spans="1:40" x14ac:dyDescent="0.25">
      <c r="A230" s="50"/>
      <c r="AH230" s="137"/>
      <c r="AN230" s="136"/>
    </row>
    <row r="231" spans="1:40" x14ac:dyDescent="0.25">
      <c r="A231" s="50"/>
      <c r="AH231" s="137"/>
      <c r="AN231" s="136"/>
    </row>
    <row r="232" spans="1:40" x14ac:dyDescent="0.25">
      <c r="A232" s="50"/>
      <c r="AH232" s="137"/>
      <c r="AN232" s="136"/>
    </row>
    <row r="233" spans="1:40" x14ac:dyDescent="0.25">
      <c r="A233" s="50"/>
      <c r="AH233" s="137"/>
      <c r="AN233" s="136"/>
    </row>
    <row r="234" spans="1:40" x14ac:dyDescent="0.25">
      <c r="A234" s="50"/>
      <c r="AH234" s="137"/>
      <c r="AN234" s="136"/>
    </row>
    <row r="235" spans="1:40" x14ac:dyDescent="0.25">
      <c r="A235" s="50"/>
      <c r="AH235" s="137"/>
      <c r="AN235" s="136"/>
    </row>
    <row r="236" spans="1:40" x14ac:dyDescent="0.25">
      <c r="A236" s="50"/>
      <c r="AH236" s="137"/>
      <c r="AN236" s="136"/>
    </row>
    <row r="237" spans="1:40" x14ac:dyDescent="0.25">
      <c r="A237" s="50"/>
      <c r="AH237" s="137"/>
      <c r="AN237" s="136"/>
    </row>
    <row r="238" spans="1:40" x14ac:dyDescent="0.25">
      <c r="A238" s="50"/>
      <c r="AH238" s="137"/>
      <c r="AN238" s="136"/>
    </row>
    <row r="239" spans="1:40" x14ac:dyDescent="0.25">
      <c r="A239" s="50"/>
      <c r="AH239" s="137"/>
      <c r="AN239" s="136"/>
    </row>
    <row r="240" spans="1:40" x14ac:dyDescent="0.25">
      <c r="A240" s="50"/>
      <c r="AH240" s="137"/>
      <c r="AN240" s="136"/>
    </row>
    <row r="241" spans="1:40" x14ac:dyDescent="0.25">
      <c r="A241" s="50"/>
      <c r="AH241" s="137"/>
      <c r="AN241" s="136"/>
    </row>
    <row r="242" spans="1:40" x14ac:dyDescent="0.25">
      <c r="A242" s="50"/>
      <c r="AH242" s="137"/>
      <c r="AN242" s="136"/>
    </row>
    <row r="243" spans="1:40" x14ac:dyDescent="0.25">
      <c r="A243" s="50"/>
      <c r="AH243" s="137"/>
      <c r="AN243" s="136"/>
    </row>
    <row r="244" spans="1:40" x14ac:dyDescent="0.25">
      <c r="A244" s="50"/>
      <c r="AH244" s="137"/>
      <c r="AN244" s="136"/>
    </row>
    <row r="245" spans="1:40" x14ac:dyDescent="0.25">
      <c r="A245" s="50"/>
      <c r="AH245" s="137"/>
      <c r="AN245" s="136"/>
    </row>
    <row r="246" spans="1:40" x14ac:dyDescent="0.25">
      <c r="A246" s="50"/>
      <c r="AH246" s="137"/>
      <c r="AN246" s="136"/>
    </row>
    <row r="247" spans="1:40" x14ac:dyDescent="0.25">
      <c r="A247" s="50"/>
      <c r="AH247" s="137"/>
      <c r="AN247" s="136"/>
    </row>
    <row r="248" spans="1:40" x14ac:dyDescent="0.25">
      <c r="A248" s="50"/>
      <c r="AH248" s="137"/>
      <c r="AN248" s="136"/>
    </row>
    <row r="249" spans="1:40" x14ac:dyDescent="0.25">
      <c r="A249" s="50"/>
      <c r="AH249" s="137"/>
      <c r="AN249" s="136"/>
    </row>
    <row r="250" spans="1:40" x14ac:dyDescent="0.25">
      <c r="A250" s="50"/>
      <c r="AH250" s="137"/>
      <c r="AN250" s="136"/>
    </row>
    <row r="251" spans="1:40" x14ac:dyDescent="0.25">
      <c r="A251" s="50"/>
      <c r="AH251" s="137"/>
      <c r="AN251" s="136"/>
    </row>
    <row r="252" spans="1:40" x14ac:dyDescent="0.25">
      <c r="A252" s="50"/>
      <c r="AH252" s="137"/>
      <c r="AN252" s="136"/>
    </row>
    <row r="253" spans="1:40" x14ac:dyDescent="0.25">
      <c r="A253" s="50"/>
      <c r="AH253" s="137"/>
      <c r="AN253" s="136"/>
    </row>
    <row r="254" spans="1:40" x14ac:dyDescent="0.25">
      <c r="A254" s="50"/>
      <c r="AH254" s="137"/>
      <c r="AN254" s="136"/>
    </row>
    <row r="255" spans="1:40" x14ac:dyDescent="0.25">
      <c r="A255" s="50"/>
      <c r="AH255" s="137"/>
      <c r="AN255" s="136"/>
    </row>
    <row r="256" spans="1:40" x14ac:dyDescent="0.25">
      <c r="A256" s="50"/>
      <c r="AH256" s="137"/>
      <c r="AN256" s="136"/>
    </row>
    <row r="257" spans="1:40" x14ac:dyDescent="0.25">
      <c r="A257" s="50"/>
      <c r="AH257" s="137"/>
      <c r="AN257" s="136"/>
    </row>
    <row r="258" spans="1:40" x14ac:dyDescent="0.25">
      <c r="A258" s="50"/>
      <c r="AH258" s="137"/>
      <c r="AN258" s="136"/>
    </row>
    <row r="259" spans="1:40" x14ac:dyDescent="0.25">
      <c r="A259" s="50"/>
      <c r="AH259" s="137"/>
      <c r="AN259" s="136"/>
    </row>
    <row r="260" spans="1:40" x14ac:dyDescent="0.25">
      <c r="A260" s="50"/>
      <c r="AH260" s="137"/>
      <c r="AN260" s="136"/>
    </row>
    <row r="261" spans="1:40" x14ac:dyDescent="0.25">
      <c r="A261" s="50"/>
      <c r="AH261" s="137"/>
      <c r="AN261" s="136"/>
    </row>
    <row r="262" spans="1:40" x14ac:dyDescent="0.25">
      <c r="A262" s="50"/>
      <c r="AH262" s="137"/>
      <c r="AN262" s="136"/>
    </row>
    <row r="263" spans="1:40" x14ac:dyDescent="0.25">
      <c r="A263" s="50"/>
      <c r="AH263" s="137"/>
      <c r="AN263" s="136"/>
    </row>
    <row r="264" spans="1:40" x14ac:dyDescent="0.25">
      <c r="A264" s="50"/>
      <c r="AH264" s="137"/>
      <c r="AN264" s="136"/>
    </row>
    <row r="265" spans="1:40" x14ac:dyDescent="0.25">
      <c r="A265" s="50"/>
      <c r="AH265" s="137"/>
      <c r="AN265" s="136"/>
    </row>
    <row r="266" spans="1:40" x14ac:dyDescent="0.25">
      <c r="A266" s="50"/>
      <c r="AH266" s="137"/>
      <c r="AN266" s="136"/>
    </row>
    <row r="267" spans="1:40" x14ac:dyDescent="0.25">
      <c r="A267" s="50"/>
      <c r="AH267" s="137"/>
      <c r="AN267" s="136"/>
    </row>
    <row r="268" spans="1:40" x14ac:dyDescent="0.25">
      <c r="A268" s="50"/>
      <c r="AH268" s="137"/>
      <c r="AN268" s="136"/>
    </row>
    <row r="269" spans="1:40" x14ac:dyDescent="0.25">
      <c r="A269" s="50"/>
      <c r="AH269" s="137"/>
      <c r="AN269" s="136"/>
    </row>
    <row r="270" spans="1:40" x14ac:dyDescent="0.25">
      <c r="A270" s="50"/>
      <c r="AH270" s="137"/>
      <c r="AN270" s="136"/>
    </row>
    <row r="271" spans="1:40" x14ac:dyDescent="0.25">
      <c r="A271" s="50"/>
      <c r="AH271" s="137"/>
      <c r="AN271" s="136"/>
    </row>
    <row r="272" spans="1:40" x14ac:dyDescent="0.25">
      <c r="A272" s="50"/>
      <c r="AH272" s="137"/>
      <c r="AN272" s="136"/>
    </row>
    <row r="273" spans="1:40" x14ac:dyDescent="0.25">
      <c r="A273" s="50"/>
      <c r="AH273" s="137"/>
      <c r="AN273" s="136"/>
    </row>
    <row r="274" spans="1:40" x14ac:dyDescent="0.25">
      <c r="A274" s="50"/>
      <c r="AH274" s="137"/>
      <c r="AN274" s="136"/>
    </row>
    <row r="275" spans="1:40" x14ac:dyDescent="0.25">
      <c r="A275" s="50"/>
      <c r="AH275" s="137"/>
      <c r="AN275" s="136"/>
    </row>
    <row r="276" spans="1:40" x14ac:dyDescent="0.25">
      <c r="A276" s="50"/>
      <c r="AH276" s="137"/>
      <c r="AN276" s="136"/>
    </row>
    <row r="277" spans="1:40" x14ac:dyDescent="0.25">
      <c r="A277" s="50"/>
      <c r="AH277" s="137"/>
      <c r="AN277" s="136"/>
    </row>
    <row r="278" spans="1:40" x14ac:dyDescent="0.25">
      <c r="A278" s="50"/>
      <c r="AH278" s="137"/>
      <c r="AN278" s="136"/>
    </row>
    <row r="279" spans="1:40" x14ac:dyDescent="0.25">
      <c r="A279" s="50"/>
      <c r="AH279" s="137"/>
      <c r="AN279" s="136"/>
    </row>
    <row r="280" spans="1:40" x14ac:dyDescent="0.25">
      <c r="A280" s="50"/>
      <c r="AH280" s="137"/>
      <c r="AN280" s="136"/>
    </row>
    <row r="281" spans="1:40" x14ac:dyDescent="0.25">
      <c r="A281" s="50"/>
      <c r="AH281" s="137"/>
      <c r="AN281" s="136"/>
    </row>
    <row r="282" spans="1:40" x14ac:dyDescent="0.25">
      <c r="A282" s="50"/>
      <c r="AH282" s="137"/>
      <c r="AN282" s="136"/>
    </row>
    <row r="283" spans="1:40" x14ac:dyDescent="0.25">
      <c r="A283" s="50"/>
      <c r="AH283" s="137"/>
      <c r="AN283" s="136"/>
    </row>
    <row r="284" spans="1:40" x14ac:dyDescent="0.25">
      <c r="A284" s="50"/>
      <c r="AH284" s="137"/>
      <c r="AN284" s="136"/>
    </row>
    <row r="285" spans="1:40" x14ac:dyDescent="0.25">
      <c r="A285" s="50"/>
      <c r="AH285" s="137"/>
      <c r="AN285" s="136"/>
    </row>
    <row r="286" spans="1:40" x14ac:dyDescent="0.25">
      <c r="A286" s="50"/>
      <c r="AH286" s="137"/>
      <c r="AN286" s="136"/>
    </row>
    <row r="287" spans="1:40" x14ac:dyDescent="0.25">
      <c r="A287" s="50"/>
      <c r="AH287" s="137"/>
      <c r="AN287" s="136"/>
    </row>
    <row r="288" spans="1:40" x14ac:dyDescent="0.25">
      <c r="A288" s="50"/>
      <c r="AH288" s="137"/>
      <c r="AN288" s="136"/>
    </row>
    <row r="289" spans="1:40" x14ac:dyDescent="0.25">
      <c r="A289" s="50"/>
      <c r="AH289" s="137"/>
      <c r="AN289" s="136"/>
    </row>
    <row r="290" spans="1:40" x14ac:dyDescent="0.25">
      <c r="A290" s="50"/>
      <c r="AH290" s="137"/>
      <c r="AN290" s="136"/>
    </row>
    <row r="291" spans="1:40" x14ac:dyDescent="0.25">
      <c r="A291" s="50"/>
      <c r="AH291" s="137"/>
      <c r="AN291" s="136"/>
    </row>
    <row r="292" spans="1:40" x14ac:dyDescent="0.25">
      <c r="A292" s="50"/>
      <c r="AH292" s="137"/>
      <c r="AN292" s="136"/>
    </row>
    <row r="293" spans="1:40" x14ac:dyDescent="0.25">
      <c r="A293" s="50"/>
      <c r="AH293" s="137"/>
      <c r="AN293" s="136"/>
    </row>
    <row r="294" spans="1:40" x14ac:dyDescent="0.25">
      <c r="A294" s="50"/>
      <c r="AH294" s="137"/>
      <c r="AN294" s="136"/>
    </row>
    <row r="295" spans="1:40" x14ac:dyDescent="0.25">
      <c r="A295" s="50"/>
      <c r="AH295" s="137"/>
      <c r="AN295" s="136"/>
    </row>
    <row r="296" spans="1:40" x14ac:dyDescent="0.25">
      <c r="A296" s="50"/>
      <c r="AH296" s="137"/>
      <c r="AN296" s="136"/>
    </row>
    <row r="297" spans="1:40" x14ac:dyDescent="0.25">
      <c r="A297" s="50"/>
      <c r="AH297" s="137"/>
      <c r="AN297" s="136"/>
    </row>
    <row r="298" spans="1:40" x14ac:dyDescent="0.25">
      <c r="A298" s="50"/>
      <c r="AH298" s="137"/>
      <c r="AN298" s="136"/>
    </row>
    <row r="299" spans="1:40" x14ac:dyDescent="0.25">
      <c r="A299" s="50"/>
      <c r="AH299" s="137"/>
      <c r="AN299" s="136"/>
    </row>
    <row r="300" spans="1:40" x14ac:dyDescent="0.25">
      <c r="A300" s="50"/>
      <c r="AH300" s="137"/>
      <c r="AN300" s="136"/>
    </row>
    <row r="301" spans="1:40" x14ac:dyDescent="0.25">
      <c r="A301" s="50"/>
      <c r="AH301" s="137"/>
      <c r="AN301" s="136"/>
    </row>
    <row r="302" spans="1:40" x14ac:dyDescent="0.25">
      <c r="A302" s="50"/>
      <c r="AH302" s="137"/>
      <c r="AN302" s="136"/>
    </row>
    <row r="303" spans="1:40" x14ac:dyDescent="0.25">
      <c r="A303" s="50"/>
      <c r="AH303" s="137"/>
      <c r="AN303" s="136"/>
    </row>
    <row r="304" spans="1:40" x14ac:dyDescent="0.25">
      <c r="A304" s="50"/>
      <c r="AH304" s="137"/>
      <c r="AN304" s="136"/>
    </row>
    <row r="305" spans="1:40" x14ac:dyDescent="0.25">
      <c r="A305" s="50"/>
      <c r="AH305" s="137"/>
      <c r="AN305" s="136"/>
    </row>
    <row r="306" spans="1:40" x14ac:dyDescent="0.25">
      <c r="A306" s="50"/>
      <c r="AH306" s="137"/>
      <c r="AN306" s="136"/>
    </row>
    <row r="307" spans="1:40" x14ac:dyDescent="0.25">
      <c r="A307" s="50"/>
      <c r="AH307" s="137"/>
      <c r="AN307" s="136"/>
    </row>
    <row r="308" spans="1:40" x14ac:dyDescent="0.25">
      <c r="A308" s="50"/>
      <c r="AH308" s="137"/>
      <c r="AN308" s="136"/>
    </row>
    <row r="309" spans="1:40" x14ac:dyDescent="0.25">
      <c r="A309" s="50"/>
      <c r="AH309" s="137"/>
      <c r="AN309" s="136"/>
    </row>
    <row r="310" spans="1:40" x14ac:dyDescent="0.25">
      <c r="A310" s="50"/>
      <c r="AH310" s="137"/>
      <c r="AN310" s="136"/>
    </row>
    <row r="311" spans="1:40" x14ac:dyDescent="0.25">
      <c r="A311" s="50"/>
      <c r="AH311" s="137"/>
      <c r="AN311" s="136"/>
    </row>
    <row r="312" spans="1:40" x14ac:dyDescent="0.25">
      <c r="A312" s="50"/>
      <c r="AH312" s="137"/>
      <c r="AN312" s="136"/>
    </row>
    <row r="313" spans="1:40" x14ac:dyDescent="0.25">
      <c r="A313" s="50"/>
      <c r="AH313" s="137"/>
      <c r="AN313" s="136"/>
    </row>
    <row r="314" spans="1:40" x14ac:dyDescent="0.25">
      <c r="A314" s="50"/>
      <c r="AH314" s="137"/>
      <c r="AN314" s="136"/>
    </row>
    <row r="315" spans="1:40" x14ac:dyDescent="0.25">
      <c r="A315" s="50"/>
      <c r="AH315" s="137"/>
      <c r="AN315" s="136"/>
    </row>
    <row r="316" spans="1:40" x14ac:dyDescent="0.25">
      <c r="A316" s="50"/>
      <c r="AH316" s="137"/>
      <c r="AN316" s="136"/>
    </row>
    <row r="317" spans="1:40" x14ac:dyDescent="0.25">
      <c r="A317" s="50"/>
      <c r="AH317" s="137"/>
      <c r="AN317" s="136"/>
    </row>
    <row r="318" spans="1:40" x14ac:dyDescent="0.25">
      <c r="A318" s="50"/>
      <c r="AH318" s="137"/>
      <c r="AN318" s="136"/>
    </row>
    <row r="319" spans="1:40" x14ac:dyDescent="0.25">
      <c r="A319" s="50"/>
      <c r="AH319" s="137"/>
      <c r="AN319" s="136"/>
    </row>
    <row r="320" spans="1:40" x14ac:dyDescent="0.25">
      <c r="A320" s="50"/>
      <c r="AH320" s="137"/>
      <c r="AN320" s="136"/>
    </row>
    <row r="321" spans="1:40" x14ac:dyDescent="0.25">
      <c r="A321" s="50"/>
      <c r="AH321" s="137"/>
      <c r="AN321" s="136"/>
    </row>
    <row r="322" spans="1:40" x14ac:dyDescent="0.25">
      <c r="A322" s="50"/>
      <c r="AH322" s="137"/>
      <c r="AN322" s="136"/>
    </row>
    <row r="323" spans="1:40" x14ac:dyDescent="0.25">
      <c r="A323" s="50"/>
      <c r="AH323" s="137"/>
      <c r="AN323" s="136"/>
    </row>
    <row r="324" spans="1:40" x14ac:dyDescent="0.25">
      <c r="A324" s="50"/>
      <c r="AH324" s="137"/>
      <c r="AN324" s="136"/>
    </row>
    <row r="325" spans="1:40" x14ac:dyDescent="0.25">
      <c r="A325" s="50"/>
      <c r="AH325" s="137"/>
      <c r="AN325" s="136"/>
    </row>
    <row r="326" spans="1:40" x14ac:dyDescent="0.25">
      <c r="A326" s="50"/>
      <c r="AH326" s="137"/>
      <c r="AN326" s="136"/>
    </row>
    <row r="327" spans="1:40" x14ac:dyDescent="0.25">
      <c r="A327" s="50"/>
      <c r="AH327" s="137"/>
      <c r="AN327" s="136"/>
    </row>
    <row r="328" spans="1:40" x14ac:dyDescent="0.25">
      <c r="A328" s="50"/>
      <c r="AH328" s="137"/>
      <c r="AN328" s="136"/>
    </row>
    <row r="329" spans="1:40" x14ac:dyDescent="0.25">
      <c r="A329" s="50"/>
      <c r="AH329" s="137"/>
      <c r="AN329" s="136"/>
    </row>
    <row r="330" spans="1:40" x14ac:dyDescent="0.25">
      <c r="A330" s="50"/>
      <c r="AH330" s="137"/>
      <c r="AN330" s="136"/>
    </row>
    <row r="331" spans="1:40" x14ac:dyDescent="0.25">
      <c r="A331" s="50"/>
      <c r="AN331" s="136"/>
    </row>
    <row r="332" spans="1:40" x14ac:dyDescent="0.25">
      <c r="A332" s="50"/>
      <c r="AN332" s="136"/>
    </row>
    <row r="333" spans="1:40" x14ac:dyDescent="0.25">
      <c r="A333" s="50"/>
      <c r="AN333" s="136"/>
    </row>
    <row r="334" spans="1:40" x14ac:dyDescent="0.25">
      <c r="A334" s="50"/>
      <c r="AN334" s="136"/>
    </row>
    <row r="335" spans="1:40" x14ac:dyDescent="0.25">
      <c r="A335" s="50"/>
      <c r="AN335" s="136"/>
    </row>
    <row r="336" spans="1:40" x14ac:dyDescent="0.25">
      <c r="A336" s="50"/>
      <c r="AN336" s="136"/>
    </row>
    <row r="337" spans="1:40" x14ac:dyDescent="0.25">
      <c r="A337" s="50"/>
      <c r="AN337" s="136"/>
    </row>
    <row r="338" spans="1:40" x14ac:dyDescent="0.25">
      <c r="A338" s="50"/>
      <c r="AN338" s="136"/>
    </row>
    <row r="339" spans="1:40" x14ac:dyDescent="0.25">
      <c r="A339" s="50"/>
      <c r="AN339" s="136"/>
    </row>
    <row r="340" spans="1:40" x14ac:dyDescent="0.25">
      <c r="A340" s="50"/>
      <c r="AN340" s="136"/>
    </row>
    <row r="341" spans="1:40" x14ac:dyDescent="0.25">
      <c r="A341" s="50"/>
      <c r="AN341" s="136"/>
    </row>
    <row r="342" spans="1:40" x14ac:dyDescent="0.25">
      <c r="A342" s="50"/>
      <c r="AN342" s="136"/>
    </row>
    <row r="343" spans="1:40" x14ac:dyDescent="0.25">
      <c r="A343" s="50"/>
      <c r="AN343" s="136"/>
    </row>
    <row r="344" spans="1:40" x14ac:dyDescent="0.25">
      <c r="A344" s="50"/>
      <c r="AN344" s="136"/>
    </row>
    <row r="345" spans="1:40" x14ac:dyDescent="0.25">
      <c r="A345" s="50"/>
      <c r="AN345" s="136"/>
    </row>
    <row r="346" spans="1:40" x14ac:dyDescent="0.25">
      <c r="A346" s="50"/>
      <c r="AN346" s="136"/>
    </row>
    <row r="347" spans="1:40" x14ac:dyDescent="0.25">
      <c r="A347" s="50"/>
      <c r="AN347" s="136"/>
    </row>
    <row r="348" spans="1:40" x14ac:dyDescent="0.25">
      <c r="A348" s="50"/>
      <c r="AN348" s="136"/>
    </row>
    <row r="349" spans="1:40" x14ac:dyDescent="0.25">
      <c r="A349" s="50"/>
      <c r="AN349" s="136"/>
    </row>
    <row r="350" spans="1:40" x14ac:dyDescent="0.25">
      <c r="A350" s="50"/>
      <c r="AN350" s="136"/>
    </row>
    <row r="351" spans="1:40" x14ac:dyDescent="0.25">
      <c r="A351" s="50"/>
      <c r="AN351" s="136"/>
    </row>
    <row r="352" spans="1:40" x14ac:dyDescent="0.25">
      <c r="A352" s="50"/>
      <c r="AN352" s="136"/>
    </row>
    <row r="353" spans="1:40" x14ac:dyDescent="0.25">
      <c r="A353" s="50"/>
      <c r="AN353" s="136"/>
    </row>
    <row r="354" spans="1:40" x14ac:dyDescent="0.25">
      <c r="A354" s="50"/>
      <c r="AN354" s="136"/>
    </row>
    <row r="355" spans="1:40" x14ac:dyDescent="0.25">
      <c r="A355" s="50"/>
      <c r="AN355" s="136"/>
    </row>
    <row r="356" spans="1:40" x14ac:dyDescent="0.25">
      <c r="A356" s="50"/>
      <c r="AN356" s="136"/>
    </row>
    <row r="357" spans="1:40" x14ac:dyDescent="0.25">
      <c r="A357" s="50"/>
      <c r="AN357" s="136"/>
    </row>
    <row r="358" spans="1:40" x14ac:dyDescent="0.25">
      <c r="A358" s="50"/>
      <c r="AN358" s="136"/>
    </row>
    <row r="359" spans="1:40" x14ac:dyDescent="0.25">
      <c r="A359" s="50"/>
      <c r="AN359" s="136"/>
    </row>
    <row r="360" spans="1:40" x14ac:dyDescent="0.25">
      <c r="A360" s="50"/>
      <c r="AN360" s="136"/>
    </row>
    <row r="361" spans="1:40" x14ac:dyDescent="0.25">
      <c r="A361" s="50"/>
      <c r="AN361" s="136"/>
    </row>
    <row r="362" spans="1:40" x14ac:dyDescent="0.25">
      <c r="A362" s="50"/>
      <c r="AN362" s="136"/>
    </row>
    <row r="363" spans="1:40" x14ac:dyDescent="0.25">
      <c r="A363" s="50"/>
      <c r="AN363" s="136"/>
    </row>
    <row r="364" spans="1:40" x14ac:dyDescent="0.25">
      <c r="A364" s="50"/>
      <c r="AN364" s="136"/>
    </row>
    <row r="365" spans="1:40" x14ac:dyDescent="0.25">
      <c r="A365" s="50"/>
      <c r="AN365" s="136"/>
    </row>
    <row r="366" spans="1:40" x14ac:dyDescent="0.25">
      <c r="A366" s="50"/>
      <c r="AN366" s="136"/>
    </row>
    <row r="367" spans="1:40" x14ac:dyDescent="0.25">
      <c r="A367" s="50"/>
      <c r="AN367" s="136"/>
    </row>
    <row r="368" spans="1:40" x14ac:dyDescent="0.25">
      <c r="A368" s="50"/>
      <c r="AN368" s="136"/>
    </row>
    <row r="369" spans="1:40" x14ac:dyDescent="0.25">
      <c r="A369" s="50"/>
      <c r="AN369" s="136"/>
    </row>
    <row r="370" spans="1:40" x14ac:dyDescent="0.25">
      <c r="A370" s="50"/>
      <c r="AN370" s="136"/>
    </row>
    <row r="371" spans="1:40" x14ac:dyDescent="0.25">
      <c r="A371" s="50"/>
      <c r="AN371" s="136"/>
    </row>
    <row r="372" spans="1:40" x14ac:dyDescent="0.25">
      <c r="A372" s="50"/>
      <c r="AN372" s="136"/>
    </row>
    <row r="373" spans="1:40" x14ac:dyDescent="0.25">
      <c r="A373" s="50"/>
      <c r="AN373" s="136"/>
    </row>
    <row r="374" spans="1:40" x14ac:dyDescent="0.25">
      <c r="A374" s="50"/>
      <c r="AN374" s="136"/>
    </row>
    <row r="375" spans="1:40" x14ac:dyDescent="0.25">
      <c r="A375" s="50"/>
      <c r="AN375" s="136"/>
    </row>
    <row r="376" spans="1:40" x14ac:dyDescent="0.25">
      <c r="A376" s="50"/>
      <c r="AN376" s="136"/>
    </row>
    <row r="377" spans="1:40" x14ac:dyDescent="0.25">
      <c r="A377" s="50"/>
      <c r="AN377" s="136"/>
    </row>
    <row r="378" spans="1:40" x14ac:dyDescent="0.25">
      <c r="A378" s="50"/>
      <c r="AN378" s="136"/>
    </row>
    <row r="379" spans="1:40" x14ac:dyDescent="0.25">
      <c r="A379" s="50"/>
      <c r="AN379" s="136"/>
    </row>
    <row r="380" spans="1:40" x14ac:dyDescent="0.25">
      <c r="A380" s="50"/>
      <c r="AN380" s="136"/>
    </row>
    <row r="381" spans="1:40" x14ac:dyDescent="0.25">
      <c r="A381" s="50"/>
      <c r="AN381" s="136"/>
    </row>
    <row r="382" spans="1:40" x14ac:dyDescent="0.25">
      <c r="A382" s="50"/>
      <c r="AN382" s="136"/>
    </row>
    <row r="383" spans="1:40" x14ac:dyDescent="0.25">
      <c r="A383" s="50"/>
      <c r="AN383" s="136"/>
    </row>
    <row r="384" spans="1:40" x14ac:dyDescent="0.25">
      <c r="A384" s="50"/>
      <c r="AN384" s="136"/>
    </row>
    <row r="385" spans="1:40" x14ac:dyDescent="0.25">
      <c r="A385" s="50"/>
      <c r="AN385" s="136"/>
    </row>
    <row r="386" spans="1:40" x14ac:dyDescent="0.25">
      <c r="A386" s="50"/>
      <c r="AN386" s="136"/>
    </row>
    <row r="387" spans="1:40" x14ac:dyDescent="0.25">
      <c r="A387" s="50"/>
      <c r="AN387" s="136"/>
    </row>
    <row r="388" spans="1:40" x14ac:dyDescent="0.25">
      <c r="A388" s="50"/>
      <c r="AN388" s="136"/>
    </row>
    <row r="389" spans="1:40" x14ac:dyDescent="0.25">
      <c r="A389" s="50"/>
      <c r="AN389" s="136"/>
    </row>
    <row r="390" spans="1:40" x14ac:dyDescent="0.25">
      <c r="A390" s="50"/>
      <c r="AN390" s="136"/>
    </row>
    <row r="391" spans="1:40" x14ac:dyDescent="0.25">
      <c r="A391" s="50"/>
      <c r="AN391" s="136"/>
    </row>
    <row r="392" spans="1:40" x14ac:dyDescent="0.25">
      <c r="A392" s="50"/>
      <c r="AN392" s="136"/>
    </row>
    <row r="393" spans="1:40" x14ac:dyDescent="0.25">
      <c r="A393" s="50"/>
      <c r="AN393" s="136"/>
    </row>
    <row r="394" spans="1:40" x14ac:dyDescent="0.25">
      <c r="A394" s="50"/>
      <c r="AN394" s="136"/>
    </row>
    <row r="395" spans="1:40" x14ac:dyDescent="0.25">
      <c r="A395" s="50"/>
      <c r="AN395" s="136"/>
    </row>
    <row r="396" spans="1:40" x14ac:dyDescent="0.25">
      <c r="A396" s="50"/>
      <c r="AN396" s="136"/>
    </row>
    <row r="397" spans="1:40" x14ac:dyDescent="0.25">
      <c r="A397" s="50"/>
      <c r="AN397" s="136"/>
    </row>
    <row r="398" spans="1:40" x14ac:dyDescent="0.25">
      <c r="A398" s="50"/>
      <c r="AN398" s="136"/>
    </row>
    <row r="399" spans="1:40" x14ac:dyDescent="0.25">
      <c r="A399" s="50"/>
      <c r="AN399" s="136"/>
    </row>
    <row r="400" spans="1:40" x14ac:dyDescent="0.25">
      <c r="A400" s="50"/>
      <c r="AN400" s="136"/>
    </row>
    <row r="401" spans="1:40" x14ac:dyDescent="0.25">
      <c r="A401" s="50"/>
      <c r="AN401" s="136"/>
    </row>
    <row r="402" spans="1:40" x14ac:dyDescent="0.25">
      <c r="A402" s="50"/>
      <c r="AN402" s="136"/>
    </row>
    <row r="403" spans="1:40" x14ac:dyDescent="0.25">
      <c r="A403" s="50"/>
      <c r="AN403" s="136"/>
    </row>
    <row r="404" spans="1:40" x14ac:dyDescent="0.25">
      <c r="A404" s="50"/>
      <c r="AN404" s="136"/>
    </row>
    <row r="405" spans="1:40" x14ac:dyDescent="0.25">
      <c r="A405" s="50"/>
      <c r="AN405" s="136"/>
    </row>
    <row r="406" spans="1:40" x14ac:dyDescent="0.25">
      <c r="A406" s="50"/>
      <c r="AN406" s="136"/>
    </row>
    <row r="407" spans="1:40" x14ac:dyDescent="0.25">
      <c r="A407" s="50"/>
      <c r="AN407" s="136"/>
    </row>
    <row r="408" spans="1:40" x14ac:dyDescent="0.25">
      <c r="A408" s="50"/>
      <c r="AN408" s="136"/>
    </row>
    <row r="409" spans="1:40" x14ac:dyDescent="0.25">
      <c r="A409" s="50"/>
      <c r="AN409" s="136"/>
    </row>
    <row r="410" spans="1:40" x14ac:dyDescent="0.25">
      <c r="A410" s="50"/>
      <c r="AN410" s="136"/>
    </row>
    <row r="411" spans="1:40" x14ac:dyDescent="0.25">
      <c r="A411" s="50"/>
      <c r="AN411" s="136"/>
    </row>
    <row r="412" spans="1:40" x14ac:dyDescent="0.25">
      <c r="A412" s="50"/>
      <c r="AN412" s="136"/>
    </row>
    <row r="413" spans="1:40" x14ac:dyDescent="0.25">
      <c r="A413" s="50"/>
      <c r="AN413" s="136"/>
    </row>
    <row r="414" spans="1:40" x14ac:dyDescent="0.25">
      <c r="A414" s="50"/>
      <c r="AN414" s="136"/>
    </row>
    <row r="415" spans="1:40" x14ac:dyDescent="0.25">
      <c r="A415" s="50"/>
      <c r="AN415" s="136"/>
    </row>
    <row r="416" spans="1:40" x14ac:dyDescent="0.25">
      <c r="A416" s="50"/>
      <c r="AN416" s="136"/>
    </row>
    <row r="417" spans="1:40" x14ac:dyDescent="0.25">
      <c r="A417" s="50"/>
      <c r="AN417" s="136"/>
    </row>
    <row r="418" spans="1:40" x14ac:dyDescent="0.25">
      <c r="A418" s="50"/>
      <c r="AN418" s="136"/>
    </row>
    <row r="419" spans="1:40" x14ac:dyDescent="0.25">
      <c r="A419" s="50"/>
      <c r="AN419" s="136"/>
    </row>
    <row r="420" spans="1:40" x14ac:dyDescent="0.25">
      <c r="A420" s="50"/>
      <c r="AN420" s="136"/>
    </row>
    <row r="421" spans="1:40" x14ac:dyDescent="0.25">
      <c r="A421" s="50"/>
      <c r="AN421" s="136"/>
    </row>
    <row r="422" spans="1:40" x14ac:dyDescent="0.25">
      <c r="A422" s="50"/>
      <c r="AN422" s="136"/>
    </row>
    <row r="423" spans="1:40" x14ac:dyDescent="0.25">
      <c r="A423" s="50"/>
      <c r="AN423" s="136"/>
    </row>
    <row r="424" spans="1:40" x14ac:dyDescent="0.25">
      <c r="A424" s="50"/>
      <c r="AN424" s="136"/>
    </row>
    <row r="425" spans="1:40" x14ac:dyDescent="0.25">
      <c r="A425" s="50"/>
      <c r="AN425" s="136"/>
    </row>
    <row r="426" spans="1:40" x14ac:dyDescent="0.25">
      <c r="A426" s="50"/>
      <c r="AN426" s="136"/>
    </row>
    <row r="427" spans="1:40" x14ac:dyDescent="0.25">
      <c r="A427" s="50"/>
      <c r="AN427" s="136"/>
    </row>
    <row r="428" spans="1:40" x14ac:dyDescent="0.25">
      <c r="A428" s="50"/>
      <c r="AN428" s="136"/>
    </row>
    <row r="429" spans="1:40" x14ac:dyDescent="0.25">
      <c r="A429" s="50"/>
      <c r="AN429" s="136"/>
    </row>
    <row r="430" spans="1:40" x14ac:dyDescent="0.25">
      <c r="A430" s="50"/>
      <c r="AN430" s="136"/>
    </row>
    <row r="431" spans="1:40" x14ac:dyDescent="0.25">
      <c r="A431" s="50"/>
      <c r="AN431" s="136"/>
    </row>
    <row r="432" spans="1:40" x14ac:dyDescent="0.25">
      <c r="A432" s="50"/>
      <c r="AN432" s="136"/>
    </row>
    <row r="433" spans="1:40" x14ac:dyDescent="0.25">
      <c r="A433" s="50"/>
      <c r="AN433" s="136"/>
    </row>
    <row r="434" spans="1:40" x14ac:dyDescent="0.25">
      <c r="A434" s="50"/>
      <c r="AN434" s="136"/>
    </row>
    <row r="435" spans="1:40" x14ac:dyDescent="0.25">
      <c r="A435" s="50"/>
      <c r="AN435" s="136"/>
    </row>
    <row r="436" spans="1:40" x14ac:dyDescent="0.25">
      <c r="A436" s="50"/>
      <c r="AN436" s="136"/>
    </row>
    <row r="437" spans="1:40" x14ac:dyDescent="0.25">
      <c r="A437" s="50"/>
      <c r="AN437" s="136"/>
    </row>
    <row r="438" spans="1:40" x14ac:dyDescent="0.25">
      <c r="A438" s="50"/>
      <c r="AN438" s="136"/>
    </row>
    <row r="439" spans="1:40" x14ac:dyDescent="0.25">
      <c r="A439" s="50"/>
      <c r="AN439" s="136"/>
    </row>
    <row r="440" spans="1:40" x14ac:dyDescent="0.25">
      <c r="A440" s="50"/>
      <c r="AN440" s="136"/>
    </row>
    <row r="441" spans="1:40" x14ac:dyDescent="0.25">
      <c r="A441" s="50"/>
      <c r="AN441" s="136"/>
    </row>
    <row r="442" spans="1:40" x14ac:dyDescent="0.25">
      <c r="A442" s="50"/>
      <c r="AN442" s="136"/>
    </row>
    <row r="443" spans="1:40" x14ac:dyDescent="0.25">
      <c r="A443" s="50"/>
      <c r="AN443" s="136"/>
    </row>
    <row r="444" spans="1:40" x14ac:dyDescent="0.25">
      <c r="A444" s="50"/>
      <c r="AN444" s="136"/>
    </row>
    <row r="445" spans="1:40" x14ac:dyDescent="0.25">
      <c r="A445" s="50"/>
      <c r="AN445" s="136"/>
    </row>
    <row r="446" spans="1:40" x14ac:dyDescent="0.25">
      <c r="A446" s="50"/>
      <c r="AN446" s="136"/>
    </row>
    <row r="447" spans="1:40" x14ac:dyDescent="0.25">
      <c r="A447" s="50"/>
      <c r="AN447" s="136"/>
    </row>
    <row r="448" spans="1:40" x14ac:dyDescent="0.25">
      <c r="A448" s="50"/>
      <c r="AN448" s="136"/>
    </row>
    <row r="449" spans="1:40" x14ac:dyDescent="0.25">
      <c r="A449" s="50"/>
      <c r="AN449" s="136"/>
    </row>
    <row r="450" spans="1:40" x14ac:dyDescent="0.25">
      <c r="A450" s="50"/>
      <c r="AN450" s="136"/>
    </row>
    <row r="451" spans="1:40" x14ac:dyDescent="0.25">
      <c r="A451" s="50"/>
      <c r="AN451" s="136"/>
    </row>
    <row r="452" spans="1:40" x14ac:dyDescent="0.25">
      <c r="A452" s="50"/>
      <c r="AN452" s="136"/>
    </row>
    <row r="453" spans="1:40" x14ac:dyDescent="0.25">
      <c r="A453" s="50"/>
      <c r="AN453" s="136"/>
    </row>
    <row r="454" spans="1:40" x14ac:dyDescent="0.25">
      <c r="A454" s="50"/>
      <c r="AN454" s="136"/>
    </row>
    <row r="455" spans="1:40" x14ac:dyDescent="0.25">
      <c r="A455" s="50"/>
      <c r="AN455" s="136"/>
    </row>
    <row r="456" spans="1:40" x14ac:dyDescent="0.25">
      <c r="A456" s="50"/>
      <c r="AN456" s="136"/>
    </row>
    <row r="457" spans="1:40" x14ac:dyDescent="0.25">
      <c r="A457" s="50"/>
      <c r="AN457" s="136"/>
    </row>
    <row r="458" spans="1:40" x14ac:dyDescent="0.25">
      <c r="A458" s="50"/>
      <c r="AN458" s="136"/>
    </row>
    <row r="459" spans="1:40" x14ac:dyDescent="0.25">
      <c r="A459" s="50"/>
      <c r="AN459" s="136"/>
    </row>
    <row r="460" spans="1:40" x14ac:dyDescent="0.25">
      <c r="A460" s="50"/>
      <c r="AN460" s="136"/>
    </row>
    <row r="461" spans="1:40" x14ac:dyDescent="0.25">
      <c r="A461" s="50"/>
      <c r="AN461" s="136"/>
    </row>
    <row r="462" spans="1:40" x14ac:dyDescent="0.25">
      <c r="A462" s="50"/>
      <c r="AN462" s="136"/>
    </row>
    <row r="463" spans="1:40" x14ac:dyDescent="0.25">
      <c r="A463" s="50"/>
      <c r="AN463" s="136"/>
    </row>
    <row r="464" spans="1:40" x14ac:dyDescent="0.25">
      <c r="A464" s="50"/>
      <c r="AN464" s="136"/>
    </row>
    <row r="465" spans="1:40" x14ac:dyDescent="0.25">
      <c r="A465" s="50"/>
      <c r="AN465" s="136"/>
    </row>
    <row r="466" spans="1:40" x14ac:dyDescent="0.25">
      <c r="A466" s="50"/>
      <c r="AN466" s="136"/>
    </row>
    <row r="467" spans="1:40" x14ac:dyDescent="0.25">
      <c r="A467" s="50"/>
      <c r="AN467" s="136"/>
    </row>
    <row r="468" spans="1:40" x14ac:dyDescent="0.25">
      <c r="A468" s="50"/>
      <c r="AN468" s="136"/>
    </row>
    <row r="469" spans="1:40" x14ac:dyDescent="0.25">
      <c r="A469" s="50"/>
      <c r="AN469" s="136"/>
    </row>
    <row r="470" spans="1:40" x14ac:dyDescent="0.25">
      <c r="A470" s="50"/>
      <c r="AN470" s="136"/>
    </row>
    <row r="471" spans="1:40" x14ac:dyDescent="0.25">
      <c r="A471" s="50"/>
      <c r="AN471" s="136"/>
    </row>
    <row r="472" spans="1:40" x14ac:dyDescent="0.25">
      <c r="A472" s="50"/>
      <c r="AN472" s="136"/>
    </row>
    <row r="473" spans="1:40" x14ac:dyDescent="0.25">
      <c r="A473" s="50"/>
      <c r="AN473" s="136"/>
    </row>
    <row r="474" spans="1:40" x14ac:dyDescent="0.25">
      <c r="A474" s="50"/>
      <c r="AN474" s="136"/>
    </row>
    <row r="475" spans="1:40" x14ac:dyDescent="0.25">
      <c r="A475" s="50"/>
      <c r="AN475" s="136"/>
    </row>
    <row r="476" spans="1:40" x14ac:dyDescent="0.25">
      <c r="A476" s="50"/>
      <c r="AN476" s="136"/>
    </row>
    <row r="477" spans="1:40" x14ac:dyDescent="0.25">
      <c r="A477" s="50"/>
      <c r="AN477" s="136"/>
    </row>
    <row r="478" spans="1:40" x14ac:dyDescent="0.25">
      <c r="A478" s="50"/>
      <c r="AN478" s="136"/>
    </row>
    <row r="479" spans="1:40" x14ac:dyDescent="0.25">
      <c r="A479" s="50"/>
      <c r="AN479" s="136"/>
    </row>
    <row r="480" spans="1:40" x14ac:dyDescent="0.25">
      <c r="A480" s="50"/>
      <c r="AN480" s="136"/>
    </row>
    <row r="481" spans="1:40" x14ac:dyDescent="0.25">
      <c r="A481" s="50"/>
      <c r="AN481" s="136"/>
    </row>
    <row r="482" spans="1:40" x14ac:dyDescent="0.25">
      <c r="A482" s="50"/>
      <c r="AN482" s="136"/>
    </row>
    <row r="483" spans="1:40" x14ac:dyDescent="0.25">
      <c r="A483" s="50"/>
      <c r="AN483" s="136"/>
    </row>
    <row r="484" spans="1:40" x14ac:dyDescent="0.25">
      <c r="A484" s="50"/>
      <c r="AN484" s="136"/>
    </row>
    <row r="485" spans="1:40" x14ac:dyDescent="0.25">
      <c r="A485" s="50"/>
      <c r="AN485" s="136"/>
    </row>
    <row r="486" spans="1:40" x14ac:dyDescent="0.25">
      <c r="A486" s="50"/>
      <c r="AN486" s="136"/>
    </row>
    <row r="487" spans="1:40" x14ac:dyDescent="0.25">
      <c r="A487" s="50"/>
      <c r="AN487" s="136"/>
    </row>
    <row r="488" spans="1:40" x14ac:dyDescent="0.25">
      <c r="A488" s="50"/>
      <c r="AN488" s="136"/>
    </row>
    <row r="489" spans="1:40" x14ac:dyDescent="0.25">
      <c r="A489" s="50"/>
      <c r="AN489" s="136"/>
    </row>
    <row r="490" spans="1:40" x14ac:dyDescent="0.25">
      <c r="A490" s="50"/>
      <c r="AN490" s="136"/>
    </row>
    <row r="491" spans="1:40" x14ac:dyDescent="0.25">
      <c r="A491" s="50"/>
      <c r="AN491" s="136"/>
    </row>
    <row r="492" spans="1:40" x14ac:dyDescent="0.25">
      <c r="A492" s="50"/>
      <c r="AN492" s="136"/>
    </row>
    <row r="493" spans="1:40" x14ac:dyDescent="0.25">
      <c r="A493" s="50"/>
      <c r="AN493" s="136"/>
    </row>
    <row r="494" spans="1:40" x14ac:dyDescent="0.25">
      <c r="A494" s="50"/>
      <c r="AN494" s="136"/>
    </row>
    <row r="495" spans="1:40" x14ac:dyDescent="0.25">
      <c r="A495" s="50"/>
      <c r="AN495" s="136"/>
    </row>
    <row r="496" spans="1:40" x14ac:dyDescent="0.25">
      <c r="A496" s="50"/>
      <c r="AN496" s="136"/>
    </row>
    <row r="497" spans="1:40" x14ac:dyDescent="0.25">
      <c r="A497" s="50"/>
      <c r="AN497" s="136"/>
    </row>
    <row r="498" spans="1:40" x14ac:dyDescent="0.25">
      <c r="A498" s="50"/>
      <c r="AN498" s="136"/>
    </row>
    <row r="499" spans="1:40" x14ac:dyDescent="0.25">
      <c r="A499" s="50"/>
      <c r="AN499" s="136"/>
    </row>
    <row r="500" spans="1:40" x14ac:dyDescent="0.25">
      <c r="A500" s="50"/>
      <c r="AN500" s="136"/>
    </row>
    <row r="501" spans="1:40" x14ac:dyDescent="0.25">
      <c r="A501" s="50"/>
      <c r="AN501" s="136"/>
    </row>
    <row r="502" spans="1:40" x14ac:dyDescent="0.25">
      <c r="A502" s="50"/>
      <c r="AN502" s="136"/>
    </row>
    <row r="503" spans="1:40" x14ac:dyDescent="0.25">
      <c r="A503" s="50"/>
      <c r="AN503" s="136"/>
    </row>
    <row r="504" spans="1:40" x14ac:dyDescent="0.25">
      <c r="A504" s="50"/>
      <c r="AN504" s="136"/>
    </row>
    <row r="505" spans="1:40" x14ac:dyDescent="0.25">
      <c r="A505" s="50"/>
      <c r="AN505" s="136"/>
    </row>
    <row r="506" spans="1:40" x14ac:dyDescent="0.25">
      <c r="A506" s="50"/>
      <c r="AN506" s="136"/>
    </row>
    <row r="507" spans="1:40" x14ac:dyDescent="0.25">
      <c r="A507" s="50"/>
      <c r="AN507" s="136"/>
    </row>
    <row r="508" spans="1:40" x14ac:dyDescent="0.25">
      <c r="A508" s="50"/>
      <c r="AN508" s="136"/>
    </row>
    <row r="509" spans="1:40" x14ac:dyDescent="0.25">
      <c r="A509" s="50"/>
      <c r="AN509" s="136"/>
    </row>
    <row r="510" spans="1:40" x14ac:dyDescent="0.25">
      <c r="A510" s="50"/>
      <c r="AN510" s="136"/>
    </row>
    <row r="511" spans="1:40" x14ac:dyDescent="0.25">
      <c r="A511" s="50"/>
      <c r="AN511" s="136"/>
    </row>
    <row r="512" spans="1:40" x14ac:dyDescent="0.25">
      <c r="A512" s="50"/>
      <c r="AN512" s="136"/>
    </row>
    <row r="513" spans="1:40" x14ac:dyDescent="0.25">
      <c r="A513" s="50"/>
      <c r="AN513" s="136"/>
    </row>
    <row r="514" spans="1:40" x14ac:dyDescent="0.25">
      <c r="A514" s="50"/>
      <c r="AN514" s="136"/>
    </row>
    <row r="515" spans="1:40" x14ac:dyDescent="0.25">
      <c r="A515" s="50"/>
      <c r="AN515" s="136"/>
    </row>
    <row r="516" spans="1:40" x14ac:dyDescent="0.25">
      <c r="A516" s="50"/>
      <c r="AN516" s="136"/>
    </row>
    <row r="517" spans="1:40" x14ac:dyDescent="0.25">
      <c r="A517" s="50"/>
      <c r="AN517" s="136"/>
    </row>
    <row r="518" spans="1:40" x14ac:dyDescent="0.25">
      <c r="A518" s="50"/>
      <c r="AN518" s="136"/>
    </row>
    <row r="519" spans="1:40" x14ac:dyDescent="0.25">
      <c r="A519" s="50"/>
      <c r="AN519" s="136"/>
    </row>
    <row r="520" spans="1:40" x14ac:dyDescent="0.25">
      <c r="A520" s="50"/>
      <c r="AN520" s="136"/>
    </row>
    <row r="521" spans="1:40" x14ac:dyDescent="0.25">
      <c r="A521" s="50"/>
      <c r="AN521" s="136"/>
    </row>
    <row r="522" spans="1:40" x14ac:dyDescent="0.25">
      <c r="A522" s="50"/>
      <c r="AN522" s="136"/>
    </row>
    <row r="523" spans="1:40" x14ac:dyDescent="0.25">
      <c r="A523" s="50"/>
      <c r="AN523" s="136"/>
    </row>
    <row r="524" spans="1:40" x14ac:dyDescent="0.25">
      <c r="A524" s="50"/>
      <c r="AN524" s="136"/>
    </row>
    <row r="525" spans="1:40" x14ac:dyDescent="0.25">
      <c r="A525" s="50"/>
      <c r="AN525" s="136"/>
    </row>
    <row r="526" spans="1:40" x14ac:dyDescent="0.25">
      <c r="A526" s="50"/>
      <c r="AN526" s="136"/>
    </row>
    <row r="527" spans="1:40" x14ac:dyDescent="0.25">
      <c r="A527" s="50"/>
      <c r="AN527" s="136"/>
    </row>
    <row r="528" spans="1:40" x14ac:dyDescent="0.25">
      <c r="A528" s="50"/>
      <c r="AN528" s="136"/>
    </row>
    <row r="529" spans="1:40" x14ac:dyDescent="0.25">
      <c r="A529" s="50"/>
      <c r="AN529" s="136"/>
    </row>
    <row r="530" spans="1:40" x14ac:dyDescent="0.25">
      <c r="A530" s="50"/>
      <c r="AN530" s="136"/>
    </row>
    <row r="531" spans="1:40" x14ac:dyDescent="0.25">
      <c r="A531" s="50"/>
      <c r="AN531" s="136"/>
    </row>
    <row r="532" spans="1:40" x14ac:dyDescent="0.25">
      <c r="A532" s="50"/>
      <c r="AN532" s="136"/>
    </row>
    <row r="533" spans="1:40" x14ac:dyDescent="0.25">
      <c r="A533" s="50"/>
      <c r="AN533" s="136"/>
    </row>
    <row r="534" spans="1:40" x14ac:dyDescent="0.25">
      <c r="A534" s="50"/>
      <c r="AN534" s="136"/>
    </row>
    <row r="535" spans="1:40" x14ac:dyDescent="0.25">
      <c r="A535" s="50"/>
      <c r="AN535" s="136"/>
    </row>
    <row r="536" spans="1:40" x14ac:dyDescent="0.25">
      <c r="A536" s="50"/>
      <c r="AN536" s="136"/>
    </row>
    <row r="537" spans="1:40" x14ac:dyDescent="0.25">
      <c r="A537" s="50"/>
      <c r="AN537" s="136"/>
    </row>
    <row r="538" spans="1:40" x14ac:dyDescent="0.25">
      <c r="A538" s="50"/>
      <c r="AN538" s="136"/>
    </row>
    <row r="539" spans="1:40" x14ac:dyDescent="0.25">
      <c r="A539" s="50"/>
      <c r="AN539" s="136"/>
    </row>
    <row r="540" spans="1:40" x14ac:dyDescent="0.25">
      <c r="A540" s="50"/>
      <c r="AN540" s="136"/>
    </row>
    <row r="541" spans="1:40" x14ac:dyDescent="0.25">
      <c r="A541" s="50"/>
      <c r="AN541" s="136"/>
    </row>
    <row r="542" spans="1:40" x14ac:dyDescent="0.25">
      <c r="A542" s="50"/>
      <c r="AN542" s="136"/>
    </row>
    <row r="543" spans="1:40" x14ac:dyDescent="0.25">
      <c r="A543" s="50"/>
      <c r="AN543" s="136"/>
    </row>
    <row r="544" spans="1:40" x14ac:dyDescent="0.25">
      <c r="A544" s="50"/>
      <c r="AN544" s="136"/>
    </row>
    <row r="545" spans="1:40" x14ac:dyDescent="0.25">
      <c r="A545" s="50"/>
      <c r="AN545" s="136"/>
    </row>
    <row r="546" spans="1:40" x14ac:dyDescent="0.25">
      <c r="A546" s="50"/>
      <c r="AN546" s="136"/>
    </row>
    <row r="547" spans="1:40" x14ac:dyDescent="0.25">
      <c r="A547" s="50"/>
      <c r="AN547" s="136"/>
    </row>
    <row r="548" spans="1:40" x14ac:dyDescent="0.25">
      <c r="A548" s="50"/>
      <c r="AN548" s="136"/>
    </row>
    <row r="549" spans="1:40" x14ac:dyDescent="0.25">
      <c r="A549" s="50"/>
      <c r="AN549" s="136"/>
    </row>
    <row r="550" spans="1:40" x14ac:dyDescent="0.25">
      <c r="A550" s="50"/>
      <c r="AN550" s="136"/>
    </row>
    <row r="551" spans="1:40" x14ac:dyDescent="0.25">
      <c r="A551" s="50"/>
      <c r="AN551" s="136"/>
    </row>
    <row r="552" spans="1:40" x14ac:dyDescent="0.25">
      <c r="A552" s="50"/>
      <c r="AN552" s="136"/>
    </row>
    <row r="553" spans="1:40" x14ac:dyDescent="0.25">
      <c r="A553" s="50"/>
      <c r="AN553" s="136"/>
    </row>
    <row r="554" spans="1:40" x14ac:dyDescent="0.25">
      <c r="A554" s="50"/>
      <c r="AN554" s="136"/>
    </row>
    <row r="555" spans="1:40" x14ac:dyDescent="0.25">
      <c r="A555" s="50"/>
      <c r="AN555" s="136"/>
    </row>
    <row r="556" spans="1:40" x14ac:dyDescent="0.25">
      <c r="A556" s="50"/>
      <c r="AN556" s="136"/>
    </row>
    <row r="557" spans="1:40" x14ac:dyDescent="0.25">
      <c r="A557" s="50"/>
      <c r="AN557" s="136"/>
    </row>
    <row r="558" spans="1:40" x14ac:dyDescent="0.25">
      <c r="A558" s="50"/>
      <c r="AN558" s="136"/>
    </row>
    <row r="559" spans="1:40" x14ac:dyDescent="0.25">
      <c r="A559" s="50"/>
      <c r="AN559" s="136"/>
    </row>
    <row r="560" spans="1:40" x14ac:dyDescent="0.25">
      <c r="A560" s="50"/>
      <c r="AN560" s="136"/>
    </row>
    <row r="561" spans="1:40" x14ac:dyDescent="0.25">
      <c r="A561" s="50"/>
      <c r="AN561" s="136"/>
    </row>
    <row r="562" spans="1:40" x14ac:dyDescent="0.25">
      <c r="A562" s="50"/>
      <c r="AN562" s="136"/>
    </row>
    <row r="563" spans="1:40" x14ac:dyDescent="0.25">
      <c r="A563" s="50"/>
      <c r="AN563" s="136"/>
    </row>
    <row r="564" spans="1:40" x14ac:dyDescent="0.25">
      <c r="A564" s="50"/>
      <c r="AN564" s="136"/>
    </row>
    <row r="565" spans="1:40" x14ac:dyDescent="0.25">
      <c r="A565" s="50"/>
      <c r="AN565" s="136"/>
    </row>
    <row r="566" spans="1:40" x14ac:dyDescent="0.25">
      <c r="A566" s="50"/>
      <c r="AN566" s="136"/>
    </row>
    <row r="567" spans="1:40" x14ac:dyDescent="0.25">
      <c r="A567" s="50"/>
      <c r="AN567" s="136"/>
    </row>
    <row r="568" spans="1:40" x14ac:dyDescent="0.25">
      <c r="A568" s="50"/>
      <c r="AN568" s="136"/>
    </row>
    <row r="569" spans="1:40" x14ac:dyDescent="0.25">
      <c r="A569" s="50"/>
      <c r="AN569" s="136"/>
    </row>
    <row r="570" spans="1:40" x14ac:dyDescent="0.25">
      <c r="A570" s="50"/>
      <c r="AN570" s="136"/>
    </row>
    <row r="571" spans="1:40" x14ac:dyDescent="0.25">
      <c r="A571" s="50"/>
      <c r="AN571" s="136"/>
    </row>
    <row r="572" spans="1:40" x14ac:dyDescent="0.25">
      <c r="A572" s="50"/>
      <c r="AN572" s="136"/>
    </row>
    <row r="573" spans="1:40" x14ac:dyDescent="0.25">
      <c r="A573" s="50"/>
      <c r="AN573" s="136"/>
    </row>
    <row r="574" spans="1:40" x14ac:dyDescent="0.25">
      <c r="A574" s="50"/>
      <c r="AN574" s="136"/>
    </row>
    <row r="575" spans="1:40" x14ac:dyDescent="0.25">
      <c r="A575" s="50"/>
      <c r="AN575" s="136"/>
    </row>
    <row r="576" spans="1:40" x14ac:dyDescent="0.25">
      <c r="A576" s="50"/>
      <c r="AN576" s="136"/>
    </row>
    <row r="577" spans="1:40" x14ac:dyDescent="0.25">
      <c r="A577" s="50"/>
      <c r="AN577" s="136"/>
    </row>
    <row r="578" spans="1:40" x14ac:dyDescent="0.25">
      <c r="A578" s="50"/>
      <c r="AN578" s="136"/>
    </row>
    <row r="579" spans="1:40" x14ac:dyDescent="0.25">
      <c r="A579" s="50"/>
      <c r="AN579" s="136"/>
    </row>
    <row r="580" spans="1:40" x14ac:dyDescent="0.25">
      <c r="A580" s="50"/>
      <c r="AN580" s="136"/>
    </row>
    <row r="581" spans="1:40" x14ac:dyDescent="0.25">
      <c r="A581" s="50"/>
      <c r="AN581" s="136"/>
    </row>
    <row r="582" spans="1:40" x14ac:dyDescent="0.25">
      <c r="A582" s="50"/>
      <c r="AN582" s="136"/>
    </row>
    <row r="583" spans="1:40" x14ac:dyDescent="0.25">
      <c r="A583" s="50"/>
      <c r="AN583" s="136"/>
    </row>
    <row r="584" spans="1:40" x14ac:dyDescent="0.25">
      <c r="A584" s="50"/>
      <c r="AN584" s="136"/>
    </row>
    <row r="585" spans="1:40" x14ac:dyDescent="0.25">
      <c r="A585" s="50"/>
      <c r="AN585" s="136"/>
    </row>
    <row r="586" spans="1:40" x14ac:dyDescent="0.25">
      <c r="A586" s="50"/>
      <c r="AN586" s="136"/>
    </row>
    <row r="587" spans="1:40" x14ac:dyDescent="0.25">
      <c r="A587" s="50"/>
      <c r="AN587" s="136"/>
    </row>
    <row r="588" spans="1:40" x14ac:dyDescent="0.25">
      <c r="A588" s="50"/>
      <c r="AN588" s="136"/>
    </row>
    <row r="589" spans="1:40" x14ac:dyDescent="0.25">
      <c r="A589" s="50"/>
      <c r="AN589" s="136"/>
    </row>
    <row r="590" spans="1:40" x14ac:dyDescent="0.25">
      <c r="A590" s="50"/>
      <c r="AN590" s="136"/>
    </row>
    <row r="591" spans="1:40" x14ac:dyDescent="0.25">
      <c r="A591" s="50"/>
      <c r="AN591" s="136"/>
    </row>
    <row r="592" spans="1:40" x14ac:dyDescent="0.25">
      <c r="A592" s="50"/>
      <c r="AN592" s="136"/>
    </row>
    <row r="593" spans="1:40" x14ac:dyDescent="0.25">
      <c r="A593" s="50"/>
      <c r="AN593" s="136"/>
    </row>
    <row r="594" spans="1:40" x14ac:dyDescent="0.25">
      <c r="A594" s="50"/>
      <c r="AN594" s="136"/>
    </row>
    <row r="595" spans="1:40" x14ac:dyDescent="0.25">
      <c r="A595" s="50"/>
      <c r="AN595" s="136"/>
    </row>
    <row r="596" spans="1:40" x14ac:dyDescent="0.25">
      <c r="A596" s="50"/>
      <c r="AN596" s="136"/>
    </row>
    <row r="597" spans="1:40" x14ac:dyDescent="0.25">
      <c r="A597" s="50"/>
      <c r="AN597" s="136"/>
    </row>
    <row r="598" spans="1:40" x14ac:dyDescent="0.25">
      <c r="A598" s="50"/>
      <c r="AN598" s="136"/>
    </row>
    <row r="599" spans="1:40" x14ac:dyDescent="0.25">
      <c r="A599" s="50"/>
      <c r="AN599" s="136"/>
    </row>
    <row r="600" spans="1:40" x14ac:dyDescent="0.25">
      <c r="A600" s="50"/>
      <c r="AN600" s="136"/>
    </row>
    <row r="601" spans="1:40" x14ac:dyDescent="0.25">
      <c r="A601" s="50"/>
      <c r="AN601" s="136"/>
    </row>
    <row r="602" spans="1:40" x14ac:dyDescent="0.25">
      <c r="A602" s="50"/>
      <c r="AN602" s="136"/>
    </row>
    <row r="603" spans="1:40" x14ac:dyDescent="0.25">
      <c r="A603" s="50"/>
      <c r="AN603" s="136"/>
    </row>
    <row r="604" spans="1:40" x14ac:dyDescent="0.25">
      <c r="A604" s="50"/>
      <c r="AN604" s="136"/>
    </row>
    <row r="605" spans="1:40" x14ac:dyDescent="0.25">
      <c r="A605" s="50"/>
      <c r="AN605" s="136"/>
    </row>
    <row r="606" spans="1:40" x14ac:dyDescent="0.25">
      <c r="A606" s="50"/>
      <c r="AN606" s="136"/>
    </row>
    <row r="607" spans="1:40" x14ac:dyDescent="0.25">
      <c r="A607" s="50"/>
      <c r="AN607" s="136"/>
    </row>
    <row r="608" spans="1:40" x14ac:dyDescent="0.25">
      <c r="A608" s="50"/>
      <c r="AN608" s="136"/>
    </row>
    <row r="609" spans="1:40" x14ac:dyDescent="0.25">
      <c r="A609" s="50"/>
      <c r="AN609" s="136"/>
    </row>
    <row r="610" spans="1:40" x14ac:dyDescent="0.25">
      <c r="A610" s="50"/>
      <c r="AN610" s="136"/>
    </row>
    <row r="611" spans="1:40" x14ac:dyDescent="0.25">
      <c r="A611" s="50"/>
      <c r="AN611" s="136"/>
    </row>
    <row r="612" spans="1:40" x14ac:dyDescent="0.25">
      <c r="A612" s="50"/>
      <c r="AN612" s="136"/>
    </row>
    <row r="613" spans="1:40" x14ac:dyDescent="0.25">
      <c r="A613" s="50"/>
      <c r="AN613" s="136"/>
    </row>
    <row r="614" spans="1:40" x14ac:dyDescent="0.25">
      <c r="A614" s="50"/>
      <c r="AN614" s="136"/>
    </row>
    <row r="615" spans="1:40" x14ac:dyDescent="0.25">
      <c r="A615" s="50"/>
      <c r="AN615" s="136"/>
    </row>
    <row r="616" spans="1:40" x14ac:dyDescent="0.25">
      <c r="A616" s="50"/>
      <c r="AN616" s="136"/>
    </row>
    <row r="617" spans="1:40" x14ac:dyDescent="0.25">
      <c r="A617" s="50"/>
      <c r="AN617" s="136"/>
    </row>
    <row r="618" spans="1:40" x14ac:dyDescent="0.25">
      <c r="A618" s="50"/>
      <c r="AN618" s="136"/>
    </row>
    <row r="619" spans="1:40" x14ac:dyDescent="0.25">
      <c r="A619" s="50"/>
      <c r="AN619" s="136"/>
    </row>
    <row r="620" spans="1:40" x14ac:dyDescent="0.25">
      <c r="A620" s="50"/>
      <c r="AN620" s="136"/>
    </row>
    <row r="621" spans="1:40" x14ac:dyDescent="0.25">
      <c r="A621" s="50"/>
      <c r="AN621" s="136"/>
    </row>
    <row r="622" spans="1:40" x14ac:dyDescent="0.25">
      <c r="A622" s="50"/>
      <c r="AN622" s="136"/>
    </row>
    <row r="623" spans="1:40" x14ac:dyDescent="0.25">
      <c r="A623" s="50"/>
      <c r="AN623" s="136"/>
    </row>
    <row r="624" spans="1:40" x14ac:dyDescent="0.25">
      <c r="A624" s="50"/>
      <c r="AN624" s="136"/>
    </row>
    <row r="625" spans="1:40" x14ac:dyDescent="0.25">
      <c r="A625" s="50"/>
      <c r="AN625" s="136"/>
    </row>
    <row r="626" spans="1:40" x14ac:dyDescent="0.25">
      <c r="A626" s="50"/>
      <c r="AN626" s="136"/>
    </row>
    <row r="627" spans="1:40" x14ac:dyDescent="0.25">
      <c r="A627" s="50"/>
      <c r="AN627" s="136"/>
    </row>
    <row r="628" spans="1:40" x14ac:dyDescent="0.25">
      <c r="A628" s="50"/>
      <c r="AN628" s="136"/>
    </row>
    <row r="629" spans="1:40" x14ac:dyDescent="0.25">
      <c r="A629" s="50"/>
      <c r="AN629" s="136"/>
    </row>
    <row r="630" spans="1:40" x14ac:dyDescent="0.25">
      <c r="A630" s="50"/>
      <c r="AN630" s="136"/>
    </row>
    <row r="631" spans="1:40" x14ac:dyDescent="0.25">
      <c r="A631" s="50"/>
      <c r="AN631" s="136"/>
    </row>
    <row r="632" spans="1:40" x14ac:dyDescent="0.25">
      <c r="A632" s="50"/>
      <c r="AN632" s="136"/>
    </row>
    <row r="633" spans="1:40" x14ac:dyDescent="0.25">
      <c r="A633" s="50"/>
      <c r="AN633" s="136"/>
    </row>
    <row r="634" spans="1:40" x14ac:dyDescent="0.25">
      <c r="A634" s="50"/>
      <c r="AN634" s="136"/>
    </row>
    <row r="635" spans="1:40" x14ac:dyDescent="0.25">
      <c r="A635" s="50"/>
      <c r="AN635" s="136"/>
    </row>
    <row r="636" spans="1:40" x14ac:dyDescent="0.25">
      <c r="A636" s="50"/>
      <c r="AN636" s="136"/>
    </row>
    <row r="637" spans="1:40" x14ac:dyDescent="0.25">
      <c r="A637" s="50"/>
      <c r="AN637" s="136"/>
    </row>
    <row r="638" spans="1:40" x14ac:dyDescent="0.25">
      <c r="A638" s="50"/>
      <c r="AN638" s="136"/>
    </row>
    <row r="639" spans="1:40" x14ac:dyDescent="0.25">
      <c r="A639" s="50"/>
      <c r="AN639" s="136"/>
    </row>
    <row r="640" spans="1:40" x14ac:dyDescent="0.25">
      <c r="A640" s="50"/>
      <c r="AN640" s="136"/>
    </row>
    <row r="641" spans="1:40" x14ac:dyDescent="0.25">
      <c r="A641" s="50"/>
      <c r="AN641" s="136"/>
    </row>
    <row r="642" spans="1:40" x14ac:dyDescent="0.25">
      <c r="A642" s="50"/>
      <c r="AN642" s="136"/>
    </row>
    <row r="643" spans="1:40" x14ac:dyDescent="0.25">
      <c r="A643" s="50"/>
      <c r="AN643" s="136"/>
    </row>
    <row r="644" spans="1:40" x14ac:dyDescent="0.25">
      <c r="A644" s="50"/>
      <c r="AN644" s="136"/>
    </row>
    <row r="645" spans="1:40" x14ac:dyDescent="0.25">
      <c r="A645" s="50"/>
      <c r="AN645" s="136"/>
    </row>
    <row r="646" spans="1:40" x14ac:dyDescent="0.25">
      <c r="A646" s="50"/>
      <c r="AN646" s="136"/>
    </row>
    <row r="647" spans="1:40" x14ac:dyDescent="0.25">
      <c r="A647" s="50"/>
      <c r="AN647" s="136"/>
    </row>
    <row r="648" spans="1:40" x14ac:dyDescent="0.25">
      <c r="A648" s="50"/>
      <c r="AN648" s="136"/>
    </row>
    <row r="649" spans="1:40" x14ac:dyDescent="0.25">
      <c r="A649" s="50"/>
      <c r="AN649" s="136"/>
    </row>
    <row r="650" spans="1:40" x14ac:dyDescent="0.25">
      <c r="A650" s="50"/>
      <c r="AN650" s="136"/>
    </row>
    <row r="651" spans="1:40" x14ac:dyDescent="0.25">
      <c r="A651" s="50"/>
      <c r="AN651" s="136"/>
    </row>
    <row r="652" spans="1:40" x14ac:dyDescent="0.25">
      <c r="A652" s="50"/>
      <c r="AN652" s="136"/>
    </row>
    <row r="653" spans="1:40" x14ac:dyDescent="0.25">
      <c r="A653" s="50"/>
      <c r="AN653" s="136"/>
    </row>
    <row r="654" spans="1:40" x14ac:dyDescent="0.25">
      <c r="A654" s="50"/>
      <c r="AN654" s="136"/>
    </row>
    <row r="655" spans="1:40" x14ac:dyDescent="0.25">
      <c r="A655" s="50"/>
      <c r="AN655" s="136"/>
    </row>
    <row r="656" spans="1:40" x14ac:dyDescent="0.25">
      <c r="A656" s="50"/>
      <c r="AN656" s="136"/>
    </row>
    <row r="657" spans="1:40" x14ac:dyDescent="0.25">
      <c r="A657" s="50"/>
      <c r="AN657" s="136"/>
    </row>
    <row r="658" spans="1:40" x14ac:dyDescent="0.25">
      <c r="A658" s="50"/>
      <c r="AN658" s="136"/>
    </row>
    <row r="659" spans="1:40" x14ac:dyDescent="0.25">
      <c r="A659" s="50"/>
      <c r="AN659" s="136"/>
    </row>
    <row r="660" spans="1:40" x14ac:dyDescent="0.25">
      <c r="A660" s="50"/>
      <c r="AN660" s="136"/>
    </row>
    <row r="661" spans="1:40" x14ac:dyDescent="0.25">
      <c r="A661" s="50"/>
      <c r="AN661" s="136"/>
    </row>
    <row r="662" spans="1:40" x14ac:dyDescent="0.25">
      <c r="A662" s="50"/>
      <c r="AN662" s="136"/>
    </row>
    <row r="663" spans="1:40" x14ac:dyDescent="0.25">
      <c r="A663" s="50"/>
      <c r="AN663" s="136"/>
    </row>
    <row r="664" spans="1:40" x14ac:dyDescent="0.25">
      <c r="A664" s="50"/>
      <c r="AN664" s="136"/>
    </row>
    <row r="665" spans="1:40" x14ac:dyDescent="0.25">
      <c r="A665" s="50"/>
      <c r="AN665" s="136"/>
    </row>
    <row r="666" spans="1:40" x14ac:dyDescent="0.25">
      <c r="A666" s="50"/>
      <c r="AN666" s="136"/>
    </row>
    <row r="667" spans="1:40" x14ac:dyDescent="0.25">
      <c r="A667" s="50"/>
      <c r="AN667" s="136"/>
    </row>
    <row r="668" spans="1:40" x14ac:dyDescent="0.25">
      <c r="A668" s="50"/>
      <c r="AN668" s="136"/>
    </row>
    <row r="669" spans="1:40" x14ac:dyDescent="0.25">
      <c r="A669" s="50"/>
      <c r="AN669" s="136"/>
    </row>
    <row r="670" spans="1:40" x14ac:dyDescent="0.25">
      <c r="A670" s="50"/>
      <c r="AN670" s="136"/>
    </row>
    <row r="671" spans="1:40" x14ac:dyDescent="0.25">
      <c r="A671" s="50"/>
      <c r="AN671" s="136"/>
    </row>
    <row r="672" spans="1:40" x14ac:dyDescent="0.25">
      <c r="A672" s="50"/>
      <c r="AN672" s="136"/>
    </row>
    <row r="673" spans="1:40" x14ac:dyDescent="0.25">
      <c r="A673" s="50"/>
      <c r="AN673" s="136"/>
    </row>
    <row r="674" spans="1:40" x14ac:dyDescent="0.25">
      <c r="A674" s="50"/>
      <c r="AN674" s="136"/>
    </row>
    <row r="675" spans="1:40" x14ac:dyDescent="0.25">
      <c r="A675" s="50"/>
      <c r="AN675" s="136"/>
    </row>
    <row r="676" spans="1:40" x14ac:dyDescent="0.25">
      <c r="A676" s="50"/>
      <c r="AN676" s="136"/>
    </row>
    <row r="677" spans="1:40" x14ac:dyDescent="0.25">
      <c r="A677" s="50"/>
      <c r="AN677" s="136"/>
    </row>
    <row r="678" spans="1:40" x14ac:dyDescent="0.25">
      <c r="A678" s="50"/>
      <c r="AN678" s="136"/>
    </row>
    <row r="679" spans="1:40" x14ac:dyDescent="0.25">
      <c r="A679" s="50"/>
      <c r="AN679" s="136"/>
    </row>
    <row r="680" spans="1:40" x14ac:dyDescent="0.25">
      <c r="A680" s="50"/>
      <c r="AN680" s="136"/>
    </row>
    <row r="681" spans="1:40" x14ac:dyDescent="0.25">
      <c r="A681" s="50"/>
      <c r="AN681" s="136"/>
    </row>
    <row r="682" spans="1:40" x14ac:dyDescent="0.25">
      <c r="A682" s="50"/>
      <c r="AN682" s="136"/>
    </row>
    <row r="683" spans="1:40" x14ac:dyDescent="0.25">
      <c r="A683" s="50"/>
      <c r="AN683" s="136"/>
    </row>
    <row r="684" spans="1:40" x14ac:dyDescent="0.25">
      <c r="A684" s="50"/>
      <c r="AN684" s="136"/>
    </row>
    <row r="685" spans="1:40" x14ac:dyDescent="0.25">
      <c r="A685" s="50"/>
      <c r="AN685" s="136"/>
    </row>
    <row r="686" spans="1:40" x14ac:dyDescent="0.25">
      <c r="A686" s="50"/>
      <c r="AN686" s="136"/>
    </row>
    <row r="687" spans="1:40" x14ac:dyDescent="0.25">
      <c r="A687" s="50"/>
      <c r="AN687" s="136"/>
    </row>
    <row r="688" spans="1:40" x14ac:dyDescent="0.25">
      <c r="A688" s="50"/>
      <c r="AN688" s="136"/>
    </row>
    <row r="689" spans="1:40" x14ac:dyDescent="0.25">
      <c r="A689" s="50"/>
      <c r="AN689" s="136"/>
    </row>
    <row r="690" spans="1:40" x14ac:dyDescent="0.25">
      <c r="A690" s="50"/>
      <c r="AN690" s="136"/>
    </row>
    <row r="691" spans="1:40" x14ac:dyDescent="0.25">
      <c r="A691" s="50"/>
      <c r="AN691" s="136"/>
    </row>
    <row r="692" spans="1:40" x14ac:dyDescent="0.25">
      <c r="A692" s="50"/>
      <c r="AN692" s="136"/>
    </row>
    <row r="693" spans="1:40" x14ac:dyDescent="0.25">
      <c r="A693" s="50"/>
      <c r="AN693" s="136"/>
    </row>
    <row r="694" spans="1:40" x14ac:dyDescent="0.25">
      <c r="A694" s="50"/>
      <c r="AN694" s="136"/>
    </row>
    <row r="695" spans="1:40" x14ac:dyDescent="0.25">
      <c r="A695" s="50"/>
      <c r="AN695" s="136"/>
    </row>
    <row r="696" spans="1:40" x14ac:dyDescent="0.25">
      <c r="A696" s="50"/>
      <c r="AN696" s="136"/>
    </row>
    <row r="697" spans="1:40" x14ac:dyDescent="0.25">
      <c r="A697" s="50"/>
      <c r="AN697" s="136"/>
    </row>
    <row r="698" spans="1:40" x14ac:dyDescent="0.25">
      <c r="A698" s="50"/>
      <c r="AN698" s="136"/>
    </row>
    <row r="699" spans="1:40" x14ac:dyDescent="0.25">
      <c r="A699" s="50"/>
      <c r="AN699" s="136"/>
    </row>
    <row r="700" spans="1:40" x14ac:dyDescent="0.25">
      <c r="A700" s="50"/>
      <c r="AN700" s="136"/>
    </row>
    <row r="701" spans="1:40" x14ac:dyDescent="0.25">
      <c r="A701" s="50"/>
      <c r="AN701" s="136"/>
    </row>
    <row r="702" spans="1:40" x14ac:dyDescent="0.25">
      <c r="A702" s="50"/>
      <c r="AN702" s="136"/>
    </row>
    <row r="703" spans="1:40" x14ac:dyDescent="0.25">
      <c r="A703" s="50"/>
      <c r="AN703" s="136"/>
    </row>
    <row r="704" spans="1:40" x14ac:dyDescent="0.25">
      <c r="A704" s="50"/>
      <c r="AN704" s="136"/>
    </row>
    <row r="705" spans="1:40" x14ac:dyDescent="0.25">
      <c r="A705" s="50"/>
      <c r="AN705" s="136"/>
    </row>
    <row r="706" spans="1:40" x14ac:dyDescent="0.25">
      <c r="A706" s="50"/>
      <c r="AN706" s="136"/>
    </row>
    <row r="707" spans="1:40" x14ac:dyDescent="0.25">
      <c r="A707" s="50"/>
      <c r="AN707" s="136"/>
    </row>
    <row r="708" spans="1:40" x14ac:dyDescent="0.25">
      <c r="A708" s="50"/>
      <c r="AN708" s="136"/>
    </row>
    <row r="709" spans="1:40" x14ac:dyDescent="0.25">
      <c r="A709" s="50"/>
      <c r="AN709" s="136"/>
    </row>
    <row r="710" spans="1:40" x14ac:dyDescent="0.25">
      <c r="A710" s="50"/>
      <c r="AN710" s="136"/>
    </row>
    <row r="711" spans="1:40" x14ac:dyDescent="0.25">
      <c r="A711" s="50"/>
      <c r="AN711" s="136"/>
    </row>
    <row r="712" spans="1:40" x14ac:dyDescent="0.25">
      <c r="A712" s="50"/>
      <c r="AN712" s="136"/>
    </row>
    <row r="713" spans="1:40" x14ac:dyDescent="0.25">
      <c r="A713" s="50"/>
      <c r="AN713" s="136"/>
    </row>
    <row r="714" spans="1:40" x14ac:dyDescent="0.25">
      <c r="A714" s="50"/>
      <c r="AN714" s="136"/>
    </row>
    <row r="715" spans="1:40" x14ac:dyDescent="0.25">
      <c r="A715" s="50"/>
      <c r="AN715" s="136"/>
    </row>
    <row r="716" spans="1:40" x14ac:dyDescent="0.25">
      <c r="A716" s="50"/>
      <c r="AN716" s="136"/>
    </row>
    <row r="717" spans="1:40" x14ac:dyDescent="0.25">
      <c r="A717" s="50"/>
      <c r="AN717" s="136"/>
    </row>
    <row r="718" spans="1:40" x14ac:dyDescent="0.25">
      <c r="A718" s="50"/>
      <c r="AN718" s="136"/>
    </row>
    <row r="719" spans="1:40" x14ac:dyDescent="0.25">
      <c r="A719" s="50"/>
      <c r="AN719" s="136"/>
    </row>
    <row r="720" spans="1:40" x14ac:dyDescent="0.25">
      <c r="A720" s="50"/>
      <c r="AN720" s="136"/>
    </row>
    <row r="721" spans="1:40" x14ac:dyDescent="0.25">
      <c r="A721" s="50"/>
      <c r="AN721" s="136"/>
    </row>
    <row r="722" spans="1:40" x14ac:dyDescent="0.25">
      <c r="A722" s="50"/>
      <c r="AN722" s="136"/>
    </row>
    <row r="723" spans="1:40" x14ac:dyDescent="0.25">
      <c r="A723" s="50"/>
      <c r="AN723" s="136"/>
    </row>
    <row r="724" spans="1:40" x14ac:dyDescent="0.25">
      <c r="A724" s="50"/>
      <c r="AN724" s="136"/>
    </row>
    <row r="725" spans="1:40" x14ac:dyDescent="0.25">
      <c r="A725" s="50"/>
      <c r="AN725" s="136"/>
    </row>
    <row r="726" spans="1:40" x14ac:dyDescent="0.25">
      <c r="A726" s="50"/>
      <c r="AN726" s="136"/>
    </row>
    <row r="727" spans="1:40" x14ac:dyDescent="0.25">
      <c r="A727" s="50"/>
      <c r="AN727" s="136"/>
    </row>
    <row r="728" spans="1:40" x14ac:dyDescent="0.25">
      <c r="A728" s="50"/>
      <c r="AN728" s="136"/>
    </row>
    <row r="729" spans="1:40" x14ac:dyDescent="0.25">
      <c r="A729" s="50"/>
      <c r="AN729" s="136"/>
    </row>
    <row r="730" spans="1:40" x14ac:dyDescent="0.25">
      <c r="A730" s="50"/>
      <c r="AN730" s="136"/>
    </row>
    <row r="731" spans="1:40" x14ac:dyDescent="0.25">
      <c r="A731" s="50"/>
      <c r="AN731" s="136"/>
    </row>
    <row r="732" spans="1:40" x14ac:dyDescent="0.25">
      <c r="A732" s="50"/>
      <c r="AN732" s="136"/>
    </row>
    <row r="733" spans="1:40" x14ac:dyDescent="0.25">
      <c r="A733" s="50"/>
      <c r="AN733" s="136"/>
    </row>
    <row r="734" spans="1:40" x14ac:dyDescent="0.25">
      <c r="A734" s="50"/>
      <c r="AN734" s="136"/>
    </row>
    <row r="735" spans="1:40" x14ac:dyDescent="0.25">
      <c r="A735" s="50"/>
      <c r="AN735" s="136"/>
    </row>
    <row r="736" spans="1:40" x14ac:dyDescent="0.25">
      <c r="A736" s="50"/>
      <c r="AN736" s="136"/>
    </row>
    <row r="737" spans="1:40" x14ac:dyDescent="0.25">
      <c r="A737" s="50"/>
      <c r="AN737" s="136"/>
    </row>
    <row r="738" spans="1:40" x14ac:dyDescent="0.25">
      <c r="A738" s="50"/>
      <c r="AN738" s="136"/>
    </row>
    <row r="739" spans="1:40" x14ac:dyDescent="0.25">
      <c r="A739" s="50"/>
      <c r="AN739" s="136"/>
    </row>
    <row r="740" spans="1:40" x14ac:dyDescent="0.25">
      <c r="A740" s="50"/>
      <c r="AN740" s="136"/>
    </row>
    <row r="741" spans="1:40" x14ac:dyDescent="0.25">
      <c r="A741" s="50"/>
      <c r="AN741" s="136"/>
    </row>
    <row r="742" spans="1:40" x14ac:dyDescent="0.25">
      <c r="A742" s="50"/>
      <c r="AN742" s="136"/>
    </row>
    <row r="743" spans="1:40" x14ac:dyDescent="0.25">
      <c r="A743" s="50"/>
      <c r="AN743" s="136"/>
    </row>
    <row r="744" spans="1:40" x14ac:dyDescent="0.25">
      <c r="A744" s="50"/>
      <c r="AN744" s="136"/>
    </row>
    <row r="745" spans="1:40" x14ac:dyDescent="0.25">
      <c r="A745" s="50"/>
      <c r="AN745" s="136"/>
    </row>
    <row r="746" spans="1:40" x14ac:dyDescent="0.25">
      <c r="A746" s="50"/>
      <c r="AN746" s="136"/>
    </row>
    <row r="747" spans="1:40" x14ac:dyDescent="0.25">
      <c r="A747" s="50"/>
      <c r="AN747" s="136"/>
    </row>
    <row r="748" spans="1:40" x14ac:dyDescent="0.25">
      <c r="A748" s="50"/>
      <c r="AN748" s="136"/>
    </row>
    <row r="749" spans="1:40" x14ac:dyDescent="0.25">
      <c r="A749" s="50"/>
      <c r="AN749" s="136"/>
    </row>
    <row r="750" spans="1:40" x14ac:dyDescent="0.25">
      <c r="A750" s="50"/>
      <c r="AN750" s="136"/>
    </row>
    <row r="751" spans="1:40" x14ac:dyDescent="0.25">
      <c r="A751" s="50"/>
      <c r="AN751" s="136"/>
    </row>
    <row r="752" spans="1:40" x14ac:dyDescent="0.25">
      <c r="A752" s="50"/>
      <c r="AN752" s="136"/>
    </row>
    <row r="753" spans="1:40" x14ac:dyDescent="0.25">
      <c r="A753" s="50"/>
      <c r="AN753" s="136"/>
    </row>
    <row r="754" spans="1:40" x14ac:dyDescent="0.25">
      <c r="A754" s="50"/>
      <c r="AN754" s="136"/>
    </row>
    <row r="755" spans="1:40" x14ac:dyDescent="0.25">
      <c r="A755" s="50"/>
      <c r="AN755" s="136"/>
    </row>
    <row r="756" spans="1:40" x14ac:dyDescent="0.25">
      <c r="A756" s="50"/>
      <c r="AN756" s="136"/>
    </row>
    <row r="757" spans="1:40" x14ac:dyDescent="0.25">
      <c r="A757" s="50"/>
      <c r="AN757" s="136"/>
    </row>
    <row r="758" spans="1:40" x14ac:dyDescent="0.25">
      <c r="A758" s="50"/>
      <c r="AN758" s="136"/>
    </row>
    <row r="759" spans="1:40" x14ac:dyDescent="0.25">
      <c r="A759" s="50"/>
      <c r="AN759" s="136"/>
    </row>
    <row r="760" spans="1:40" x14ac:dyDescent="0.25">
      <c r="A760" s="50"/>
      <c r="AN760" s="136"/>
    </row>
    <row r="761" spans="1:40" x14ac:dyDescent="0.25">
      <c r="A761" s="50"/>
      <c r="AN761" s="136"/>
    </row>
    <row r="762" spans="1:40" x14ac:dyDescent="0.25">
      <c r="A762" s="50"/>
      <c r="AN762" s="136"/>
    </row>
    <row r="763" spans="1:40" x14ac:dyDescent="0.25">
      <c r="A763" s="50"/>
      <c r="AN763" s="136"/>
    </row>
    <row r="764" spans="1:40" x14ac:dyDescent="0.25">
      <c r="A764" s="50"/>
      <c r="AN764" s="136"/>
    </row>
    <row r="765" spans="1:40" x14ac:dyDescent="0.25">
      <c r="A765" s="50"/>
      <c r="AN765" s="136"/>
    </row>
    <row r="766" spans="1:40" x14ac:dyDescent="0.25">
      <c r="A766" s="50"/>
      <c r="AN766" s="136"/>
    </row>
    <row r="767" spans="1:40" x14ac:dyDescent="0.25">
      <c r="A767" s="50"/>
      <c r="AN767" s="136"/>
    </row>
    <row r="768" spans="1:40" x14ac:dyDescent="0.25">
      <c r="A768" s="50"/>
      <c r="AN768" s="136"/>
    </row>
    <row r="769" spans="1:40" x14ac:dyDescent="0.25">
      <c r="A769" s="50"/>
      <c r="AN769" s="136"/>
    </row>
    <row r="770" spans="1:40" x14ac:dyDescent="0.25">
      <c r="A770" s="50"/>
      <c r="AN770" s="136"/>
    </row>
    <row r="771" spans="1:40" x14ac:dyDescent="0.25">
      <c r="A771" s="50"/>
      <c r="AN771" s="136"/>
    </row>
    <row r="772" spans="1:40" x14ac:dyDescent="0.25">
      <c r="A772" s="50"/>
      <c r="AN772" s="136"/>
    </row>
    <row r="773" spans="1:40" x14ac:dyDescent="0.25">
      <c r="A773" s="50"/>
      <c r="AN773" s="136"/>
    </row>
    <row r="774" spans="1:40" x14ac:dyDescent="0.25">
      <c r="A774" s="50"/>
      <c r="AN774" s="136"/>
    </row>
    <row r="775" spans="1:40" x14ac:dyDescent="0.25">
      <c r="A775" s="50"/>
      <c r="AN775" s="136"/>
    </row>
    <row r="776" spans="1:40" x14ac:dyDescent="0.25">
      <c r="A776" s="50"/>
      <c r="AN776" s="136"/>
    </row>
    <row r="777" spans="1:40" x14ac:dyDescent="0.25">
      <c r="A777" s="50"/>
      <c r="AN777" s="136"/>
    </row>
    <row r="778" spans="1:40" x14ac:dyDescent="0.25">
      <c r="A778" s="50"/>
      <c r="AN778" s="136"/>
    </row>
    <row r="779" spans="1:40" x14ac:dyDescent="0.25">
      <c r="A779" s="50"/>
      <c r="AN779" s="136"/>
    </row>
    <row r="780" spans="1:40" x14ac:dyDescent="0.25">
      <c r="A780" s="50"/>
      <c r="AN780" s="136"/>
    </row>
    <row r="781" spans="1:40" x14ac:dyDescent="0.25">
      <c r="A781" s="50"/>
      <c r="AN781" s="136"/>
    </row>
    <row r="782" spans="1:40" x14ac:dyDescent="0.25">
      <c r="A782" s="50"/>
      <c r="AN782" s="136"/>
    </row>
    <row r="783" spans="1:40" x14ac:dyDescent="0.25">
      <c r="A783" s="50"/>
      <c r="AN783" s="136"/>
    </row>
    <row r="784" spans="1:40" x14ac:dyDescent="0.25">
      <c r="A784" s="50"/>
      <c r="AN784" s="136"/>
    </row>
    <row r="785" spans="1:40" x14ac:dyDescent="0.25">
      <c r="A785" s="50"/>
      <c r="AN785" s="136"/>
    </row>
    <row r="786" spans="1:40" x14ac:dyDescent="0.25">
      <c r="A786" s="50"/>
      <c r="AN786" s="136"/>
    </row>
    <row r="787" spans="1:40" x14ac:dyDescent="0.25">
      <c r="A787" s="50"/>
      <c r="AN787" s="136"/>
    </row>
    <row r="788" spans="1:40" x14ac:dyDescent="0.25">
      <c r="A788" s="50"/>
      <c r="AN788" s="136"/>
    </row>
    <row r="789" spans="1:40" x14ac:dyDescent="0.25">
      <c r="A789" s="50"/>
      <c r="AN789" s="136"/>
    </row>
    <row r="790" spans="1:40" x14ac:dyDescent="0.25">
      <c r="A790" s="50"/>
      <c r="AN790" s="136"/>
    </row>
    <row r="791" spans="1:40" x14ac:dyDescent="0.25">
      <c r="A791" s="50"/>
      <c r="AN791" s="136"/>
    </row>
    <row r="792" spans="1:40" x14ac:dyDescent="0.25">
      <c r="A792" s="50"/>
      <c r="AN792" s="136"/>
    </row>
    <row r="793" spans="1:40" x14ac:dyDescent="0.25">
      <c r="A793" s="50"/>
      <c r="AN793" s="136"/>
    </row>
    <row r="794" spans="1:40" x14ac:dyDescent="0.25">
      <c r="A794" s="50"/>
      <c r="AN794" s="136"/>
    </row>
    <row r="795" spans="1:40" x14ac:dyDescent="0.25">
      <c r="A795" s="50"/>
      <c r="AN795" s="136"/>
    </row>
    <row r="796" spans="1:40" x14ac:dyDescent="0.25">
      <c r="A796" s="50"/>
      <c r="AN796" s="136"/>
    </row>
    <row r="797" spans="1:40" x14ac:dyDescent="0.25">
      <c r="A797" s="50"/>
      <c r="AN797" s="136"/>
    </row>
    <row r="798" spans="1:40" x14ac:dyDescent="0.25">
      <c r="A798" s="50"/>
      <c r="AN798" s="136"/>
    </row>
    <row r="799" spans="1:40" x14ac:dyDescent="0.25">
      <c r="A799" s="50"/>
      <c r="AN799" s="136"/>
    </row>
    <row r="800" spans="1:40" x14ac:dyDescent="0.25">
      <c r="A800" s="50"/>
      <c r="AN800" s="136"/>
    </row>
    <row r="801" spans="1:40" x14ac:dyDescent="0.25">
      <c r="A801" s="50"/>
      <c r="AN801" s="136"/>
    </row>
    <row r="802" spans="1:40" x14ac:dyDescent="0.25">
      <c r="A802" s="50"/>
      <c r="AN802" s="136"/>
    </row>
    <row r="803" spans="1:40" x14ac:dyDescent="0.25">
      <c r="A803" s="50"/>
      <c r="AN803" s="136"/>
    </row>
    <row r="804" spans="1:40" x14ac:dyDescent="0.25">
      <c r="A804" s="50"/>
      <c r="AN804" s="136"/>
    </row>
    <row r="805" spans="1:40" x14ac:dyDescent="0.25">
      <c r="A805" s="50"/>
      <c r="AN805" s="136"/>
    </row>
    <row r="806" spans="1:40" x14ac:dyDescent="0.25">
      <c r="A806" s="50"/>
      <c r="AN806" s="136"/>
    </row>
    <row r="807" spans="1:40" x14ac:dyDescent="0.25">
      <c r="A807" s="50"/>
      <c r="AN807" s="136"/>
    </row>
    <row r="808" spans="1:40" x14ac:dyDescent="0.25">
      <c r="A808" s="50"/>
      <c r="AN808" s="136"/>
    </row>
    <row r="809" spans="1:40" x14ac:dyDescent="0.25">
      <c r="A809" s="50"/>
      <c r="AN809" s="136"/>
    </row>
    <row r="810" spans="1:40" x14ac:dyDescent="0.25">
      <c r="A810" s="50"/>
      <c r="AN810" s="136"/>
    </row>
    <row r="811" spans="1:40" x14ac:dyDescent="0.25">
      <c r="A811" s="50"/>
      <c r="AN811" s="136"/>
    </row>
    <row r="812" spans="1:40" x14ac:dyDescent="0.25">
      <c r="A812" s="50"/>
      <c r="AN812" s="136"/>
    </row>
    <row r="813" spans="1:40" x14ac:dyDescent="0.25">
      <c r="A813" s="50"/>
      <c r="AN813" s="136"/>
    </row>
    <row r="814" spans="1:40" x14ac:dyDescent="0.25">
      <c r="A814" s="50"/>
      <c r="AN814" s="136"/>
    </row>
    <row r="815" spans="1:40" x14ac:dyDescent="0.25">
      <c r="A815" s="50"/>
      <c r="AN815" s="136"/>
    </row>
    <row r="816" spans="1:40" x14ac:dyDescent="0.25">
      <c r="A816" s="50"/>
      <c r="AN816" s="136"/>
    </row>
    <row r="817" spans="1:40" x14ac:dyDescent="0.25">
      <c r="A817" s="50"/>
      <c r="AN817" s="136"/>
    </row>
    <row r="818" spans="1:40" x14ac:dyDescent="0.25">
      <c r="A818" s="50"/>
      <c r="AN818" s="136"/>
    </row>
    <row r="819" spans="1:40" x14ac:dyDescent="0.25">
      <c r="A819" s="50"/>
      <c r="AN819" s="136"/>
    </row>
    <row r="820" spans="1:40" x14ac:dyDescent="0.25">
      <c r="A820" s="50"/>
      <c r="AN820" s="136"/>
    </row>
    <row r="821" spans="1:40" x14ac:dyDescent="0.25">
      <c r="A821" s="50"/>
      <c r="AN821" s="136"/>
    </row>
    <row r="822" spans="1:40" x14ac:dyDescent="0.25">
      <c r="A822" s="50"/>
      <c r="AN822" s="136"/>
    </row>
    <row r="823" spans="1:40" x14ac:dyDescent="0.25">
      <c r="A823" s="50"/>
      <c r="AN823" s="136"/>
    </row>
    <row r="824" spans="1:40" x14ac:dyDescent="0.25">
      <c r="A824" s="50"/>
      <c r="AN824" s="136"/>
    </row>
    <row r="825" spans="1:40" x14ac:dyDescent="0.25">
      <c r="A825" s="50"/>
      <c r="AN825" s="136"/>
    </row>
    <row r="826" spans="1:40" x14ac:dyDescent="0.25">
      <c r="A826" s="50"/>
      <c r="AN826" s="136"/>
    </row>
    <row r="827" spans="1:40" x14ac:dyDescent="0.25">
      <c r="A827" s="50"/>
      <c r="AN827" s="136"/>
    </row>
    <row r="828" spans="1:40" x14ac:dyDescent="0.25">
      <c r="A828" s="50"/>
      <c r="AN828" s="136"/>
    </row>
    <row r="829" spans="1:40" x14ac:dyDescent="0.25">
      <c r="A829" s="50"/>
      <c r="AN829" s="136"/>
    </row>
    <row r="830" spans="1:40" x14ac:dyDescent="0.25">
      <c r="A830" s="50"/>
      <c r="AN830" s="136"/>
    </row>
    <row r="831" spans="1:40" x14ac:dyDescent="0.25">
      <c r="A831" s="50"/>
      <c r="AN831" s="136"/>
    </row>
    <row r="832" spans="1:40" x14ac:dyDescent="0.25">
      <c r="A832" s="50"/>
      <c r="AN832" s="136"/>
    </row>
    <row r="833" spans="1:40" x14ac:dyDescent="0.25">
      <c r="A833" s="50"/>
      <c r="AN833" s="136"/>
    </row>
    <row r="834" spans="1:40" x14ac:dyDescent="0.25">
      <c r="A834" s="50"/>
      <c r="AN834" s="136"/>
    </row>
    <row r="835" spans="1:40" x14ac:dyDescent="0.25">
      <c r="A835" s="50"/>
      <c r="AN835" s="136"/>
    </row>
    <row r="836" spans="1:40" x14ac:dyDescent="0.25">
      <c r="A836" s="50"/>
      <c r="AN836" s="136"/>
    </row>
    <row r="837" spans="1:40" x14ac:dyDescent="0.25">
      <c r="A837" s="50"/>
      <c r="AN837" s="136"/>
    </row>
    <row r="838" spans="1:40" x14ac:dyDescent="0.25">
      <c r="A838" s="50"/>
      <c r="AN838" s="136"/>
    </row>
    <row r="839" spans="1:40" x14ac:dyDescent="0.25">
      <c r="A839" s="50"/>
      <c r="AN839" s="136"/>
    </row>
    <row r="840" spans="1:40" x14ac:dyDescent="0.25">
      <c r="A840" s="50"/>
      <c r="AN840" s="136"/>
    </row>
    <row r="841" spans="1:40" x14ac:dyDescent="0.25">
      <c r="A841" s="50"/>
      <c r="AN841" s="136"/>
    </row>
    <row r="842" spans="1:40" x14ac:dyDescent="0.25">
      <c r="A842" s="50"/>
      <c r="AN842" s="136"/>
    </row>
    <row r="843" spans="1:40" x14ac:dyDescent="0.25">
      <c r="A843" s="50"/>
      <c r="AN843" s="136"/>
    </row>
    <row r="844" spans="1:40" x14ac:dyDescent="0.25">
      <c r="A844" s="50"/>
      <c r="AN844" s="136"/>
    </row>
    <row r="845" spans="1:40" x14ac:dyDescent="0.25">
      <c r="A845" s="50"/>
      <c r="AN845" s="136"/>
    </row>
    <row r="846" spans="1:40" x14ac:dyDescent="0.25">
      <c r="A846" s="50"/>
      <c r="AN846" s="136"/>
    </row>
    <row r="847" spans="1:40" x14ac:dyDescent="0.25">
      <c r="A847" s="50"/>
      <c r="AN847" s="136"/>
    </row>
    <row r="848" spans="1:40" x14ac:dyDescent="0.25">
      <c r="A848" s="50"/>
      <c r="AN848" s="136"/>
    </row>
    <row r="849" spans="1:40" x14ac:dyDescent="0.25">
      <c r="A849" s="50"/>
      <c r="AN849" s="136"/>
    </row>
    <row r="850" spans="1:40" x14ac:dyDescent="0.25">
      <c r="A850" s="50"/>
      <c r="AN850" s="136"/>
    </row>
    <row r="851" spans="1:40" x14ac:dyDescent="0.25">
      <c r="A851" s="50"/>
      <c r="AN851" s="136"/>
    </row>
    <row r="852" spans="1:40" x14ac:dyDescent="0.25">
      <c r="A852" s="50"/>
      <c r="AN852" s="136"/>
    </row>
    <row r="853" spans="1:40" x14ac:dyDescent="0.25">
      <c r="A853" s="50"/>
      <c r="AN853" s="136"/>
    </row>
    <row r="854" spans="1:40" x14ac:dyDescent="0.25">
      <c r="A854" s="50"/>
      <c r="AN854" s="136"/>
    </row>
    <row r="855" spans="1:40" x14ac:dyDescent="0.25">
      <c r="A855" s="50"/>
      <c r="AN855" s="136"/>
    </row>
    <row r="856" spans="1:40" x14ac:dyDescent="0.25">
      <c r="A856" s="50"/>
      <c r="AN856" s="136"/>
    </row>
    <row r="857" spans="1:40" x14ac:dyDescent="0.25">
      <c r="A857" s="50"/>
      <c r="AN857" s="136"/>
    </row>
    <row r="858" spans="1:40" x14ac:dyDescent="0.25">
      <c r="A858" s="50"/>
      <c r="AN858" s="136"/>
    </row>
    <row r="859" spans="1:40" x14ac:dyDescent="0.25">
      <c r="A859" s="50"/>
      <c r="AN859" s="136"/>
    </row>
    <row r="860" spans="1:40" x14ac:dyDescent="0.25">
      <c r="A860" s="50"/>
      <c r="AN860" s="136"/>
    </row>
    <row r="861" spans="1:40" x14ac:dyDescent="0.25">
      <c r="A861" s="50"/>
      <c r="AN861" s="136"/>
    </row>
    <row r="862" spans="1:40" x14ac:dyDescent="0.25">
      <c r="A862" s="50"/>
      <c r="AN862" s="136"/>
    </row>
    <row r="863" spans="1:40" x14ac:dyDescent="0.25">
      <c r="A863" s="50"/>
      <c r="AN863" s="136"/>
    </row>
    <row r="864" spans="1:40" x14ac:dyDescent="0.25">
      <c r="A864" s="50"/>
      <c r="AN864" s="136"/>
    </row>
    <row r="865" spans="1:40" x14ac:dyDescent="0.25">
      <c r="A865" s="50"/>
      <c r="AN865" s="136"/>
    </row>
    <row r="866" spans="1:40" x14ac:dyDescent="0.25">
      <c r="A866" s="50"/>
      <c r="AN866" s="136"/>
    </row>
    <row r="867" spans="1:40" x14ac:dyDescent="0.25">
      <c r="A867" s="50"/>
      <c r="AN867" s="136"/>
    </row>
    <row r="868" spans="1:40" x14ac:dyDescent="0.25">
      <c r="A868" s="50"/>
      <c r="AN868" s="136"/>
    </row>
    <row r="869" spans="1:40" x14ac:dyDescent="0.25">
      <c r="A869" s="50"/>
      <c r="AN869" s="136"/>
    </row>
    <row r="870" spans="1:40" x14ac:dyDescent="0.25">
      <c r="A870" s="50"/>
      <c r="AN870" s="136"/>
    </row>
    <row r="871" spans="1:40" x14ac:dyDescent="0.25">
      <c r="A871" s="50"/>
      <c r="AN871" s="136"/>
    </row>
    <row r="872" spans="1:40" x14ac:dyDescent="0.25">
      <c r="A872" s="50"/>
      <c r="AN872" s="136"/>
    </row>
    <row r="873" spans="1:40" x14ac:dyDescent="0.25">
      <c r="A873" s="50"/>
      <c r="AN873" s="136"/>
    </row>
    <row r="874" spans="1:40" x14ac:dyDescent="0.25">
      <c r="A874" s="50"/>
      <c r="AN874" s="136"/>
    </row>
    <row r="875" spans="1:40" x14ac:dyDescent="0.25">
      <c r="A875" s="50"/>
      <c r="AN875" s="136"/>
    </row>
    <row r="876" spans="1:40" x14ac:dyDescent="0.25">
      <c r="A876" s="50"/>
      <c r="AN876" s="136"/>
    </row>
    <row r="877" spans="1:40" x14ac:dyDescent="0.25">
      <c r="A877" s="50"/>
      <c r="AN877" s="136"/>
    </row>
    <row r="878" spans="1:40" x14ac:dyDescent="0.25">
      <c r="A878" s="50"/>
      <c r="AN878" s="136"/>
    </row>
    <row r="879" spans="1:40" x14ac:dyDescent="0.25">
      <c r="A879" s="50"/>
      <c r="AN879" s="136"/>
    </row>
    <row r="880" spans="1:40" x14ac:dyDescent="0.25">
      <c r="A880" s="50"/>
      <c r="AN880" s="136"/>
    </row>
    <row r="881" spans="1:40" x14ac:dyDescent="0.25">
      <c r="A881" s="50"/>
      <c r="AN881" s="136"/>
    </row>
    <row r="882" spans="1:40" x14ac:dyDescent="0.25">
      <c r="A882" s="50"/>
      <c r="AN882" s="136"/>
    </row>
    <row r="883" spans="1:40" x14ac:dyDescent="0.25">
      <c r="A883" s="50"/>
      <c r="AN883" s="136"/>
    </row>
    <row r="884" spans="1:40" x14ac:dyDescent="0.25">
      <c r="A884" s="50"/>
      <c r="AN884" s="136"/>
    </row>
    <row r="885" spans="1:40" x14ac:dyDescent="0.25">
      <c r="A885" s="50"/>
      <c r="AN885" s="136"/>
    </row>
    <row r="886" spans="1:40" x14ac:dyDescent="0.25">
      <c r="A886" s="50"/>
      <c r="AN886" s="136"/>
    </row>
    <row r="887" spans="1:40" x14ac:dyDescent="0.25">
      <c r="A887" s="50"/>
      <c r="AN887" s="136"/>
    </row>
    <row r="888" spans="1:40" x14ac:dyDescent="0.25">
      <c r="A888" s="50"/>
      <c r="AN888" s="136"/>
    </row>
    <row r="889" spans="1:40" x14ac:dyDescent="0.25">
      <c r="A889" s="50"/>
      <c r="AN889" s="136"/>
    </row>
    <row r="890" spans="1:40" x14ac:dyDescent="0.25">
      <c r="A890" s="50"/>
      <c r="AN890" s="136"/>
    </row>
    <row r="891" spans="1:40" x14ac:dyDescent="0.25">
      <c r="A891" s="50"/>
      <c r="AN891" s="136"/>
    </row>
    <row r="892" spans="1:40" x14ac:dyDescent="0.25">
      <c r="A892" s="50"/>
      <c r="AN892" s="136"/>
    </row>
    <row r="893" spans="1:40" x14ac:dyDescent="0.25">
      <c r="A893" s="50"/>
      <c r="AN893" s="136"/>
    </row>
    <row r="894" spans="1:40" x14ac:dyDescent="0.25">
      <c r="A894" s="50"/>
      <c r="AN894" s="136"/>
    </row>
    <row r="895" spans="1:40" x14ac:dyDescent="0.25">
      <c r="A895" s="50"/>
      <c r="AN895" s="136"/>
    </row>
    <row r="896" spans="1:40" x14ac:dyDescent="0.25">
      <c r="A896" s="50"/>
      <c r="AN896" s="136"/>
    </row>
    <row r="897" spans="1:40" x14ac:dyDescent="0.25">
      <c r="A897" s="50"/>
      <c r="AN897" s="136"/>
    </row>
    <row r="898" spans="1:40" x14ac:dyDescent="0.25">
      <c r="A898" s="50"/>
      <c r="AN898" s="136"/>
    </row>
    <row r="899" spans="1:40" x14ac:dyDescent="0.25">
      <c r="A899" s="50"/>
      <c r="AN899" s="136"/>
    </row>
    <row r="900" spans="1:40" x14ac:dyDescent="0.25">
      <c r="A900" s="50"/>
      <c r="AN900" s="136"/>
    </row>
    <row r="901" spans="1:40" x14ac:dyDescent="0.25">
      <c r="A901" s="50"/>
      <c r="AN901" s="136"/>
    </row>
    <row r="902" spans="1:40" x14ac:dyDescent="0.25">
      <c r="A902" s="50"/>
      <c r="AN902" s="136"/>
    </row>
    <row r="903" spans="1:40" x14ac:dyDescent="0.25">
      <c r="A903" s="50"/>
      <c r="AN903" s="136"/>
    </row>
    <row r="904" spans="1:40" x14ac:dyDescent="0.25">
      <c r="A904" s="50"/>
      <c r="AN904" s="136"/>
    </row>
    <row r="905" spans="1:40" x14ac:dyDescent="0.25">
      <c r="A905" s="50"/>
      <c r="AN905" s="136"/>
    </row>
    <row r="906" spans="1:40" x14ac:dyDescent="0.25">
      <c r="A906" s="50"/>
      <c r="AN906" s="136"/>
    </row>
    <row r="907" spans="1:40" x14ac:dyDescent="0.25">
      <c r="A907" s="50"/>
      <c r="AN907" s="136"/>
    </row>
    <row r="908" spans="1:40" x14ac:dyDescent="0.25">
      <c r="A908" s="50"/>
      <c r="AN908" s="136"/>
    </row>
    <row r="909" spans="1:40" x14ac:dyDescent="0.25">
      <c r="A909" s="50"/>
      <c r="AN909" s="136"/>
    </row>
    <row r="910" spans="1:40" x14ac:dyDescent="0.25">
      <c r="A910" s="50"/>
      <c r="AN910" s="136"/>
    </row>
    <row r="911" spans="1:40" x14ac:dyDescent="0.25">
      <c r="A911" s="50"/>
      <c r="AN911" s="136"/>
    </row>
    <row r="912" spans="1:40" x14ac:dyDescent="0.25">
      <c r="A912" s="50"/>
      <c r="AN912" s="136"/>
    </row>
    <row r="913" spans="1:40" x14ac:dyDescent="0.25">
      <c r="A913" s="50"/>
      <c r="AN913" s="136"/>
    </row>
    <row r="914" spans="1:40" x14ac:dyDescent="0.25">
      <c r="A914" s="50"/>
      <c r="AN914" s="136"/>
    </row>
    <row r="915" spans="1:40" x14ac:dyDescent="0.25">
      <c r="A915" s="50"/>
      <c r="AN915" s="136"/>
    </row>
    <row r="916" spans="1:40" x14ac:dyDescent="0.25">
      <c r="A916" s="50"/>
      <c r="AN916" s="136"/>
    </row>
    <row r="917" spans="1:40" x14ac:dyDescent="0.25">
      <c r="A917" s="50"/>
      <c r="AN917" s="136"/>
    </row>
    <row r="918" spans="1:40" x14ac:dyDescent="0.25">
      <c r="A918" s="50"/>
      <c r="AN918" s="136"/>
    </row>
    <row r="919" spans="1:40" x14ac:dyDescent="0.25">
      <c r="A919" s="50"/>
      <c r="AN919" s="136"/>
    </row>
    <row r="920" spans="1:40" x14ac:dyDescent="0.25">
      <c r="A920" s="50"/>
      <c r="AN920" s="136"/>
    </row>
    <row r="921" spans="1:40" x14ac:dyDescent="0.25">
      <c r="A921" s="50"/>
      <c r="AN921" s="136"/>
    </row>
    <row r="922" spans="1:40" x14ac:dyDescent="0.25">
      <c r="A922" s="50"/>
      <c r="AN922" s="136"/>
    </row>
    <row r="923" spans="1:40" x14ac:dyDescent="0.25">
      <c r="A923" s="50"/>
      <c r="AN923" s="136"/>
    </row>
    <row r="924" spans="1:40" x14ac:dyDescent="0.25">
      <c r="A924" s="50"/>
      <c r="AN924" s="136"/>
    </row>
    <row r="925" spans="1:40" x14ac:dyDescent="0.25">
      <c r="A925" s="50"/>
      <c r="AN925" s="136"/>
    </row>
    <row r="926" spans="1:40" x14ac:dyDescent="0.25">
      <c r="A926" s="50"/>
      <c r="AN926" s="136"/>
    </row>
    <row r="927" spans="1:40" x14ac:dyDescent="0.25">
      <c r="A927" s="50"/>
      <c r="AN927" s="136"/>
    </row>
    <row r="928" spans="1:40" x14ac:dyDescent="0.25">
      <c r="A928" s="50"/>
      <c r="AN928" s="136"/>
    </row>
    <row r="929" spans="1:40" x14ac:dyDescent="0.25">
      <c r="A929" s="50"/>
      <c r="AN929" s="136"/>
    </row>
    <row r="930" spans="1:40" x14ac:dyDescent="0.25">
      <c r="A930" s="50"/>
      <c r="AN930" s="136"/>
    </row>
    <row r="931" spans="1:40" x14ac:dyDescent="0.25">
      <c r="A931" s="50"/>
      <c r="AN931" s="136"/>
    </row>
    <row r="932" spans="1:40" x14ac:dyDescent="0.25">
      <c r="A932" s="50"/>
      <c r="AN932" s="136"/>
    </row>
    <row r="933" spans="1:40" x14ac:dyDescent="0.25">
      <c r="A933" s="50"/>
      <c r="AN933" s="136"/>
    </row>
    <row r="934" spans="1:40" x14ac:dyDescent="0.25">
      <c r="A934" s="50"/>
      <c r="AN934" s="136"/>
    </row>
    <row r="935" spans="1:40" x14ac:dyDescent="0.25">
      <c r="A935" s="50"/>
      <c r="AN935" s="136"/>
    </row>
    <row r="936" spans="1:40" x14ac:dyDescent="0.25">
      <c r="A936" s="50"/>
      <c r="AN936" s="136"/>
    </row>
    <row r="937" spans="1:40" x14ac:dyDescent="0.25">
      <c r="A937" s="50"/>
      <c r="AN937" s="136"/>
    </row>
    <row r="938" spans="1:40" x14ac:dyDescent="0.25">
      <c r="A938" s="50"/>
      <c r="AN938" s="136"/>
    </row>
    <row r="939" spans="1:40" x14ac:dyDescent="0.25">
      <c r="A939" s="50"/>
      <c r="AN939" s="136"/>
    </row>
    <row r="940" spans="1:40" x14ac:dyDescent="0.25">
      <c r="A940" s="50"/>
      <c r="AN940" s="136"/>
    </row>
    <row r="941" spans="1:40" x14ac:dyDescent="0.25">
      <c r="A941" s="50"/>
      <c r="AN941" s="136"/>
    </row>
    <row r="942" spans="1:40" x14ac:dyDescent="0.25">
      <c r="A942" s="50"/>
      <c r="AN942" s="136"/>
    </row>
    <row r="943" spans="1:40" x14ac:dyDescent="0.25">
      <c r="A943" s="50"/>
      <c r="AN943" s="136"/>
    </row>
    <row r="944" spans="1:40" x14ac:dyDescent="0.25">
      <c r="A944" s="50"/>
      <c r="AN944" s="136"/>
    </row>
    <row r="945" spans="1:40" x14ac:dyDescent="0.25">
      <c r="A945" s="50"/>
      <c r="AN945" s="136"/>
    </row>
    <row r="946" spans="1:40" x14ac:dyDescent="0.25">
      <c r="A946" s="50"/>
      <c r="AN946" s="136"/>
    </row>
    <row r="947" spans="1:40" x14ac:dyDescent="0.25">
      <c r="A947" s="50"/>
      <c r="AN947" s="136"/>
    </row>
    <row r="948" spans="1:40" x14ac:dyDescent="0.25">
      <c r="A948" s="50"/>
      <c r="AN948" s="136"/>
    </row>
    <row r="949" spans="1:40" x14ac:dyDescent="0.25">
      <c r="A949" s="50"/>
      <c r="AN949" s="136"/>
    </row>
    <row r="950" spans="1:40" x14ac:dyDescent="0.25">
      <c r="A950" s="50"/>
      <c r="AN950" s="136"/>
    </row>
    <row r="951" spans="1:40" x14ac:dyDescent="0.25">
      <c r="A951" s="50"/>
      <c r="AN951" s="136"/>
    </row>
    <row r="952" spans="1:40" x14ac:dyDescent="0.25">
      <c r="A952" s="50"/>
      <c r="AN952" s="136"/>
    </row>
    <row r="953" spans="1:40" x14ac:dyDescent="0.25">
      <c r="A953" s="50"/>
      <c r="AN953" s="136"/>
    </row>
    <row r="954" spans="1:40" x14ac:dyDescent="0.25">
      <c r="A954" s="50"/>
      <c r="AN954" s="136"/>
    </row>
    <row r="955" spans="1:40" x14ac:dyDescent="0.25">
      <c r="A955" s="50"/>
      <c r="AN955" s="136"/>
    </row>
    <row r="956" spans="1:40" x14ac:dyDescent="0.25">
      <c r="A956" s="50"/>
      <c r="AN956" s="136"/>
    </row>
    <row r="957" spans="1:40" x14ac:dyDescent="0.25">
      <c r="A957" s="50"/>
      <c r="AN957" s="136"/>
    </row>
    <row r="958" spans="1:40" x14ac:dyDescent="0.25">
      <c r="A958" s="50"/>
      <c r="AN958" s="136"/>
    </row>
    <row r="959" spans="1:40" x14ac:dyDescent="0.25">
      <c r="A959" s="50"/>
      <c r="AN959" s="136"/>
    </row>
    <row r="960" spans="1:40" x14ac:dyDescent="0.25">
      <c r="A960" s="50"/>
      <c r="AN960" s="136"/>
    </row>
    <row r="961" spans="1:40" x14ac:dyDescent="0.25">
      <c r="A961" s="50"/>
      <c r="AN961" s="136"/>
    </row>
    <row r="962" spans="1:40" x14ac:dyDescent="0.25">
      <c r="A962" s="50"/>
      <c r="AN962" s="136"/>
    </row>
    <row r="963" spans="1:40" x14ac:dyDescent="0.25">
      <c r="A963" s="50"/>
      <c r="AN963" s="136"/>
    </row>
    <row r="964" spans="1:40" x14ac:dyDescent="0.25">
      <c r="A964" s="50"/>
      <c r="AN964" s="136"/>
    </row>
    <row r="965" spans="1:40" x14ac:dyDescent="0.25">
      <c r="A965" s="50"/>
      <c r="AN965" s="136"/>
    </row>
    <row r="966" spans="1:40" x14ac:dyDescent="0.25">
      <c r="A966" s="50"/>
      <c r="AN966" s="136"/>
    </row>
    <row r="967" spans="1:40" x14ac:dyDescent="0.25">
      <c r="A967" s="50"/>
      <c r="AN967" s="136"/>
    </row>
    <row r="968" spans="1:40" x14ac:dyDescent="0.25">
      <c r="A968" s="50"/>
      <c r="AN968" s="136"/>
    </row>
    <row r="969" spans="1:40" x14ac:dyDescent="0.25">
      <c r="A969" s="50"/>
      <c r="AN969" s="136"/>
    </row>
    <row r="970" spans="1:40" x14ac:dyDescent="0.25">
      <c r="A970" s="50"/>
      <c r="AN970" s="136"/>
    </row>
    <row r="971" spans="1:40" x14ac:dyDescent="0.25">
      <c r="A971" s="50"/>
      <c r="AN971" s="136"/>
    </row>
    <row r="972" spans="1:40" x14ac:dyDescent="0.25">
      <c r="A972" s="50"/>
      <c r="AN972" s="136"/>
    </row>
    <row r="973" spans="1:40" x14ac:dyDescent="0.25">
      <c r="A973" s="50"/>
      <c r="AN973" s="136"/>
    </row>
    <row r="974" spans="1:40" x14ac:dyDescent="0.25">
      <c r="A974" s="50"/>
      <c r="AN974" s="136"/>
    </row>
    <row r="975" spans="1:40" x14ac:dyDescent="0.25">
      <c r="A975" s="50"/>
      <c r="AN975" s="136"/>
    </row>
    <row r="976" spans="1:40" x14ac:dyDescent="0.25">
      <c r="A976" s="50"/>
      <c r="AN976" s="136"/>
    </row>
    <row r="977" spans="1:40" x14ac:dyDescent="0.25">
      <c r="A977" s="50"/>
      <c r="AN977" s="136"/>
    </row>
    <row r="978" spans="1:40" x14ac:dyDescent="0.25">
      <c r="A978" s="50"/>
      <c r="AN978" s="136"/>
    </row>
    <row r="979" spans="1:40" x14ac:dyDescent="0.25">
      <c r="A979" s="50"/>
      <c r="AN979" s="136"/>
    </row>
    <row r="980" spans="1:40" x14ac:dyDescent="0.25">
      <c r="A980" s="50"/>
      <c r="AN980" s="136"/>
    </row>
    <row r="981" spans="1:40" x14ac:dyDescent="0.25">
      <c r="A981" s="50"/>
      <c r="AN981" s="136"/>
    </row>
    <row r="982" spans="1:40" x14ac:dyDescent="0.25">
      <c r="A982" s="50"/>
      <c r="AN982" s="136"/>
    </row>
    <row r="983" spans="1:40" x14ac:dyDescent="0.25">
      <c r="A983" s="50"/>
      <c r="AN983" s="136"/>
    </row>
    <row r="984" spans="1:40" x14ac:dyDescent="0.25">
      <c r="A984" s="50"/>
      <c r="AN984" s="136"/>
    </row>
    <row r="985" spans="1:40" x14ac:dyDescent="0.25">
      <c r="A985" s="50"/>
      <c r="AN985" s="136"/>
    </row>
    <row r="986" spans="1:40" x14ac:dyDescent="0.25">
      <c r="A986" s="50"/>
      <c r="AN986" s="136"/>
    </row>
    <row r="987" spans="1:40" x14ac:dyDescent="0.25">
      <c r="A987" s="50"/>
      <c r="AN987" s="136"/>
    </row>
    <row r="988" spans="1:40" x14ac:dyDescent="0.25">
      <c r="A988" s="50"/>
      <c r="AN988" s="136"/>
    </row>
    <row r="989" spans="1:40" x14ac:dyDescent="0.25">
      <c r="A989" s="50"/>
      <c r="AN989" s="136"/>
    </row>
    <row r="990" spans="1:40" x14ac:dyDescent="0.25">
      <c r="A990" s="50"/>
      <c r="AN990" s="136"/>
    </row>
    <row r="991" spans="1:40" x14ac:dyDescent="0.25">
      <c r="A991" s="50"/>
      <c r="AN991" s="136"/>
    </row>
    <row r="992" spans="1:40" x14ac:dyDescent="0.25">
      <c r="A992" s="50"/>
      <c r="AN992" s="136"/>
    </row>
    <row r="993" spans="1:40" x14ac:dyDescent="0.25">
      <c r="A993" s="50"/>
      <c r="AN993" s="136"/>
    </row>
    <row r="994" spans="1:40" x14ac:dyDescent="0.25">
      <c r="A994" s="50"/>
      <c r="AN994" s="136"/>
    </row>
    <row r="995" spans="1:40" x14ac:dyDescent="0.25">
      <c r="A995" s="50"/>
      <c r="AN995" s="136"/>
    </row>
    <row r="996" spans="1:40" x14ac:dyDescent="0.25">
      <c r="A996" s="50"/>
      <c r="AN996" s="136"/>
    </row>
    <row r="997" spans="1:40" x14ac:dyDescent="0.25">
      <c r="A997" s="50"/>
      <c r="AN997" s="136"/>
    </row>
    <row r="998" spans="1:40" x14ac:dyDescent="0.25">
      <c r="A998" s="50"/>
      <c r="AN998" s="136"/>
    </row>
    <row r="999" spans="1:40" x14ac:dyDescent="0.25">
      <c r="A999" s="50"/>
      <c r="AN999" s="136"/>
    </row>
    <row r="1000" spans="1:40" x14ac:dyDescent="0.25">
      <c r="A1000" s="50"/>
      <c r="AN1000" s="136"/>
    </row>
    <row r="1001" spans="1:40" x14ac:dyDescent="0.25">
      <c r="A1001" s="50"/>
      <c r="AN1001" s="136"/>
    </row>
    <row r="1002" spans="1:40" x14ac:dyDescent="0.25">
      <c r="A1002" s="50"/>
      <c r="AN1002" s="136"/>
    </row>
    <row r="1003" spans="1:40" x14ac:dyDescent="0.25">
      <c r="A1003" s="50"/>
      <c r="AN1003" s="136"/>
    </row>
    <row r="1004" spans="1:40" x14ac:dyDescent="0.25">
      <c r="A1004" s="50"/>
      <c r="AN1004" s="136"/>
    </row>
    <row r="1005" spans="1:40" x14ac:dyDescent="0.25">
      <c r="A1005" s="50"/>
      <c r="AN1005" s="136"/>
    </row>
    <row r="1006" spans="1:40" x14ac:dyDescent="0.25">
      <c r="A1006" s="50"/>
      <c r="AN1006" s="136"/>
    </row>
    <row r="1007" spans="1:40" x14ac:dyDescent="0.25">
      <c r="A1007" s="50"/>
      <c r="AN1007" s="136"/>
    </row>
    <row r="1008" spans="1:40" x14ac:dyDescent="0.25">
      <c r="A1008" s="50"/>
      <c r="AN1008" s="136"/>
    </row>
    <row r="1009" spans="1:40" x14ac:dyDescent="0.25">
      <c r="A1009" s="50"/>
      <c r="AN1009" s="136"/>
    </row>
    <row r="1010" spans="1:40" x14ac:dyDescent="0.25">
      <c r="A1010" s="50"/>
      <c r="AN1010" s="136"/>
    </row>
    <row r="1011" spans="1:40" x14ac:dyDescent="0.25">
      <c r="A1011" s="50"/>
      <c r="AN1011" s="136"/>
    </row>
    <row r="1012" spans="1:40" x14ac:dyDescent="0.25">
      <c r="A1012" s="50"/>
      <c r="AN1012" s="136"/>
    </row>
    <row r="1013" spans="1:40" x14ac:dyDescent="0.25">
      <c r="A1013" s="50"/>
      <c r="AN1013" s="136"/>
    </row>
    <row r="1014" spans="1:40" x14ac:dyDescent="0.25">
      <c r="A1014" s="50"/>
      <c r="AN1014" s="136"/>
    </row>
    <row r="1015" spans="1:40" x14ac:dyDescent="0.25">
      <c r="A1015" s="50"/>
      <c r="AN1015" s="136"/>
    </row>
    <row r="1016" spans="1:40" x14ac:dyDescent="0.25">
      <c r="A1016" s="50"/>
      <c r="AN1016" s="136"/>
    </row>
    <row r="1017" spans="1:40" x14ac:dyDescent="0.25">
      <c r="A1017" s="50"/>
      <c r="AN1017" s="136"/>
    </row>
    <row r="1018" spans="1:40" x14ac:dyDescent="0.25">
      <c r="A1018" s="50"/>
      <c r="AN1018" s="136"/>
    </row>
    <row r="1019" spans="1:40" x14ac:dyDescent="0.25">
      <c r="A1019" s="50"/>
      <c r="AN1019" s="136"/>
    </row>
    <row r="1020" spans="1:40" x14ac:dyDescent="0.25">
      <c r="A1020" s="50"/>
      <c r="AN1020" s="136"/>
    </row>
    <row r="1021" spans="1:40" x14ac:dyDescent="0.25">
      <c r="A1021" s="50"/>
      <c r="AN1021" s="136"/>
    </row>
    <row r="1022" spans="1:40" x14ac:dyDescent="0.25">
      <c r="A1022" s="50"/>
      <c r="AN1022" s="136"/>
    </row>
    <row r="1023" spans="1:40" x14ac:dyDescent="0.25">
      <c r="A1023" s="50"/>
      <c r="AN1023" s="136"/>
    </row>
    <row r="1024" spans="1:40" x14ac:dyDescent="0.25">
      <c r="A1024" s="50"/>
      <c r="AN1024" s="136"/>
    </row>
    <row r="1025" spans="1:40" x14ac:dyDescent="0.25">
      <c r="A1025" s="50"/>
      <c r="AN1025" s="136"/>
    </row>
    <row r="1026" spans="1:40" x14ac:dyDescent="0.25">
      <c r="A1026" s="50"/>
      <c r="AN1026" s="136"/>
    </row>
    <row r="1027" spans="1:40" x14ac:dyDescent="0.25">
      <c r="A1027" s="50"/>
      <c r="AN1027" s="136"/>
    </row>
    <row r="1028" spans="1:40" x14ac:dyDescent="0.25">
      <c r="A1028" s="50"/>
      <c r="AN1028" s="136"/>
    </row>
    <row r="1029" spans="1:40" x14ac:dyDescent="0.25">
      <c r="A1029" s="50"/>
      <c r="AN1029" s="136"/>
    </row>
    <row r="1030" spans="1:40" x14ac:dyDescent="0.25">
      <c r="A1030" s="50"/>
      <c r="AN1030" s="136"/>
    </row>
    <row r="1031" spans="1:40" x14ac:dyDescent="0.25">
      <c r="A1031" s="50"/>
      <c r="AN1031" s="136"/>
    </row>
    <row r="1032" spans="1:40" x14ac:dyDescent="0.25">
      <c r="A1032" s="50"/>
      <c r="AN1032" s="136"/>
    </row>
    <row r="1033" spans="1:40" x14ac:dyDescent="0.25">
      <c r="A1033" s="50"/>
      <c r="AN1033" s="136"/>
    </row>
    <row r="1034" spans="1:40" x14ac:dyDescent="0.25">
      <c r="A1034" s="50"/>
      <c r="AN1034" s="136"/>
    </row>
    <row r="1035" spans="1:40" x14ac:dyDescent="0.25">
      <c r="A1035" s="50"/>
      <c r="AN1035" s="136"/>
    </row>
    <row r="1036" spans="1:40" x14ac:dyDescent="0.25">
      <c r="A1036" s="50"/>
      <c r="AN1036" s="136"/>
    </row>
    <row r="1037" spans="1:40" x14ac:dyDescent="0.25">
      <c r="A1037" s="50"/>
      <c r="AN1037" s="136"/>
    </row>
    <row r="1038" spans="1:40" x14ac:dyDescent="0.25">
      <c r="A1038" s="50"/>
      <c r="AN1038" s="136"/>
    </row>
    <row r="1039" spans="1:40" x14ac:dyDescent="0.25">
      <c r="A1039" s="50"/>
      <c r="AN1039" s="136"/>
    </row>
    <row r="1040" spans="1:40" x14ac:dyDescent="0.25">
      <c r="A1040" s="50"/>
      <c r="AN1040" s="136"/>
    </row>
    <row r="1041" spans="1:40" x14ac:dyDescent="0.25">
      <c r="A1041" s="50"/>
      <c r="AN1041" s="136"/>
    </row>
    <row r="1042" spans="1:40" x14ac:dyDescent="0.25">
      <c r="A1042" s="50"/>
      <c r="AN1042" s="136"/>
    </row>
    <row r="1043" spans="1:40" x14ac:dyDescent="0.25">
      <c r="A1043" s="50"/>
      <c r="AN1043" s="136"/>
    </row>
    <row r="1044" spans="1:40" x14ac:dyDescent="0.25">
      <c r="A1044" s="50"/>
      <c r="AN1044" s="136"/>
    </row>
    <row r="1045" spans="1:40" x14ac:dyDescent="0.25">
      <c r="A1045" s="50"/>
      <c r="AN1045" s="136"/>
    </row>
    <row r="1046" spans="1:40" x14ac:dyDescent="0.25">
      <c r="A1046" s="50"/>
      <c r="AN1046" s="136"/>
    </row>
    <row r="1047" spans="1:40" x14ac:dyDescent="0.25">
      <c r="A1047" s="50"/>
      <c r="AN1047" s="136"/>
    </row>
    <row r="1048" spans="1:40" x14ac:dyDescent="0.25">
      <c r="A1048" s="50"/>
      <c r="AN1048" s="136"/>
    </row>
    <row r="1049" spans="1:40" x14ac:dyDescent="0.25">
      <c r="A1049" s="50"/>
      <c r="AN1049" s="136"/>
    </row>
    <row r="1050" spans="1:40" x14ac:dyDescent="0.25">
      <c r="A1050" s="50"/>
      <c r="AN1050" s="136"/>
    </row>
    <row r="1051" spans="1:40" x14ac:dyDescent="0.25">
      <c r="A1051" s="50"/>
      <c r="AN1051" s="136"/>
    </row>
    <row r="1052" spans="1:40" x14ac:dyDescent="0.25">
      <c r="A1052" s="50"/>
      <c r="AN1052" s="136"/>
    </row>
    <row r="1053" spans="1:40" x14ac:dyDescent="0.25">
      <c r="A1053" s="50"/>
      <c r="AN1053" s="136"/>
    </row>
    <row r="1054" spans="1:40" x14ac:dyDescent="0.25">
      <c r="A1054" s="50"/>
      <c r="AN1054" s="136"/>
    </row>
    <row r="1055" spans="1:40" x14ac:dyDescent="0.25">
      <c r="A1055" s="50"/>
      <c r="AN1055" s="136"/>
    </row>
    <row r="1056" spans="1:40" x14ac:dyDescent="0.25">
      <c r="A1056" s="50"/>
      <c r="AN1056" s="136"/>
    </row>
    <row r="1057" spans="1:40" x14ac:dyDescent="0.25">
      <c r="A1057" s="50"/>
      <c r="AN1057" s="136"/>
    </row>
    <row r="1058" spans="1:40" x14ac:dyDescent="0.25">
      <c r="A1058" s="50"/>
      <c r="AN1058" s="136"/>
    </row>
    <row r="1059" spans="1:40" x14ac:dyDescent="0.25">
      <c r="A1059" s="50"/>
      <c r="AN1059" s="136"/>
    </row>
    <row r="1060" spans="1:40" x14ac:dyDescent="0.25">
      <c r="A1060" s="50"/>
      <c r="AN1060" s="136"/>
    </row>
    <row r="1061" spans="1:40" x14ac:dyDescent="0.25">
      <c r="A1061" s="50"/>
      <c r="AN1061" s="136"/>
    </row>
    <row r="1062" spans="1:40" x14ac:dyDescent="0.25">
      <c r="A1062" s="50"/>
      <c r="AN1062" s="136"/>
    </row>
    <row r="1063" spans="1:40" x14ac:dyDescent="0.25">
      <c r="A1063" s="50"/>
      <c r="AN1063" s="136"/>
    </row>
    <row r="1064" spans="1:40" x14ac:dyDescent="0.25">
      <c r="A1064" s="50"/>
      <c r="AN1064" s="136"/>
    </row>
    <row r="1065" spans="1:40" x14ac:dyDescent="0.25">
      <c r="A1065" s="50"/>
      <c r="AN1065" s="136"/>
    </row>
    <row r="1066" spans="1:40" x14ac:dyDescent="0.25">
      <c r="A1066" s="50"/>
      <c r="AN1066" s="136"/>
    </row>
    <row r="1067" spans="1:40" x14ac:dyDescent="0.25">
      <c r="A1067" s="50"/>
      <c r="AN1067" s="136"/>
    </row>
    <row r="1068" spans="1:40" x14ac:dyDescent="0.25">
      <c r="A1068" s="50"/>
      <c r="AN1068" s="136"/>
    </row>
    <row r="1069" spans="1:40" x14ac:dyDescent="0.25">
      <c r="A1069" s="50"/>
      <c r="AN1069" s="136"/>
    </row>
    <row r="1070" spans="1:40" x14ac:dyDescent="0.25">
      <c r="A1070" s="50"/>
      <c r="AN1070" s="136"/>
    </row>
    <row r="1071" spans="1:40" x14ac:dyDescent="0.25">
      <c r="A1071" s="50"/>
      <c r="AN1071" s="136"/>
    </row>
    <row r="1072" spans="1:40" x14ac:dyDescent="0.25">
      <c r="A1072" s="50"/>
      <c r="AN1072" s="136"/>
    </row>
    <row r="1073" spans="1:40" x14ac:dyDescent="0.25">
      <c r="A1073" s="50"/>
      <c r="AN1073" s="136"/>
    </row>
    <row r="1074" spans="1:40" x14ac:dyDescent="0.25">
      <c r="A1074" s="50"/>
      <c r="AN1074" s="136"/>
    </row>
    <row r="1075" spans="1:40" x14ac:dyDescent="0.25">
      <c r="A1075" s="50"/>
      <c r="AN1075" s="136"/>
    </row>
    <row r="1076" spans="1:40" x14ac:dyDescent="0.25">
      <c r="A1076" s="50"/>
      <c r="AN1076" s="136"/>
    </row>
    <row r="1077" spans="1:40" x14ac:dyDescent="0.25">
      <c r="A1077" s="50"/>
      <c r="AN1077" s="136"/>
    </row>
    <row r="1078" spans="1:40" x14ac:dyDescent="0.25">
      <c r="A1078" s="50"/>
      <c r="AN1078" s="136"/>
    </row>
    <row r="1079" spans="1:40" x14ac:dyDescent="0.25">
      <c r="A1079" s="50"/>
      <c r="AN1079" s="136"/>
    </row>
    <row r="1080" spans="1:40" x14ac:dyDescent="0.25">
      <c r="A1080" s="50"/>
      <c r="AN1080" s="136"/>
    </row>
    <row r="1081" spans="1:40" x14ac:dyDescent="0.25">
      <c r="A1081" s="50"/>
      <c r="AN1081" s="136"/>
    </row>
    <row r="1082" spans="1:40" x14ac:dyDescent="0.25">
      <c r="A1082" s="50"/>
      <c r="AN1082" s="136"/>
    </row>
    <row r="1083" spans="1:40" x14ac:dyDescent="0.25">
      <c r="A1083" s="50"/>
      <c r="AN1083" s="136"/>
    </row>
    <row r="1084" spans="1:40" x14ac:dyDescent="0.25">
      <c r="A1084" s="50"/>
      <c r="AN1084" s="136"/>
    </row>
    <row r="1085" spans="1:40" x14ac:dyDescent="0.25">
      <c r="A1085" s="50"/>
      <c r="AN1085" s="136"/>
    </row>
    <row r="1086" spans="1:40" x14ac:dyDescent="0.25">
      <c r="A1086" s="50"/>
      <c r="AN1086" s="136"/>
    </row>
    <row r="1087" spans="1:40" x14ac:dyDescent="0.25">
      <c r="A1087" s="50"/>
      <c r="AN1087" s="136"/>
    </row>
    <row r="1088" spans="1:40" x14ac:dyDescent="0.25">
      <c r="A1088" s="50"/>
      <c r="AN1088" s="136"/>
    </row>
    <row r="1089" spans="1:40" x14ac:dyDescent="0.25">
      <c r="A1089" s="50"/>
      <c r="AN1089" s="136"/>
    </row>
    <row r="1090" spans="1:40" x14ac:dyDescent="0.25">
      <c r="A1090" s="50"/>
      <c r="AN1090" s="136"/>
    </row>
    <row r="1091" spans="1:40" x14ac:dyDescent="0.25">
      <c r="A1091" s="50"/>
      <c r="AN1091" s="136"/>
    </row>
    <row r="1092" spans="1:40" x14ac:dyDescent="0.25">
      <c r="A1092" s="50"/>
      <c r="AN1092" s="136"/>
    </row>
    <row r="1093" spans="1:40" x14ac:dyDescent="0.25">
      <c r="A1093" s="50"/>
      <c r="AN1093" s="136"/>
    </row>
    <row r="1094" spans="1:40" x14ac:dyDescent="0.25">
      <c r="A1094" s="50"/>
      <c r="AN1094" s="136"/>
    </row>
    <row r="1095" spans="1:40" x14ac:dyDescent="0.25">
      <c r="A1095" s="50"/>
      <c r="AN1095" s="136"/>
    </row>
    <row r="1096" spans="1:40" x14ac:dyDescent="0.25">
      <c r="A1096" s="50"/>
      <c r="AN1096" s="136"/>
    </row>
    <row r="1097" spans="1:40" x14ac:dyDescent="0.25">
      <c r="A1097" s="50"/>
      <c r="AN1097" s="136"/>
    </row>
    <row r="1098" spans="1:40" x14ac:dyDescent="0.25">
      <c r="A1098" s="50"/>
      <c r="AN1098" s="136"/>
    </row>
    <row r="1099" spans="1:40" x14ac:dyDescent="0.25">
      <c r="A1099" s="50"/>
      <c r="AN1099" s="136"/>
    </row>
    <row r="1100" spans="1:40" x14ac:dyDescent="0.25">
      <c r="A1100" s="50"/>
      <c r="AN1100" s="136"/>
    </row>
    <row r="1101" spans="1:40" x14ac:dyDescent="0.25">
      <c r="A1101" s="50"/>
      <c r="AN1101" s="136"/>
    </row>
    <row r="1102" spans="1:40" x14ac:dyDescent="0.25">
      <c r="A1102" s="50"/>
      <c r="AN1102" s="136"/>
    </row>
    <row r="1103" spans="1:40" x14ac:dyDescent="0.25">
      <c r="A1103" s="50"/>
      <c r="AN1103" s="136"/>
    </row>
    <row r="1104" spans="1:40" x14ac:dyDescent="0.25">
      <c r="A1104" s="50"/>
      <c r="AN1104" s="136"/>
    </row>
    <row r="1105" spans="1:40" x14ac:dyDescent="0.25">
      <c r="A1105" s="50"/>
      <c r="AN1105" s="136"/>
    </row>
    <row r="1106" spans="1:40" x14ac:dyDescent="0.25">
      <c r="A1106" s="50"/>
      <c r="AN1106" s="136"/>
    </row>
    <row r="1107" spans="1:40" x14ac:dyDescent="0.25">
      <c r="A1107" s="50"/>
      <c r="AN1107" s="136"/>
    </row>
    <row r="1108" spans="1:40" x14ac:dyDescent="0.25">
      <c r="A1108" s="50"/>
      <c r="AN1108" s="136"/>
    </row>
    <row r="1109" spans="1:40" x14ac:dyDescent="0.25">
      <c r="A1109" s="50"/>
      <c r="AN1109" s="136"/>
    </row>
    <row r="1110" spans="1:40" x14ac:dyDescent="0.25">
      <c r="A1110" s="50"/>
      <c r="AN1110" s="136"/>
    </row>
    <row r="1111" spans="1:40" x14ac:dyDescent="0.25">
      <c r="A1111" s="50"/>
      <c r="AN1111" s="136"/>
    </row>
    <row r="1112" spans="1:40" x14ac:dyDescent="0.25">
      <c r="A1112" s="50"/>
      <c r="AN1112" s="136"/>
    </row>
    <row r="1113" spans="1:40" x14ac:dyDescent="0.25">
      <c r="A1113" s="50"/>
      <c r="AN1113" s="136"/>
    </row>
    <row r="1114" spans="1:40" x14ac:dyDescent="0.25">
      <c r="A1114" s="50"/>
      <c r="AN1114" s="136"/>
    </row>
    <row r="1115" spans="1:40" x14ac:dyDescent="0.25">
      <c r="A1115" s="50"/>
      <c r="AN1115" s="136"/>
    </row>
    <row r="1116" spans="1:40" x14ac:dyDescent="0.25">
      <c r="A1116" s="50"/>
      <c r="AN1116" s="136"/>
    </row>
    <row r="1117" spans="1:40" x14ac:dyDescent="0.25">
      <c r="A1117" s="50"/>
      <c r="AN1117" s="136"/>
    </row>
    <row r="1118" spans="1:40" x14ac:dyDescent="0.25">
      <c r="A1118" s="50"/>
      <c r="AN1118" s="136"/>
    </row>
    <row r="1119" spans="1:40" x14ac:dyDescent="0.25">
      <c r="A1119" s="50"/>
      <c r="AN1119" s="136"/>
    </row>
    <row r="1120" spans="1:40" x14ac:dyDescent="0.25">
      <c r="A1120" s="50"/>
      <c r="AN1120" s="136"/>
    </row>
    <row r="1121" spans="1:40" x14ac:dyDescent="0.25">
      <c r="A1121" s="50"/>
      <c r="AN1121" s="136"/>
    </row>
    <row r="1122" spans="1:40" x14ac:dyDescent="0.25">
      <c r="A1122" s="50"/>
      <c r="AN1122" s="136"/>
    </row>
    <row r="1123" spans="1:40" x14ac:dyDescent="0.25">
      <c r="A1123" s="50"/>
      <c r="AN1123" s="136"/>
    </row>
    <row r="1124" spans="1:40" x14ac:dyDescent="0.25">
      <c r="A1124" s="50"/>
      <c r="AN1124" s="136"/>
    </row>
    <row r="1125" spans="1:40" x14ac:dyDescent="0.25">
      <c r="A1125" s="50"/>
      <c r="AN1125" s="136"/>
    </row>
    <row r="1126" spans="1:40" x14ac:dyDescent="0.25">
      <c r="A1126" s="50"/>
      <c r="AN1126" s="136"/>
    </row>
    <row r="1127" spans="1:40" x14ac:dyDescent="0.25">
      <c r="A1127" s="50"/>
      <c r="AN1127" s="136"/>
    </row>
    <row r="1128" spans="1:40" x14ac:dyDescent="0.25">
      <c r="A1128" s="50"/>
      <c r="AN1128" s="136"/>
    </row>
    <row r="1129" spans="1:40" x14ac:dyDescent="0.25">
      <c r="A1129" s="50"/>
      <c r="AN1129" s="136"/>
    </row>
    <row r="1130" spans="1:40" x14ac:dyDescent="0.25">
      <c r="A1130" s="50"/>
      <c r="AN1130" s="136"/>
    </row>
    <row r="1131" spans="1:40" x14ac:dyDescent="0.25">
      <c r="A1131" s="50"/>
      <c r="AN1131" s="136"/>
    </row>
    <row r="1132" spans="1:40" x14ac:dyDescent="0.25">
      <c r="A1132" s="50"/>
      <c r="AN1132" s="136"/>
    </row>
    <row r="1133" spans="1:40" x14ac:dyDescent="0.25">
      <c r="A1133" s="50"/>
      <c r="AN1133" s="136"/>
    </row>
    <row r="1134" spans="1:40" x14ac:dyDescent="0.25">
      <c r="A1134" s="50"/>
      <c r="AN1134" s="136"/>
    </row>
    <row r="1135" spans="1:40" x14ac:dyDescent="0.25">
      <c r="A1135" s="50"/>
      <c r="AN1135" s="136"/>
    </row>
    <row r="1136" spans="1:40" x14ac:dyDescent="0.25">
      <c r="A1136" s="50"/>
      <c r="AN1136" s="136"/>
    </row>
    <row r="1137" spans="1:40" x14ac:dyDescent="0.25">
      <c r="A1137" s="50"/>
      <c r="AN1137" s="136"/>
    </row>
    <row r="1138" spans="1:40" x14ac:dyDescent="0.25">
      <c r="A1138" s="50"/>
      <c r="AN1138" s="136"/>
    </row>
    <row r="1139" spans="1:40" x14ac:dyDescent="0.25">
      <c r="A1139" s="50"/>
      <c r="AN1139" s="136"/>
    </row>
    <row r="1140" spans="1:40" x14ac:dyDescent="0.25">
      <c r="A1140" s="50"/>
      <c r="AN1140" s="136"/>
    </row>
    <row r="1141" spans="1:40" x14ac:dyDescent="0.25">
      <c r="A1141" s="50"/>
      <c r="AN1141" s="136"/>
    </row>
    <row r="1142" spans="1:40" x14ac:dyDescent="0.25">
      <c r="A1142" s="50"/>
      <c r="AN1142" s="136"/>
    </row>
    <row r="1143" spans="1:40" x14ac:dyDescent="0.25">
      <c r="A1143" s="50"/>
      <c r="AN1143" s="136"/>
    </row>
    <row r="1144" spans="1:40" x14ac:dyDescent="0.25">
      <c r="A1144" s="50"/>
      <c r="AN1144" s="136"/>
    </row>
    <row r="1145" spans="1:40" x14ac:dyDescent="0.25">
      <c r="A1145" s="50"/>
      <c r="AN1145" s="136"/>
    </row>
    <row r="1146" spans="1:40" x14ac:dyDescent="0.25">
      <c r="A1146" s="50"/>
      <c r="AN1146" s="136"/>
    </row>
    <row r="1147" spans="1:40" x14ac:dyDescent="0.25">
      <c r="A1147" s="50"/>
      <c r="AN1147" s="136"/>
    </row>
    <row r="1148" spans="1:40" x14ac:dyDescent="0.25">
      <c r="A1148" s="50"/>
      <c r="AN1148" s="136"/>
    </row>
    <row r="1149" spans="1:40" x14ac:dyDescent="0.25">
      <c r="A1149" s="50"/>
      <c r="AN1149" s="136"/>
    </row>
    <row r="1150" spans="1:40" x14ac:dyDescent="0.25">
      <c r="A1150" s="50"/>
      <c r="AN1150" s="136"/>
    </row>
    <row r="1151" spans="1:40" x14ac:dyDescent="0.25">
      <c r="A1151" s="50"/>
      <c r="AN1151" s="136"/>
    </row>
    <row r="1152" spans="1:40" x14ac:dyDescent="0.25">
      <c r="A1152" s="50"/>
      <c r="AN1152" s="136"/>
    </row>
    <row r="1153" spans="1:40" x14ac:dyDescent="0.25">
      <c r="A1153" s="50"/>
      <c r="AN1153" s="136"/>
    </row>
    <row r="1154" spans="1:40" x14ac:dyDescent="0.25">
      <c r="A1154" s="50"/>
      <c r="AN1154" s="136"/>
    </row>
    <row r="1155" spans="1:40" x14ac:dyDescent="0.25">
      <c r="A1155" s="50"/>
      <c r="AN1155" s="136"/>
    </row>
    <row r="1156" spans="1:40" x14ac:dyDescent="0.25">
      <c r="A1156" s="50"/>
      <c r="AN1156" s="136"/>
    </row>
    <row r="1157" spans="1:40" x14ac:dyDescent="0.25">
      <c r="A1157" s="50"/>
      <c r="AN1157" s="136"/>
    </row>
    <row r="1158" spans="1:40" x14ac:dyDescent="0.25">
      <c r="A1158" s="50"/>
      <c r="AN1158" s="136"/>
    </row>
    <row r="1159" spans="1:40" x14ac:dyDescent="0.25">
      <c r="A1159" s="50"/>
      <c r="AN1159" s="136"/>
    </row>
    <row r="1160" spans="1:40" x14ac:dyDescent="0.25">
      <c r="A1160" s="50"/>
      <c r="AN1160" s="136"/>
    </row>
    <row r="1161" spans="1:40" x14ac:dyDescent="0.25">
      <c r="A1161" s="50"/>
      <c r="AN1161" s="136"/>
    </row>
    <row r="1162" spans="1:40" x14ac:dyDescent="0.25">
      <c r="A1162" s="50"/>
      <c r="AN1162" s="136"/>
    </row>
    <row r="1163" spans="1:40" x14ac:dyDescent="0.25">
      <c r="A1163" s="50"/>
      <c r="AN1163" s="136"/>
    </row>
    <row r="1164" spans="1:40" x14ac:dyDescent="0.25">
      <c r="A1164" s="50"/>
      <c r="AN1164" s="136"/>
    </row>
    <row r="1165" spans="1:40" x14ac:dyDescent="0.25">
      <c r="A1165" s="50"/>
      <c r="AN1165" s="136"/>
    </row>
    <row r="1166" spans="1:40" x14ac:dyDescent="0.25">
      <c r="A1166" s="50"/>
      <c r="AN1166" s="136"/>
    </row>
    <row r="1167" spans="1:40" x14ac:dyDescent="0.25">
      <c r="A1167" s="50"/>
      <c r="AN1167" s="136"/>
    </row>
    <row r="1168" spans="1:40" x14ac:dyDescent="0.25">
      <c r="A1168" s="50"/>
      <c r="AN1168" s="136"/>
    </row>
    <row r="1169" spans="1:40" x14ac:dyDescent="0.25">
      <c r="A1169" s="50"/>
      <c r="AN1169" s="136"/>
    </row>
    <row r="1170" spans="1:40" x14ac:dyDescent="0.25">
      <c r="A1170" s="50"/>
      <c r="AN1170" s="136"/>
    </row>
    <row r="1171" spans="1:40" x14ac:dyDescent="0.25">
      <c r="A1171" s="50"/>
      <c r="AN1171" s="136"/>
    </row>
    <row r="1172" spans="1:40" x14ac:dyDescent="0.25">
      <c r="A1172" s="50"/>
      <c r="AN1172" s="136"/>
    </row>
    <row r="1173" spans="1:40" x14ac:dyDescent="0.25">
      <c r="A1173" s="50"/>
      <c r="AN1173" s="136"/>
    </row>
    <row r="1174" spans="1:40" x14ac:dyDescent="0.25">
      <c r="A1174" s="50"/>
      <c r="AN1174" s="136"/>
    </row>
    <row r="1175" spans="1:40" x14ac:dyDescent="0.25">
      <c r="A1175" s="50"/>
      <c r="AN1175" s="136"/>
    </row>
    <row r="1176" spans="1:40" x14ac:dyDescent="0.25">
      <c r="A1176" s="50"/>
      <c r="AN1176" s="136"/>
    </row>
    <row r="1177" spans="1:40" x14ac:dyDescent="0.25">
      <c r="A1177" s="50"/>
      <c r="AN1177" s="136"/>
    </row>
    <row r="1178" spans="1:40" x14ac:dyDescent="0.25">
      <c r="A1178" s="50"/>
      <c r="AN1178" s="136"/>
    </row>
    <row r="1179" spans="1:40" x14ac:dyDescent="0.25">
      <c r="A1179" s="50"/>
      <c r="AN1179" s="136"/>
    </row>
    <row r="1180" spans="1:40" x14ac:dyDescent="0.25">
      <c r="A1180" s="50"/>
      <c r="AN1180" s="136"/>
    </row>
    <row r="1181" spans="1:40" x14ac:dyDescent="0.25">
      <c r="A1181" s="50"/>
      <c r="AN1181" s="136"/>
    </row>
    <row r="1182" spans="1:40" x14ac:dyDescent="0.25">
      <c r="A1182" s="50"/>
      <c r="AN1182" s="136"/>
    </row>
    <row r="1183" spans="1:40" x14ac:dyDescent="0.25">
      <c r="A1183" s="50"/>
      <c r="AN1183" s="136"/>
    </row>
    <row r="1184" spans="1:40" x14ac:dyDescent="0.25">
      <c r="A1184" s="50"/>
      <c r="AN1184" s="136"/>
    </row>
    <row r="1185" spans="1:40" x14ac:dyDescent="0.25">
      <c r="A1185" s="50"/>
      <c r="AN1185" s="136"/>
    </row>
    <row r="1186" spans="1:40" x14ac:dyDescent="0.25">
      <c r="A1186" s="50"/>
      <c r="AN1186" s="136"/>
    </row>
    <row r="1187" spans="1:40" x14ac:dyDescent="0.25">
      <c r="A1187" s="50"/>
      <c r="AN1187" s="136"/>
    </row>
    <row r="1188" spans="1:40" x14ac:dyDescent="0.25">
      <c r="A1188" s="50"/>
      <c r="AN1188" s="136"/>
    </row>
    <row r="1189" spans="1:40" x14ac:dyDescent="0.25">
      <c r="A1189" s="50"/>
      <c r="AN1189" s="136"/>
    </row>
    <row r="1190" spans="1:40" x14ac:dyDescent="0.25">
      <c r="A1190" s="50"/>
      <c r="AN1190" s="136"/>
    </row>
    <row r="1191" spans="1:40" x14ac:dyDescent="0.25">
      <c r="A1191" s="50"/>
      <c r="AN1191" s="136"/>
    </row>
    <row r="1192" spans="1:40" x14ac:dyDescent="0.25">
      <c r="A1192" s="50"/>
      <c r="AN1192" s="136"/>
    </row>
    <row r="1193" spans="1:40" x14ac:dyDescent="0.25">
      <c r="A1193" s="50"/>
      <c r="AN1193" s="136"/>
    </row>
    <row r="1194" spans="1:40" x14ac:dyDescent="0.25">
      <c r="A1194" s="50"/>
      <c r="AN1194" s="136"/>
    </row>
    <row r="1195" spans="1:40" x14ac:dyDescent="0.25">
      <c r="A1195" s="50"/>
      <c r="AN1195" s="136"/>
    </row>
    <row r="1196" spans="1:40" x14ac:dyDescent="0.25">
      <c r="A1196" s="50"/>
      <c r="AN1196" s="136"/>
    </row>
    <row r="1197" spans="1:40" x14ac:dyDescent="0.25">
      <c r="A1197" s="50"/>
      <c r="AN1197" s="136"/>
    </row>
    <row r="1198" spans="1:40" x14ac:dyDescent="0.25">
      <c r="A1198" s="50"/>
      <c r="AN1198" s="136"/>
    </row>
    <row r="1199" spans="1:40" x14ac:dyDescent="0.25">
      <c r="A1199" s="50"/>
      <c r="AN1199" s="136"/>
    </row>
    <row r="1200" spans="1:40" x14ac:dyDescent="0.25">
      <c r="A1200" s="50"/>
      <c r="AN1200" s="136"/>
    </row>
    <row r="1201" spans="1:40" x14ac:dyDescent="0.25">
      <c r="A1201" s="50"/>
      <c r="AN1201" s="136"/>
    </row>
    <row r="1202" spans="1:40" x14ac:dyDescent="0.25">
      <c r="A1202" s="50"/>
      <c r="AN1202" s="136"/>
    </row>
    <row r="1203" spans="1:40" x14ac:dyDescent="0.25">
      <c r="A1203" s="50"/>
      <c r="AN1203" s="136"/>
    </row>
    <row r="1204" spans="1:40" x14ac:dyDescent="0.25">
      <c r="A1204" s="50"/>
      <c r="AN1204" s="136"/>
    </row>
    <row r="1205" spans="1:40" x14ac:dyDescent="0.25">
      <c r="A1205" s="50"/>
      <c r="AN1205" s="136"/>
    </row>
    <row r="1206" spans="1:40" x14ac:dyDescent="0.25">
      <c r="A1206" s="50"/>
      <c r="AN1206" s="136"/>
    </row>
    <row r="1207" spans="1:40" x14ac:dyDescent="0.25">
      <c r="A1207" s="50"/>
      <c r="AN1207" s="136"/>
    </row>
    <row r="1208" spans="1:40" x14ac:dyDescent="0.25">
      <c r="A1208" s="50"/>
      <c r="AN1208" s="136"/>
    </row>
    <row r="1209" spans="1:40" x14ac:dyDescent="0.25">
      <c r="A1209" s="50"/>
      <c r="AN1209" s="136"/>
    </row>
    <row r="1210" spans="1:40" x14ac:dyDescent="0.25">
      <c r="A1210" s="50"/>
      <c r="AN1210" s="136"/>
    </row>
    <row r="1211" spans="1:40" x14ac:dyDescent="0.25">
      <c r="A1211" s="50"/>
      <c r="AN1211" s="136"/>
    </row>
    <row r="1212" spans="1:40" x14ac:dyDescent="0.25">
      <c r="A1212" s="50"/>
      <c r="AN1212" s="136"/>
    </row>
    <row r="1213" spans="1:40" x14ac:dyDescent="0.25">
      <c r="A1213" s="50"/>
      <c r="AN1213" s="136"/>
    </row>
    <row r="1214" spans="1:40" x14ac:dyDescent="0.25">
      <c r="A1214" s="50"/>
      <c r="AN1214" s="136"/>
    </row>
    <row r="1215" spans="1:40" x14ac:dyDescent="0.25">
      <c r="A1215" s="50"/>
      <c r="AN1215" s="136"/>
    </row>
    <row r="1216" spans="1:40" x14ac:dyDescent="0.25">
      <c r="A1216" s="50"/>
      <c r="AN1216" s="136"/>
    </row>
    <row r="1217" spans="1:40" x14ac:dyDescent="0.25">
      <c r="A1217" s="50"/>
      <c r="AN1217" s="136"/>
    </row>
    <row r="1218" spans="1:40" x14ac:dyDescent="0.25">
      <c r="A1218" s="50"/>
      <c r="AN1218" s="136"/>
    </row>
    <row r="1219" spans="1:40" x14ac:dyDescent="0.25">
      <c r="A1219" s="50"/>
      <c r="AN1219" s="136"/>
    </row>
    <row r="1220" spans="1:40" x14ac:dyDescent="0.25">
      <c r="A1220" s="50"/>
      <c r="AN1220" s="136"/>
    </row>
    <row r="1221" spans="1:40" x14ac:dyDescent="0.25">
      <c r="A1221" s="50"/>
      <c r="AN1221" s="136"/>
    </row>
    <row r="1222" spans="1:40" x14ac:dyDescent="0.25">
      <c r="A1222" s="50"/>
      <c r="AN1222" s="136"/>
    </row>
    <row r="1223" spans="1:40" x14ac:dyDescent="0.25">
      <c r="A1223" s="50"/>
      <c r="AN1223" s="136"/>
    </row>
    <row r="1224" spans="1:40" x14ac:dyDescent="0.25">
      <c r="A1224" s="50"/>
      <c r="AN1224" s="136"/>
    </row>
    <row r="1225" spans="1:40" x14ac:dyDescent="0.25">
      <c r="A1225" s="50"/>
      <c r="AN1225" s="136"/>
    </row>
    <row r="1226" spans="1:40" x14ac:dyDescent="0.25">
      <c r="A1226" s="50"/>
      <c r="AN1226" s="136"/>
    </row>
    <row r="1227" spans="1:40" x14ac:dyDescent="0.25">
      <c r="A1227" s="50"/>
      <c r="AN1227" s="136"/>
    </row>
    <row r="1228" spans="1:40" x14ac:dyDescent="0.25">
      <c r="A1228" s="50"/>
      <c r="AN1228" s="136"/>
    </row>
    <row r="1229" spans="1:40" x14ac:dyDescent="0.25">
      <c r="A1229" s="50"/>
      <c r="AN1229" s="136"/>
    </row>
    <row r="1230" spans="1:40" x14ac:dyDescent="0.25">
      <c r="A1230" s="50"/>
      <c r="AN1230" s="136"/>
    </row>
    <row r="1231" spans="1:40" x14ac:dyDescent="0.25">
      <c r="A1231" s="50"/>
      <c r="AN1231" s="136"/>
    </row>
    <row r="1232" spans="1:40" x14ac:dyDescent="0.25">
      <c r="A1232" s="50"/>
      <c r="AN1232" s="136"/>
    </row>
    <row r="1233" spans="1:40" x14ac:dyDescent="0.25">
      <c r="A1233" s="50"/>
      <c r="AN1233" s="136"/>
    </row>
    <row r="1234" spans="1:40" x14ac:dyDescent="0.25">
      <c r="A1234" s="50"/>
      <c r="AN1234" s="136"/>
    </row>
    <row r="1235" spans="1:40" x14ac:dyDescent="0.25">
      <c r="A1235" s="50"/>
      <c r="AN1235" s="136"/>
    </row>
    <row r="1236" spans="1:40" x14ac:dyDescent="0.25">
      <c r="A1236" s="50"/>
      <c r="AN1236" s="136"/>
    </row>
    <row r="1237" spans="1:40" x14ac:dyDescent="0.25">
      <c r="A1237" s="50"/>
      <c r="AN1237" s="136"/>
    </row>
    <row r="1238" spans="1:40" x14ac:dyDescent="0.25">
      <c r="A1238" s="50"/>
      <c r="AN1238" s="136"/>
    </row>
    <row r="1239" spans="1:40" x14ac:dyDescent="0.25">
      <c r="A1239" s="50"/>
      <c r="AN1239" s="136"/>
    </row>
    <row r="1240" spans="1:40" x14ac:dyDescent="0.25">
      <c r="A1240" s="50"/>
      <c r="AN1240" s="136"/>
    </row>
    <row r="1241" spans="1:40" x14ac:dyDescent="0.25">
      <c r="A1241" s="50"/>
      <c r="AN1241" s="136"/>
    </row>
    <row r="1242" spans="1:40" x14ac:dyDescent="0.25">
      <c r="A1242" s="50"/>
      <c r="AN1242" s="136"/>
    </row>
    <row r="1243" spans="1:40" x14ac:dyDescent="0.25">
      <c r="A1243" s="50"/>
      <c r="AN1243" s="136"/>
    </row>
    <row r="1244" spans="1:40" x14ac:dyDescent="0.25">
      <c r="A1244" s="50"/>
      <c r="AN1244" s="136"/>
    </row>
    <row r="1245" spans="1:40" x14ac:dyDescent="0.25">
      <c r="A1245" s="50"/>
      <c r="AN1245" s="136"/>
    </row>
    <row r="1246" spans="1:40" x14ac:dyDescent="0.25">
      <c r="A1246" s="50"/>
      <c r="AN1246" s="136"/>
    </row>
    <row r="1247" spans="1:40" x14ac:dyDescent="0.25">
      <c r="A1247" s="50"/>
      <c r="AN1247" s="136"/>
    </row>
    <row r="1248" spans="1:40" x14ac:dyDescent="0.25">
      <c r="A1248" s="50"/>
      <c r="AN1248" s="136"/>
    </row>
    <row r="1249" spans="1:40" x14ac:dyDescent="0.25">
      <c r="A1249" s="50"/>
      <c r="AN1249" s="136"/>
    </row>
    <row r="1250" spans="1:40" x14ac:dyDescent="0.25">
      <c r="A1250" s="50"/>
      <c r="AN1250" s="136"/>
    </row>
    <row r="1251" spans="1:40" x14ac:dyDescent="0.25">
      <c r="A1251" s="50"/>
      <c r="AN1251" s="136"/>
    </row>
    <row r="1252" spans="1:40" x14ac:dyDescent="0.25">
      <c r="A1252" s="50"/>
      <c r="AN1252" s="136"/>
    </row>
    <row r="1253" spans="1:40" x14ac:dyDescent="0.25">
      <c r="A1253" s="50"/>
      <c r="AN1253" s="136"/>
    </row>
    <row r="1254" spans="1:40" x14ac:dyDescent="0.25">
      <c r="A1254" s="50"/>
      <c r="AN1254" s="136"/>
    </row>
    <row r="1255" spans="1:40" x14ac:dyDescent="0.25">
      <c r="A1255" s="50"/>
      <c r="AN1255" s="136"/>
    </row>
    <row r="1256" spans="1:40" x14ac:dyDescent="0.25">
      <c r="A1256" s="50"/>
      <c r="AN1256" s="136"/>
    </row>
    <row r="1257" spans="1:40" x14ac:dyDescent="0.25">
      <c r="A1257" s="50"/>
      <c r="AN1257" s="136"/>
    </row>
    <row r="1258" spans="1:40" x14ac:dyDescent="0.25">
      <c r="A1258" s="50"/>
      <c r="AN1258" s="136"/>
    </row>
    <row r="1259" spans="1:40" x14ac:dyDescent="0.25">
      <c r="A1259" s="50"/>
      <c r="AN1259" s="136"/>
    </row>
    <row r="1260" spans="1:40" x14ac:dyDescent="0.25">
      <c r="A1260" s="50"/>
      <c r="AN1260" s="136"/>
    </row>
    <row r="1261" spans="1:40" x14ac:dyDescent="0.25">
      <c r="A1261" s="50"/>
      <c r="AN1261" s="136"/>
    </row>
    <row r="1262" spans="1:40" x14ac:dyDescent="0.25">
      <c r="A1262" s="50"/>
      <c r="AN1262" s="136"/>
    </row>
    <row r="1263" spans="1:40" x14ac:dyDescent="0.25">
      <c r="A1263" s="50"/>
      <c r="AN1263" s="136"/>
    </row>
    <row r="1264" spans="1:40" x14ac:dyDescent="0.25">
      <c r="A1264" s="50"/>
      <c r="AN1264" s="136"/>
    </row>
    <row r="1265" spans="1:40" x14ac:dyDescent="0.25">
      <c r="A1265" s="50"/>
      <c r="AN1265" s="136"/>
    </row>
    <row r="1266" spans="1:40" x14ac:dyDescent="0.25">
      <c r="A1266" s="50"/>
      <c r="AN1266" s="136"/>
    </row>
    <row r="1267" spans="1:40" x14ac:dyDescent="0.25">
      <c r="A1267" s="50"/>
      <c r="AN1267" s="136"/>
    </row>
    <row r="1268" spans="1:40" x14ac:dyDescent="0.25">
      <c r="A1268" s="50"/>
      <c r="AN1268" s="136"/>
    </row>
    <row r="1269" spans="1:40" x14ac:dyDescent="0.25">
      <c r="A1269" s="50"/>
      <c r="AN1269" s="136"/>
    </row>
    <row r="1270" spans="1:40" x14ac:dyDescent="0.25">
      <c r="A1270" s="50"/>
      <c r="AN1270" s="136"/>
    </row>
    <row r="1271" spans="1:40" x14ac:dyDescent="0.25">
      <c r="A1271" s="50"/>
      <c r="AN1271" s="136"/>
    </row>
    <row r="1272" spans="1:40" x14ac:dyDescent="0.25">
      <c r="A1272" s="50"/>
      <c r="AN1272" s="136"/>
    </row>
    <row r="1273" spans="1:40" x14ac:dyDescent="0.25">
      <c r="A1273" s="50"/>
      <c r="AN1273" s="136"/>
    </row>
    <row r="1274" spans="1:40" x14ac:dyDescent="0.25">
      <c r="A1274" s="50"/>
      <c r="AN1274" s="136"/>
    </row>
    <row r="1275" spans="1:40" x14ac:dyDescent="0.25">
      <c r="A1275" s="50"/>
      <c r="AN1275" s="136"/>
    </row>
    <row r="1276" spans="1:40" x14ac:dyDescent="0.25">
      <c r="A1276" s="50"/>
      <c r="AN1276" s="136"/>
    </row>
    <row r="1277" spans="1:40" x14ac:dyDescent="0.25">
      <c r="A1277" s="50"/>
      <c r="AN1277" s="136"/>
    </row>
    <row r="1278" spans="1:40" x14ac:dyDescent="0.25">
      <c r="A1278" s="50"/>
      <c r="AN1278" s="136"/>
    </row>
    <row r="1279" spans="1:40" x14ac:dyDescent="0.25">
      <c r="A1279" s="50"/>
      <c r="AN1279" s="136"/>
    </row>
    <row r="1280" spans="1:40" x14ac:dyDescent="0.25">
      <c r="A1280" s="50"/>
      <c r="AN1280" s="136"/>
    </row>
    <row r="1281" spans="1:40" x14ac:dyDescent="0.25">
      <c r="A1281" s="50"/>
      <c r="AN1281" s="136"/>
    </row>
    <row r="1282" spans="1:40" x14ac:dyDescent="0.25">
      <c r="A1282" s="50"/>
      <c r="AN1282" s="136"/>
    </row>
    <row r="1283" spans="1:40" x14ac:dyDescent="0.25">
      <c r="A1283" s="50"/>
      <c r="AN1283" s="136"/>
    </row>
    <row r="1284" spans="1:40" x14ac:dyDescent="0.25">
      <c r="A1284" s="50"/>
      <c r="AN1284" s="136"/>
    </row>
    <row r="1285" spans="1:40" x14ac:dyDescent="0.25">
      <c r="A1285" s="50"/>
      <c r="AN1285" s="136"/>
    </row>
    <row r="1286" spans="1:40" x14ac:dyDescent="0.25">
      <c r="A1286" s="50"/>
      <c r="AN1286" s="136"/>
    </row>
    <row r="1287" spans="1:40" x14ac:dyDescent="0.25">
      <c r="A1287" s="50"/>
      <c r="AN1287" s="136"/>
    </row>
    <row r="1288" spans="1:40" x14ac:dyDescent="0.25">
      <c r="A1288" s="50"/>
      <c r="AN1288" s="136"/>
    </row>
    <row r="1289" spans="1:40" x14ac:dyDescent="0.25">
      <c r="A1289" s="50"/>
      <c r="AN1289" s="136"/>
    </row>
    <row r="1290" spans="1:40" x14ac:dyDescent="0.25">
      <c r="A1290" s="50"/>
      <c r="AN1290" s="136"/>
    </row>
    <row r="1291" spans="1:40" x14ac:dyDescent="0.25">
      <c r="A1291" s="50"/>
      <c r="AN1291" s="136"/>
    </row>
    <row r="1292" spans="1:40" x14ac:dyDescent="0.25">
      <c r="A1292" s="50"/>
      <c r="AN1292" s="136"/>
    </row>
    <row r="1293" spans="1:40" x14ac:dyDescent="0.25">
      <c r="A1293" s="50"/>
      <c r="AN1293" s="136"/>
    </row>
    <row r="1294" spans="1:40" x14ac:dyDescent="0.25">
      <c r="A1294" s="50"/>
      <c r="AN1294" s="136"/>
    </row>
    <row r="1295" spans="1:40" x14ac:dyDescent="0.25">
      <c r="A1295" s="50"/>
      <c r="AN1295" s="136"/>
    </row>
    <row r="1296" spans="1:40" x14ac:dyDescent="0.25">
      <c r="A1296" s="50"/>
      <c r="AN1296" s="136"/>
    </row>
    <row r="1297" spans="1:40" x14ac:dyDescent="0.25">
      <c r="A1297" s="50"/>
      <c r="AN1297" s="136"/>
    </row>
    <row r="1298" spans="1:40" x14ac:dyDescent="0.25">
      <c r="A1298" s="50"/>
      <c r="AN1298" s="136"/>
    </row>
    <row r="1299" spans="1:40" x14ac:dyDescent="0.25">
      <c r="A1299" s="50"/>
      <c r="AN1299" s="136"/>
    </row>
    <row r="1300" spans="1:40" x14ac:dyDescent="0.25">
      <c r="A1300" s="50"/>
      <c r="AN1300" s="136"/>
    </row>
    <row r="1301" spans="1:40" x14ac:dyDescent="0.25">
      <c r="A1301" s="50"/>
      <c r="AN1301" s="136"/>
    </row>
    <row r="1302" spans="1:40" x14ac:dyDescent="0.25">
      <c r="A1302" s="50"/>
      <c r="AN1302" s="136"/>
    </row>
    <row r="1303" spans="1:40" x14ac:dyDescent="0.25">
      <c r="A1303" s="50"/>
      <c r="AN1303" s="136"/>
    </row>
    <row r="1304" spans="1:40" x14ac:dyDescent="0.25">
      <c r="A1304" s="50"/>
      <c r="AN1304" s="136"/>
    </row>
    <row r="1305" spans="1:40" x14ac:dyDescent="0.25">
      <c r="A1305" s="50"/>
      <c r="AN1305" s="136"/>
    </row>
    <row r="1306" spans="1:40" x14ac:dyDescent="0.25">
      <c r="A1306" s="50"/>
      <c r="AN1306" s="136"/>
    </row>
    <row r="1307" spans="1:40" x14ac:dyDescent="0.25">
      <c r="A1307" s="50"/>
      <c r="AN1307" s="136"/>
    </row>
    <row r="1308" spans="1:40" x14ac:dyDescent="0.25">
      <c r="A1308" s="50"/>
      <c r="AN1308" s="136"/>
    </row>
    <row r="1309" spans="1:40" x14ac:dyDescent="0.25">
      <c r="A1309" s="50"/>
      <c r="AN1309" s="136"/>
    </row>
    <row r="1310" spans="1:40" x14ac:dyDescent="0.25">
      <c r="A1310" s="50"/>
      <c r="AN1310" s="136"/>
    </row>
    <row r="1311" spans="1:40" x14ac:dyDescent="0.25">
      <c r="A1311" s="50"/>
      <c r="AN1311" s="136"/>
    </row>
    <row r="1312" spans="1:40" x14ac:dyDescent="0.25">
      <c r="A1312" s="50"/>
      <c r="AN1312" s="136"/>
    </row>
    <row r="1313" spans="1:40" x14ac:dyDescent="0.25">
      <c r="A1313" s="50"/>
      <c r="AN1313" s="136"/>
    </row>
    <row r="1314" spans="1:40" x14ac:dyDescent="0.25">
      <c r="A1314" s="50"/>
      <c r="AN1314" s="136"/>
    </row>
    <row r="1315" spans="1:40" x14ac:dyDescent="0.25">
      <c r="A1315" s="50"/>
      <c r="AN1315" s="136"/>
    </row>
    <row r="1316" spans="1:40" x14ac:dyDescent="0.25">
      <c r="A1316" s="50"/>
      <c r="AN1316" s="136"/>
    </row>
    <row r="1317" spans="1:40" x14ac:dyDescent="0.25">
      <c r="A1317" s="50"/>
      <c r="AN1317" s="136"/>
    </row>
    <row r="1318" spans="1:40" x14ac:dyDescent="0.25">
      <c r="A1318" s="50"/>
      <c r="AN1318" s="136"/>
    </row>
    <row r="1319" spans="1:40" x14ac:dyDescent="0.25">
      <c r="A1319" s="50"/>
      <c r="AN1319" s="136"/>
    </row>
    <row r="1320" spans="1:40" x14ac:dyDescent="0.25">
      <c r="A1320" s="50"/>
      <c r="AN1320" s="136"/>
    </row>
    <row r="1321" spans="1:40" x14ac:dyDescent="0.25">
      <c r="A1321" s="50"/>
      <c r="AN1321" s="136"/>
    </row>
    <row r="1322" spans="1:40" x14ac:dyDescent="0.25">
      <c r="A1322" s="50"/>
      <c r="AN1322" s="136"/>
    </row>
    <row r="1323" spans="1:40" x14ac:dyDescent="0.25">
      <c r="A1323" s="50"/>
      <c r="AN1323" s="136"/>
    </row>
    <row r="1324" spans="1:40" x14ac:dyDescent="0.25">
      <c r="A1324" s="50"/>
      <c r="AN1324" s="136"/>
    </row>
    <row r="1325" spans="1:40" x14ac:dyDescent="0.25">
      <c r="A1325" s="50"/>
      <c r="AN1325" s="136"/>
    </row>
    <row r="1326" spans="1:40" x14ac:dyDescent="0.25">
      <c r="A1326" s="50"/>
      <c r="AN1326" s="136"/>
    </row>
    <row r="1327" spans="1:40" x14ac:dyDescent="0.25">
      <c r="A1327" s="50"/>
      <c r="AN1327" s="136"/>
    </row>
    <row r="1328" spans="1:40" x14ac:dyDescent="0.25">
      <c r="A1328" s="50"/>
      <c r="AN1328" s="136"/>
    </row>
    <row r="1329" spans="1:40" x14ac:dyDescent="0.25">
      <c r="A1329" s="50"/>
      <c r="AN1329" s="136"/>
    </row>
    <row r="1330" spans="1:40" x14ac:dyDescent="0.25">
      <c r="A1330" s="50"/>
      <c r="AN1330" s="136"/>
    </row>
    <row r="1331" spans="1:40" x14ac:dyDescent="0.25">
      <c r="A1331" s="50"/>
      <c r="AN1331" s="136"/>
    </row>
    <row r="1332" spans="1:40" x14ac:dyDescent="0.25">
      <c r="A1332" s="50"/>
      <c r="AN1332" s="136"/>
    </row>
    <row r="1333" spans="1:40" x14ac:dyDescent="0.25">
      <c r="A1333" s="50"/>
      <c r="AN1333" s="136"/>
    </row>
    <row r="1334" spans="1:40" x14ac:dyDescent="0.25">
      <c r="A1334" s="50"/>
      <c r="AN1334" s="136"/>
    </row>
    <row r="1335" spans="1:40" x14ac:dyDescent="0.25">
      <c r="A1335" s="50"/>
      <c r="AN1335" s="136"/>
    </row>
    <row r="1336" spans="1:40" x14ac:dyDescent="0.25">
      <c r="A1336" s="50"/>
      <c r="AN1336" s="136"/>
    </row>
    <row r="1337" spans="1:40" x14ac:dyDescent="0.25">
      <c r="A1337" s="50"/>
      <c r="AN1337" s="136"/>
    </row>
    <row r="1338" spans="1:40" x14ac:dyDescent="0.25">
      <c r="A1338" s="50"/>
      <c r="AN1338" s="136"/>
    </row>
    <row r="1339" spans="1:40" x14ac:dyDescent="0.25">
      <c r="A1339" s="50"/>
      <c r="AN1339" s="136"/>
    </row>
    <row r="1340" spans="1:40" x14ac:dyDescent="0.25">
      <c r="A1340" s="50"/>
      <c r="AN1340" s="136"/>
    </row>
    <row r="1341" spans="1:40" x14ac:dyDescent="0.25">
      <c r="A1341" s="50"/>
      <c r="AN1341" s="136"/>
    </row>
    <row r="1342" spans="1:40" x14ac:dyDescent="0.25">
      <c r="A1342" s="50"/>
      <c r="AN1342" s="136"/>
    </row>
    <row r="1343" spans="1:40" x14ac:dyDescent="0.25">
      <c r="A1343" s="50"/>
      <c r="AN1343" s="136"/>
    </row>
    <row r="1344" spans="1:40" x14ac:dyDescent="0.25">
      <c r="A1344" s="50"/>
      <c r="AN1344" s="136"/>
    </row>
    <row r="1345" spans="1:40" x14ac:dyDescent="0.25">
      <c r="A1345" s="50"/>
      <c r="AN1345" s="136"/>
    </row>
    <row r="1346" spans="1:40" x14ac:dyDescent="0.25">
      <c r="A1346" s="50"/>
      <c r="AN1346" s="136"/>
    </row>
    <row r="1347" spans="1:40" x14ac:dyDescent="0.25">
      <c r="A1347" s="50"/>
      <c r="AN1347" s="136"/>
    </row>
    <row r="1348" spans="1:40" x14ac:dyDescent="0.25">
      <c r="A1348" s="50"/>
      <c r="AN1348" s="136"/>
    </row>
    <row r="1349" spans="1:40" x14ac:dyDescent="0.25">
      <c r="A1349" s="50"/>
      <c r="AN1349" s="136"/>
    </row>
    <row r="1350" spans="1:40" x14ac:dyDescent="0.25">
      <c r="A1350" s="50"/>
      <c r="AN1350" s="136"/>
    </row>
    <row r="1351" spans="1:40" x14ac:dyDescent="0.25">
      <c r="A1351" s="50"/>
      <c r="AN1351" s="136"/>
    </row>
    <row r="1352" spans="1:40" x14ac:dyDescent="0.25">
      <c r="A1352" s="50"/>
      <c r="AN1352" s="136"/>
    </row>
    <row r="1353" spans="1:40" x14ac:dyDescent="0.25">
      <c r="A1353" s="50"/>
      <c r="AN1353" s="136"/>
    </row>
    <row r="1354" spans="1:40" x14ac:dyDescent="0.25">
      <c r="A1354" s="50"/>
      <c r="AN1354" s="136"/>
    </row>
    <row r="1355" spans="1:40" x14ac:dyDescent="0.25">
      <c r="A1355" s="50"/>
      <c r="AN1355" s="136"/>
    </row>
    <row r="1356" spans="1:40" x14ac:dyDescent="0.25">
      <c r="A1356" s="50"/>
      <c r="AN1356" s="136"/>
    </row>
    <row r="1357" spans="1:40" x14ac:dyDescent="0.25">
      <c r="A1357" s="50"/>
      <c r="AN1357" s="136"/>
    </row>
    <row r="1358" spans="1:40" x14ac:dyDescent="0.25">
      <c r="A1358" s="50"/>
      <c r="AN1358" s="136"/>
    </row>
    <row r="1359" spans="1:40" x14ac:dyDescent="0.25">
      <c r="A1359" s="50"/>
      <c r="AN1359" s="136"/>
    </row>
    <row r="1360" spans="1:40" x14ac:dyDescent="0.25">
      <c r="A1360" s="50"/>
      <c r="AN1360" s="136"/>
    </row>
    <row r="1361" spans="1:40" x14ac:dyDescent="0.25">
      <c r="A1361" s="50"/>
      <c r="AN1361" s="136"/>
    </row>
    <row r="1362" spans="1:40" x14ac:dyDescent="0.25">
      <c r="A1362" s="50"/>
      <c r="AN1362" s="136"/>
    </row>
    <row r="1363" spans="1:40" x14ac:dyDescent="0.25">
      <c r="A1363" s="50"/>
      <c r="AN1363" s="136"/>
    </row>
    <row r="1364" spans="1:40" x14ac:dyDescent="0.25">
      <c r="A1364" s="50"/>
      <c r="AN1364" s="136"/>
    </row>
    <row r="1365" spans="1:40" x14ac:dyDescent="0.25">
      <c r="A1365" s="50"/>
      <c r="AN1365" s="136"/>
    </row>
    <row r="1366" spans="1:40" x14ac:dyDescent="0.25">
      <c r="A1366" s="50"/>
      <c r="AN1366" s="136"/>
    </row>
    <row r="1367" spans="1:40" x14ac:dyDescent="0.25">
      <c r="A1367" s="50"/>
      <c r="AN1367" s="136"/>
    </row>
    <row r="1368" spans="1:40" x14ac:dyDescent="0.25">
      <c r="A1368" s="50"/>
      <c r="AN1368" s="136"/>
    </row>
    <row r="1369" spans="1:40" x14ac:dyDescent="0.25">
      <c r="A1369" s="50"/>
      <c r="AN1369" s="136"/>
    </row>
    <row r="1370" spans="1:40" x14ac:dyDescent="0.25">
      <c r="A1370" s="50"/>
      <c r="AN1370" s="136"/>
    </row>
    <row r="1371" spans="1:40" x14ac:dyDescent="0.25">
      <c r="A1371" s="50"/>
      <c r="AN1371" s="136"/>
    </row>
    <row r="1372" spans="1:40" x14ac:dyDescent="0.25">
      <c r="A1372" s="50"/>
      <c r="AN1372" s="136"/>
    </row>
    <row r="1373" spans="1:40" x14ac:dyDescent="0.25">
      <c r="A1373" s="50"/>
      <c r="AN1373" s="136"/>
    </row>
    <row r="1374" spans="1:40" x14ac:dyDescent="0.25">
      <c r="A1374" s="50"/>
      <c r="AN1374" s="136"/>
    </row>
    <row r="1375" spans="1:40" x14ac:dyDescent="0.25">
      <c r="A1375" s="50"/>
      <c r="AN1375" s="136"/>
    </row>
    <row r="1376" spans="1:40" x14ac:dyDescent="0.25">
      <c r="A1376" s="50"/>
      <c r="AN1376" s="136"/>
    </row>
    <row r="1377" spans="1:40" x14ac:dyDescent="0.25">
      <c r="A1377" s="50"/>
      <c r="AN1377" s="136"/>
    </row>
    <row r="1378" spans="1:40" x14ac:dyDescent="0.25">
      <c r="A1378" s="50"/>
      <c r="AN1378" s="136"/>
    </row>
    <row r="1379" spans="1:40" x14ac:dyDescent="0.25">
      <c r="A1379" s="50"/>
      <c r="AN1379" s="136"/>
    </row>
    <row r="1380" spans="1:40" x14ac:dyDescent="0.25">
      <c r="A1380" s="50"/>
      <c r="AN1380" s="136"/>
    </row>
    <row r="1381" spans="1:40" x14ac:dyDescent="0.25">
      <c r="A1381" s="50"/>
      <c r="AN1381" s="136"/>
    </row>
    <row r="1382" spans="1:40" x14ac:dyDescent="0.25">
      <c r="A1382" s="50"/>
      <c r="AN1382" s="136"/>
    </row>
    <row r="1383" spans="1:40" x14ac:dyDescent="0.25">
      <c r="A1383" s="50"/>
      <c r="AN1383" s="136"/>
    </row>
    <row r="1384" spans="1:40" x14ac:dyDescent="0.25">
      <c r="A1384" s="50"/>
      <c r="AN1384" s="136"/>
    </row>
    <row r="1385" spans="1:40" x14ac:dyDescent="0.25">
      <c r="A1385" s="50"/>
      <c r="AN1385" s="136"/>
    </row>
    <row r="1386" spans="1:40" x14ac:dyDescent="0.25">
      <c r="A1386" s="50"/>
      <c r="AN1386" s="136"/>
    </row>
    <row r="1387" spans="1:40" x14ac:dyDescent="0.25">
      <c r="A1387" s="50"/>
      <c r="AN1387" s="136"/>
    </row>
    <row r="1388" spans="1:40" x14ac:dyDescent="0.25">
      <c r="A1388" s="50"/>
      <c r="AN1388" s="136"/>
    </row>
    <row r="1389" spans="1:40" x14ac:dyDescent="0.25">
      <c r="A1389" s="50"/>
      <c r="AN1389" s="136"/>
    </row>
    <row r="1390" spans="1:40" x14ac:dyDescent="0.25">
      <c r="A1390" s="50"/>
      <c r="AN1390" s="136"/>
    </row>
    <row r="1391" spans="1:40" x14ac:dyDescent="0.25">
      <c r="A1391" s="50"/>
      <c r="AN1391" s="136"/>
    </row>
    <row r="1392" spans="1:40" x14ac:dyDescent="0.25">
      <c r="A1392" s="50"/>
      <c r="AN1392" s="136"/>
    </row>
    <row r="1393" spans="1:40" x14ac:dyDescent="0.25">
      <c r="A1393" s="50"/>
      <c r="AN1393" s="136"/>
    </row>
    <row r="1394" spans="1:40" x14ac:dyDescent="0.25">
      <c r="A1394" s="50"/>
      <c r="AN1394" s="136"/>
    </row>
    <row r="1395" spans="1:40" x14ac:dyDescent="0.25">
      <c r="A1395" s="50"/>
      <c r="AN1395" s="136"/>
    </row>
    <row r="1396" spans="1:40" x14ac:dyDescent="0.25">
      <c r="A1396" s="50"/>
      <c r="AN1396" s="136"/>
    </row>
    <row r="1397" spans="1:40" x14ac:dyDescent="0.25">
      <c r="A1397" s="50"/>
      <c r="AN1397" s="136"/>
    </row>
    <row r="1398" spans="1:40" x14ac:dyDescent="0.25">
      <c r="A1398" s="50"/>
      <c r="AN1398" s="136"/>
    </row>
    <row r="1399" spans="1:40" x14ac:dyDescent="0.25">
      <c r="A1399" s="50"/>
      <c r="AN1399" s="136"/>
    </row>
    <row r="1400" spans="1:40" x14ac:dyDescent="0.25">
      <c r="A1400" s="50"/>
      <c r="AN1400" s="136"/>
    </row>
    <row r="1401" spans="1:40" x14ac:dyDescent="0.25">
      <c r="A1401" s="50"/>
      <c r="AN1401" s="136"/>
    </row>
    <row r="1402" spans="1:40" x14ac:dyDescent="0.25">
      <c r="A1402" s="50"/>
      <c r="AN1402" s="136"/>
    </row>
    <row r="1403" spans="1:40" x14ac:dyDescent="0.25">
      <c r="A1403" s="50"/>
      <c r="AN1403" s="136"/>
    </row>
    <row r="1404" spans="1:40" x14ac:dyDescent="0.25">
      <c r="A1404" s="50"/>
      <c r="AN1404" s="136"/>
    </row>
    <row r="1405" spans="1:40" x14ac:dyDescent="0.25">
      <c r="A1405" s="50"/>
      <c r="AN1405" s="136"/>
    </row>
    <row r="1406" spans="1:40" x14ac:dyDescent="0.25">
      <c r="A1406" s="50"/>
      <c r="AN1406" s="136"/>
    </row>
    <row r="1407" spans="1:40" x14ac:dyDescent="0.25">
      <c r="A1407" s="50"/>
      <c r="AN1407" s="136"/>
    </row>
    <row r="1408" spans="1:40" x14ac:dyDescent="0.25">
      <c r="A1408" s="50"/>
      <c r="AN1408" s="136"/>
    </row>
    <row r="1409" spans="1:40" x14ac:dyDescent="0.25">
      <c r="A1409" s="50"/>
      <c r="AN1409" s="136"/>
    </row>
    <row r="1410" spans="1:40" x14ac:dyDescent="0.25">
      <c r="A1410" s="50"/>
      <c r="AN1410" s="136"/>
    </row>
    <row r="1411" spans="1:40" x14ac:dyDescent="0.25">
      <c r="A1411" s="50"/>
      <c r="AN1411" s="136"/>
    </row>
    <row r="1412" spans="1:40" x14ac:dyDescent="0.25">
      <c r="A1412" s="50"/>
      <c r="AN1412" s="136"/>
    </row>
    <row r="1413" spans="1:40" x14ac:dyDescent="0.25">
      <c r="A1413" s="50"/>
      <c r="AN1413" s="136"/>
    </row>
    <row r="1414" spans="1:40" x14ac:dyDescent="0.25">
      <c r="A1414" s="50"/>
      <c r="AN1414" s="136"/>
    </row>
    <row r="1415" spans="1:40" x14ac:dyDescent="0.25">
      <c r="A1415" s="50"/>
      <c r="AN1415" s="136"/>
    </row>
    <row r="1416" spans="1:40" x14ac:dyDescent="0.25">
      <c r="A1416" s="50"/>
      <c r="AN1416" s="136"/>
    </row>
    <row r="1417" spans="1:40" x14ac:dyDescent="0.25">
      <c r="A1417" s="50"/>
      <c r="AN1417" s="136"/>
    </row>
    <row r="1418" spans="1:40" x14ac:dyDescent="0.25">
      <c r="A1418" s="50"/>
      <c r="AN1418" s="136"/>
    </row>
    <row r="1419" spans="1:40" x14ac:dyDescent="0.25">
      <c r="A1419" s="50"/>
      <c r="AN1419" s="136"/>
    </row>
    <row r="1420" spans="1:40" x14ac:dyDescent="0.25">
      <c r="A1420" s="50"/>
      <c r="AN1420" s="136"/>
    </row>
    <row r="1421" spans="1:40" x14ac:dyDescent="0.25">
      <c r="A1421" s="50"/>
      <c r="AN1421" s="136"/>
    </row>
    <row r="1422" spans="1:40" x14ac:dyDescent="0.25">
      <c r="A1422" s="50"/>
      <c r="AN1422" s="136"/>
    </row>
    <row r="1423" spans="1:40" x14ac:dyDescent="0.25">
      <c r="A1423" s="50"/>
      <c r="AN1423" s="136"/>
    </row>
    <row r="1424" spans="1:40" x14ac:dyDescent="0.25">
      <c r="A1424" s="50"/>
      <c r="AN1424" s="136"/>
    </row>
    <row r="1425" spans="1:40" x14ac:dyDescent="0.25">
      <c r="A1425" s="50"/>
      <c r="AN1425" s="136"/>
    </row>
    <row r="1426" spans="1:40" x14ac:dyDescent="0.25">
      <c r="A1426" s="50"/>
      <c r="AN1426" s="136"/>
    </row>
    <row r="1427" spans="1:40" x14ac:dyDescent="0.25">
      <c r="A1427" s="50"/>
      <c r="AN1427" s="136"/>
    </row>
    <row r="1428" spans="1:40" x14ac:dyDescent="0.25">
      <c r="A1428" s="50"/>
      <c r="AN1428" s="136"/>
    </row>
    <row r="1429" spans="1:40" x14ac:dyDescent="0.25">
      <c r="A1429" s="50"/>
      <c r="AN1429" s="136"/>
    </row>
    <row r="1430" spans="1:40" x14ac:dyDescent="0.25">
      <c r="A1430" s="50"/>
      <c r="AN1430" s="136"/>
    </row>
    <row r="1431" spans="1:40" x14ac:dyDescent="0.25">
      <c r="A1431" s="50"/>
      <c r="AN1431" s="136"/>
    </row>
    <row r="1432" spans="1:40" x14ac:dyDescent="0.25">
      <c r="A1432" s="50"/>
      <c r="AN1432" s="136"/>
    </row>
    <row r="1433" spans="1:40" x14ac:dyDescent="0.25">
      <c r="A1433" s="50"/>
      <c r="AN1433" s="136"/>
    </row>
    <row r="1434" spans="1:40" x14ac:dyDescent="0.25">
      <c r="A1434" s="50"/>
      <c r="AN1434" s="136"/>
    </row>
    <row r="1435" spans="1:40" x14ac:dyDescent="0.25">
      <c r="A1435" s="50"/>
      <c r="AN1435" s="136"/>
    </row>
    <row r="1436" spans="1:40" x14ac:dyDescent="0.25">
      <c r="A1436" s="50"/>
      <c r="AN1436" s="136"/>
    </row>
    <row r="1437" spans="1:40" x14ac:dyDescent="0.25">
      <c r="A1437" s="50"/>
      <c r="AN1437" s="136"/>
    </row>
    <row r="1438" spans="1:40" x14ac:dyDescent="0.25">
      <c r="A1438" s="50"/>
      <c r="AN1438" s="136"/>
    </row>
    <row r="1439" spans="1:40" x14ac:dyDescent="0.25">
      <c r="A1439" s="50"/>
      <c r="AN1439" s="136"/>
    </row>
    <row r="1440" spans="1:40" x14ac:dyDescent="0.25">
      <c r="A1440" s="50"/>
      <c r="AN1440" s="136"/>
    </row>
    <row r="1441" spans="1:40" x14ac:dyDescent="0.25">
      <c r="A1441" s="50"/>
      <c r="AN1441" s="136"/>
    </row>
    <row r="1442" spans="1:40" x14ac:dyDescent="0.25">
      <c r="A1442" s="50"/>
      <c r="AN1442" s="136"/>
    </row>
    <row r="1443" spans="1:40" x14ac:dyDescent="0.25">
      <c r="A1443" s="50"/>
      <c r="AN1443" s="136"/>
    </row>
    <row r="1444" spans="1:40" x14ac:dyDescent="0.25">
      <c r="A1444" s="50"/>
      <c r="AN1444" s="136"/>
    </row>
    <row r="1445" spans="1:40" x14ac:dyDescent="0.25">
      <c r="A1445" s="50"/>
      <c r="AN1445" s="136"/>
    </row>
    <row r="1446" spans="1:40" x14ac:dyDescent="0.25">
      <c r="A1446" s="50"/>
      <c r="AN1446" s="136"/>
    </row>
    <row r="1447" spans="1:40" x14ac:dyDescent="0.25">
      <c r="A1447" s="50"/>
      <c r="AN1447" s="136"/>
    </row>
    <row r="1448" spans="1:40" x14ac:dyDescent="0.25">
      <c r="A1448" s="50"/>
      <c r="AN1448" s="136"/>
    </row>
    <row r="1449" spans="1:40" x14ac:dyDescent="0.25">
      <c r="A1449" s="50"/>
      <c r="AN1449" s="136"/>
    </row>
    <row r="1450" spans="1:40" x14ac:dyDescent="0.25">
      <c r="A1450" s="50"/>
      <c r="AN1450" s="136"/>
    </row>
    <row r="1451" spans="1:40" x14ac:dyDescent="0.25">
      <c r="A1451" s="50"/>
      <c r="AN1451" s="136"/>
    </row>
    <row r="1452" spans="1:40" x14ac:dyDescent="0.25">
      <c r="A1452" s="50"/>
      <c r="AN1452" s="136"/>
    </row>
    <row r="1453" spans="1:40" x14ac:dyDescent="0.25">
      <c r="A1453" s="50"/>
      <c r="AN1453" s="136"/>
    </row>
    <row r="1454" spans="1:40" x14ac:dyDescent="0.25">
      <c r="A1454" s="50"/>
      <c r="AN1454" s="136"/>
    </row>
    <row r="1455" spans="1:40" x14ac:dyDescent="0.25">
      <c r="A1455" s="50"/>
      <c r="AN1455" s="136"/>
    </row>
    <row r="1456" spans="1:40" x14ac:dyDescent="0.25">
      <c r="A1456" s="50"/>
      <c r="AN1456" s="136"/>
    </row>
    <row r="1457" spans="1:40" x14ac:dyDescent="0.25">
      <c r="A1457" s="50"/>
      <c r="AN1457" s="136"/>
    </row>
    <row r="1458" spans="1:40" x14ac:dyDescent="0.25">
      <c r="A1458" s="50"/>
      <c r="AN1458" s="136"/>
    </row>
    <row r="1459" spans="1:40" x14ac:dyDescent="0.25">
      <c r="A1459" s="50"/>
      <c r="AN1459" s="136"/>
    </row>
    <row r="1460" spans="1:40" x14ac:dyDescent="0.25">
      <c r="A1460" s="50"/>
      <c r="AN1460" s="136"/>
    </row>
    <row r="1461" spans="1:40" x14ac:dyDescent="0.25">
      <c r="A1461" s="50"/>
      <c r="AN1461" s="136"/>
    </row>
    <row r="1462" spans="1:40" x14ac:dyDescent="0.25">
      <c r="A1462" s="50"/>
      <c r="AN1462" s="136"/>
    </row>
    <row r="1463" spans="1:40" x14ac:dyDescent="0.25">
      <c r="A1463" s="50"/>
      <c r="AN1463" s="136"/>
    </row>
    <row r="1464" spans="1:40" x14ac:dyDescent="0.25">
      <c r="A1464" s="50"/>
      <c r="AN1464" s="136"/>
    </row>
    <row r="1465" spans="1:40" x14ac:dyDescent="0.25">
      <c r="A1465" s="50"/>
      <c r="AN1465" s="136"/>
    </row>
    <row r="1466" spans="1:40" x14ac:dyDescent="0.25">
      <c r="A1466" s="50"/>
      <c r="AN1466" s="136"/>
    </row>
    <row r="1467" spans="1:40" x14ac:dyDescent="0.25">
      <c r="A1467" s="50"/>
      <c r="AN1467" s="136"/>
    </row>
    <row r="1468" spans="1:40" x14ac:dyDescent="0.25">
      <c r="A1468" s="50"/>
      <c r="AN1468" s="136"/>
    </row>
    <row r="1469" spans="1:40" x14ac:dyDescent="0.25">
      <c r="A1469" s="50"/>
      <c r="AN1469" s="136"/>
    </row>
    <row r="1470" spans="1:40" x14ac:dyDescent="0.25">
      <c r="A1470" s="50"/>
      <c r="AN1470" s="136"/>
    </row>
    <row r="1471" spans="1:40" x14ac:dyDescent="0.25">
      <c r="A1471" s="50"/>
      <c r="AN1471" s="136"/>
    </row>
    <row r="1472" spans="1:40" x14ac:dyDescent="0.25">
      <c r="A1472" s="50"/>
      <c r="AN1472" s="136"/>
    </row>
    <row r="1473" spans="1:40" x14ac:dyDescent="0.25">
      <c r="A1473" s="50"/>
      <c r="AN1473" s="136"/>
    </row>
    <row r="1474" spans="1:40" x14ac:dyDescent="0.25">
      <c r="A1474" s="50"/>
      <c r="AN1474" s="136"/>
    </row>
    <row r="1475" spans="1:40" x14ac:dyDescent="0.25">
      <c r="A1475" s="50"/>
      <c r="AN1475" s="136"/>
    </row>
    <row r="1476" spans="1:40" x14ac:dyDescent="0.25">
      <c r="A1476" s="50"/>
      <c r="AN1476" s="136"/>
    </row>
    <row r="1477" spans="1:40" x14ac:dyDescent="0.25">
      <c r="A1477" s="50"/>
      <c r="AN1477" s="136"/>
    </row>
    <row r="1478" spans="1:40" x14ac:dyDescent="0.25">
      <c r="A1478" s="50"/>
      <c r="AN1478" s="136"/>
    </row>
    <row r="1479" spans="1:40" x14ac:dyDescent="0.25">
      <c r="A1479" s="50"/>
      <c r="AN1479" s="136"/>
    </row>
    <row r="1480" spans="1:40" x14ac:dyDescent="0.25">
      <c r="A1480" s="50"/>
      <c r="AN1480" s="136"/>
    </row>
    <row r="1481" spans="1:40" x14ac:dyDescent="0.25">
      <c r="A1481" s="50"/>
      <c r="AN1481" s="136"/>
    </row>
    <row r="1482" spans="1:40" x14ac:dyDescent="0.25">
      <c r="A1482" s="50"/>
      <c r="AN1482" s="136"/>
    </row>
    <row r="1483" spans="1:40" x14ac:dyDescent="0.25">
      <c r="A1483" s="50"/>
      <c r="AN1483" s="136"/>
    </row>
    <row r="1484" spans="1:40" x14ac:dyDescent="0.25">
      <c r="A1484" s="50"/>
      <c r="AN1484" s="136"/>
    </row>
    <row r="1485" spans="1:40" x14ac:dyDescent="0.25">
      <c r="A1485" s="50"/>
      <c r="AN1485" s="136"/>
    </row>
    <row r="1486" spans="1:40" x14ac:dyDescent="0.25">
      <c r="A1486" s="50"/>
      <c r="AN1486" s="136"/>
    </row>
    <row r="1487" spans="1:40" x14ac:dyDescent="0.25">
      <c r="A1487" s="50"/>
      <c r="AN1487" s="136"/>
    </row>
    <row r="1488" spans="1:40" x14ac:dyDescent="0.25">
      <c r="A1488" s="50"/>
      <c r="AN1488" s="136"/>
    </row>
    <row r="1489" spans="1:40" x14ac:dyDescent="0.25">
      <c r="A1489" s="50"/>
      <c r="AN1489" s="136"/>
    </row>
    <row r="1490" spans="1:40" x14ac:dyDescent="0.25">
      <c r="A1490" s="50"/>
      <c r="AN1490" s="136"/>
    </row>
    <row r="1491" spans="1:40" x14ac:dyDescent="0.25">
      <c r="A1491" s="50"/>
      <c r="AN1491" s="136"/>
    </row>
    <row r="1492" spans="1:40" x14ac:dyDescent="0.25">
      <c r="A1492" s="50"/>
      <c r="AN1492" s="136"/>
    </row>
    <row r="1493" spans="1:40" x14ac:dyDescent="0.25">
      <c r="A1493" s="50"/>
      <c r="AN1493" s="136"/>
    </row>
    <row r="1494" spans="1:40" x14ac:dyDescent="0.25">
      <c r="A1494" s="50"/>
      <c r="AN1494" s="136"/>
    </row>
    <row r="1495" spans="1:40" x14ac:dyDescent="0.25">
      <c r="A1495" s="50"/>
      <c r="AN1495" s="136"/>
    </row>
    <row r="1496" spans="1:40" x14ac:dyDescent="0.25">
      <c r="A1496" s="50"/>
      <c r="AN1496" s="136"/>
    </row>
    <row r="1497" spans="1:40" x14ac:dyDescent="0.25">
      <c r="A1497" s="50"/>
      <c r="AN1497" s="136"/>
    </row>
    <row r="1498" spans="1:40" x14ac:dyDescent="0.25">
      <c r="A1498" s="50"/>
      <c r="AN1498" s="136"/>
    </row>
    <row r="1499" spans="1:40" x14ac:dyDescent="0.25">
      <c r="A1499" s="50"/>
      <c r="AN1499" s="136"/>
    </row>
    <row r="1500" spans="1:40" x14ac:dyDescent="0.25">
      <c r="A1500" s="50"/>
      <c r="AN1500" s="136"/>
    </row>
    <row r="1501" spans="1:40" x14ac:dyDescent="0.25">
      <c r="A1501" s="50"/>
      <c r="AN1501" s="136"/>
    </row>
    <row r="1502" spans="1:40" x14ac:dyDescent="0.25">
      <c r="A1502" s="50"/>
      <c r="AN1502" s="136"/>
    </row>
    <row r="1503" spans="1:40" x14ac:dyDescent="0.25">
      <c r="A1503" s="50"/>
      <c r="AN1503" s="136"/>
    </row>
    <row r="1504" spans="1:40" x14ac:dyDescent="0.25">
      <c r="A1504" s="50"/>
      <c r="AN1504" s="136"/>
    </row>
    <row r="1505" spans="1:40" x14ac:dyDescent="0.25">
      <c r="A1505" s="50"/>
      <c r="AN1505" s="136"/>
    </row>
    <row r="1506" spans="1:40" x14ac:dyDescent="0.25">
      <c r="A1506" s="50"/>
      <c r="AN1506" s="136"/>
    </row>
    <row r="1507" spans="1:40" x14ac:dyDescent="0.25">
      <c r="A1507" s="50"/>
      <c r="AN1507" s="136"/>
    </row>
    <row r="1508" spans="1:40" x14ac:dyDescent="0.25">
      <c r="A1508" s="50"/>
      <c r="AN1508" s="136"/>
    </row>
    <row r="1509" spans="1:40" x14ac:dyDescent="0.25">
      <c r="A1509" s="50"/>
      <c r="AN1509" s="136"/>
    </row>
    <row r="1510" spans="1:40" x14ac:dyDescent="0.25">
      <c r="A1510" s="50"/>
      <c r="AN1510" s="136"/>
    </row>
    <row r="1511" spans="1:40" x14ac:dyDescent="0.25">
      <c r="A1511" s="50"/>
      <c r="AN1511" s="136"/>
    </row>
    <row r="1512" spans="1:40" x14ac:dyDescent="0.25">
      <c r="A1512" s="50"/>
      <c r="AN1512" s="136"/>
    </row>
    <row r="1513" spans="1:40" x14ac:dyDescent="0.25">
      <c r="A1513" s="50"/>
      <c r="AN1513" s="136"/>
    </row>
    <row r="1514" spans="1:40" x14ac:dyDescent="0.25">
      <c r="A1514" s="50"/>
      <c r="AN1514" s="136"/>
    </row>
    <row r="1515" spans="1:40" x14ac:dyDescent="0.25">
      <c r="A1515" s="50"/>
      <c r="AN1515" s="136"/>
    </row>
    <row r="1516" spans="1:40" x14ac:dyDescent="0.25">
      <c r="A1516" s="50"/>
      <c r="AN1516" s="136"/>
    </row>
    <row r="1517" spans="1:40" x14ac:dyDescent="0.25">
      <c r="A1517" s="50"/>
      <c r="AN1517" s="136"/>
    </row>
    <row r="1518" spans="1:40" x14ac:dyDescent="0.25">
      <c r="A1518" s="50"/>
      <c r="AN1518" s="136"/>
    </row>
    <row r="1519" spans="1:40" x14ac:dyDescent="0.25">
      <c r="A1519" s="50"/>
      <c r="AN1519" s="136"/>
    </row>
    <row r="1520" spans="1:40" x14ac:dyDescent="0.25">
      <c r="A1520" s="50"/>
      <c r="AN1520" s="136"/>
    </row>
    <row r="1521" spans="1:40" x14ac:dyDescent="0.25">
      <c r="A1521" s="50"/>
      <c r="AN1521" s="136"/>
    </row>
    <row r="1522" spans="1:40" x14ac:dyDescent="0.25">
      <c r="A1522" s="50"/>
      <c r="AN1522" s="136"/>
    </row>
    <row r="1523" spans="1:40" x14ac:dyDescent="0.25">
      <c r="A1523" s="50"/>
      <c r="AN1523" s="136"/>
    </row>
    <row r="1524" spans="1:40" x14ac:dyDescent="0.25">
      <c r="A1524" s="50"/>
      <c r="AN1524" s="136"/>
    </row>
    <row r="1525" spans="1:40" x14ac:dyDescent="0.25">
      <c r="A1525" s="50"/>
      <c r="AN1525" s="136"/>
    </row>
    <row r="1526" spans="1:40" x14ac:dyDescent="0.25">
      <c r="A1526" s="50"/>
      <c r="AN1526" s="136"/>
    </row>
    <row r="1527" spans="1:40" x14ac:dyDescent="0.25">
      <c r="A1527" s="50"/>
      <c r="AN1527" s="136"/>
    </row>
    <row r="1528" spans="1:40" x14ac:dyDescent="0.25">
      <c r="A1528" s="50"/>
      <c r="AN1528" s="136"/>
    </row>
    <row r="1529" spans="1:40" x14ac:dyDescent="0.25">
      <c r="A1529" s="50"/>
      <c r="AN1529" s="136"/>
    </row>
    <row r="1530" spans="1:40" x14ac:dyDescent="0.25">
      <c r="A1530" s="50"/>
      <c r="AN1530" s="136"/>
    </row>
    <row r="1531" spans="1:40" x14ac:dyDescent="0.25">
      <c r="A1531" s="50"/>
      <c r="AN1531" s="136"/>
    </row>
    <row r="1532" spans="1:40" x14ac:dyDescent="0.25">
      <c r="A1532" s="50"/>
      <c r="AN1532" s="136"/>
    </row>
    <row r="1533" spans="1:40" x14ac:dyDescent="0.25">
      <c r="A1533" s="50"/>
      <c r="AN1533" s="136"/>
    </row>
    <row r="1534" spans="1:40" x14ac:dyDescent="0.25">
      <c r="A1534" s="50"/>
      <c r="AN1534" s="136"/>
    </row>
    <row r="1535" spans="1:40" x14ac:dyDescent="0.25">
      <c r="A1535" s="50"/>
      <c r="AN1535" s="136"/>
    </row>
    <row r="1536" spans="1:40" x14ac:dyDescent="0.25">
      <c r="A1536" s="50"/>
      <c r="AN1536" s="136"/>
    </row>
    <row r="1537" spans="1:40" x14ac:dyDescent="0.25">
      <c r="A1537" s="50"/>
      <c r="AN1537" s="136"/>
    </row>
    <row r="1538" spans="1:40" x14ac:dyDescent="0.25">
      <c r="A1538" s="50"/>
      <c r="AN1538" s="136"/>
    </row>
    <row r="1539" spans="1:40" x14ac:dyDescent="0.25">
      <c r="A1539" s="50"/>
      <c r="AN1539" s="136"/>
    </row>
    <row r="1540" spans="1:40" x14ac:dyDescent="0.25">
      <c r="A1540" s="50"/>
      <c r="AN1540" s="136"/>
    </row>
    <row r="1541" spans="1:40" x14ac:dyDescent="0.25">
      <c r="A1541" s="50"/>
      <c r="AN1541" s="136"/>
    </row>
    <row r="1542" spans="1:40" x14ac:dyDescent="0.25">
      <c r="A1542" s="50"/>
      <c r="AN1542" s="136"/>
    </row>
    <row r="1543" spans="1:40" x14ac:dyDescent="0.25">
      <c r="A1543" s="50"/>
      <c r="AN1543" s="136"/>
    </row>
    <row r="1544" spans="1:40" x14ac:dyDescent="0.25">
      <c r="A1544" s="50"/>
      <c r="AN1544" s="136"/>
    </row>
    <row r="1545" spans="1:40" x14ac:dyDescent="0.25">
      <c r="A1545" s="50"/>
      <c r="AN1545" s="136"/>
    </row>
    <row r="1546" spans="1:40" x14ac:dyDescent="0.25">
      <c r="A1546" s="50"/>
      <c r="AN1546" s="136"/>
    </row>
    <row r="1547" spans="1:40" x14ac:dyDescent="0.25">
      <c r="A1547" s="50"/>
      <c r="AN1547" s="136"/>
    </row>
    <row r="1548" spans="1:40" x14ac:dyDescent="0.25">
      <c r="A1548" s="50"/>
      <c r="AN1548" s="136"/>
    </row>
    <row r="1549" spans="1:40" x14ac:dyDescent="0.25">
      <c r="A1549" s="50"/>
      <c r="AN1549" s="136"/>
    </row>
    <row r="1550" spans="1:40" x14ac:dyDescent="0.25">
      <c r="A1550" s="50"/>
      <c r="AN1550" s="136"/>
    </row>
    <row r="1551" spans="1:40" x14ac:dyDescent="0.25">
      <c r="A1551" s="50"/>
      <c r="AN1551" s="136"/>
    </row>
    <row r="1552" spans="1:40" x14ac:dyDescent="0.25">
      <c r="A1552" s="50"/>
      <c r="AN1552" s="136"/>
    </row>
    <row r="1553" spans="1:40" x14ac:dyDescent="0.25">
      <c r="A1553" s="50"/>
      <c r="AN1553" s="136"/>
    </row>
    <row r="1554" spans="1:40" x14ac:dyDescent="0.25">
      <c r="A1554" s="50"/>
      <c r="AN1554" s="136"/>
    </row>
    <row r="1555" spans="1:40" x14ac:dyDescent="0.25">
      <c r="A1555" s="50"/>
      <c r="AN1555" s="136"/>
    </row>
    <row r="1556" spans="1:40" x14ac:dyDescent="0.25">
      <c r="A1556" s="50"/>
      <c r="AN1556" s="136"/>
    </row>
    <row r="1557" spans="1:40" x14ac:dyDescent="0.25">
      <c r="A1557" s="50"/>
      <c r="AN1557" s="136"/>
    </row>
    <row r="1558" spans="1:40" x14ac:dyDescent="0.25">
      <c r="A1558" s="50"/>
      <c r="AN1558" s="136"/>
    </row>
    <row r="1559" spans="1:40" x14ac:dyDescent="0.25">
      <c r="A1559" s="50"/>
      <c r="AN1559" s="136"/>
    </row>
    <row r="1560" spans="1:40" x14ac:dyDescent="0.25">
      <c r="A1560" s="50"/>
      <c r="AN1560" s="136"/>
    </row>
    <row r="1561" spans="1:40" x14ac:dyDescent="0.25">
      <c r="A1561" s="50"/>
      <c r="AN1561" s="136"/>
    </row>
    <row r="1562" spans="1:40" x14ac:dyDescent="0.25">
      <c r="A1562" s="50"/>
      <c r="AN1562" s="136"/>
    </row>
    <row r="1563" spans="1:40" x14ac:dyDescent="0.25">
      <c r="A1563" s="50"/>
      <c r="AN1563" s="136"/>
    </row>
    <row r="1564" spans="1:40" x14ac:dyDescent="0.25">
      <c r="A1564" s="50"/>
      <c r="AN1564" s="136"/>
    </row>
    <row r="1565" spans="1:40" x14ac:dyDescent="0.25">
      <c r="A1565" s="50"/>
      <c r="AN1565" s="136"/>
    </row>
    <row r="1566" spans="1:40" x14ac:dyDescent="0.25">
      <c r="A1566" s="50"/>
      <c r="AN1566" s="136"/>
    </row>
    <row r="1567" spans="1:40" x14ac:dyDescent="0.25">
      <c r="A1567" s="50"/>
      <c r="AN1567" s="136"/>
    </row>
    <row r="1568" spans="1:40" x14ac:dyDescent="0.25">
      <c r="A1568" s="50"/>
      <c r="AN1568" s="136"/>
    </row>
    <row r="1569" spans="1:40" x14ac:dyDescent="0.25">
      <c r="A1569" s="50"/>
      <c r="AN1569" s="136"/>
    </row>
    <row r="1570" spans="1:40" x14ac:dyDescent="0.25">
      <c r="A1570" s="50"/>
      <c r="AN1570" s="136"/>
    </row>
    <row r="1571" spans="1:40" x14ac:dyDescent="0.25">
      <c r="A1571" s="50"/>
      <c r="AN1571" s="136"/>
    </row>
    <row r="1572" spans="1:40" x14ac:dyDescent="0.25">
      <c r="A1572" s="50"/>
      <c r="AN1572" s="136"/>
    </row>
    <row r="1573" spans="1:40" x14ac:dyDescent="0.25">
      <c r="A1573" s="50"/>
      <c r="AN1573" s="136"/>
    </row>
    <row r="1574" spans="1:40" x14ac:dyDescent="0.25">
      <c r="A1574" s="50"/>
      <c r="AN1574" s="136"/>
    </row>
    <row r="1575" spans="1:40" x14ac:dyDescent="0.25">
      <c r="A1575" s="50"/>
      <c r="AN1575" s="136"/>
    </row>
    <row r="1576" spans="1:40" x14ac:dyDescent="0.25">
      <c r="A1576" s="50"/>
      <c r="AN1576" s="136"/>
    </row>
    <row r="1577" spans="1:40" x14ac:dyDescent="0.25">
      <c r="A1577" s="50"/>
      <c r="AN1577" s="136"/>
    </row>
    <row r="1578" spans="1:40" x14ac:dyDescent="0.25">
      <c r="A1578" s="50"/>
      <c r="AN1578" s="136"/>
    </row>
    <row r="1579" spans="1:40" x14ac:dyDescent="0.25">
      <c r="A1579" s="50"/>
      <c r="AN1579" s="136"/>
    </row>
    <row r="1580" spans="1:40" x14ac:dyDescent="0.25">
      <c r="A1580" s="50"/>
      <c r="AN1580" s="136"/>
    </row>
    <row r="1581" spans="1:40" x14ac:dyDescent="0.25">
      <c r="A1581" s="50"/>
      <c r="AN1581" s="136"/>
    </row>
    <row r="1582" spans="1:40" x14ac:dyDescent="0.25">
      <c r="A1582" s="50"/>
      <c r="AN1582" s="136"/>
    </row>
    <row r="1583" spans="1:40" x14ac:dyDescent="0.25">
      <c r="A1583" s="50"/>
      <c r="AN1583" s="136"/>
    </row>
    <row r="1584" spans="1:40" x14ac:dyDescent="0.25">
      <c r="A1584" s="50"/>
      <c r="AN1584" s="136"/>
    </row>
    <row r="1585" spans="1:40" x14ac:dyDescent="0.25">
      <c r="A1585" s="50"/>
      <c r="AN1585" s="136"/>
    </row>
    <row r="1586" spans="1:40" x14ac:dyDescent="0.25">
      <c r="A1586" s="50"/>
      <c r="AN1586" s="136"/>
    </row>
    <row r="1587" spans="1:40" x14ac:dyDescent="0.25">
      <c r="A1587" s="50"/>
      <c r="AN1587" s="136"/>
    </row>
    <row r="1588" spans="1:40" x14ac:dyDescent="0.25">
      <c r="A1588" s="50"/>
      <c r="AN1588" s="136"/>
    </row>
    <row r="1589" spans="1:40" x14ac:dyDescent="0.25">
      <c r="A1589" s="50"/>
      <c r="AN1589" s="136"/>
    </row>
    <row r="1590" spans="1:40" x14ac:dyDescent="0.25">
      <c r="A1590" s="50"/>
      <c r="AN1590" s="136"/>
    </row>
    <row r="1591" spans="1:40" x14ac:dyDescent="0.25">
      <c r="A1591" s="50"/>
      <c r="AN1591" s="136"/>
    </row>
    <row r="1592" spans="1:40" x14ac:dyDescent="0.25">
      <c r="A1592" s="50"/>
      <c r="AN1592" s="136"/>
    </row>
    <row r="1593" spans="1:40" x14ac:dyDescent="0.25">
      <c r="A1593" s="50"/>
      <c r="AN1593" s="136"/>
    </row>
    <row r="1594" spans="1:40" x14ac:dyDescent="0.25">
      <c r="A1594" s="50"/>
      <c r="AN1594" s="136"/>
    </row>
    <row r="1595" spans="1:40" x14ac:dyDescent="0.25">
      <c r="A1595" s="50"/>
      <c r="AN1595" s="136"/>
    </row>
    <row r="1596" spans="1:40" x14ac:dyDescent="0.25">
      <c r="A1596" s="50"/>
      <c r="AN1596" s="136"/>
    </row>
    <row r="1597" spans="1:40" x14ac:dyDescent="0.25">
      <c r="A1597" s="50"/>
      <c r="AN1597" s="136"/>
    </row>
    <row r="1598" spans="1:40" x14ac:dyDescent="0.25">
      <c r="A1598" s="50"/>
      <c r="AN1598" s="136"/>
    </row>
    <row r="1599" spans="1:40" x14ac:dyDescent="0.25">
      <c r="A1599" s="50"/>
      <c r="AN1599" s="136"/>
    </row>
    <row r="1600" spans="1:40" x14ac:dyDescent="0.25">
      <c r="A1600" s="50"/>
      <c r="AN1600" s="136"/>
    </row>
    <row r="1601" spans="1:40" x14ac:dyDescent="0.25">
      <c r="A1601" s="50"/>
      <c r="AN1601" s="136"/>
    </row>
    <row r="1602" spans="1:40" x14ac:dyDescent="0.25">
      <c r="A1602" s="50"/>
      <c r="AN1602" s="136"/>
    </row>
    <row r="1603" spans="1:40" x14ac:dyDescent="0.25">
      <c r="A1603" s="50"/>
      <c r="AN1603" s="136"/>
    </row>
    <row r="1604" spans="1:40" x14ac:dyDescent="0.25">
      <c r="A1604" s="50"/>
      <c r="AN1604" s="136"/>
    </row>
    <row r="1605" spans="1:40" x14ac:dyDescent="0.25">
      <c r="A1605" s="50"/>
      <c r="AN1605" s="136"/>
    </row>
    <row r="1606" spans="1:40" x14ac:dyDescent="0.25">
      <c r="A1606" s="50"/>
      <c r="AN1606" s="136"/>
    </row>
    <row r="1607" spans="1:40" x14ac:dyDescent="0.25">
      <c r="A1607" s="50"/>
      <c r="AN1607" s="136"/>
    </row>
    <row r="1608" spans="1:40" x14ac:dyDescent="0.25">
      <c r="A1608" s="50"/>
      <c r="AN1608" s="136"/>
    </row>
    <row r="1609" spans="1:40" x14ac:dyDescent="0.25">
      <c r="A1609" s="50"/>
      <c r="AN1609" s="136"/>
    </row>
    <row r="1610" spans="1:40" x14ac:dyDescent="0.25">
      <c r="A1610" s="50"/>
      <c r="AN1610" s="136"/>
    </row>
    <row r="1611" spans="1:40" x14ac:dyDescent="0.25">
      <c r="A1611" s="50"/>
      <c r="AN1611" s="136"/>
    </row>
    <row r="1612" spans="1:40" x14ac:dyDescent="0.25">
      <c r="A1612" s="50"/>
      <c r="AN1612" s="136"/>
    </row>
    <row r="1613" spans="1:40" x14ac:dyDescent="0.25">
      <c r="A1613" s="50"/>
      <c r="AN1613" s="136"/>
    </row>
    <row r="1614" spans="1:40" x14ac:dyDescent="0.25">
      <c r="A1614" s="50"/>
      <c r="AN1614" s="136"/>
    </row>
    <row r="1615" spans="1:40" x14ac:dyDescent="0.25">
      <c r="A1615" s="50"/>
      <c r="AN1615" s="136"/>
    </row>
    <row r="1616" spans="1:40" x14ac:dyDescent="0.25">
      <c r="A1616" s="50"/>
      <c r="AN1616" s="136"/>
    </row>
    <row r="1617" spans="1:40" x14ac:dyDescent="0.25">
      <c r="A1617" s="50"/>
      <c r="AN1617" s="136"/>
    </row>
    <row r="1618" spans="1:40" x14ac:dyDescent="0.25">
      <c r="A1618" s="50"/>
      <c r="AN1618" s="136"/>
    </row>
    <row r="1619" spans="1:40" x14ac:dyDescent="0.25">
      <c r="A1619" s="50"/>
      <c r="AN1619" s="136"/>
    </row>
    <row r="1620" spans="1:40" x14ac:dyDescent="0.25">
      <c r="A1620" s="50"/>
      <c r="AN1620" s="136"/>
    </row>
    <row r="1621" spans="1:40" x14ac:dyDescent="0.25">
      <c r="A1621" s="50"/>
      <c r="AN1621" s="136"/>
    </row>
    <row r="1622" spans="1:40" x14ac:dyDescent="0.25">
      <c r="A1622" s="50"/>
      <c r="AN1622" s="136"/>
    </row>
    <row r="1623" spans="1:40" x14ac:dyDescent="0.25">
      <c r="A1623" s="50"/>
      <c r="AN1623" s="136"/>
    </row>
    <row r="1624" spans="1:40" x14ac:dyDescent="0.25">
      <c r="A1624" s="50"/>
      <c r="AN1624" s="136"/>
    </row>
    <row r="1625" spans="1:40" x14ac:dyDescent="0.25">
      <c r="A1625" s="50"/>
      <c r="AN1625" s="136"/>
    </row>
    <row r="1626" spans="1:40" x14ac:dyDescent="0.25">
      <c r="A1626" s="50"/>
      <c r="AN1626" s="136"/>
    </row>
    <row r="1627" spans="1:40" x14ac:dyDescent="0.25">
      <c r="A1627" s="50"/>
      <c r="AN1627" s="136"/>
    </row>
    <row r="1628" spans="1:40" x14ac:dyDescent="0.25">
      <c r="A1628" s="50"/>
      <c r="AN1628" s="136"/>
    </row>
    <row r="1629" spans="1:40" x14ac:dyDescent="0.25">
      <c r="A1629" s="50"/>
      <c r="AN1629" s="136"/>
    </row>
    <row r="1630" spans="1:40" x14ac:dyDescent="0.25">
      <c r="A1630" s="50"/>
      <c r="AN1630" s="136"/>
    </row>
    <row r="1631" spans="1:40" x14ac:dyDescent="0.25">
      <c r="A1631" s="50"/>
      <c r="AN1631" s="136"/>
    </row>
    <row r="1632" spans="1:40" x14ac:dyDescent="0.25">
      <c r="A1632" s="50"/>
      <c r="AN1632" s="136"/>
    </row>
    <row r="1633" spans="1:40" x14ac:dyDescent="0.25">
      <c r="A1633" s="50"/>
      <c r="AN1633" s="136"/>
    </row>
    <row r="1634" spans="1:40" x14ac:dyDescent="0.25">
      <c r="A1634" s="50"/>
      <c r="AN1634" s="136"/>
    </row>
    <row r="1635" spans="1:40" x14ac:dyDescent="0.25">
      <c r="A1635" s="50"/>
      <c r="AN1635" s="136"/>
    </row>
    <row r="1636" spans="1:40" x14ac:dyDescent="0.25">
      <c r="A1636" s="50"/>
      <c r="AN1636" s="136"/>
    </row>
    <row r="1637" spans="1:40" x14ac:dyDescent="0.25">
      <c r="A1637" s="50"/>
      <c r="AN1637" s="136"/>
    </row>
    <row r="1638" spans="1:40" x14ac:dyDescent="0.25">
      <c r="A1638" s="50"/>
      <c r="AN1638" s="136"/>
    </row>
    <row r="1639" spans="1:40" x14ac:dyDescent="0.25">
      <c r="A1639" s="50"/>
      <c r="AN1639" s="136"/>
    </row>
    <row r="1640" spans="1:40" x14ac:dyDescent="0.25">
      <c r="A1640" s="50"/>
      <c r="AN1640" s="136"/>
    </row>
    <row r="1641" spans="1:40" x14ac:dyDescent="0.25">
      <c r="A1641" s="50"/>
      <c r="AN1641" s="136"/>
    </row>
    <row r="1642" spans="1:40" x14ac:dyDescent="0.25">
      <c r="A1642" s="50"/>
      <c r="AN1642" s="136"/>
    </row>
    <row r="1643" spans="1:40" x14ac:dyDescent="0.25">
      <c r="A1643" s="50"/>
      <c r="AN1643" s="136"/>
    </row>
    <row r="1644" spans="1:40" x14ac:dyDescent="0.25">
      <c r="A1644" s="50"/>
      <c r="AN1644" s="136"/>
    </row>
    <row r="1645" spans="1:40" x14ac:dyDescent="0.25">
      <c r="A1645" s="50"/>
      <c r="AN1645" s="136"/>
    </row>
    <row r="1646" spans="1:40" x14ac:dyDescent="0.25">
      <c r="A1646" s="50"/>
      <c r="AN1646" s="136"/>
    </row>
    <row r="1647" spans="1:40" x14ac:dyDescent="0.25">
      <c r="A1647" s="50"/>
      <c r="AN1647" s="136"/>
    </row>
    <row r="1648" spans="1:40" x14ac:dyDescent="0.25">
      <c r="A1648" s="50"/>
      <c r="AN1648" s="136"/>
    </row>
    <row r="1649" spans="1:40" x14ac:dyDescent="0.25">
      <c r="A1649" s="50"/>
      <c r="AN1649" s="136"/>
    </row>
    <row r="1650" spans="1:40" x14ac:dyDescent="0.25">
      <c r="A1650" s="50"/>
      <c r="AN1650" s="136"/>
    </row>
    <row r="1651" spans="1:40" x14ac:dyDescent="0.25">
      <c r="A1651" s="50"/>
      <c r="AN1651" s="136"/>
    </row>
    <row r="1652" spans="1:40" x14ac:dyDescent="0.25">
      <c r="A1652" s="50"/>
      <c r="AN1652" s="136"/>
    </row>
    <row r="1653" spans="1:40" x14ac:dyDescent="0.25">
      <c r="A1653" s="50"/>
      <c r="AN1653" s="136"/>
    </row>
    <row r="1654" spans="1:40" x14ac:dyDescent="0.25">
      <c r="A1654" s="50"/>
      <c r="AN1654" s="136"/>
    </row>
    <row r="1655" spans="1:40" x14ac:dyDescent="0.25">
      <c r="A1655" s="50"/>
      <c r="AN1655" s="136"/>
    </row>
    <row r="1656" spans="1:40" x14ac:dyDescent="0.25">
      <c r="A1656" s="50"/>
      <c r="AN1656" s="136"/>
    </row>
    <row r="1657" spans="1:40" x14ac:dyDescent="0.25">
      <c r="A1657" s="50"/>
      <c r="AN1657" s="136"/>
    </row>
    <row r="1658" spans="1:40" x14ac:dyDescent="0.25">
      <c r="A1658" s="50"/>
      <c r="AN1658" s="136"/>
    </row>
    <row r="1659" spans="1:40" x14ac:dyDescent="0.25">
      <c r="A1659" s="50"/>
      <c r="AN1659" s="136"/>
    </row>
    <row r="1660" spans="1:40" x14ac:dyDescent="0.25">
      <c r="A1660" s="50"/>
      <c r="AN1660" s="136"/>
    </row>
    <row r="1661" spans="1:40" x14ac:dyDescent="0.25">
      <c r="A1661" s="50"/>
      <c r="AN1661" s="136"/>
    </row>
    <row r="1662" spans="1:40" x14ac:dyDescent="0.25">
      <c r="A1662" s="50"/>
      <c r="AN1662" s="136"/>
    </row>
    <row r="1663" spans="1:40" x14ac:dyDescent="0.25">
      <c r="A1663" s="50"/>
      <c r="AN1663" s="136"/>
    </row>
    <row r="1664" spans="1:40" x14ac:dyDescent="0.25">
      <c r="A1664" s="50"/>
      <c r="AN1664" s="136"/>
    </row>
    <row r="1665" spans="1:40" x14ac:dyDescent="0.25">
      <c r="A1665" s="50"/>
      <c r="AN1665" s="136"/>
    </row>
    <row r="1666" spans="1:40" x14ac:dyDescent="0.25">
      <c r="A1666" s="50"/>
      <c r="AN1666" s="136"/>
    </row>
    <row r="1667" spans="1:40" x14ac:dyDescent="0.25">
      <c r="A1667" s="50"/>
      <c r="AN1667" s="136"/>
    </row>
    <row r="1668" spans="1:40" x14ac:dyDescent="0.25">
      <c r="A1668" s="50"/>
      <c r="AN1668" s="136"/>
    </row>
    <row r="1669" spans="1:40" x14ac:dyDescent="0.25">
      <c r="A1669" s="50"/>
      <c r="AN1669" s="136"/>
    </row>
    <row r="1670" spans="1:40" x14ac:dyDescent="0.25">
      <c r="A1670" s="50"/>
      <c r="AN1670" s="136"/>
    </row>
    <row r="1671" spans="1:40" x14ac:dyDescent="0.25">
      <c r="A1671" s="50"/>
      <c r="AN1671" s="136"/>
    </row>
    <row r="1672" spans="1:40" x14ac:dyDescent="0.25">
      <c r="A1672" s="50"/>
      <c r="AN1672" s="136"/>
    </row>
    <row r="1673" spans="1:40" x14ac:dyDescent="0.25">
      <c r="A1673" s="50"/>
      <c r="AN1673" s="136"/>
    </row>
    <row r="1674" spans="1:40" x14ac:dyDescent="0.25">
      <c r="A1674" s="50"/>
      <c r="AN1674" s="136"/>
    </row>
    <row r="1675" spans="1:40" x14ac:dyDescent="0.25">
      <c r="A1675" s="50"/>
      <c r="AN1675" s="136"/>
    </row>
    <row r="1676" spans="1:40" x14ac:dyDescent="0.25">
      <c r="A1676" s="50"/>
      <c r="AN1676" s="136"/>
    </row>
    <row r="1677" spans="1:40" x14ac:dyDescent="0.25">
      <c r="A1677" s="50"/>
      <c r="AN1677" s="136"/>
    </row>
    <row r="1678" spans="1:40" x14ac:dyDescent="0.25">
      <c r="A1678" s="50"/>
      <c r="AN1678" s="136"/>
    </row>
    <row r="1679" spans="1:40" x14ac:dyDescent="0.25">
      <c r="A1679" s="50"/>
      <c r="AN1679" s="136"/>
    </row>
    <row r="1680" spans="1:40" x14ac:dyDescent="0.25">
      <c r="A1680" s="50"/>
      <c r="AN1680" s="136"/>
    </row>
    <row r="1681" spans="1:40" x14ac:dyDescent="0.25">
      <c r="A1681" s="50"/>
      <c r="AN1681" s="136"/>
    </row>
    <row r="1682" spans="1:40" x14ac:dyDescent="0.25">
      <c r="A1682" s="50"/>
      <c r="AN1682" s="136"/>
    </row>
    <row r="1683" spans="1:40" x14ac:dyDescent="0.25">
      <c r="A1683" s="50"/>
      <c r="AN1683" s="136"/>
    </row>
    <row r="1684" spans="1:40" x14ac:dyDescent="0.25">
      <c r="A1684" s="50"/>
      <c r="AN1684" s="136"/>
    </row>
    <row r="1685" spans="1:40" x14ac:dyDescent="0.25">
      <c r="A1685" s="50"/>
      <c r="AN1685" s="136"/>
    </row>
    <row r="1686" spans="1:40" x14ac:dyDescent="0.25">
      <c r="A1686" s="50"/>
      <c r="AN1686" s="136"/>
    </row>
    <row r="1687" spans="1:40" x14ac:dyDescent="0.25">
      <c r="A1687" s="50"/>
      <c r="AN1687" s="136"/>
    </row>
    <row r="1688" spans="1:40" x14ac:dyDescent="0.25">
      <c r="A1688" s="50"/>
      <c r="AN1688" s="136"/>
    </row>
    <row r="1689" spans="1:40" x14ac:dyDescent="0.25">
      <c r="A1689" s="50"/>
      <c r="AN1689" s="136"/>
    </row>
    <row r="1690" spans="1:40" x14ac:dyDescent="0.25">
      <c r="A1690" s="50"/>
      <c r="AN1690" s="136"/>
    </row>
    <row r="1691" spans="1:40" x14ac:dyDescent="0.25">
      <c r="A1691" s="50"/>
      <c r="AN1691" s="136"/>
    </row>
    <row r="1692" spans="1:40" x14ac:dyDescent="0.25">
      <c r="A1692" s="50"/>
      <c r="AN1692" s="136"/>
    </row>
    <row r="1693" spans="1:40" x14ac:dyDescent="0.25">
      <c r="A1693" s="50"/>
      <c r="AN1693" s="136"/>
    </row>
    <row r="1694" spans="1:40" x14ac:dyDescent="0.25">
      <c r="A1694" s="50"/>
      <c r="AN1694" s="136"/>
    </row>
    <row r="1695" spans="1:40" x14ac:dyDescent="0.25">
      <c r="A1695" s="50"/>
      <c r="AN1695" s="136"/>
    </row>
    <row r="1696" spans="1:40" x14ac:dyDescent="0.25">
      <c r="A1696" s="50"/>
      <c r="AN1696" s="136"/>
    </row>
    <row r="1697" spans="1:40" x14ac:dyDescent="0.25">
      <c r="A1697" s="50"/>
      <c r="AN1697" s="136"/>
    </row>
    <row r="1698" spans="1:40" x14ac:dyDescent="0.25">
      <c r="A1698" s="50"/>
      <c r="AN1698" s="136"/>
    </row>
    <row r="1699" spans="1:40" x14ac:dyDescent="0.25">
      <c r="A1699" s="50"/>
      <c r="AN1699" s="136"/>
    </row>
    <row r="1700" spans="1:40" x14ac:dyDescent="0.25">
      <c r="AN1700" s="136"/>
    </row>
    <row r="1701" spans="1:40" x14ac:dyDescent="0.25">
      <c r="AN1701" s="136"/>
    </row>
    <row r="1702" spans="1:40" x14ac:dyDescent="0.25">
      <c r="AN1702" s="136"/>
    </row>
    <row r="1703" spans="1:40" x14ac:dyDescent="0.25">
      <c r="AN1703" s="136"/>
    </row>
    <row r="1704" spans="1:40" x14ac:dyDescent="0.25">
      <c r="AN1704" s="136"/>
    </row>
    <row r="1705" spans="1:40" x14ac:dyDescent="0.25">
      <c r="AN1705" s="136"/>
    </row>
    <row r="1706" spans="1:40" x14ac:dyDescent="0.25">
      <c r="AN1706" s="136"/>
    </row>
    <row r="1707" spans="1:40" x14ac:dyDescent="0.25">
      <c r="AN1707" s="136"/>
    </row>
    <row r="1708" spans="1:40" x14ac:dyDescent="0.25">
      <c r="AN1708" s="136"/>
    </row>
    <row r="1709" spans="1:40" x14ac:dyDescent="0.25">
      <c r="AN1709" s="136"/>
    </row>
    <row r="1710" spans="1:40" x14ac:dyDescent="0.25">
      <c r="AN1710" s="136"/>
    </row>
    <row r="1711" spans="1:40" x14ac:dyDescent="0.25">
      <c r="AN1711" s="136"/>
    </row>
    <row r="1712" spans="1:40" x14ac:dyDescent="0.25">
      <c r="AN1712" s="136"/>
    </row>
    <row r="1713" spans="40:40" x14ac:dyDescent="0.25">
      <c r="AN1713" s="136"/>
    </row>
    <row r="1714" spans="40:40" x14ac:dyDescent="0.25">
      <c r="AN1714" s="136"/>
    </row>
    <row r="1715" spans="40:40" x14ac:dyDescent="0.25">
      <c r="AN1715" s="136"/>
    </row>
    <row r="1716" spans="40:40" x14ac:dyDescent="0.25">
      <c r="AN1716" s="136"/>
    </row>
    <row r="1717" spans="40:40" x14ac:dyDescent="0.25">
      <c r="AN1717" s="136"/>
    </row>
    <row r="1718" spans="40:40" x14ac:dyDescent="0.25">
      <c r="AN1718" s="136"/>
    </row>
    <row r="1719" spans="40:40" x14ac:dyDescent="0.25">
      <c r="AN1719" s="136"/>
    </row>
    <row r="1720" spans="40:40" x14ac:dyDescent="0.25">
      <c r="AN1720" s="136"/>
    </row>
    <row r="1721" spans="40:40" x14ac:dyDescent="0.25">
      <c r="AN1721" s="136"/>
    </row>
    <row r="1722" spans="40:40" x14ac:dyDescent="0.25">
      <c r="AN1722" s="136"/>
    </row>
    <row r="1723" spans="40:40" x14ac:dyDescent="0.25">
      <c r="AN1723" s="136"/>
    </row>
    <row r="1724" spans="40:40" x14ac:dyDescent="0.25">
      <c r="AN1724" s="136"/>
    </row>
    <row r="1725" spans="40:40" x14ac:dyDescent="0.25">
      <c r="AN1725" s="136"/>
    </row>
    <row r="1726" spans="40:40" x14ac:dyDescent="0.25">
      <c r="AN1726" s="136"/>
    </row>
    <row r="1727" spans="40:40" x14ac:dyDescent="0.25">
      <c r="AN1727" s="136"/>
    </row>
    <row r="1728" spans="40:40" x14ac:dyDescent="0.25">
      <c r="AN1728" s="136"/>
    </row>
    <row r="1729" spans="40:40" x14ac:dyDescent="0.25">
      <c r="AN1729" s="136"/>
    </row>
    <row r="1730" spans="40:40" x14ac:dyDescent="0.25">
      <c r="AN1730" s="136"/>
    </row>
    <row r="1731" spans="40:40" x14ac:dyDescent="0.25">
      <c r="AN1731" s="136"/>
    </row>
    <row r="1732" spans="40:40" x14ac:dyDescent="0.25">
      <c r="AN1732" s="136"/>
    </row>
    <row r="1733" spans="40:40" x14ac:dyDescent="0.25">
      <c r="AN1733" s="136"/>
    </row>
    <row r="1734" spans="40:40" x14ac:dyDescent="0.25">
      <c r="AN1734" s="136"/>
    </row>
    <row r="1735" spans="40:40" x14ac:dyDescent="0.25">
      <c r="AN1735" s="136"/>
    </row>
    <row r="1736" spans="40:40" x14ac:dyDescent="0.25">
      <c r="AN1736" s="136"/>
    </row>
    <row r="1737" spans="40:40" x14ac:dyDescent="0.25">
      <c r="AN1737" s="136"/>
    </row>
    <row r="1738" spans="40:40" x14ac:dyDescent="0.25">
      <c r="AN1738" s="136"/>
    </row>
    <row r="1739" spans="40:40" x14ac:dyDescent="0.25">
      <c r="AN1739" s="136"/>
    </row>
    <row r="1740" spans="40:40" x14ac:dyDescent="0.25">
      <c r="AN1740" s="136"/>
    </row>
    <row r="1741" spans="40:40" x14ac:dyDescent="0.25">
      <c r="AN1741" s="136"/>
    </row>
    <row r="1742" spans="40:40" x14ac:dyDescent="0.25">
      <c r="AN1742" s="136"/>
    </row>
    <row r="1743" spans="40:40" x14ac:dyDescent="0.25">
      <c r="AN1743" s="136"/>
    </row>
    <row r="1744" spans="40:40" x14ac:dyDescent="0.25">
      <c r="AN1744" s="136"/>
    </row>
    <row r="1745" spans="40:40" x14ac:dyDescent="0.25">
      <c r="AN1745" s="136"/>
    </row>
    <row r="1746" spans="40:40" x14ac:dyDescent="0.25">
      <c r="AN1746" s="136"/>
    </row>
    <row r="1747" spans="40:40" x14ac:dyDescent="0.25">
      <c r="AN1747" s="136"/>
    </row>
    <row r="1748" spans="40:40" x14ac:dyDescent="0.25">
      <c r="AN1748" s="136"/>
    </row>
    <row r="1749" spans="40:40" x14ac:dyDescent="0.25">
      <c r="AN1749" s="136"/>
    </row>
    <row r="1750" spans="40:40" x14ac:dyDescent="0.25">
      <c r="AN1750" s="136"/>
    </row>
    <row r="1751" spans="40:40" x14ac:dyDescent="0.25">
      <c r="AN1751" s="136"/>
    </row>
    <row r="1752" spans="40:40" x14ac:dyDescent="0.25">
      <c r="AN1752" s="136"/>
    </row>
    <row r="1753" spans="40:40" x14ac:dyDescent="0.25">
      <c r="AN1753" s="136"/>
    </row>
    <row r="1754" spans="40:40" x14ac:dyDescent="0.25">
      <c r="AN1754" s="136"/>
    </row>
    <row r="1755" spans="40:40" x14ac:dyDescent="0.25">
      <c r="AN1755" s="136"/>
    </row>
    <row r="1756" spans="40:40" x14ac:dyDescent="0.25">
      <c r="AN1756" s="136"/>
    </row>
    <row r="1757" spans="40:40" x14ac:dyDescent="0.25">
      <c r="AN1757" s="136"/>
    </row>
    <row r="1758" spans="40:40" x14ac:dyDescent="0.25">
      <c r="AN1758" s="136"/>
    </row>
    <row r="1759" spans="40:40" x14ac:dyDescent="0.25">
      <c r="AN1759" s="136"/>
    </row>
    <row r="1760" spans="40:40" x14ac:dyDescent="0.25">
      <c r="AN1760" s="136"/>
    </row>
    <row r="1761" spans="40:40" x14ac:dyDescent="0.25">
      <c r="AN1761" s="136"/>
    </row>
    <row r="1762" spans="40:40" x14ac:dyDescent="0.25">
      <c r="AN1762" s="136"/>
    </row>
    <row r="1763" spans="40:40" x14ac:dyDescent="0.25">
      <c r="AN1763" s="136"/>
    </row>
    <row r="1764" spans="40:40" x14ac:dyDescent="0.25">
      <c r="AN1764" s="136"/>
    </row>
    <row r="1765" spans="40:40" x14ac:dyDescent="0.25">
      <c r="AN1765" s="136"/>
    </row>
    <row r="1766" spans="40:40" x14ac:dyDescent="0.25">
      <c r="AN1766" s="136"/>
    </row>
    <row r="1767" spans="40:40" x14ac:dyDescent="0.25">
      <c r="AN1767" s="136"/>
    </row>
    <row r="1768" spans="40:40" x14ac:dyDescent="0.25">
      <c r="AN1768" s="136"/>
    </row>
    <row r="1769" spans="40:40" x14ac:dyDescent="0.25">
      <c r="AN1769" s="136"/>
    </row>
    <row r="1770" spans="40:40" x14ac:dyDescent="0.25">
      <c r="AN1770" s="136"/>
    </row>
    <row r="1771" spans="40:40" x14ac:dyDescent="0.25">
      <c r="AN1771" s="136"/>
    </row>
    <row r="1772" spans="40:40" x14ac:dyDescent="0.25">
      <c r="AN1772" s="136"/>
    </row>
    <row r="1773" spans="40:40" x14ac:dyDescent="0.25">
      <c r="AN1773" s="136"/>
    </row>
    <row r="1774" spans="40:40" x14ac:dyDescent="0.25">
      <c r="AN1774" s="136"/>
    </row>
    <row r="1775" spans="40:40" x14ac:dyDescent="0.25">
      <c r="AN1775" s="136"/>
    </row>
    <row r="1776" spans="40:40" x14ac:dyDescent="0.25">
      <c r="AN1776" s="136"/>
    </row>
    <row r="1777" spans="40:40" x14ac:dyDescent="0.25">
      <c r="AN1777" s="136"/>
    </row>
    <row r="1778" spans="40:40" x14ac:dyDescent="0.25">
      <c r="AN1778" s="136"/>
    </row>
    <row r="1779" spans="40:40" x14ac:dyDescent="0.25">
      <c r="AN1779" s="136"/>
    </row>
    <row r="1780" spans="40:40" x14ac:dyDescent="0.25">
      <c r="AN1780" s="136"/>
    </row>
    <row r="1781" spans="40:40" x14ac:dyDescent="0.25">
      <c r="AN1781" s="136"/>
    </row>
    <row r="1782" spans="40:40" x14ac:dyDescent="0.25">
      <c r="AN1782" s="136"/>
    </row>
    <row r="1783" spans="40:40" x14ac:dyDescent="0.25">
      <c r="AN1783" s="136"/>
    </row>
    <row r="1784" spans="40:40" x14ac:dyDescent="0.25">
      <c r="AN1784" s="136"/>
    </row>
    <row r="1785" spans="40:40" x14ac:dyDescent="0.25">
      <c r="AN1785" s="136"/>
    </row>
    <row r="1786" spans="40:40" x14ac:dyDescent="0.25">
      <c r="AN1786" s="136"/>
    </row>
    <row r="1787" spans="40:40" x14ac:dyDescent="0.25">
      <c r="AN1787" s="136"/>
    </row>
    <row r="1788" spans="40:40" x14ac:dyDescent="0.25">
      <c r="AN1788" s="136"/>
    </row>
    <row r="1789" spans="40:40" x14ac:dyDescent="0.25">
      <c r="AN1789" s="136"/>
    </row>
    <row r="1790" spans="40:40" x14ac:dyDescent="0.25">
      <c r="AN1790" s="136"/>
    </row>
    <row r="1791" spans="40:40" x14ac:dyDescent="0.25">
      <c r="AN1791" s="136"/>
    </row>
    <row r="1792" spans="40:40" x14ac:dyDescent="0.25">
      <c r="AN1792" s="136"/>
    </row>
    <row r="1793" spans="40:40" x14ac:dyDescent="0.25">
      <c r="AN1793" s="136"/>
    </row>
    <row r="1794" spans="40:40" x14ac:dyDescent="0.25">
      <c r="AN1794" s="136"/>
    </row>
    <row r="1795" spans="40:40" x14ac:dyDescent="0.25">
      <c r="AN1795" s="136"/>
    </row>
    <row r="1796" spans="40:40" x14ac:dyDescent="0.25">
      <c r="AN1796" s="136"/>
    </row>
    <row r="1797" spans="40:40" x14ac:dyDescent="0.25">
      <c r="AN1797" s="136"/>
    </row>
    <row r="1798" spans="40:40" x14ac:dyDescent="0.25">
      <c r="AN1798" s="136"/>
    </row>
    <row r="1799" spans="40:40" x14ac:dyDescent="0.25">
      <c r="AN1799" s="136"/>
    </row>
    <row r="1800" spans="40:40" x14ac:dyDescent="0.25">
      <c r="AN1800" s="136"/>
    </row>
    <row r="1801" spans="40:40" x14ac:dyDescent="0.25">
      <c r="AN1801" s="136"/>
    </row>
    <row r="1802" spans="40:40" x14ac:dyDescent="0.25">
      <c r="AN1802" s="136"/>
    </row>
    <row r="1803" spans="40:40" x14ac:dyDescent="0.25">
      <c r="AN1803" s="136"/>
    </row>
    <row r="1804" spans="40:40" x14ac:dyDescent="0.25">
      <c r="AN1804" s="136"/>
    </row>
    <row r="1805" spans="40:40" x14ac:dyDescent="0.25">
      <c r="AN1805" s="136"/>
    </row>
    <row r="1806" spans="40:40" x14ac:dyDescent="0.25">
      <c r="AN1806" s="136"/>
    </row>
    <row r="1807" spans="40:40" x14ac:dyDescent="0.25">
      <c r="AN1807" s="136"/>
    </row>
    <row r="1808" spans="40:40" x14ac:dyDescent="0.25">
      <c r="AN1808" s="136"/>
    </row>
    <row r="1809" spans="40:40" x14ac:dyDescent="0.25">
      <c r="AN1809" s="136"/>
    </row>
    <row r="1810" spans="40:40" x14ac:dyDescent="0.25">
      <c r="AN1810" s="136"/>
    </row>
    <row r="1811" spans="40:40" x14ac:dyDescent="0.25">
      <c r="AN1811" s="136"/>
    </row>
    <row r="1812" spans="40:40" x14ac:dyDescent="0.25">
      <c r="AN1812" s="136"/>
    </row>
    <row r="1813" spans="40:40" x14ac:dyDescent="0.25">
      <c r="AN1813" s="136"/>
    </row>
    <row r="1814" spans="40:40" x14ac:dyDescent="0.25">
      <c r="AN1814" s="136"/>
    </row>
    <row r="1815" spans="40:40" x14ac:dyDescent="0.25">
      <c r="AN1815" s="136"/>
    </row>
    <row r="1816" spans="40:40" x14ac:dyDescent="0.25">
      <c r="AN1816" s="136"/>
    </row>
    <row r="1817" spans="40:40" x14ac:dyDescent="0.25">
      <c r="AN1817" s="136"/>
    </row>
    <row r="1818" spans="40:40" x14ac:dyDescent="0.25">
      <c r="AN1818" s="136"/>
    </row>
    <row r="1819" spans="40:40" x14ac:dyDescent="0.25">
      <c r="AN1819" s="136"/>
    </row>
    <row r="1820" spans="40:40" x14ac:dyDescent="0.25">
      <c r="AN1820" s="136"/>
    </row>
    <row r="1821" spans="40:40" x14ac:dyDescent="0.25">
      <c r="AN1821" s="136"/>
    </row>
    <row r="1822" spans="40:40" x14ac:dyDescent="0.25">
      <c r="AN1822" s="136"/>
    </row>
    <row r="1823" spans="40:40" x14ac:dyDescent="0.25">
      <c r="AN1823" s="136"/>
    </row>
    <row r="1824" spans="40:40" x14ac:dyDescent="0.25">
      <c r="AN1824" s="136"/>
    </row>
    <row r="1825" spans="40:40" x14ac:dyDescent="0.25">
      <c r="AN1825" s="136"/>
    </row>
    <row r="1826" spans="40:40" x14ac:dyDescent="0.25">
      <c r="AN1826" s="136"/>
    </row>
    <row r="1827" spans="40:40" x14ac:dyDescent="0.25">
      <c r="AN1827" s="136"/>
    </row>
    <row r="1828" spans="40:40" x14ac:dyDescent="0.25">
      <c r="AN1828" s="136"/>
    </row>
    <row r="1829" spans="40:40" x14ac:dyDescent="0.25">
      <c r="AN1829" s="136"/>
    </row>
    <row r="1830" spans="40:40" x14ac:dyDescent="0.25">
      <c r="AN1830" s="136"/>
    </row>
    <row r="1831" spans="40:40" x14ac:dyDescent="0.25">
      <c r="AN1831" s="136"/>
    </row>
    <row r="1832" spans="40:40" x14ac:dyDescent="0.25">
      <c r="AN1832" s="136"/>
    </row>
    <row r="1833" spans="40:40" x14ac:dyDescent="0.25">
      <c r="AN1833" s="136"/>
    </row>
    <row r="1834" spans="40:40" x14ac:dyDescent="0.25">
      <c r="AN1834" s="136"/>
    </row>
    <row r="1835" spans="40:40" x14ac:dyDescent="0.25">
      <c r="AN1835" s="136"/>
    </row>
    <row r="1836" spans="40:40" x14ac:dyDescent="0.25">
      <c r="AN1836" s="136"/>
    </row>
    <row r="1837" spans="40:40" x14ac:dyDescent="0.25">
      <c r="AN1837" s="136"/>
    </row>
    <row r="1838" spans="40:40" x14ac:dyDescent="0.25">
      <c r="AN1838" s="136"/>
    </row>
    <row r="1839" spans="40:40" x14ac:dyDescent="0.25">
      <c r="AN1839" s="136"/>
    </row>
    <row r="1840" spans="40:40" x14ac:dyDescent="0.25">
      <c r="AN1840" s="136"/>
    </row>
    <row r="1841" spans="40:40" x14ac:dyDescent="0.25">
      <c r="AN1841" s="136"/>
    </row>
    <row r="1842" spans="40:40" x14ac:dyDescent="0.25">
      <c r="AN1842" s="136"/>
    </row>
    <row r="1843" spans="40:40" x14ac:dyDescent="0.25">
      <c r="AN1843" s="136"/>
    </row>
    <row r="1844" spans="40:40" x14ac:dyDescent="0.25">
      <c r="AN1844" s="136"/>
    </row>
    <row r="1845" spans="40:40" x14ac:dyDescent="0.25">
      <c r="AN1845" s="136"/>
    </row>
    <row r="1846" spans="40:40" x14ac:dyDescent="0.25">
      <c r="AN1846" s="136"/>
    </row>
    <row r="1847" spans="40:40" x14ac:dyDescent="0.25">
      <c r="AN1847" s="136"/>
    </row>
    <row r="1848" spans="40:40" x14ac:dyDescent="0.25">
      <c r="AN1848" s="136"/>
    </row>
    <row r="1849" spans="40:40" x14ac:dyDescent="0.25">
      <c r="AN1849" s="136"/>
    </row>
    <row r="1850" spans="40:40" x14ac:dyDescent="0.25">
      <c r="AN1850" s="136"/>
    </row>
    <row r="1851" spans="40:40" x14ac:dyDescent="0.25">
      <c r="AN1851" s="136"/>
    </row>
    <row r="1852" spans="40:40" x14ac:dyDescent="0.25">
      <c r="AN1852" s="136"/>
    </row>
    <row r="1853" spans="40:40" x14ac:dyDescent="0.25">
      <c r="AN1853" s="136"/>
    </row>
    <row r="1854" spans="40:40" x14ac:dyDescent="0.25">
      <c r="AN1854" s="136"/>
    </row>
    <row r="1855" spans="40:40" x14ac:dyDescent="0.25">
      <c r="AN1855" s="136"/>
    </row>
    <row r="1856" spans="40:40" x14ac:dyDescent="0.25">
      <c r="AN1856" s="136"/>
    </row>
    <row r="1857" spans="40:40" x14ac:dyDescent="0.25">
      <c r="AN1857" s="136"/>
    </row>
    <row r="1858" spans="40:40" x14ac:dyDescent="0.25">
      <c r="AN1858" s="136"/>
    </row>
    <row r="1859" spans="40:40" x14ac:dyDescent="0.25">
      <c r="AN1859" s="136"/>
    </row>
    <row r="1860" spans="40:40" x14ac:dyDescent="0.25">
      <c r="AN1860" s="136"/>
    </row>
    <row r="1861" spans="40:40" x14ac:dyDescent="0.25">
      <c r="AN1861" s="136"/>
    </row>
    <row r="1862" spans="40:40" x14ac:dyDescent="0.25">
      <c r="AN1862" s="136"/>
    </row>
    <row r="1863" spans="40:40" x14ac:dyDescent="0.25">
      <c r="AN1863" s="136"/>
    </row>
    <row r="1864" spans="40:40" x14ac:dyDescent="0.25">
      <c r="AN1864" s="136"/>
    </row>
    <row r="1865" spans="40:40" x14ac:dyDescent="0.25">
      <c r="AN1865" s="136"/>
    </row>
    <row r="1866" spans="40:40" x14ac:dyDescent="0.25">
      <c r="AN1866" s="136"/>
    </row>
    <row r="1867" spans="40:40" x14ac:dyDescent="0.25">
      <c r="AN1867" s="136"/>
    </row>
    <row r="1868" spans="40:40" x14ac:dyDescent="0.25">
      <c r="AN1868" s="136"/>
    </row>
    <row r="1869" spans="40:40" x14ac:dyDescent="0.25">
      <c r="AN1869" s="136"/>
    </row>
    <row r="1870" spans="40:40" x14ac:dyDescent="0.25">
      <c r="AN1870" s="136"/>
    </row>
    <row r="1871" spans="40:40" x14ac:dyDescent="0.25">
      <c r="AN1871" s="136"/>
    </row>
    <row r="1872" spans="40:40" x14ac:dyDescent="0.25">
      <c r="AN1872" s="136"/>
    </row>
    <row r="1873" spans="40:40" x14ac:dyDescent="0.25">
      <c r="AN1873" s="136"/>
    </row>
    <row r="1874" spans="40:40" x14ac:dyDescent="0.25">
      <c r="AN1874" s="136"/>
    </row>
    <row r="1875" spans="40:40" x14ac:dyDescent="0.25">
      <c r="AN1875" s="136"/>
    </row>
    <row r="1876" spans="40:40" x14ac:dyDescent="0.25">
      <c r="AN1876" s="136"/>
    </row>
    <row r="1877" spans="40:40" x14ac:dyDescent="0.25">
      <c r="AN1877" s="136"/>
    </row>
    <row r="1878" spans="40:40" x14ac:dyDescent="0.25">
      <c r="AN1878" s="136"/>
    </row>
    <row r="1879" spans="40:40" x14ac:dyDescent="0.25">
      <c r="AN1879" s="136"/>
    </row>
    <row r="1880" spans="40:40" x14ac:dyDescent="0.25">
      <c r="AN1880" s="136"/>
    </row>
    <row r="1881" spans="40:40" x14ac:dyDescent="0.25">
      <c r="AN1881" s="136"/>
    </row>
    <row r="1882" spans="40:40" x14ac:dyDescent="0.25">
      <c r="AN1882" s="136"/>
    </row>
    <row r="1883" spans="40:40" x14ac:dyDescent="0.25">
      <c r="AN1883" s="136"/>
    </row>
    <row r="1884" spans="40:40" x14ac:dyDescent="0.25">
      <c r="AN1884" s="136"/>
    </row>
    <row r="1885" spans="40:40" x14ac:dyDescent="0.25">
      <c r="AN1885" s="136"/>
    </row>
    <row r="1886" spans="40:40" x14ac:dyDescent="0.25">
      <c r="AN1886" s="136"/>
    </row>
    <row r="1887" spans="40:40" x14ac:dyDescent="0.25">
      <c r="AN1887" s="136"/>
    </row>
    <row r="1888" spans="40:40" x14ac:dyDescent="0.25">
      <c r="AN1888" s="136"/>
    </row>
    <row r="1889" spans="40:40" x14ac:dyDescent="0.25">
      <c r="AN1889" s="136"/>
    </row>
    <row r="1890" spans="40:40" x14ac:dyDescent="0.25">
      <c r="AN1890" s="136"/>
    </row>
    <row r="1891" spans="40:40" x14ac:dyDescent="0.25">
      <c r="AN1891" s="136"/>
    </row>
    <row r="1892" spans="40:40" x14ac:dyDescent="0.25">
      <c r="AN1892" s="136"/>
    </row>
    <row r="1893" spans="40:40" x14ac:dyDescent="0.25">
      <c r="AN1893" s="136"/>
    </row>
    <row r="1894" spans="40:40" x14ac:dyDescent="0.25">
      <c r="AN1894" s="136"/>
    </row>
    <row r="1895" spans="40:40" x14ac:dyDescent="0.25">
      <c r="AN1895" s="136"/>
    </row>
    <row r="1896" spans="40:40" x14ac:dyDescent="0.25">
      <c r="AN1896" s="136"/>
    </row>
    <row r="1897" spans="40:40" x14ac:dyDescent="0.25">
      <c r="AN1897" s="136"/>
    </row>
    <row r="1898" spans="40:40" x14ac:dyDescent="0.25">
      <c r="AN1898" s="136"/>
    </row>
    <row r="1899" spans="40:40" x14ac:dyDescent="0.25">
      <c r="AN1899" s="136"/>
    </row>
    <row r="1900" spans="40:40" x14ac:dyDescent="0.25">
      <c r="AN1900" s="136"/>
    </row>
    <row r="1901" spans="40:40" x14ac:dyDescent="0.25">
      <c r="AN1901" s="136"/>
    </row>
    <row r="1902" spans="40:40" x14ac:dyDescent="0.25">
      <c r="AN1902" s="136"/>
    </row>
    <row r="1903" spans="40:40" x14ac:dyDescent="0.25">
      <c r="AN1903" s="136"/>
    </row>
    <row r="1904" spans="40:40" x14ac:dyDescent="0.25">
      <c r="AN1904" s="136"/>
    </row>
    <row r="1905" spans="40:40" x14ac:dyDescent="0.25">
      <c r="AN1905" s="136"/>
    </row>
    <row r="1906" spans="40:40" x14ac:dyDescent="0.25">
      <c r="AN1906" s="136"/>
    </row>
    <row r="1907" spans="40:40" x14ac:dyDescent="0.25">
      <c r="AN1907" s="136"/>
    </row>
    <row r="1908" spans="40:40" x14ac:dyDescent="0.25">
      <c r="AN1908" s="136"/>
    </row>
    <row r="1909" spans="40:40" x14ac:dyDescent="0.25">
      <c r="AN1909" s="136"/>
    </row>
    <row r="1910" spans="40:40" x14ac:dyDescent="0.25">
      <c r="AN1910" s="136"/>
    </row>
    <row r="1911" spans="40:40" x14ac:dyDescent="0.25">
      <c r="AN1911" s="136"/>
    </row>
    <row r="1912" spans="40:40" x14ac:dyDescent="0.25">
      <c r="AN1912" s="136"/>
    </row>
    <row r="1913" spans="40:40" x14ac:dyDescent="0.25">
      <c r="AN1913" s="136"/>
    </row>
    <row r="1914" spans="40:40" x14ac:dyDescent="0.25">
      <c r="AN1914" s="136"/>
    </row>
    <row r="1915" spans="40:40" x14ac:dyDescent="0.25">
      <c r="AN1915" s="136"/>
    </row>
    <row r="1916" spans="40:40" x14ac:dyDescent="0.25">
      <c r="AN1916" s="136"/>
    </row>
    <row r="1917" spans="40:40" x14ac:dyDescent="0.25">
      <c r="AN1917" s="136"/>
    </row>
    <row r="1918" spans="40:40" x14ac:dyDescent="0.25">
      <c r="AN1918" s="136"/>
    </row>
    <row r="1919" spans="40:40" x14ac:dyDescent="0.25">
      <c r="AN1919" s="136"/>
    </row>
    <row r="1920" spans="40:40" x14ac:dyDescent="0.25">
      <c r="AN1920" s="136"/>
    </row>
    <row r="1921" spans="40:40" x14ac:dyDescent="0.25">
      <c r="AN1921" s="136"/>
    </row>
    <row r="1922" spans="40:40" x14ac:dyDescent="0.25">
      <c r="AN1922" s="136"/>
    </row>
    <row r="1923" spans="40:40" x14ac:dyDescent="0.25">
      <c r="AN1923" s="136"/>
    </row>
    <row r="1924" spans="40:40" x14ac:dyDescent="0.25">
      <c r="AN1924" s="136"/>
    </row>
    <row r="1925" spans="40:40" x14ac:dyDescent="0.25">
      <c r="AN1925" s="136"/>
    </row>
    <row r="1926" spans="40:40" x14ac:dyDescent="0.25">
      <c r="AN1926" s="136"/>
    </row>
    <row r="1927" spans="40:40" x14ac:dyDescent="0.25">
      <c r="AN1927" s="136"/>
    </row>
    <row r="1928" spans="40:40" x14ac:dyDescent="0.25">
      <c r="AN1928" s="136"/>
    </row>
    <row r="1929" spans="40:40" x14ac:dyDescent="0.25">
      <c r="AN1929" s="136"/>
    </row>
    <row r="1930" spans="40:40" x14ac:dyDescent="0.25">
      <c r="AN1930" s="136"/>
    </row>
    <row r="1931" spans="40:40" x14ac:dyDescent="0.25">
      <c r="AN1931" s="136"/>
    </row>
    <row r="1932" spans="40:40" x14ac:dyDescent="0.25">
      <c r="AN1932" s="136"/>
    </row>
    <row r="1933" spans="40:40" x14ac:dyDescent="0.25">
      <c r="AN1933" s="136"/>
    </row>
    <row r="1934" spans="40:40" x14ac:dyDescent="0.25">
      <c r="AN1934" s="136"/>
    </row>
    <row r="1935" spans="40:40" x14ac:dyDescent="0.25">
      <c r="AN1935" s="136"/>
    </row>
    <row r="1936" spans="40:40" x14ac:dyDescent="0.25">
      <c r="AN1936" s="136"/>
    </row>
    <row r="1937" spans="40:40" x14ac:dyDescent="0.25">
      <c r="AN1937" s="136"/>
    </row>
    <row r="1938" spans="40:40" x14ac:dyDescent="0.25">
      <c r="AN1938" s="136"/>
    </row>
    <row r="1939" spans="40:40" x14ac:dyDescent="0.25">
      <c r="AN1939" s="136"/>
    </row>
    <row r="1940" spans="40:40" x14ac:dyDescent="0.25">
      <c r="AN1940" s="136"/>
    </row>
    <row r="1941" spans="40:40" x14ac:dyDescent="0.25">
      <c r="AN1941" s="136"/>
    </row>
    <row r="1942" spans="40:40" x14ac:dyDescent="0.25">
      <c r="AN1942" s="136"/>
    </row>
    <row r="1943" spans="40:40" x14ac:dyDescent="0.25">
      <c r="AN1943" s="136"/>
    </row>
    <row r="1944" spans="40:40" x14ac:dyDescent="0.25">
      <c r="AN1944" s="136"/>
    </row>
    <row r="1945" spans="40:40" x14ac:dyDescent="0.25">
      <c r="AN1945" s="136"/>
    </row>
    <row r="1946" spans="40:40" x14ac:dyDescent="0.25">
      <c r="AN1946" s="136"/>
    </row>
    <row r="1947" spans="40:40" x14ac:dyDescent="0.25">
      <c r="AN1947" s="136"/>
    </row>
    <row r="1948" spans="40:40" x14ac:dyDescent="0.25">
      <c r="AN1948" s="136"/>
    </row>
    <row r="1949" spans="40:40" x14ac:dyDescent="0.25">
      <c r="AN1949" s="136"/>
    </row>
    <row r="1950" spans="40:40" x14ac:dyDescent="0.25">
      <c r="AN1950" s="136"/>
    </row>
    <row r="1951" spans="40:40" x14ac:dyDescent="0.25">
      <c r="AN1951" s="136"/>
    </row>
    <row r="1952" spans="40:40" x14ac:dyDescent="0.25">
      <c r="AN1952" s="136"/>
    </row>
    <row r="1953" spans="40:40" x14ac:dyDescent="0.25">
      <c r="AN1953" s="136"/>
    </row>
    <row r="1954" spans="40:40" x14ac:dyDescent="0.25">
      <c r="AN1954" s="136"/>
    </row>
    <row r="1955" spans="40:40" x14ac:dyDescent="0.25">
      <c r="AN1955" s="136"/>
    </row>
    <row r="1956" spans="40:40" x14ac:dyDescent="0.25">
      <c r="AN1956" s="136"/>
    </row>
    <row r="1957" spans="40:40" x14ac:dyDescent="0.25">
      <c r="AN1957" s="136"/>
    </row>
    <row r="1958" spans="40:40" x14ac:dyDescent="0.25">
      <c r="AN1958" s="136"/>
    </row>
    <row r="1959" spans="40:40" x14ac:dyDescent="0.25">
      <c r="AN1959" s="136"/>
    </row>
    <row r="1960" spans="40:40" x14ac:dyDescent="0.25">
      <c r="AN1960" s="136"/>
    </row>
    <row r="1961" spans="40:40" x14ac:dyDescent="0.25">
      <c r="AN1961" s="136"/>
    </row>
    <row r="1962" spans="40:40" x14ac:dyDescent="0.25">
      <c r="AN1962" s="136"/>
    </row>
    <row r="1963" spans="40:40" x14ac:dyDescent="0.25">
      <c r="AN1963" s="136"/>
    </row>
    <row r="1964" spans="40:40" x14ac:dyDescent="0.25">
      <c r="AN1964" s="136"/>
    </row>
    <row r="1965" spans="40:40" x14ac:dyDescent="0.25">
      <c r="AN1965" s="136"/>
    </row>
    <row r="1966" spans="40:40" x14ac:dyDescent="0.25">
      <c r="AN1966" s="136"/>
    </row>
    <row r="1967" spans="40:40" x14ac:dyDescent="0.25">
      <c r="AN1967" s="136"/>
    </row>
    <row r="1968" spans="40:40" x14ac:dyDescent="0.25">
      <c r="AN1968" s="136"/>
    </row>
    <row r="1969" spans="40:40" x14ac:dyDescent="0.25">
      <c r="AN1969" s="136"/>
    </row>
    <row r="1970" spans="40:40" x14ac:dyDescent="0.25">
      <c r="AN1970" s="136"/>
    </row>
    <row r="1971" spans="40:40" x14ac:dyDescent="0.25">
      <c r="AN1971" s="136"/>
    </row>
    <row r="1972" spans="40:40" x14ac:dyDescent="0.25">
      <c r="AN1972" s="136"/>
    </row>
    <row r="1973" spans="40:40" x14ac:dyDescent="0.25">
      <c r="AN1973" s="136"/>
    </row>
    <row r="1974" spans="40:40" x14ac:dyDescent="0.25">
      <c r="AN1974" s="136"/>
    </row>
    <row r="1975" spans="40:40" x14ac:dyDescent="0.25">
      <c r="AN1975" s="136"/>
    </row>
    <row r="1976" spans="40:40" x14ac:dyDescent="0.25">
      <c r="AN1976" s="136"/>
    </row>
    <row r="1977" spans="40:40" x14ac:dyDescent="0.25">
      <c r="AN1977" s="136"/>
    </row>
    <row r="1978" spans="40:40" x14ac:dyDescent="0.25">
      <c r="AN1978" s="136"/>
    </row>
    <row r="1979" spans="40:40" x14ac:dyDescent="0.25">
      <c r="AN1979" s="136"/>
    </row>
    <row r="1980" spans="40:40" x14ac:dyDescent="0.25">
      <c r="AN1980" s="136"/>
    </row>
    <row r="1981" spans="40:40" x14ac:dyDescent="0.25">
      <c r="AN1981" s="136"/>
    </row>
    <row r="1982" spans="40:40" x14ac:dyDescent="0.25">
      <c r="AN1982" s="136"/>
    </row>
    <row r="1983" spans="40:40" x14ac:dyDescent="0.25">
      <c r="AN1983" s="136"/>
    </row>
    <row r="1984" spans="40:40" x14ac:dyDescent="0.25">
      <c r="AN1984" s="136"/>
    </row>
    <row r="1985" spans="40:40" x14ac:dyDescent="0.25">
      <c r="AN1985" s="136"/>
    </row>
    <row r="1986" spans="40:40" x14ac:dyDescent="0.25">
      <c r="AN1986" s="136"/>
    </row>
    <row r="1987" spans="40:40" x14ac:dyDescent="0.25">
      <c r="AN1987" s="136"/>
    </row>
    <row r="1988" spans="40:40" x14ac:dyDescent="0.25">
      <c r="AN1988" s="136"/>
    </row>
    <row r="1989" spans="40:40" x14ac:dyDescent="0.25">
      <c r="AN1989" s="136"/>
    </row>
    <row r="1990" spans="40:40" x14ac:dyDescent="0.25">
      <c r="AN1990" s="136"/>
    </row>
    <row r="1991" spans="40:40" x14ac:dyDescent="0.25">
      <c r="AN1991" s="136"/>
    </row>
    <row r="1992" spans="40:40" x14ac:dyDescent="0.25">
      <c r="AN1992" s="136"/>
    </row>
    <row r="1993" spans="40:40" x14ac:dyDescent="0.25">
      <c r="AN1993" s="136"/>
    </row>
    <row r="1994" spans="40:40" x14ac:dyDescent="0.25">
      <c r="AN1994" s="136"/>
    </row>
    <row r="1995" spans="40:40" x14ac:dyDescent="0.25">
      <c r="AN1995" s="136"/>
    </row>
    <row r="1996" spans="40:40" x14ac:dyDescent="0.25">
      <c r="AN1996" s="136"/>
    </row>
    <row r="1997" spans="40:40" x14ac:dyDescent="0.25">
      <c r="AN1997" s="136"/>
    </row>
    <row r="1998" spans="40:40" x14ac:dyDescent="0.25">
      <c r="AN1998" s="136"/>
    </row>
    <row r="1999" spans="40:40" x14ac:dyDescent="0.25">
      <c r="AN1999" s="136"/>
    </row>
    <row r="2000" spans="40:40" x14ac:dyDescent="0.25">
      <c r="AN2000" s="136"/>
    </row>
    <row r="2001" spans="40:40" x14ac:dyDescent="0.25">
      <c r="AN2001" s="136"/>
    </row>
    <row r="2002" spans="40:40" x14ac:dyDescent="0.25">
      <c r="AN2002" s="136"/>
    </row>
    <row r="2003" spans="40:40" x14ac:dyDescent="0.25">
      <c r="AN2003" s="136"/>
    </row>
    <row r="2004" spans="40:40" x14ac:dyDescent="0.25">
      <c r="AN2004" s="136"/>
    </row>
    <row r="2005" spans="40:40" x14ac:dyDescent="0.25">
      <c r="AN2005" s="136"/>
    </row>
    <row r="2006" spans="40:40" x14ac:dyDescent="0.25">
      <c r="AN2006" s="136"/>
    </row>
    <row r="2007" spans="40:40" x14ac:dyDescent="0.25">
      <c r="AN2007" s="136"/>
    </row>
    <row r="2008" spans="40:40" x14ac:dyDescent="0.25">
      <c r="AN2008" s="136"/>
    </row>
    <row r="2009" spans="40:40" x14ac:dyDescent="0.25">
      <c r="AN2009" s="136"/>
    </row>
    <row r="2010" spans="40:40" x14ac:dyDescent="0.25">
      <c r="AN2010" s="136"/>
    </row>
    <row r="2011" spans="40:40" x14ac:dyDescent="0.25">
      <c r="AN2011" s="136"/>
    </row>
    <row r="2012" spans="40:40" x14ac:dyDescent="0.25">
      <c r="AN2012" s="136"/>
    </row>
    <row r="2013" spans="40:40" x14ac:dyDescent="0.25">
      <c r="AN2013" s="136"/>
    </row>
    <row r="2014" spans="40:40" x14ac:dyDescent="0.25">
      <c r="AN2014" s="136"/>
    </row>
    <row r="2015" spans="40:40" x14ac:dyDescent="0.25">
      <c r="AN2015" s="136"/>
    </row>
    <row r="2016" spans="40:40" x14ac:dyDescent="0.25">
      <c r="AN2016" s="136"/>
    </row>
    <row r="2017" spans="40:40" x14ac:dyDescent="0.25">
      <c r="AN2017" s="136"/>
    </row>
    <row r="2018" spans="40:40" x14ac:dyDescent="0.25">
      <c r="AN2018" s="136"/>
    </row>
    <row r="2019" spans="40:40" x14ac:dyDescent="0.25">
      <c r="AN2019" s="136"/>
    </row>
    <row r="2020" spans="40:40" x14ac:dyDescent="0.25">
      <c r="AN2020" s="136"/>
    </row>
    <row r="2021" spans="40:40" x14ac:dyDescent="0.25">
      <c r="AN2021" s="136"/>
    </row>
    <row r="2022" spans="40:40" x14ac:dyDescent="0.25">
      <c r="AN2022" s="136"/>
    </row>
    <row r="2023" spans="40:40" x14ac:dyDescent="0.25">
      <c r="AN2023" s="136"/>
    </row>
    <row r="2024" spans="40:40" x14ac:dyDescent="0.25">
      <c r="AN2024" s="136"/>
    </row>
    <row r="2025" spans="40:40" x14ac:dyDescent="0.25">
      <c r="AN2025" s="136"/>
    </row>
    <row r="2026" spans="40:40" x14ac:dyDescent="0.25">
      <c r="AN2026" s="136"/>
    </row>
    <row r="2027" spans="40:40" x14ac:dyDescent="0.25">
      <c r="AN2027" s="136"/>
    </row>
    <row r="2028" spans="40:40" x14ac:dyDescent="0.25">
      <c r="AN2028" s="136"/>
    </row>
    <row r="2029" spans="40:40" x14ac:dyDescent="0.25">
      <c r="AN2029" s="136"/>
    </row>
    <row r="2030" spans="40:40" x14ac:dyDescent="0.25">
      <c r="AN2030" s="136"/>
    </row>
    <row r="2031" spans="40:40" x14ac:dyDescent="0.25">
      <c r="AN2031" s="136"/>
    </row>
    <row r="2032" spans="40:40" x14ac:dyDescent="0.25">
      <c r="AN2032" s="136"/>
    </row>
    <row r="2033" spans="40:40" x14ac:dyDescent="0.25">
      <c r="AN2033" s="136"/>
    </row>
    <row r="2034" spans="40:40" x14ac:dyDescent="0.25">
      <c r="AN2034" s="136"/>
    </row>
    <row r="2035" spans="40:40" x14ac:dyDescent="0.25">
      <c r="AN2035" s="136"/>
    </row>
    <row r="2036" spans="40:40" x14ac:dyDescent="0.25">
      <c r="AN2036" s="136"/>
    </row>
    <row r="2037" spans="40:40" x14ac:dyDescent="0.25">
      <c r="AN2037" s="136"/>
    </row>
    <row r="2038" spans="40:40" x14ac:dyDescent="0.25">
      <c r="AN2038" s="136"/>
    </row>
    <row r="2039" spans="40:40" x14ac:dyDescent="0.25">
      <c r="AN2039" s="136"/>
    </row>
    <row r="2040" spans="40:40" x14ac:dyDescent="0.25">
      <c r="AN2040" s="136"/>
    </row>
    <row r="2041" spans="40:40" x14ac:dyDescent="0.25">
      <c r="AN2041" s="136"/>
    </row>
    <row r="2042" spans="40:40" x14ac:dyDescent="0.25">
      <c r="AN2042" s="136"/>
    </row>
    <row r="2043" spans="40:40" x14ac:dyDescent="0.25">
      <c r="AN2043" s="136"/>
    </row>
    <row r="2044" spans="40:40" x14ac:dyDescent="0.25">
      <c r="AN2044" s="136"/>
    </row>
    <row r="2045" spans="40:40" x14ac:dyDescent="0.25">
      <c r="AN2045" s="136"/>
    </row>
    <row r="2046" spans="40:40" x14ac:dyDescent="0.25">
      <c r="AN2046" s="136"/>
    </row>
    <row r="2047" spans="40:40" x14ac:dyDescent="0.25">
      <c r="AN2047" s="136"/>
    </row>
    <row r="2048" spans="40:40" x14ac:dyDescent="0.25">
      <c r="AN2048" s="136"/>
    </row>
    <row r="2049" spans="40:40" x14ac:dyDescent="0.25">
      <c r="AN2049" s="136"/>
    </row>
    <row r="2050" spans="40:40" x14ac:dyDescent="0.25">
      <c r="AN2050" s="136"/>
    </row>
    <row r="2051" spans="40:40" x14ac:dyDescent="0.25">
      <c r="AN2051" s="136"/>
    </row>
    <row r="2052" spans="40:40" x14ac:dyDescent="0.25">
      <c r="AN2052" s="136"/>
    </row>
    <row r="2053" spans="40:40" x14ac:dyDescent="0.25">
      <c r="AN2053" s="136"/>
    </row>
    <row r="2054" spans="40:40" x14ac:dyDescent="0.25">
      <c r="AN2054" s="136"/>
    </row>
    <row r="2055" spans="40:40" x14ac:dyDescent="0.25">
      <c r="AN2055" s="136"/>
    </row>
    <row r="2056" spans="40:40" x14ac:dyDescent="0.25">
      <c r="AN2056" s="136"/>
    </row>
    <row r="2057" spans="40:40" x14ac:dyDescent="0.25">
      <c r="AN2057" s="136"/>
    </row>
    <row r="2058" spans="40:40" x14ac:dyDescent="0.25">
      <c r="AN2058" s="136"/>
    </row>
    <row r="2059" spans="40:40" x14ac:dyDescent="0.25">
      <c r="AN2059" s="136"/>
    </row>
    <row r="2060" spans="40:40" x14ac:dyDescent="0.25">
      <c r="AN2060" s="136"/>
    </row>
    <row r="2061" spans="40:40" x14ac:dyDescent="0.25">
      <c r="AN2061" s="136"/>
    </row>
    <row r="2062" spans="40:40" x14ac:dyDescent="0.25">
      <c r="AN2062" s="136"/>
    </row>
    <row r="2063" spans="40:40" x14ac:dyDescent="0.25">
      <c r="AN2063" s="136"/>
    </row>
    <row r="2064" spans="40:40" x14ac:dyDescent="0.25">
      <c r="AN2064" s="136"/>
    </row>
    <row r="2065" spans="40:40" x14ac:dyDescent="0.25">
      <c r="AN2065" s="136"/>
    </row>
    <row r="2066" spans="40:40" x14ac:dyDescent="0.25">
      <c r="AN2066" s="136"/>
    </row>
    <row r="2067" spans="40:40" x14ac:dyDescent="0.25">
      <c r="AN2067" s="136"/>
    </row>
    <row r="2068" spans="40:40" x14ac:dyDescent="0.25">
      <c r="AN2068" s="136"/>
    </row>
    <row r="2069" spans="40:40" x14ac:dyDescent="0.25">
      <c r="AN2069" s="136"/>
    </row>
    <row r="2070" spans="40:40" x14ac:dyDescent="0.25">
      <c r="AN2070" s="136"/>
    </row>
    <row r="2071" spans="40:40" x14ac:dyDescent="0.25">
      <c r="AN2071" s="136"/>
    </row>
    <row r="2072" spans="40:40" x14ac:dyDescent="0.25">
      <c r="AN2072" s="136"/>
    </row>
    <row r="2073" spans="40:40" x14ac:dyDescent="0.25">
      <c r="AN2073" s="136"/>
    </row>
    <row r="2074" spans="40:40" x14ac:dyDescent="0.25">
      <c r="AN2074" s="136"/>
    </row>
    <row r="2075" spans="40:40" x14ac:dyDescent="0.25">
      <c r="AN2075" s="136"/>
    </row>
    <row r="2076" spans="40:40" x14ac:dyDescent="0.25">
      <c r="AN2076" s="136"/>
    </row>
    <row r="2077" spans="40:40" x14ac:dyDescent="0.25">
      <c r="AN2077" s="136"/>
    </row>
    <row r="2078" spans="40:40" x14ac:dyDescent="0.25">
      <c r="AN2078" s="136"/>
    </row>
    <row r="2079" spans="40:40" x14ac:dyDescent="0.25">
      <c r="AN2079" s="136"/>
    </row>
    <row r="2080" spans="40:40" x14ac:dyDescent="0.25">
      <c r="AN2080" s="136"/>
    </row>
    <row r="2081" spans="40:40" x14ac:dyDescent="0.25">
      <c r="AN2081" s="136"/>
    </row>
    <row r="2082" spans="40:40" x14ac:dyDescent="0.25">
      <c r="AN2082" s="136"/>
    </row>
    <row r="2083" spans="40:40" x14ac:dyDescent="0.25">
      <c r="AN2083" s="136"/>
    </row>
    <row r="2084" spans="40:40" x14ac:dyDescent="0.25">
      <c r="AN2084" s="136"/>
    </row>
    <row r="2085" spans="40:40" x14ac:dyDescent="0.25">
      <c r="AN2085" s="136"/>
    </row>
    <row r="2086" spans="40:40" x14ac:dyDescent="0.25">
      <c r="AN2086" s="136"/>
    </row>
    <row r="2087" spans="40:40" x14ac:dyDescent="0.25">
      <c r="AN2087" s="136"/>
    </row>
    <row r="2088" spans="40:40" x14ac:dyDescent="0.25">
      <c r="AN2088" s="136"/>
    </row>
    <row r="2089" spans="40:40" x14ac:dyDescent="0.25">
      <c r="AN2089" s="136"/>
    </row>
    <row r="2090" spans="40:40" x14ac:dyDescent="0.25">
      <c r="AN2090" s="136"/>
    </row>
    <row r="2091" spans="40:40" x14ac:dyDescent="0.25">
      <c r="AN2091" s="136"/>
    </row>
    <row r="2092" spans="40:40" x14ac:dyDescent="0.25">
      <c r="AN2092" s="136"/>
    </row>
    <row r="2093" spans="40:40" x14ac:dyDescent="0.25">
      <c r="AN2093" s="136"/>
    </row>
    <row r="2094" spans="40:40" x14ac:dyDescent="0.25">
      <c r="AN2094" s="136"/>
    </row>
    <row r="2095" spans="40:40" x14ac:dyDescent="0.25">
      <c r="AN2095" s="136"/>
    </row>
    <row r="2096" spans="40:40" x14ac:dyDescent="0.25">
      <c r="AN2096" s="136"/>
    </row>
    <row r="2097" spans="40:40" x14ac:dyDescent="0.25">
      <c r="AN2097" s="136"/>
    </row>
    <row r="2098" spans="40:40" x14ac:dyDescent="0.25">
      <c r="AN2098" s="136"/>
    </row>
    <row r="2099" spans="40:40" x14ac:dyDescent="0.25">
      <c r="AN2099" s="136"/>
    </row>
    <row r="2100" spans="40:40" x14ac:dyDescent="0.25">
      <c r="AN2100" s="136"/>
    </row>
    <row r="2101" spans="40:40" x14ac:dyDescent="0.25">
      <c r="AN2101" s="136"/>
    </row>
    <row r="2102" spans="40:40" x14ac:dyDescent="0.25">
      <c r="AN2102" s="136"/>
    </row>
    <row r="2103" spans="40:40" x14ac:dyDescent="0.25">
      <c r="AN2103" s="136"/>
    </row>
    <row r="2104" spans="40:40" x14ac:dyDescent="0.25">
      <c r="AN2104" s="136"/>
    </row>
    <row r="2105" spans="40:40" x14ac:dyDescent="0.25">
      <c r="AN2105" s="136"/>
    </row>
    <row r="2106" spans="40:40" x14ac:dyDescent="0.25">
      <c r="AN2106" s="136"/>
    </row>
    <row r="2107" spans="40:40" x14ac:dyDescent="0.25">
      <c r="AN2107" s="136"/>
    </row>
    <row r="2108" spans="40:40" x14ac:dyDescent="0.25">
      <c r="AN2108" s="136"/>
    </row>
    <row r="2109" spans="40:40" x14ac:dyDescent="0.25">
      <c r="AN2109" s="136"/>
    </row>
    <row r="2110" spans="40:40" x14ac:dyDescent="0.25">
      <c r="AN2110" s="136"/>
    </row>
    <row r="2111" spans="40:40" x14ac:dyDescent="0.25">
      <c r="AN2111" s="136"/>
    </row>
    <row r="2112" spans="40:40" x14ac:dyDescent="0.25">
      <c r="AN2112" s="136"/>
    </row>
    <row r="2113" spans="40:40" x14ac:dyDescent="0.25">
      <c r="AN2113" s="136"/>
    </row>
    <row r="2114" spans="40:40" x14ac:dyDescent="0.25">
      <c r="AN2114" s="136"/>
    </row>
    <row r="2115" spans="40:40" x14ac:dyDescent="0.25">
      <c r="AN2115" s="136"/>
    </row>
    <row r="2116" spans="40:40" x14ac:dyDescent="0.25">
      <c r="AN2116" s="136"/>
    </row>
    <row r="2117" spans="40:40" x14ac:dyDescent="0.25">
      <c r="AN2117" s="136"/>
    </row>
    <row r="2118" spans="40:40" x14ac:dyDescent="0.25">
      <c r="AN2118" s="136"/>
    </row>
    <row r="2119" spans="40:40" x14ac:dyDescent="0.25">
      <c r="AN2119" s="136"/>
    </row>
    <row r="2120" spans="40:40" x14ac:dyDescent="0.25">
      <c r="AN2120" s="136"/>
    </row>
    <row r="2121" spans="40:40" x14ac:dyDescent="0.25">
      <c r="AN2121" s="136"/>
    </row>
    <row r="2122" spans="40:40" x14ac:dyDescent="0.25">
      <c r="AN2122" s="136"/>
    </row>
    <row r="2123" spans="40:40" x14ac:dyDescent="0.25">
      <c r="AN2123" s="136"/>
    </row>
    <row r="2124" spans="40:40" x14ac:dyDescent="0.25">
      <c r="AN2124" s="136"/>
    </row>
    <row r="2125" spans="40:40" x14ac:dyDescent="0.25">
      <c r="AN2125" s="136"/>
    </row>
    <row r="2126" spans="40:40" x14ac:dyDescent="0.25">
      <c r="AN2126" s="136"/>
    </row>
    <row r="2127" spans="40:40" x14ac:dyDescent="0.25">
      <c r="AN2127" s="136"/>
    </row>
    <row r="2128" spans="40:40" x14ac:dyDescent="0.25">
      <c r="AN2128" s="136"/>
    </row>
    <row r="2129" spans="40:40" x14ac:dyDescent="0.25">
      <c r="AN2129" s="136"/>
    </row>
    <row r="2130" spans="40:40" x14ac:dyDescent="0.25">
      <c r="AN2130" s="136"/>
    </row>
    <row r="2131" spans="40:40" x14ac:dyDescent="0.25">
      <c r="AN2131" s="136"/>
    </row>
    <row r="2132" spans="40:40" x14ac:dyDescent="0.25">
      <c r="AN2132" s="136"/>
    </row>
    <row r="2133" spans="40:40" x14ac:dyDescent="0.25">
      <c r="AN2133" s="136"/>
    </row>
    <row r="2134" spans="40:40" x14ac:dyDescent="0.25">
      <c r="AN2134" s="136"/>
    </row>
    <row r="2135" spans="40:40" x14ac:dyDescent="0.25">
      <c r="AN2135" s="136"/>
    </row>
    <row r="2136" spans="40:40" x14ac:dyDescent="0.25">
      <c r="AN2136" s="136"/>
    </row>
    <row r="2137" spans="40:40" x14ac:dyDescent="0.25">
      <c r="AN2137" s="136"/>
    </row>
    <row r="2138" spans="40:40" x14ac:dyDescent="0.25">
      <c r="AN2138" s="136"/>
    </row>
    <row r="2139" spans="40:40" x14ac:dyDescent="0.25">
      <c r="AN2139" s="136"/>
    </row>
    <row r="2140" spans="40:40" x14ac:dyDescent="0.25">
      <c r="AN2140" s="136"/>
    </row>
    <row r="2141" spans="40:40" x14ac:dyDescent="0.25">
      <c r="AN2141" s="136"/>
    </row>
    <row r="2142" spans="40:40" x14ac:dyDescent="0.25">
      <c r="AN2142" s="136"/>
    </row>
    <row r="2143" spans="40:40" x14ac:dyDescent="0.25">
      <c r="AN2143" s="136"/>
    </row>
    <row r="2144" spans="40:40" x14ac:dyDescent="0.25">
      <c r="AN2144" s="136"/>
    </row>
    <row r="2145" spans="40:40" x14ac:dyDescent="0.25">
      <c r="AN2145" s="136"/>
    </row>
    <row r="2146" spans="40:40" x14ac:dyDescent="0.25">
      <c r="AN2146" s="136"/>
    </row>
    <row r="2147" spans="40:40" x14ac:dyDescent="0.25">
      <c r="AN2147" s="136"/>
    </row>
    <row r="2148" spans="40:40" x14ac:dyDescent="0.25">
      <c r="AN2148" s="136"/>
    </row>
    <row r="2149" spans="40:40" x14ac:dyDescent="0.25">
      <c r="AN2149" s="136"/>
    </row>
    <row r="2150" spans="40:40" x14ac:dyDescent="0.25">
      <c r="AN2150" s="136"/>
    </row>
    <row r="2151" spans="40:40" x14ac:dyDescent="0.25">
      <c r="AN2151" s="136"/>
    </row>
    <row r="2152" spans="40:40" x14ac:dyDescent="0.25">
      <c r="AN2152" s="136"/>
    </row>
    <row r="2153" spans="40:40" x14ac:dyDescent="0.25">
      <c r="AN2153" s="136"/>
    </row>
    <row r="2154" spans="40:40" x14ac:dyDescent="0.25">
      <c r="AN2154" s="136"/>
    </row>
    <row r="2155" spans="40:40" x14ac:dyDescent="0.25">
      <c r="AN2155" s="136"/>
    </row>
    <row r="2156" spans="40:40" x14ac:dyDescent="0.25">
      <c r="AN2156" s="136"/>
    </row>
    <row r="2157" spans="40:40" x14ac:dyDescent="0.25">
      <c r="AN2157" s="136"/>
    </row>
    <row r="2158" spans="40:40" x14ac:dyDescent="0.25">
      <c r="AN2158" s="136"/>
    </row>
    <row r="2159" spans="40:40" x14ac:dyDescent="0.25">
      <c r="AN2159" s="136"/>
    </row>
    <row r="2160" spans="40:40" x14ac:dyDescent="0.25">
      <c r="AN2160" s="136"/>
    </row>
    <row r="2161" spans="40:40" x14ac:dyDescent="0.25">
      <c r="AN2161" s="136"/>
    </row>
    <row r="2162" spans="40:40" x14ac:dyDescent="0.25">
      <c r="AN2162" s="136"/>
    </row>
    <row r="2163" spans="40:40" x14ac:dyDescent="0.25">
      <c r="AN2163" s="136"/>
    </row>
    <row r="2164" spans="40:40" x14ac:dyDescent="0.25">
      <c r="AN2164" s="136"/>
    </row>
    <row r="2165" spans="40:40" x14ac:dyDescent="0.25">
      <c r="AN2165" s="136"/>
    </row>
    <row r="2166" spans="40:40" x14ac:dyDescent="0.25">
      <c r="AN2166" s="136"/>
    </row>
    <row r="2167" spans="40:40" x14ac:dyDescent="0.25">
      <c r="AN2167" s="136"/>
    </row>
    <row r="2168" spans="40:40" x14ac:dyDescent="0.25">
      <c r="AN2168" s="136"/>
    </row>
    <row r="2169" spans="40:40" x14ac:dyDescent="0.25">
      <c r="AN2169" s="136"/>
    </row>
    <row r="2170" spans="40:40" x14ac:dyDescent="0.25">
      <c r="AN2170" s="136"/>
    </row>
    <row r="2171" spans="40:40" x14ac:dyDescent="0.25">
      <c r="AN2171" s="136"/>
    </row>
    <row r="2172" spans="40:40" x14ac:dyDescent="0.25">
      <c r="AN2172" s="136"/>
    </row>
    <row r="2173" spans="40:40" x14ac:dyDescent="0.25">
      <c r="AN2173" s="136"/>
    </row>
    <row r="2174" spans="40:40" x14ac:dyDescent="0.25">
      <c r="AN2174" s="136"/>
    </row>
    <row r="2175" spans="40:40" x14ac:dyDescent="0.25">
      <c r="AN2175" s="136"/>
    </row>
    <row r="2176" spans="40:40" x14ac:dyDescent="0.25">
      <c r="AN2176" s="136"/>
    </row>
    <row r="2177" spans="40:40" x14ac:dyDescent="0.25">
      <c r="AN2177" s="136"/>
    </row>
    <row r="2178" spans="40:40" x14ac:dyDescent="0.25">
      <c r="AN2178" s="136"/>
    </row>
    <row r="2179" spans="40:40" x14ac:dyDescent="0.25">
      <c r="AN2179" s="136"/>
    </row>
    <row r="2180" spans="40:40" x14ac:dyDescent="0.25">
      <c r="AN2180" s="136"/>
    </row>
    <row r="2181" spans="40:40" x14ac:dyDescent="0.25">
      <c r="AN2181" s="136"/>
    </row>
    <row r="2182" spans="40:40" x14ac:dyDescent="0.25">
      <c r="AN2182" s="136"/>
    </row>
    <row r="2183" spans="40:40" x14ac:dyDescent="0.25">
      <c r="AN2183" s="136"/>
    </row>
    <row r="2184" spans="40:40" x14ac:dyDescent="0.25">
      <c r="AN2184" s="136"/>
    </row>
    <row r="2185" spans="40:40" x14ac:dyDescent="0.25">
      <c r="AN2185" s="136"/>
    </row>
    <row r="2186" spans="40:40" x14ac:dyDescent="0.25">
      <c r="AN2186" s="136"/>
    </row>
    <row r="2187" spans="40:40" x14ac:dyDescent="0.25">
      <c r="AN2187" s="136"/>
    </row>
    <row r="2188" spans="40:40" x14ac:dyDescent="0.25">
      <c r="AN2188" s="136"/>
    </row>
    <row r="2189" spans="40:40" x14ac:dyDescent="0.25">
      <c r="AN2189" s="136"/>
    </row>
    <row r="2190" spans="40:40" x14ac:dyDescent="0.25">
      <c r="AN2190" s="136"/>
    </row>
    <row r="2191" spans="40:40" x14ac:dyDescent="0.25">
      <c r="AN2191" s="136"/>
    </row>
    <row r="2192" spans="40:40" x14ac:dyDescent="0.25">
      <c r="AN2192" s="136"/>
    </row>
    <row r="2193" spans="40:40" x14ac:dyDescent="0.25">
      <c r="AN2193" s="136"/>
    </row>
    <row r="2194" spans="40:40" x14ac:dyDescent="0.25">
      <c r="AN2194" s="136"/>
    </row>
    <row r="2195" spans="40:40" x14ac:dyDescent="0.25">
      <c r="AN2195" s="136"/>
    </row>
    <row r="2196" spans="40:40" x14ac:dyDescent="0.25">
      <c r="AN2196" s="136"/>
    </row>
    <row r="2197" spans="40:40" x14ac:dyDescent="0.25">
      <c r="AN2197" s="136"/>
    </row>
    <row r="2198" spans="40:40" x14ac:dyDescent="0.25">
      <c r="AN2198" s="136"/>
    </row>
    <row r="2199" spans="40:40" x14ac:dyDescent="0.25">
      <c r="AN2199" s="136"/>
    </row>
    <row r="2200" spans="40:40" x14ac:dyDescent="0.25">
      <c r="AN2200" s="136"/>
    </row>
    <row r="2201" spans="40:40" x14ac:dyDescent="0.25">
      <c r="AN2201" s="136"/>
    </row>
    <row r="2202" spans="40:40" x14ac:dyDescent="0.25">
      <c r="AN2202" s="136"/>
    </row>
    <row r="2203" spans="40:40" x14ac:dyDescent="0.25">
      <c r="AN2203" s="136"/>
    </row>
    <row r="2204" spans="40:40" x14ac:dyDescent="0.25">
      <c r="AN2204" s="136"/>
    </row>
    <row r="2205" spans="40:40" x14ac:dyDescent="0.25">
      <c r="AN2205" s="136"/>
    </row>
    <row r="2206" spans="40:40" x14ac:dyDescent="0.25">
      <c r="AN2206" s="136"/>
    </row>
    <row r="2207" spans="40:40" x14ac:dyDescent="0.25">
      <c r="AN2207" s="136"/>
    </row>
    <row r="2208" spans="40:40" x14ac:dyDescent="0.25">
      <c r="AN2208" s="136"/>
    </row>
    <row r="2209" spans="40:40" x14ac:dyDescent="0.25">
      <c r="AN2209" s="136"/>
    </row>
    <row r="2210" spans="40:40" x14ac:dyDescent="0.25">
      <c r="AN2210" s="136"/>
    </row>
    <row r="2211" spans="40:40" x14ac:dyDescent="0.25">
      <c r="AN2211" s="136"/>
    </row>
    <row r="2212" spans="40:40" x14ac:dyDescent="0.25">
      <c r="AN2212" s="136"/>
    </row>
    <row r="2213" spans="40:40" x14ac:dyDescent="0.25">
      <c r="AN2213" s="136"/>
    </row>
    <row r="2214" spans="40:40" x14ac:dyDescent="0.25">
      <c r="AN2214" s="136"/>
    </row>
    <row r="2215" spans="40:40" x14ac:dyDescent="0.25">
      <c r="AN2215" s="136"/>
    </row>
    <row r="2216" spans="40:40" x14ac:dyDescent="0.25">
      <c r="AN2216" s="136"/>
    </row>
    <row r="2217" spans="40:40" x14ac:dyDescent="0.25">
      <c r="AN2217" s="136"/>
    </row>
    <row r="2218" spans="40:40" x14ac:dyDescent="0.25">
      <c r="AN2218" s="136"/>
    </row>
    <row r="2219" spans="40:40" x14ac:dyDescent="0.25">
      <c r="AN2219" s="136"/>
    </row>
    <row r="2220" spans="40:40" x14ac:dyDescent="0.25">
      <c r="AN2220" s="136"/>
    </row>
    <row r="2221" spans="40:40" x14ac:dyDescent="0.25">
      <c r="AN2221" s="136"/>
    </row>
    <row r="2222" spans="40:40" x14ac:dyDescent="0.25">
      <c r="AN2222" s="136"/>
    </row>
    <row r="2223" spans="40:40" x14ac:dyDescent="0.25">
      <c r="AN2223" s="136"/>
    </row>
    <row r="2224" spans="40:40" x14ac:dyDescent="0.25">
      <c r="AN2224" s="136"/>
    </row>
    <row r="2225" spans="40:40" x14ac:dyDescent="0.25">
      <c r="AN2225" s="136"/>
    </row>
    <row r="2226" spans="40:40" x14ac:dyDescent="0.25">
      <c r="AN2226" s="136"/>
    </row>
    <row r="2227" spans="40:40" x14ac:dyDescent="0.25">
      <c r="AN2227" s="136"/>
    </row>
    <row r="2228" spans="40:40" x14ac:dyDescent="0.25">
      <c r="AN2228" s="136"/>
    </row>
    <row r="2229" spans="40:40" x14ac:dyDescent="0.25">
      <c r="AN2229" s="136"/>
    </row>
    <row r="2230" spans="40:40" x14ac:dyDescent="0.25">
      <c r="AN2230" s="136"/>
    </row>
    <row r="2231" spans="40:40" x14ac:dyDescent="0.25">
      <c r="AN2231" s="136"/>
    </row>
    <row r="2232" spans="40:40" x14ac:dyDescent="0.25">
      <c r="AN2232" s="136"/>
    </row>
    <row r="2233" spans="40:40" x14ac:dyDescent="0.25">
      <c r="AN2233" s="136"/>
    </row>
    <row r="2234" spans="40:40" x14ac:dyDescent="0.25">
      <c r="AN2234" s="136"/>
    </row>
    <row r="2235" spans="40:40" x14ac:dyDescent="0.25">
      <c r="AN2235" s="136"/>
    </row>
    <row r="2236" spans="40:40" x14ac:dyDescent="0.25">
      <c r="AN2236" s="136"/>
    </row>
    <row r="2237" spans="40:40" x14ac:dyDescent="0.25">
      <c r="AN2237" s="136"/>
    </row>
    <row r="2238" spans="40:40" x14ac:dyDescent="0.25">
      <c r="AN2238" s="136"/>
    </row>
    <row r="2239" spans="40:40" x14ac:dyDescent="0.25">
      <c r="AN2239" s="136"/>
    </row>
    <row r="2240" spans="40:40" x14ac:dyDescent="0.25">
      <c r="AN2240" s="136"/>
    </row>
    <row r="2241" spans="40:40" x14ac:dyDescent="0.25">
      <c r="AN2241" s="136"/>
    </row>
    <row r="2242" spans="40:40" x14ac:dyDescent="0.25">
      <c r="AN2242" s="136"/>
    </row>
    <row r="2243" spans="40:40" x14ac:dyDescent="0.25">
      <c r="AN2243" s="136"/>
    </row>
    <row r="2244" spans="40:40" x14ac:dyDescent="0.25">
      <c r="AN2244" s="136"/>
    </row>
    <row r="2245" spans="40:40" x14ac:dyDescent="0.25">
      <c r="AN2245" s="136"/>
    </row>
    <row r="2246" spans="40:40" x14ac:dyDescent="0.25">
      <c r="AN2246" s="136"/>
    </row>
    <row r="2247" spans="40:40" x14ac:dyDescent="0.25">
      <c r="AN2247" s="136"/>
    </row>
    <row r="2248" spans="40:40" x14ac:dyDescent="0.25">
      <c r="AN2248" s="136"/>
    </row>
    <row r="2249" spans="40:40" x14ac:dyDescent="0.25">
      <c r="AN2249" s="136"/>
    </row>
    <row r="2250" spans="40:40" x14ac:dyDescent="0.25">
      <c r="AN2250" s="136"/>
    </row>
    <row r="2251" spans="40:40" x14ac:dyDescent="0.25">
      <c r="AN2251" s="136"/>
    </row>
    <row r="2252" spans="40:40" x14ac:dyDescent="0.25">
      <c r="AN2252" s="136"/>
    </row>
    <row r="2253" spans="40:40" x14ac:dyDescent="0.25">
      <c r="AN2253" s="136"/>
    </row>
    <row r="2254" spans="40:40" x14ac:dyDescent="0.25">
      <c r="AN2254" s="136"/>
    </row>
    <row r="2255" spans="40:40" x14ac:dyDescent="0.25">
      <c r="AN2255" s="136"/>
    </row>
    <row r="2256" spans="40:40" x14ac:dyDescent="0.25">
      <c r="AN2256" s="136"/>
    </row>
    <row r="2257" spans="40:40" x14ac:dyDescent="0.25">
      <c r="AN2257" s="136"/>
    </row>
    <row r="2258" spans="40:40" x14ac:dyDescent="0.25">
      <c r="AN2258" s="136"/>
    </row>
    <row r="2259" spans="40:40" x14ac:dyDescent="0.25">
      <c r="AN2259" s="136"/>
    </row>
    <row r="2260" spans="40:40" x14ac:dyDescent="0.25">
      <c r="AN2260" s="136"/>
    </row>
    <row r="2261" spans="40:40" x14ac:dyDescent="0.25">
      <c r="AN2261" s="136"/>
    </row>
    <row r="2262" spans="40:40" x14ac:dyDescent="0.25">
      <c r="AN2262" s="136"/>
    </row>
    <row r="2263" spans="40:40" x14ac:dyDescent="0.25">
      <c r="AN2263" s="136"/>
    </row>
    <row r="2264" spans="40:40" x14ac:dyDescent="0.25">
      <c r="AN2264" s="136"/>
    </row>
    <row r="2265" spans="40:40" x14ac:dyDescent="0.25">
      <c r="AN2265" s="136"/>
    </row>
    <row r="2266" spans="40:40" x14ac:dyDescent="0.25">
      <c r="AN2266" s="136"/>
    </row>
    <row r="2267" spans="40:40" x14ac:dyDescent="0.25">
      <c r="AN2267" s="136"/>
    </row>
    <row r="2268" spans="40:40" x14ac:dyDescent="0.25">
      <c r="AN2268" s="136"/>
    </row>
    <row r="2269" spans="40:40" x14ac:dyDescent="0.25">
      <c r="AN2269" s="136"/>
    </row>
    <row r="2270" spans="40:40" x14ac:dyDescent="0.25">
      <c r="AN2270" s="136"/>
    </row>
    <row r="2271" spans="40:40" x14ac:dyDescent="0.25">
      <c r="AN2271" s="136"/>
    </row>
    <row r="2272" spans="40:40" x14ac:dyDescent="0.25">
      <c r="AN2272" s="136"/>
    </row>
    <row r="2273" spans="40:40" x14ac:dyDescent="0.25">
      <c r="AN2273" s="136"/>
    </row>
    <row r="2274" spans="40:40" x14ac:dyDescent="0.25">
      <c r="AN2274" s="136"/>
    </row>
    <row r="2275" spans="40:40" x14ac:dyDescent="0.25">
      <c r="AN2275" s="136"/>
    </row>
    <row r="2276" spans="40:40" x14ac:dyDescent="0.25">
      <c r="AN2276" s="136"/>
    </row>
    <row r="2277" spans="40:40" x14ac:dyDescent="0.25">
      <c r="AN2277" s="136"/>
    </row>
    <row r="2278" spans="40:40" x14ac:dyDescent="0.25">
      <c r="AN2278" s="136"/>
    </row>
    <row r="2279" spans="40:40" x14ac:dyDescent="0.25">
      <c r="AN2279" s="136"/>
    </row>
    <row r="2280" spans="40:40" x14ac:dyDescent="0.25">
      <c r="AN2280" s="136"/>
    </row>
    <row r="2281" spans="40:40" x14ac:dyDescent="0.25">
      <c r="AN2281" s="136"/>
    </row>
    <row r="2282" spans="40:40" x14ac:dyDescent="0.25">
      <c r="AN2282" s="136"/>
    </row>
    <row r="2283" spans="40:40" x14ac:dyDescent="0.25">
      <c r="AN2283" s="136"/>
    </row>
    <row r="2284" spans="40:40" x14ac:dyDescent="0.25">
      <c r="AN2284" s="136"/>
    </row>
    <row r="2285" spans="40:40" x14ac:dyDescent="0.25">
      <c r="AN2285" s="136"/>
    </row>
    <row r="2286" spans="40:40" x14ac:dyDescent="0.25">
      <c r="AN2286" s="136"/>
    </row>
    <row r="2287" spans="40:40" x14ac:dyDescent="0.25">
      <c r="AN2287" s="136"/>
    </row>
    <row r="2288" spans="40:40" x14ac:dyDescent="0.25">
      <c r="AN2288" s="136"/>
    </row>
    <row r="2289" spans="40:40" x14ac:dyDescent="0.25">
      <c r="AN2289" s="136"/>
    </row>
    <row r="2290" spans="40:40" x14ac:dyDescent="0.25">
      <c r="AN2290" s="136"/>
    </row>
    <row r="2291" spans="40:40" x14ac:dyDescent="0.25">
      <c r="AN2291" s="136"/>
    </row>
    <row r="2292" spans="40:40" x14ac:dyDescent="0.25">
      <c r="AN2292" s="136"/>
    </row>
    <row r="2293" spans="40:40" x14ac:dyDescent="0.25">
      <c r="AN2293" s="136"/>
    </row>
    <row r="2294" spans="40:40" x14ac:dyDescent="0.25">
      <c r="AN2294" s="136"/>
    </row>
    <row r="2295" spans="40:40" x14ac:dyDescent="0.25">
      <c r="AN2295" s="136"/>
    </row>
    <row r="2296" spans="40:40" x14ac:dyDescent="0.25">
      <c r="AN2296" s="136"/>
    </row>
    <row r="2297" spans="40:40" x14ac:dyDescent="0.25">
      <c r="AN2297" s="136"/>
    </row>
    <row r="2298" spans="40:40" x14ac:dyDescent="0.25">
      <c r="AN2298" s="136"/>
    </row>
    <row r="2299" spans="40:40" x14ac:dyDescent="0.25">
      <c r="AN2299" s="136"/>
    </row>
    <row r="2300" spans="40:40" x14ac:dyDescent="0.25">
      <c r="AN2300" s="136"/>
    </row>
    <row r="2301" spans="40:40" x14ac:dyDescent="0.25">
      <c r="AN2301" s="136"/>
    </row>
    <row r="2302" spans="40:40" x14ac:dyDescent="0.25">
      <c r="AN2302" s="136"/>
    </row>
    <row r="2303" spans="40:40" x14ac:dyDescent="0.25">
      <c r="AN2303" s="136"/>
    </row>
    <row r="2304" spans="40:40" x14ac:dyDescent="0.25">
      <c r="AN2304" s="136"/>
    </row>
    <row r="2305" spans="40:40" x14ac:dyDescent="0.25">
      <c r="AN2305" s="136"/>
    </row>
    <row r="2306" spans="40:40" x14ac:dyDescent="0.25">
      <c r="AN2306" s="136"/>
    </row>
    <row r="2307" spans="40:40" x14ac:dyDescent="0.25">
      <c r="AN2307" s="136"/>
    </row>
    <row r="2308" spans="40:40" x14ac:dyDescent="0.25">
      <c r="AN2308" s="136"/>
    </row>
    <row r="2309" spans="40:40" x14ac:dyDescent="0.25">
      <c r="AN2309" s="136"/>
    </row>
    <row r="2310" spans="40:40" x14ac:dyDescent="0.25">
      <c r="AN2310" s="136"/>
    </row>
    <row r="2311" spans="40:40" x14ac:dyDescent="0.25">
      <c r="AN2311" s="136"/>
    </row>
    <row r="2312" spans="40:40" x14ac:dyDescent="0.25">
      <c r="AN2312" s="136"/>
    </row>
    <row r="2313" spans="40:40" x14ac:dyDescent="0.25">
      <c r="AN2313" s="136"/>
    </row>
    <row r="2314" spans="40:40" x14ac:dyDescent="0.25">
      <c r="AN2314" s="136"/>
    </row>
    <row r="2315" spans="40:40" x14ac:dyDescent="0.25">
      <c r="AN2315" s="136"/>
    </row>
    <row r="2316" spans="40:40" x14ac:dyDescent="0.25">
      <c r="AN2316" s="136"/>
    </row>
    <row r="2317" spans="40:40" x14ac:dyDescent="0.25">
      <c r="AN2317" s="136"/>
    </row>
    <row r="2318" spans="40:40" x14ac:dyDescent="0.25">
      <c r="AN2318" s="136"/>
    </row>
    <row r="2319" spans="40:40" x14ac:dyDescent="0.25">
      <c r="AN2319" s="136"/>
    </row>
    <row r="2320" spans="40:40" x14ac:dyDescent="0.25">
      <c r="AN2320" s="136"/>
    </row>
    <row r="2321" spans="40:40" x14ac:dyDescent="0.25">
      <c r="AN2321" s="136"/>
    </row>
    <row r="2322" spans="40:40" x14ac:dyDescent="0.25">
      <c r="AN2322" s="136"/>
    </row>
    <row r="2323" spans="40:40" x14ac:dyDescent="0.25">
      <c r="AN2323" s="136"/>
    </row>
    <row r="2324" spans="40:40" x14ac:dyDescent="0.25">
      <c r="AN2324" s="136"/>
    </row>
    <row r="2325" spans="40:40" x14ac:dyDescent="0.25">
      <c r="AN2325" s="136"/>
    </row>
    <row r="2326" spans="40:40" x14ac:dyDescent="0.25">
      <c r="AN2326" s="136"/>
    </row>
    <row r="2327" spans="40:40" x14ac:dyDescent="0.25">
      <c r="AN2327" s="136"/>
    </row>
    <row r="2328" spans="40:40" x14ac:dyDescent="0.25">
      <c r="AN2328" s="136"/>
    </row>
    <row r="2329" spans="40:40" x14ac:dyDescent="0.25">
      <c r="AN2329" s="136"/>
    </row>
    <row r="2330" spans="40:40" x14ac:dyDescent="0.25">
      <c r="AN2330" s="136"/>
    </row>
    <row r="2331" spans="40:40" x14ac:dyDescent="0.25">
      <c r="AN2331" s="136"/>
    </row>
    <row r="2332" spans="40:40" x14ac:dyDescent="0.25">
      <c r="AN2332" s="136"/>
    </row>
    <row r="2333" spans="40:40" x14ac:dyDescent="0.25">
      <c r="AN2333" s="136"/>
    </row>
    <row r="2334" spans="40:40" x14ac:dyDescent="0.25">
      <c r="AN2334" s="136"/>
    </row>
    <row r="2335" spans="40:40" x14ac:dyDescent="0.25">
      <c r="AN2335" s="136"/>
    </row>
    <row r="2336" spans="40:40" x14ac:dyDescent="0.25">
      <c r="AN2336" s="136"/>
    </row>
    <row r="2337" spans="40:40" x14ac:dyDescent="0.25">
      <c r="AN2337" s="136"/>
    </row>
    <row r="2338" spans="40:40" x14ac:dyDescent="0.25">
      <c r="AN2338" s="136"/>
    </row>
    <row r="2339" spans="40:40" x14ac:dyDescent="0.25">
      <c r="AN2339" s="136"/>
    </row>
    <row r="2340" spans="40:40" x14ac:dyDescent="0.25">
      <c r="AN2340" s="136"/>
    </row>
    <row r="2341" spans="40:40" x14ac:dyDescent="0.25">
      <c r="AN2341" s="136"/>
    </row>
    <row r="2342" spans="40:40" x14ac:dyDescent="0.25">
      <c r="AN2342" s="136"/>
    </row>
    <row r="2343" spans="40:40" x14ac:dyDescent="0.25">
      <c r="AN2343" s="136"/>
    </row>
    <row r="2344" spans="40:40" x14ac:dyDescent="0.25">
      <c r="AN2344" s="136"/>
    </row>
    <row r="2345" spans="40:40" x14ac:dyDescent="0.25">
      <c r="AN2345" s="136"/>
    </row>
    <row r="2346" spans="40:40" x14ac:dyDescent="0.25">
      <c r="AN2346" s="136"/>
    </row>
    <row r="2347" spans="40:40" x14ac:dyDescent="0.25">
      <c r="AN2347" s="136"/>
    </row>
    <row r="2348" spans="40:40" x14ac:dyDescent="0.25">
      <c r="AN2348" s="136"/>
    </row>
    <row r="2349" spans="40:40" x14ac:dyDescent="0.25">
      <c r="AN2349" s="136"/>
    </row>
    <row r="2350" spans="40:40" x14ac:dyDescent="0.25">
      <c r="AN2350" s="136"/>
    </row>
    <row r="2351" spans="40:40" x14ac:dyDescent="0.25">
      <c r="AN2351" s="136"/>
    </row>
    <row r="2352" spans="40:40" x14ac:dyDescent="0.25">
      <c r="AN2352" s="136"/>
    </row>
    <row r="2353" spans="40:40" x14ac:dyDescent="0.25">
      <c r="AN2353" s="136"/>
    </row>
    <row r="2354" spans="40:40" x14ac:dyDescent="0.25">
      <c r="AN2354" s="136"/>
    </row>
    <row r="2355" spans="40:40" x14ac:dyDescent="0.25">
      <c r="AN2355" s="136"/>
    </row>
    <row r="2356" spans="40:40" x14ac:dyDescent="0.25">
      <c r="AN2356" s="136"/>
    </row>
    <row r="2357" spans="40:40" x14ac:dyDescent="0.25">
      <c r="AN2357" s="136"/>
    </row>
    <row r="2358" spans="40:40" x14ac:dyDescent="0.25">
      <c r="AN2358" s="136"/>
    </row>
    <row r="2359" spans="40:40" x14ac:dyDescent="0.25">
      <c r="AN2359" s="136"/>
    </row>
    <row r="2360" spans="40:40" x14ac:dyDescent="0.25">
      <c r="AN2360" s="136"/>
    </row>
    <row r="2361" spans="40:40" x14ac:dyDescent="0.25">
      <c r="AN2361" s="136"/>
    </row>
    <row r="2362" spans="40:40" x14ac:dyDescent="0.25">
      <c r="AN2362" s="136"/>
    </row>
    <row r="2363" spans="40:40" x14ac:dyDescent="0.25">
      <c r="AN2363" s="136"/>
    </row>
    <row r="2364" spans="40:40" x14ac:dyDescent="0.25">
      <c r="AN2364" s="136"/>
    </row>
    <row r="2365" spans="40:40" x14ac:dyDescent="0.25">
      <c r="AN2365" s="136"/>
    </row>
    <row r="2366" spans="40:40" x14ac:dyDescent="0.25">
      <c r="AN2366" s="136"/>
    </row>
    <row r="2367" spans="40:40" x14ac:dyDescent="0.25">
      <c r="AN2367" s="136"/>
    </row>
    <row r="2368" spans="40:40" x14ac:dyDescent="0.25">
      <c r="AN2368" s="136"/>
    </row>
    <row r="2369" spans="40:40" x14ac:dyDescent="0.25">
      <c r="AN2369" s="136"/>
    </row>
    <row r="2370" spans="40:40" x14ac:dyDescent="0.25">
      <c r="AN2370" s="136"/>
    </row>
    <row r="2371" spans="40:40" x14ac:dyDescent="0.25">
      <c r="AN2371" s="136"/>
    </row>
    <row r="2372" spans="40:40" x14ac:dyDescent="0.25">
      <c r="AN2372" s="136"/>
    </row>
    <row r="2373" spans="40:40" x14ac:dyDescent="0.25">
      <c r="AN2373" s="136"/>
    </row>
    <row r="2374" spans="40:40" x14ac:dyDescent="0.25">
      <c r="AN2374" s="136"/>
    </row>
    <row r="2375" spans="40:40" x14ac:dyDescent="0.25">
      <c r="AN2375" s="136"/>
    </row>
    <row r="2376" spans="40:40" x14ac:dyDescent="0.25">
      <c r="AN2376" s="136"/>
    </row>
    <row r="2377" spans="40:40" x14ac:dyDescent="0.25">
      <c r="AN2377" s="136"/>
    </row>
    <row r="2378" spans="40:40" x14ac:dyDescent="0.25">
      <c r="AN2378" s="136"/>
    </row>
    <row r="2379" spans="40:40" x14ac:dyDescent="0.25">
      <c r="AN2379" s="136"/>
    </row>
    <row r="2380" spans="40:40" x14ac:dyDescent="0.25">
      <c r="AN2380" s="136"/>
    </row>
    <row r="2381" spans="40:40" x14ac:dyDescent="0.25">
      <c r="AN2381" s="136"/>
    </row>
    <row r="2382" spans="40:40" x14ac:dyDescent="0.25">
      <c r="AN2382" s="136"/>
    </row>
    <row r="2383" spans="40:40" x14ac:dyDescent="0.25">
      <c r="AN2383" s="136"/>
    </row>
    <row r="2384" spans="40:40" x14ac:dyDescent="0.25">
      <c r="AN2384" s="136"/>
    </row>
    <row r="2385" spans="40:40" x14ac:dyDescent="0.25">
      <c r="AN2385" s="136"/>
    </row>
    <row r="2386" spans="40:40" x14ac:dyDescent="0.25">
      <c r="AN2386" s="136"/>
    </row>
    <row r="2387" spans="40:40" x14ac:dyDescent="0.25">
      <c r="AN2387" s="136"/>
    </row>
    <row r="2388" spans="40:40" x14ac:dyDescent="0.25">
      <c r="AN2388" s="136"/>
    </row>
    <row r="2389" spans="40:40" x14ac:dyDescent="0.25">
      <c r="AN2389" s="136"/>
    </row>
    <row r="2390" spans="40:40" x14ac:dyDescent="0.25">
      <c r="AN2390" s="136"/>
    </row>
    <row r="2391" spans="40:40" x14ac:dyDescent="0.25">
      <c r="AN2391" s="136"/>
    </row>
    <row r="2392" spans="40:40" x14ac:dyDescent="0.25">
      <c r="AN2392" s="136"/>
    </row>
    <row r="2393" spans="40:40" x14ac:dyDescent="0.25">
      <c r="AN2393" s="136"/>
    </row>
    <row r="2394" spans="40:40" x14ac:dyDescent="0.25">
      <c r="AN2394" s="136"/>
    </row>
    <row r="2395" spans="40:40" x14ac:dyDescent="0.25">
      <c r="AN2395" s="136"/>
    </row>
    <row r="2396" spans="40:40" x14ac:dyDescent="0.25">
      <c r="AN2396" s="136"/>
    </row>
    <row r="2397" spans="40:40" x14ac:dyDescent="0.25">
      <c r="AN2397" s="136"/>
    </row>
    <row r="2398" spans="40:40" x14ac:dyDescent="0.25">
      <c r="AN2398" s="136"/>
    </row>
    <row r="2399" spans="40:40" x14ac:dyDescent="0.25">
      <c r="AN2399" s="136"/>
    </row>
    <row r="2400" spans="40:40" x14ac:dyDescent="0.25">
      <c r="AN2400" s="136"/>
    </row>
    <row r="2401" spans="40:40" x14ac:dyDescent="0.25">
      <c r="AN2401" s="136"/>
    </row>
    <row r="2402" spans="40:40" x14ac:dyDescent="0.25">
      <c r="AN2402" s="136"/>
    </row>
    <row r="2403" spans="40:40" x14ac:dyDescent="0.25">
      <c r="AN2403" s="136"/>
    </row>
    <row r="2404" spans="40:40" x14ac:dyDescent="0.25">
      <c r="AN2404" s="136"/>
    </row>
    <row r="2405" spans="40:40" x14ac:dyDescent="0.25">
      <c r="AN2405" s="136"/>
    </row>
    <row r="2406" spans="40:40" x14ac:dyDescent="0.25">
      <c r="AN2406" s="136"/>
    </row>
    <row r="2407" spans="40:40" x14ac:dyDescent="0.25">
      <c r="AN2407" s="136"/>
    </row>
    <row r="2408" spans="40:40" x14ac:dyDescent="0.25">
      <c r="AN2408" s="136"/>
    </row>
    <row r="2409" spans="40:40" x14ac:dyDescent="0.25">
      <c r="AN2409" s="136"/>
    </row>
    <row r="2410" spans="40:40" x14ac:dyDescent="0.25">
      <c r="AN2410" s="136"/>
    </row>
    <row r="2411" spans="40:40" x14ac:dyDescent="0.25">
      <c r="AN2411" s="136"/>
    </row>
    <row r="2412" spans="40:40" x14ac:dyDescent="0.25">
      <c r="AN2412" s="136"/>
    </row>
    <row r="2413" spans="40:40" x14ac:dyDescent="0.25">
      <c r="AN2413" s="136"/>
    </row>
    <row r="2414" spans="40:40" x14ac:dyDescent="0.25">
      <c r="AN2414" s="136"/>
    </row>
    <row r="2415" spans="40:40" x14ac:dyDescent="0.25">
      <c r="AN2415" s="136"/>
    </row>
    <row r="2416" spans="40:40" x14ac:dyDescent="0.25">
      <c r="AN2416" s="136"/>
    </row>
    <row r="2417" spans="40:40" x14ac:dyDescent="0.25">
      <c r="AN2417" s="136"/>
    </row>
    <row r="2418" spans="40:40" x14ac:dyDescent="0.25">
      <c r="AN2418" s="136"/>
    </row>
    <row r="2419" spans="40:40" x14ac:dyDescent="0.25">
      <c r="AN2419" s="136"/>
    </row>
    <row r="2420" spans="40:40" x14ac:dyDescent="0.25">
      <c r="AN2420" s="136"/>
    </row>
    <row r="2421" spans="40:40" x14ac:dyDescent="0.25">
      <c r="AN2421" s="136"/>
    </row>
    <row r="2422" spans="40:40" x14ac:dyDescent="0.25">
      <c r="AN2422" s="136"/>
    </row>
    <row r="2423" spans="40:40" x14ac:dyDescent="0.25">
      <c r="AN2423" s="136"/>
    </row>
    <row r="2424" spans="40:40" x14ac:dyDescent="0.25">
      <c r="AN2424" s="136"/>
    </row>
    <row r="2425" spans="40:40" x14ac:dyDescent="0.25">
      <c r="AN2425" s="136"/>
    </row>
    <row r="2426" spans="40:40" x14ac:dyDescent="0.25">
      <c r="AN2426" s="136"/>
    </row>
    <row r="2427" spans="40:40" x14ac:dyDescent="0.25">
      <c r="AN2427" s="136"/>
    </row>
    <row r="2428" spans="40:40" x14ac:dyDescent="0.25">
      <c r="AN2428" s="136"/>
    </row>
    <row r="2429" spans="40:40" x14ac:dyDescent="0.25">
      <c r="AN2429" s="136"/>
    </row>
    <row r="2430" spans="40:40" x14ac:dyDescent="0.25">
      <c r="AN2430" s="136"/>
    </row>
    <row r="2431" spans="40:40" x14ac:dyDescent="0.25">
      <c r="AN2431" s="136"/>
    </row>
    <row r="2432" spans="40:40" x14ac:dyDescent="0.25">
      <c r="AN2432" s="136"/>
    </row>
    <row r="2433" spans="40:40" x14ac:dyDescent="0.25">
      <c r="AN2433" s="136"/>
    </row>
    <row r="2434" spans="40:40" x14ac:dyDescent="0.25">
      <c r="AN2434" s="136"/>
    </row>
    <row r="2435" spans="40:40" x14ac:dyDescent="0.25">
      <c r="AN2435" s="136"/>
    </row>
    <row r="2436" spans="40:40" x14ac:dyDescent="0.25">
      <c r="AN2436" s="136"/>
    </row>
    <row r="2437" spans="40:40" x14ac:dyDescent="0.25">
      <c r="AN2437" s="136"/>
    </row>
    <row r="2438" spans="40:40" x14ac:dyDescent="0.25">
      <c r="AN2438" s="136"/>
    </row>
    <row r="2439" spans="40:40" x14ac:dyDescent="0.25">
      <c r="AN2439" s="136"/>
    </row>
    <row r="2440" spans="40:40" x14ac:dyDescent="0.25">
      <c r="AN2440" s="136"/>
    </row>
    <row r="2441" spans="40:40" x14ac:dyDescent="0.25">
      <c r="AN2441" s="136"/>
    </row>
    <row r="2442" spans="40:40" x14ac:dyDescent="0.25">
      <c r="AN2442" s="136"/>
    </row>
    <row r="2443" spans="40:40" x14ac:dyDescent="0.25">
      <c r="AN2443" s="136"/>
    </row>
    <row r="2444" spans="40:40" x14ac:dyDescent="0.25">
      <c r="AN2444" s="136"/>
    </row>
    <row r="2445" spans="40:40" x14ac:dyDescent="0.25">
      <c r="AN2445" s="136"/>
    </row>
    <row r="2446" spans="40:40" x14ac:dyDescent="0.25">
      <c r="AN2446" s="136"/>
    </row>
    <row r="2447" spans="40:40" x14ac:dyDescent="0.25">
      <c r="AN2447" s="136"/>
    </row>
    <row r="2448" spans="40:40" x14ac:dyDescent="0.25">
      <c r="AN2448" s="136"/>
    </row>
    <row r="2449" spans="40:40" x14ac:dyDescent="0.25">
      <c r="AN2449" s="136"/>
    </row>
    <row r="2450" spans="40:40" x14ac:dyDescent="0.25">
      <c r="AN2450" s="136"/>
    </row>
    <row r="2451" spans="40:40" x14ac:dyDescent="0.25">
      <c r="AN2451" s="136"/>
    </row>
    <row r="2452" spans="40:40" x14ac:dyDescent="0.25">
      <c r="AN2452" s="136"/>
    </row>
    <row r="2453" spans="40:40" x14ac:dyDescent="0.25">
      <c r="AN2453" s="136"/>
    </row>
    <row r="2454" spans="40:40" x14ac:dyDescent="0.25">
      <c r="AN2454" s="136"/>
    </row>
    <row r="2455" spans="40:40" x14ac:dyDescent="0.25">
      <c r="AN2455" s="136"/>
    </row>
    <row r="2456" spans="40:40" x14ac:dyDescent="0.25">
      <c r="AN2456" s="136"/>
    </row>
    <row r="2457" spans="40:40" x14ac:dyDescent="0.25">
      <c r="AN2457" s="136"/>
    </row>
    <row r="2458" spans="40:40" x14ac:dyDescent="0.25">
      <c r="AN2458" s="136"/>
    </row>
    <row r="2459" spans="40:40" x14ac:dyDescent="0.25">
      <c r="AN2459" s="136"/>
    </row>
    <row r="2460" spans="40:40" x14ac:dyDescent="0.25">
      <c r="AN2460" s="136"/>
    </row>
    <row r="2461" spans="40:40" x14ac:dyDescent="0.25">
      <c r="AN2461" s="136"/>
    </row>
    <row r="2462" spans="40:40" x14ac:dyDescent="0.25">
      <c r="AN2462" s="136"/>
    </row>
    <row r="2463" spans="40:40" x14ac:dyDescent="0.25">
      <c r="AN2463" s="136"/>
    </row>
    <row r="2464" spans="40:40" x14ac:dyDescent="0.25">
      <c r="AN2464" s="136"/>
    </row>
    <row r="2465" spans="40:40" x14ac:dyDescent="0.25">
      <c r="AN2465" s="136"/>
    </row>
    <row r="2466" spans="40:40" x14ac:dyDescent="0.25">
      <c r="AN2466" s="136"/>
    </row>
    <row r="2467" spans="40:40" x14ac:dyDescent="0.25">
      <c r="AN2467" s="136"/>
    </row>
    <row r="2468" spans="40:40" x14ac:dyDescent="0.25">
      <c r="AN2468" s="136"/>
    </row>
    <row r="2469" spans="40:40" x14ac:dyDescent="0.25">
      <c r="AN2469" s="136"/>
    </row>
    <row r="2470" spans="40:40" x14ac:dyDescent="0.25">
      <c r="AN2470" s="136"/>
    </row>
    <row r="2471" spans="40:40" x14ac:dyDescent="0.25">
      <c r="AN2471" s="136"/>
    </row>
    <row r="2472" spans="40:40" x14ac:dyDescent="0.25">
      <c r="AN2472" s="136"/>
    </row>
    <row r="2473" spans="40:40" x14ac:dyDescent="0.25">
      <c r="AN2473" s="136"/>
    </row>
    <row r="2474" spans="40:40" x14ac:dyDescent="0.25">
      <c r="AN2474" s="136"/>
    </row>
    <row r="2475" spans="40:40" x14ac:dyDescent="0.25">
      <c r="AN2475" s="136"/>
    </row>
    <row r="2476" spans="40:40" x14ac:dyDescent="0.25">
      <c r="AN2476" s="136"/>
    </row>
    <row r="2477" spans="40:40" x14ac:dyDescent="0.25">
      <c r="AN2477" s="136"/>
    </row>
    <row r="2478" spans="40:40" x14ac:dyDescent="0.25">
      <c r="AN2478" s="136"/>
    </row>
    <row r="2479" spans="40:40" x14ac:dyDescent="0.25">
      <c r="AN2479" s="136"/>
    </row>
    <row r="2480" spans="40:40" x14ac:dyDescent="0.25">
      <c r="AN2480" s="136"/>
    </row>
    <row r="2481" spans="40:40" x14ac:dyDescent="0.25">
      <c r="AN2481" s="136"/>
    </row>
    <row r="2482" spans="40:40" x14ac:dyDescent="0.25">
      <c r="AN2482" s="136"/>
    </row>
    <row r="2483" spans="40:40" x14ac:dyDescent="0.25">
      <c r="AN2483" s="136"/>
    </row>
    <row r="2484" spans="40:40" x14ac:dyDescent="0.25">
      <c r="AN2484" s="136"/>
    </row>
    <row r="2485" spans="40:40" x14ac:dyDescent="0.25">
      <c r="AN2485" s="136"/>
    </row>
    <row r="2486" spans="40:40" x14ac:dyDescent="0.25">
      <c r="AN2486" s="136"/>
    </row>
    <row r="2487" spans="40:40" x14ac:dyDescent="0.25">
      <c r="AN2487" s="136"/>
    </row>
    <row r="2488" spans="40:40" x14ac:dyDescent="0.25">
      <c r="AN2488" s="136"/>
    </row>
    <row r="2489" spans="40:40" x14ac:dyDescent="0.25">
      <c r="AN2489" s="136"/>
    </row>
    <row r="2490" spans="40:40" x14ac:dyDescent="0.25">
      <c r="AN2490" s="136"/>
    </row>
    <row r="2491" spans="40:40" x14ac:dyDescent="0.25">
      <c r="AN2491" s="136"/>
    </row>
    <row r="2492" spans="40:40" x14ac:dyDescent="0.25">
      <c r="AN2492" s="136"/>
    </row>
    <row r="2493" spans="40:40" x14ac:dyDescent="0.25">
      <c r="AN2493" s="136"/>
    </row>
    <row r="2494" spans="40:40" x14ac:dyDescent="0.25">
      <c r="AN2494" s="136"/>
    </row>
    <row r="2495" spans="40:40" x14ac:dyDescent="0.25">
      <c r="AN2495" s="136"/>
    </row>
    <row r="2496" spans="40:40" x14ac:dyDescent="0.25">
      <c r="AN2496" s="136"/>
    </row>
    <row r="2497" spans="40:40" x14ac:dyDescent="0.25">
      <c r="AN2497" s="136"/>
    </row>
    <row r="2498" spans="40:40" x14ac:dyDescent="0.25">
      <c r="AN2498" s="136"/>
    </row>
    <row r="2499" spans="40:40" x14ac:dyDescent="0.25">
      <c r="AN2499" s="136"/>
    </row>
    <row r="2500" spans="40:40" x14ac:dyDescent="0.25">
      <c r="AN2500" s="136"/>
    </row>
    <row r="2501" spans="40:40" x14ac:dyDescent="0.25">
      <c r="AN2501" s="136"/>
    </row>
    <row r="2502" spans="40:40" x14ac:dyDescent="0.25">
      <c r="AN2502" s="136"/>
    </row>
    <row r="2503" spans="40:40" x14ac:dyDescent="0.25">
      <c r="AN2503" s="136"/>
    </row>
    <row r="2504" spans="40:40" x14ac:dyDescent="0.25">
      <c r="AN2504" s="136"/>
    </row>
    <row r="2505" spans="40:40" x14ac:dyDescent="0.25">
      <c r="AN2505" s="136"/>
    </row>
    <row r="2506" spans="40:40" x14ac:dyDescent="0.25">
      <c r="AN2506" s="136"/>
    </row>
    <row r="2507" spans="40:40" x14ac:dyDescent="0.25">
      <c r="AN2507" s="136"/>
    </row>
    <row r="2508" spans="40:40" x14ac:dyDescent="0.25">
      <c r="AN2508" s="136"/>
    </row>
    <row r="2509" spans="40:40" x14ac:dyDescent="0.25">
      <c r="AN2509" s="136"/>
    </row>
    <row r="2510" spans="40:40" x14ac:dyDescent="0.25">
      <c r="AN2510" s="136"/>
    </row>
    <row r="2511" spans="40:40" x14ac:dyDescent="0.25">
      <c r="AN2511" s="136"/>
    </row>
    <row r="2512" spans="40:40" x14ac:dyDescent="0.25">
      <c r="AN2512" s="136"/>
    </row>
    <row r="2513" spans="40:40" x14ac:dyDescent="0.25">
      <c r="AN2513" s="136"/>
    </row>
    <row r="2514" spans="40:40" x14ac:dyDescent="0.25">
      <c r="AN2514" s="136"/>
    </row>
    <row r="2515" spans="40:40" x14ac:dyDescent="0.25">
      <c r="AN2515" s="136"/>
    </row>
    <row r="2516" spans="40:40" x14ac:dyDescent="0.25">
      <c r="AN2516" s="136"/>
    </row>
    <row r="2517" spans="40:40" x14ac:dyDescent="0.25">
      <c r="AN2517" s="136"/>
    </row>
    <row r="2518" spans="40:40" x14ac:dyDescent="0.25">
      <c r="AN2518" s="136"/>
    </row>
    <row r="2519" spans="40:40" x14ac:dyDescent="0.25">
      <c r="AN2519" s="136"/>
    </row>
    <row r="2520" spans="40:40" x14ac:dyDescent="0.25">
      <c r="AN2520" s="136"/>
    </row>
    <row r="2521" spans="40:40" x14ac:dyDescent="0.25">
      <c r="AN2521" s="136"/>
    </row>
    <row r="2522" spans="40:40" x14ac:dyDescent="0.25">
      <c r="AN2522" s="136"/>
    </row>
    <row r="2523" spans="40:40" x14ac:dyDescent="0.25">
      <c r="AN2523" s="136"/>
    </row>
    <row r="2524" spans="40:40" x14ac:dyDescent="0.25">
      <c r="AN2524" s="136"/>
    </row>
    <row r="2525" spans="40:40" x14ac:dyDescent="0.25">
      <c r="AN2525" s="136"/>
    </row>
    <row r="2526" spans="40:40" x14ac:dyDescent="0.25">
      <c r="AN2526" s="136"/>
    </row>
    <row r="2527" spans="40:40" x14ac:dyDescent="0.25">
      <c r="AN2527" s="136"/>
    </row>
    <row r="2528" spans="40:40" x14ac:dyDescent="0.25">
      <c r="AN2528" s="136"/>
    </row>
    <row r="2529" spans="40:40" x14ac:dyDescent="0.25">
      <c r="AN2529" s="136"/>
    </row>
    <row r="2530" spans="40:40" x14ac:dyDescent="0.25">
      <c r="AN2530" s="136"/>
    </row>
    <row r="2531" spans="40:40" x14ac:dyDescent="0.25">
      <c r="AN2531" s="136"/>
    </row>
    <row r="2532" spans="40:40" x14ac:dyDescent="0.25">
      <c r="AN2532" s="136"/>
    </row>
    <row r="2533" spans="40:40" x14ac:dyDescent="0.25">
      <c r="AN2533" s="136"/>
    </row>
    <row r="2534" spans="40:40" x14ac:dyDescent="0.25">
      <c r="AN2534" s="136"/>
    </row>
    <row r="2535" spans="40:40" x14ac:dyDescent="0.25">
      <c r="AN2535" s="136"/>
    </row>
    <row r="2536" spans="40:40" x14ac:dyDescent="0.25">
      <c r="AN2536" s="136"/>
    </row>
    <row r="2537" spans="40:40" x14ac:dyDescent="0.25">
      <c r="AN2537" s="136"/>
    </row>
    <row r="2538" spans="40:40" x14ac:dyDescent="0.25">
      <c r="AN2538" s="136"/>
    </row>
    <row r="2539" spans="40:40" x14ac:dyDescent="0.25">
      <c r="AN2539" s="136"/>
    </row>
    <row r="2540" spans="40:40" x14ac:dyDescent="0.25">
      <c r="AN2540" s="136"/>
    </row>
    <row r="2541" spans="40:40" x14ac:dyDescent="0.25">
      <c r="AN2541" s="136"/>
    </row>
    <row r="2542" spans="40:40" x14ac:dyDescent="0.25">
      <c r="AN2542" s="136"/>
    </row>
    <row r="2543" spans="40:40" x14ac:dyDescent="0.25">
      <c r="AN2543" s="136"/>
    </row>
    <row r="2544" spans="40:40" x14ac:dyDescent="0.25">
      <c r="AN2544" s="136"/>
    </row>
    <row r="2545" spans="40:40" x14ac:dyDescent="0.25">
      <c r="AN2545" s="136"/>
    </row>
    <row r="2546" spans="40:40" x14ac:dyDescent="0.25">
      <c r="AN2546" s="136"/>
    </row>
    <row r="2547" spans="40:40" x14ac:dyDescent="0.25">
      <c r="AN2547" s="136"/>
    </row>
    <row r="2548" spans="40:40" x14ac:dyDescent="0.25">
      <c r="AN2548" s="136"/>
    </row>
    <row r="2549" spans="40:40" x14ac:dyDescent="0.25">
      <c r="AN2549" s="136"/>
    </row>
    <row r="2550" spans="40:40" x14ac:dyDescent="0.25">
      <c r="AN2550" s="136"/>
    </row>
    <row r="2551" spans="40:40" x14ac:dyDescent="0.25">
      <c r="AN2551" s="136"/>
    </row>
    <row r="2552" spans="40:40" x14ac:dyDescent="0.25">
      <c r="AN2552" s="136"/>
    </row>
    <row r="2553" spans="40:40" x14ac:dyDescent="0.25">
      <c r="AN2553" s="136"/>
    </row>
    <row r="2554" spans="40:40" x14ac:dyDescent="0.25">
      <c r="AN2554" s="136"/>
    </row>
    <row r="2555" spans="40:40" x14ac:dyDescent="0.25">
      <c r="AN2555" s="136"/>
    </row>
    <row r="2556" spans="40:40" x14ac:dyDescent="0.25">
      <c r="AN2556" s="136"/>
    </row>
    <row r="2557" spans="40:40" x14ac:dyDescent="0.25">
      <c r="AN2557" s="136"/>
    </row>
    <row r="2558" spans="40:40" x14ac:dyDescent="0.25">
      <c r="AN2558" s="136"/>
    </row>
    <row r="2559" spans="40:40" x14ac:dyDescent="0.25">
      <c r="AN2559" s="136"/>
    </row>
    <row r="2560" spans="40:40" x14ac:dyDescent="0.25">
      <c r="AN2560" s="136"/>
    </row>
    <row r="2561" spans="40:40" x14ac:dyDescent="0.25">
      <c r="AN2561" s="136"/>
    </row>
    <row r="2562" spans="40:40" x14ac:dyDescent="0.25">
      <c r="AN2562" s="136"/>
    </row>
    <row r="2563" spans="40:40" x14ac:dyDescent="0.25">
      <c r="AN2563" s="136"/>
    </row>
    <row r="2564" spans="40:40" x14ac:dyDescent="0.25">
      <c r="AN2564" s="136"/>
    </row>
    <row r="2565" spans="40:40" x14ac:dyDescent="0.25">
      <c r="AN2565" s="136"/>
    </row>
    <row r="2566" spans="40:40" x14ac:dyDescent="0.25">
      <c r="AN2566" s="136"/>
    </row>
    <row r="2567" spans="40:40" x14ac:dyDescent="0.25">
      <c r="AN2567" s="136"/>
    </row>
    <row r="2568" spans="40:40" x14ac:dyDescent="0.25">
      <c r="AN2568" s="136"/>
    </row>
    <row r="2569" spans="40:40" x14ac:dyDescent="0.25">
      <c r="AN2569" s="136"/>
    </row>
    <row r="2570" spans="40:40" x14ac:dyDescent="0.25">
      <c r="AN2570" s="136"/>
    </row>
    <row r="2571" spans="40:40" x14ac:dyDescent="0.25">
      <c r="AN2571" s="136"/>
    </row>
    <row r="2572" spans="40:40" x14ac:dyDescent="0.25">
      <c r="AN2572" s="136"/>
    </row>
    <row r="2573" spans="40:40" x14ac:dyDescent="0.25">
      <c r="AN2573" s="136"/>
    </row>
    <row r="2574" spans="40:40" x14ac:dyDescent="0.25">
      <c r="AN2574" s="136"/>
    </row>
    <row r="2575" spans="40:40" x14ac:dyDescent="0.25">
      <c r="AN2575" s="136"/>
    </row>
    <row r="2576" spans="40:40" x14ac:dyDescent="0.25">
      <c r="AN2576" s="136"/>
    </row>
    <row r="2577" spans="40:40" x14ac:dyDescent="0.25">
      <c r="AN2577" s="136"/>
    </row>
    <row r="2578" spans="40:40" x14ac:dyDescent="0.25">
      <c r="AN2578" s="136"/>
    </row>
    <row r="2579" spans="40:40" x14ac:dyDescent="0.25">
      <c r="AN2579" s="136"/>
    </row>
    <row r="2580" spans="40:40" x14ac:dyDescent="0.25">
      <c r="AN2580" s="136"/>
    </row>
    <row r="2581" spans="40:40" x14ac:dyDescent="0.25">
      <c r="AN2581" s="136"/>
    </row>
    <row r="2582" spans="40:40" x14ac:dyDescent="0.25">
      <c r="AN2582" s="136"/>
    </row>
    <row r="2583" spans="40:40" x14ac:dyDescent="0.25">
      <c r="AN2583" s="136"/>
    </row>
    <row r="2584" spans="40:40" x14ac:dyDescent="0.25">
      <c r="AN2584" s="136"/>
    </row>
    <row r="2585" spans="40:40" x14ac:dyDescent="0.25">
      <c r="AN2585" s="136"/>
    </row>
    <row r="2586" spans="40:40" x14ac:dyDescent="0.25">
      <c r="AN2586" s="136"/>
    </row>
    <row r="2587" spans="40:40" x14ac:dyDescent="0.25">
      <c r="AN2587" s="136"/>
    </row>
    <row r="2588" spans="40:40" x14ac:dyDescent="0.25">
      <c r="AN2588" s="136"/>
    </row>
    <row r="2589" spans="40:40" x14ac:dyDescent="0.25">
      <c r="AN2589" s="136"/>
    </row>
    <row r="2590" spans="40:40" x14ac:dyDescent="0.25">
      <c r="AN2590" s="136"/>
    </row>
    <row r="2591" spans="40:40" x14ac:dyDescent="0.25">
      <c r="AN2591" s="136"/>
    </row>
    <row r="2592" spans="40:40" x14ac:dyDescent="0.25">
      <c r="AN2592" s="136"/>
    </row>
    <row r="2593" spans="40:40" x14ac:dyDescent="0.25">
      <c r="AN2593" s="136"/>
    </row>
    <row r="2594" spans="40:40" x14ac:dyDescent="0.25">
      <c r="AN2594" s="136"/>
    </row>
    <row r="2595" spans="40:40" x14ac:dyDescent="0.25">
      <c r="AN2595" s="136"/>
    </row>
    <row r="2596" spans="40:40" x14ac:dyDescent="0.25">
      <c r="AN2596" s="136"/>
    </row>
    <row r="2597" spans="40:40" x14ac:dyDescent="0.25">
      <c r="AN2597" s="136"/>
    </row>
    <row r="2598" spans="40:40" x14ac:dyDescent="0.25">
      <c r="AN2598" s="136"/>
    </row>
    <row r="2599" spans="40:40" x14ac:dyDescent="0.25">
      <c r="AN2599" s="136"/>
    </row>
    <row r="2600" spans="40:40" x14ac:dyDescent="0.25">
      <c r="AN2600" s="136"/>
    </row>
    <row r="2601" spans="40:40" x14ac:dyDescent="0.25">
      <c r="AN2601" s="136"/>
    </row>
    <row r="2602" spans="40:40" x14ac:dyDescent="0.25">
      <c r="AN2602" s="136"/>
    </row>
    <row r="2603" spans="40:40" x14ac:dyDescent="0.25">
      <c r="AN2603" s="136"/>
    </row>
    <row r="2604" spans="40:40" x14ac:dyDescent="0.25">
      <c r="AN2604" s="136"/>
    </row>
    <row r="2605" spans="40:40" x14ac:dyDescent="0.25">
      <c r="AN2605" s="136"/>
    </row>
    <row r="2606" spans="40:40" x14ac:dyDescent="0.25">
      <c r="AN2606" s="136"/>
    </row>
    <row r="2607" spans="40:40" x14ac:dyDescent="0.25">
      <c r="AN2607" s="136"/>
    </row>
    <row r="2608" spans="40:40" x14ac:dyDescent="0.25">
      <c r="AN2608" s="136"/>
    </row>
    <row r="2609" spans="40:40" x14ac:dyDescent="0.25">
      <c r="AN2609" s="136"/>
    </row>
    <row r="2610" spans="40:40" x14ac:dyDescent="0.25">
      <c r="AN2610" s="136"/>
    </row>
    <row r="2611" spans="40:40" x14ac:dyDescent="0.25">
      <c r="AN2611" s="136"/>
    </row>
    <row r="2612" spans="40:40" x14ac:dyDescent="0.25">
      <c r="AN2612" s="136"/>
    </row>
    <row r="2613" spans="40:40" x14ac:dyDescent="0.25">
      <c r="AN2613" s="136"/>
    </row>
    <row r="2614" spans="40:40" x14ac:dyDescent="0.25">
      <c r="AN2614" s="136"/>
    </row>
    <row r="2615" spans="40:40" x14ac:dyDescent="0.25">
      <c r="AN2615" s="136"/>
    </row>
    <row r="2616" spans="40:40" x14ac:dyDescent="0.25">
      <c r="AN2616" s="136"/>
    </row>
    <row r="2617" spans="40:40" x14ac:dyDescent="0.25">
      <c r="AN2617" s="136"/>
    </row>
    <row r="2618" spans="40:40" x14ac:dyDescent="0.25">
      <c r="AN2618" s="136"/>
    </row>
    <row r="2619" spans="40:40" x14ac:dyDescent="0.25">
      <c r="AN2619" s="136"/>
    </row>
    <row r="2620" spans="40:40" x14ac:dyDescent="0.25">
      <c r="AN2620" s="136"/>
    </row>
    <row r="2621" spans="40:40" x14ac:dyDescent="0.25">
      <c r="AN2621" s="136"/>
    </row>
    <row r="2622" spans="40:40" x14ac:dyDescent="0.25">
      <c r="AN2622" s="136"/>
    </row>
    <row r="2623" spans="40:40" x14ac:dyDescent="0.25">
      <c r="AN2623" s="136"/>
    </row>
    <row r="2624" spans="40:40" x14ac:dyDescent="0.25">
      <c r="AN2624" s="136"/>
    </row>
    <row r="2625" spans="40:40" x14ac:dyDescent="0.25">
      <c r="AN2625" s="136"/>
    </row>
    <row r="2626" spans="40:40" x14ac:dyDescent="0.25">
      <c r="AN2626" s="136"/>
    </row>
    <row r="2627" spans="40:40" x14ac:dyDescent="0.25">
      <c r="AN2627" s="136"/>
    </row>
    <row r="2628" spans="40:40" x14ac:dyDescent="0.25">
      <c r="AN2628" s="136"/>
    </row>
    <row r="2629" spans="40:40" x14ac:dyDescent="0.25">
      <c r="AN2629" s="136"/>
    </row>
    <row r="2630" spans="40:40" x14ac:dyDescent="0.25">
      <c r="AN2630" s="136"/>
    </row>
    <row r="2631" spans="40:40" x14ac:dyDescent="0.25">
      <c r="AN2631" s="136"/>
    </row>
    <row r="2632" spans="40:40" x14ac:dyDescent="0.25">
      <c r="AN2632" s="136"/>
    </row>
    <row r="2633" spans="40:40" x14ac:dyDescent="0.25">
      <c r="AN2633" s="136"/>
    </row>
    <row r="2634" spans="40:40" x14ac:dyDescent="0.25">
      <c r="AN2634" s="136"/>
    </row>
    <row r="2635" spans="40:40" x14ac:dyDescent="0.25">
      <c r="AN2635" s="136"/>
    </row>
    <row r="2636" spans="40:40" x14ac:dyDescent="0.25">
      <c r="AN2636" s="136"/>
    </row>
    <row r="2637" spans="40:40" x14ac:dyDescent="0.25">
      <c r="AN2637" s="136"/>
    </row>
    <row r="2638" spans="40:40" x14ac:dyDescent="0.25">
      <c r="AN2638" s="136"/>
    </row>
    <row r="2639" spans="40:40" x14ac:dyDescent="0.25">
      <c r="AN2639" s="136"/>
    </row>
    <row r="2640" spans="40:40" x14ac:dyDescent="0.25">
      <c r="AN2640" s="136"/>
    </row>
    <row r="2641" spans="40:40" x14ac:dyDescent="0.25">
      <c r="AN2641" s="136"/>
    </row>
    <row r="2642" spans="40:40" x14ac:dyDescent="0.25">
      <c r="AN2642" s="136"/>
    </row>
    <row r="2643" spans="40:40" x14ac:dyDescent="0.25">
      <c r="AN2643" s="136"/>
    </row>
    <row r="2644" spans="40:40" x14ac:dyDescent="0.25">
      <c r="AN2644" s="136"/>
    </row>
    <row r="2645" spans="40:40" x14ac:dyDescent="0.25">
      <c r="AN2645" s="136"/>
    </row>
    <row r="2646" spans="40:40" x14ac:dyDescent="0.25">
      <c r="AN2646" s="136"/>
    </row>
    <row r="2647" spans="40:40" x14ac:dyDescent="0.25">
      <c r="AN2647" s="136"/>
    </row>
    <row r="2648" spans="40:40" x14ac:dyDescent="0.25">
      <c r="AN2648" s="136"/>
    </row>
    <row r="2649" spans="40:40" x14ac:dyDescent="0.25">
      <c r="AN2649" s="136"/>
    </row>
    <row r="2650" spans="40:40" x14ac:dyDescent="0.25">
      <c r="AN2650" s="136"/>
    </row>
    <row r="2651" spans="40:40" x14ac:dyDescent="0.25">
      <c r="AN2651" s="136"/>
    </row>
    <row r="2652" spans="40:40" x14ac:dyDescent="0.25">
      <c r="AN2652" s="136"/>
    </row>
    <row r="2653" spans="40:40" x14ac:dyDescent="0.25">
      <c r="AN2653" s="136"/>
    </row>
    <row r="2654" spans="40:40" x14ac:dyDescent="0.25">
      <c r="AN2654" s="136"/>
    </row>
    <row r="2655" spans="40:40" x14ac:dyDescent="0.25">
      <c r="AN2655" s="136"/>
    </row>
    <row r="2656" spans="40:40" x14ac:dyDescent="0.25">
      <c r="AN2656" s="136"/>
    </row>
    <row r="2657" spans="40:40" x14ac:dyDescent="0.25">
      <c r="AN2657" s="136"/>
    </row>
    <row r="2658" spans="40:40" x14ac:dyDescent="0.25">
      <c r="AN2658" s="136"/>
    </row>
    <row r="2659" spans="40:40" x14ac:dyDescent="0.25">
      <c r="AN2659" s="136"/>
    </row>
    <row r="2660" spans="40:40" x14ac:dyDescent="0.25">
      <c r="AN2660" s="136"/>
    </row>
    <row r="2661" spans="40:40" x14ac:dyDescent="0.25">
      <c r="AN2661" s="136"/>
    </row>
    <row r="2662" spans="40:40" x14ac:dyDescent="0.25">
      <c r="AN2662" s="136"/>
    </row>
    <row r="2663" spans="40:40" x14ac:dyDescent="0.25">
      <c r="AN2663" s="136"/>
    </row>
    <row r="2664" spans="40:40" x14ac:dyDescent="0.25">
      <c r="AN2664" s="136"/>
    </row>
    <row r="2665" spans="40:40" x14ac:dyDescent="0.25">
      <c r="AN2665" s="136"/>
    </row>
    <row r="2666" spans="40:40" x14ac:dyDescent="0.25">
      <c r="AN2666" s="136"/>
    </row>
    <row r="2667" spans="40:40" x14ac:dyDescent="0.25">
      <c r="AN2667" s="136"/>
    </row>
    <row r="2668" spans="40:40" x14ac:dyDescent="0.25">
      <c r="AN2668" s="136"/>
    </row>
    <row r="2669" spans="40:40" x14ac:dyDescent="0.25">
      <c r="AN2669" s="136"/>
    </row>
    <row r="2670" spans="40:40" x14ac:dyDescent="0.25">
      <c r="AN2670" s="136"/>
    </row>
    <row r="2671" spans="40:40" x14ac:dyDescent="0.25">
      <c r="AN2671" s="136"/>
    </row>
    <row r="2672" spans="40:40" x14ac:dyDescent="0.25">
      <c r="AN2672" s="136"/>
    </row>
    <row r="2673" spans="40:40" x14ac:dyDescent="0.25">
      <c r="AN2673" s="136"/>
    </row>
    <row r="2674" spans="40:40" x14ac:dyDescent="0.25">
      <c r="AN2674" s="136"/>
    </row>
    <row r="2675" spans="40:40" x14ac:dyDescent="0.25">
      <c r="AN2675" s="136"/>
    </row>
    <row r="2676" spans="40:40" x14ac:dyDescent="0.25">
      <c r="AN2676" s="136"/>
    </row>
    <row r="2677" spans="40:40" x14ac:dyDescent="0.25">
      <c r="AN2677" s="136"/>
    </row>
    <row r="2678" spans="40:40" x14ac:dyDescent="0.25">
      <c r="AN2678" s="136"/>
    </row>
    <row r="2679" spans="40:40" x14ac:dyDescent="0.25">
      <c r="AN2679" s="136"/>
    </row>
    <row r="2680" spans="40:40" x14ac:dyDescent="0.25">
      <c r="AN2680" s="136"/>
    </row>
    <row r="2681" spans="40:40" x14ac:dyDescent="0.25">
      <c r="AN2681" s="136"/>
    </row>
    <row r="2682" spans="40:40" x14ac:dyDescent="0.25">
      <c r="AN2682" s="136"/>
    </row>
    <row r="2683" spans="40:40" x14ac:dyDescent="0.25">
      <c r="AN2683" s="136"/>
    </row>
    <row r="2684" spans="40:40" x14ac:dyDescent="0.25">
      <c r="AN2684" s="136"/>
    </row>
    <row r="2685" spans="40:40" x14ac:dyDescent="0.25">
      <c r="AN2685" s="136"/>
    </row>
    <row r="2686" spans="40:40" x14ac:dyDescent="0.25">
      <c r="AN2686" s="136"/>
    </row>
    <row r="2687" spans="40:40" x14ac:dyDescent="0.25">
      <c r="AN2687" s="136"/>
    </row>
    <row r="2688" spans="40:40" x14ac:dyDescent="0.25">
      <c r="AN2688" s="136"/>
    </row>
    <row r="2689" spans="40:40" x14ac:dyDescent="0.25">
      <c r="AN2689" s="136"/>
    </row>
    <row r="2690" spans="40:40" x14ac:dyDescent="0.25">
      <c r="AN2690" s="136"/>
    </row>
    <row r="2691" spans="40:40" x14ac:dyDescent="0.25">
      <c r="AN2691" s="136"/>
    </row>
    <row r="2692" spans="40:40" x14ac:dyDescent="0.25">
      <c r="AN2692" s="136"/>
    </row>
    <row r="2693" spans="40:40" x14ac:dyDescent="0.25">
      <c r="AN2693" s="136"/>
    </row>
    <row r="2694" spans="40:40" x14ac:dyDescent="0.25">
      <c r="AN2694" s="136"/>
    </row>
    <row r="2695" spans="40:40" x14ac:dyDescent="0.25">
      <c r="AN2695" s="136"/>
    </row>
    <row r="2696" spans="40:40" x14ac:dyDescent="0.25">
      <c r="AN2696" s="136"/>
    </row>
    <row r="2697" spans="40:40" x14ac:dyDescent="0.25">
      <c r="AN2697" s="136"/>
    </row>
    <row r="2698" spans="40:40" x14ac:dyDescent="0.25">
      <c r="AN2698" s="136"/>
    </row>
    <row r="2699" spans="40:40" x14ac:dyDescent="0.25">
      <c r="AN2699" s="136"/>
    </row>
    <row r="2700" spans="40:40" x14ac:dyDescent="0.25">
      <c r="AN2700" s="136"/>
    </row>
    <row r="2701" spans="40:40" x14ac:dyDescent="0.25">
      <c r="AN2701" s="136"/>
    </row>
    <row r="2702" spans="40:40" x14ac:dyDescent="0.25">
      <c r="AN2702" s="136"/>
    </row>
    <row r="2703" spans="40:40" x14ac:dyDescent="0.25">
      <c r="AN2703" s="136"/>
    </row>
    <row r="2704" spans="40:40" x14ac:dyDescent="0.25">
      <c r="AN2704" s="136"/>
    </row>
    <row r="2705" spans="40:40" x14ac:dyDescent="0.25">
      <c r="AN2705" s="136"/>
    </row>
    <row r="2706" spans="40:40" x14ac:dyDescent="0.25">
      <c r="AN2706" s="136"/>
    </row>
    <row r="2707" spans="40:40" x14ac:dyDescent="0.25">
      <c r="AN2707" s="136"/>
    </row>
    <row r="2708" spans="40:40" x14ac:dyDescent="0.25">
      <c r="AN2708" s="136"/>
    </row>
    <row r="2709" spans="40:40" x14ac:dyDescent="0.25">
      <c r="AN2709" s="136"/>
    </row>
    <row r="2710" spans="40:40" x14ac:dyDescent="0.25">
      <c r="AN2710" s="136"/>
    </row>
    <row r="2711" spans="40:40" x14ac:dyDescent="0.25">
      <c r="AN2711" s="136"/>
    </row>
    <row r="2712" spans="40:40" x14ac:dyDescent="0.25">
      <c r="AN2712" s="136"/>
    </row>
    <row r="2713" spans="40:40" x14ac:dyDescent="0.25">
      <c r="AN2713" s="136"/>
    </row>
    <row r="2714" spans="40:40" x14ac:dyDescent="0.25">
      <c r="AN2714" s="136"/>
    </row>
    <row r="2715" spans="40:40" x14ac:dyDescent="0.25">
      <c r="AN2715" s="136"/>
    </row>
    <row r="2716" spans="40:40" x14ac:dyDescent="0.25">
      <c r="AN2716" s="136"/>
    </row>
    <row r="2717" spans="40:40" x14ac:dyDescent="0.25">
      <c r="AN2717" s="136"/>
    </row>
    <row r="2718" spans="40:40" x14ac:dyDescent="0.25">
      <c r="AN2718" s="136"/>
    </row>
    <row r="2719" spans="40:40" x14ac:dyDescent="0.25">
      <c r="AN2719" s="136"/>
    </row>
    <row r="2720" spans="40:40" x14ac:dyDescent="0.25">
      <c r="AN2720" s="136"/>
    </row>
    <row r="2721" spans="40:40" x14ac:dyDescent="0.25">
      <c r="AN2721" s="136"/>
    </row>
    <row r="2722" spans="40:40" x14ac:dyDescent="0.25">
      <c r="AN2722" s="136"/>
    </row>
    <row r="2723" spans="40:40" x14ac:dyDescent="0.25">
      <c r="AN2723" s="136"/>
    </row>
    <row r="2724" spans="40:40" x14ac:dyDescent="0.25">
      <c r="AN2724" s="136"/>
    </row>
    <row r="2725" spans="40:40" x14ac:dyDescent="0.25">
      <c r="AN2725" s="136"/>
    </row>
    <row r="2726" spans="40:40" x14ac:dyDescent="0.25">
      <c r="AN2726" s="136"/>
    </row>
    <row r="2727" spans="40:40" x14ac:dyDescent="0.25">
      <c r="AN2727" s="136"/>
    </row>
    <row r="2728" spans="40:40" x14ac:dyDescent="0.25">
      <c r="AN2728" s="136"/>
    </row>
    <row r="2729" spans="40:40" x14ac:dyDescent="0.25">
      <c r="AN2729" s="136"/>
    </row>
    <row r="2730" spans="40:40" x14ac:dyDescent="0.25">
      <c r="AN2730" s="136"/>
    </row>
    <row r="2731" spans="40:40" x14ac:dyDescent="0.25">
      <c r="AN2731" s="136"/>
    </row>
    <row r="2732" spans="40:40" x14ac:dyDescent="0.25">
      <c r="AN2732" s="136"/>
    </row>
    <row r="2733" spans="40:40" x14ac:dyDescent="0.25">
      <c r="AN2733" s="136"/>
    </row>
    <row r="2734" spans="40:40" x14ac:dyDescent="0.25">
      <c r="AN2734" s="136"/>
    </row>
    <row r="2735" spans="40:40" x14ac:dyDescent="0.25">
      <c r="AN2735" s="136"/>
    </row>
    <row r="2736" spans="40:40" x14ac:dyDescent="0.25">
      <c r="AN2736" s="136"/>
    </row>
    <row r="2737" spans="40:40" x14ac:dyDescent="0.25">
      <c r="AN2737" s="136"/>
    </row>
    <row r="2738" spans="40:40" x14ac:dyDescent="0.25">
      <c r="AN2738" s="136"/>
    </row>
    <row r="2739" spans="40:40" x14ac:dyDescent="0.25">
      <c r="AN2739" s="136"/>
    </row>
    <row r="2740" spans="40:40" x14ac:dyDescent="0.25">
      <c r="AN2740" s="136"/>
    </row>
    <row r="2741" spans="40:40" x14ac:dyDescent="0.25">
      <c r="AN2741" s="136"/>
    </row>
    <row r="2742" spans="40:40" x14ac:dyDescent="0.25">
      <c r="AN2742" s="136"/>
    </row>
    <row r="2743" spans="40:40" x14ac:dyDescent="0.25">
      <c r="AN2743" s="136"/>
    </row>
    <row r="2744" spans="40:40" x14ac:dyDescent="0.25">
      <c r="AN2744" s="136"/>
    </row>
    <row r="2745" spans="40:40" x14ac:dyDescent="0.25">
      <c r="AN2745" s="136"/>
    </row>
    <row r="2746" spans="40:40" x14ac:dyDescent="0.25">
      <c r="AN2746" s="136"/>
    </row>
    <row r="2747" spans="40:40" x14ac:dyDescent="0.25">
      <c r="AN2747" s="136"/>
    </row>
    <row r="2748" spans="40:40" x14ac:dyDescent="0.25">
      <c r="AN2748" s="136"/>
    </row>
    <row r="2749" spans="40:40" x14ac:dyDescent="0.25">
      <c r="AN2749" s="136"/>
    </row>
    <row r="2750" spans="40:40" x14ac:dyDescent="0.25">
      <c r="AN2750" s="136"/>
    </row>
    <row r="2751" spans="40:40" x14ac:dyDescent="0.25">
      <c r="AN2751" s="136"/>
    </row>
    <row r="2752" spans="40:40" x14ac:dyDescent="0.25">
      <c r="AN2752" s="136"/>
    </row>
    <row r="2753" spans="40:40" x14ac:dyDescent="0.25">
      <c r="AN2753" s="136"/>
    </row>
    <row r="2754" spans="40:40" x14ac:dyDescent="0.25">
      <c r="AN2754" s="136"/>
    </row>
    <row r="2755" spans="40:40" x14ac:dyDescent="0.25">
      <c r="AN2755" s="136"/>
    </row>
    <row r="2756" spans="40:40" x14ac:dyDescent="0.25">
      <c r="AN2756" s="136"/>
    </row>
    <row r="2757" spans="40:40" x14ac:dyDescent="0.25">
      <c r="AN2757" s="136"/>
    </row>
    <row r="2758" spans="40:40" x14ac:dyDescent="0.25">
      <c r="AN2758" s="136"/>
    </row>
    <row r="2759" spans="40:40" x14ac:dyDescent="0.25">
      <c r="AN2759" s="136"/>
    </row>
    <row r="2760" spans="40:40" x14ac:dyDescent="0.25">
      <c r="AN2760" s="136"/>
    </row>
    <row r="2761" spans="40:40" x14ac:dyDescent="0.25">
      <c r="AN2761" s="136"/>
    </row>
    <row r="2762" spans="40:40" x14ac:dyDescent="0.25">
      <c r="AN2762" s="136"/>
    </row>
    <row r="2763" spans="40:40" x14ac:dyDescent="0.25">
      <c r="AN2763" s="136"/>
    </row>
    <row r="2764" spans="40:40" x14ac:dyDescent="0.25">
      <c r="AN2764" s="136"/>
    </row>
    <row r="2765" spans="40:40" x14ac:dyDescent="0.25">
      <c r="AN2765" s="136"/>
    </row>
    <row r="2766" spans="40:40" x14ac:dyDescent="0.25">
      <c r="AN2766" s="136"/>
    </row>
    <row r="2767" spans="40:40" x14ac:dyDescent="0.25">
      <c r="AN2767" s="136"/>
    </row>
    <row r="2768" spans="40:40" x14ac:dyDescent="0.25">
      <c r="AN2768" s="136"/>
    </row>
    <row r="2769" spans="40:40" x14ac:dyDescent="0.25">
      <c r="AN2769" s="136"/>
    </row>
    <row r="2770" spans="40:40" x14ac:dyDescent="0.25">
      <c r="AN2770" s="136"/>
    </row>
    <row r="2771" spans="40:40" x14ac:dyDescent="0.25">
      <c r="AN2771" s="136"/>
    </row>
    <row r="2772" spans="40:40" x14ac:dyDescent="0.25">
      <c r="AN2772" s="136"/>
    </row>
    <row r="2773" spans="40:40" x14ac:dyDescent="0.25">
      <c r="AN2773" s="136"/>
    </row>
    <row r="2774" spans="40:40" x14ac:dyDescent="0.25">
      <c r="AN2774" s="136"/>
    </row>
    <row r="2775" spans="40:40" x14ac:dyDescent="0.25">
      <c r="AN2775" s="136"/>
    </row>
    <row r="2776" spans="40:40" x14ac:dyDescent="0.25">
      <c r="AN2776" s="136"/>
    </row>
    <row r="2777" spans="40:40" x14ac:dyDescent="0.25">
      <c r="AN2777" s="136"/>
    </row>
    <row r="2778" spans="40:40" x14ac:dyDescent="0.25">
      <c r="AN2778" s="136"/>
    </row>
    <row r="2779" spans="40:40" x14ac:dyDescent="0.25">
      <c r="AN2779" s="136"/>
    </row>
    <row r="2780" spans="40:40" x14ac:dyDescent="0.25">
      <c r="AN2780" s="136"/>
    </row>
    <row r="2781" spans="40:40" x14ac:dyDescent="0.25">
      <c r="AN2781" s="136"/>
    </row>
    <row r="2782" spans="40:40" x14ac:dyDescent="0.25">
      <c r="AN2782" s="136"/>
    </row>
    <row r="2783" spans="40:40" x14ac:dyDescent="0.25">
      <c r="AN2783" s="136"/>
    </row>
    <row r="2784" spans="40:40" x14ac:dyDescent="0.25">
      <c r="AN2784" s="136"/>
    </row>
    <row r="2785" spans="40:40" x14ac:dyDescent="0.25">
      <c r="AN2785" s="136"/>
    </row>
    <row r="2786" spans="40:40" x14ac:dyDescent="0.25">
      <c r="AN2786" s="136"/>
    </row>
    <row r="2787" spans="40:40" x14ac:dyDescent="0.25">
      <c r="AN2787" s="136"/>
    </row>
    <row r="2788" spans="40:40" x14ac:dyDescent="0.25">
      <c r="AN2788" s="136"/>
    </row>
    <row r="2789" spans="40:40" x14ac:dyDescent="0.25">
      <c r="AN2789" s="136"/>
    </row>
    <row r="2790" spans="40:40" x14ac:dyDescent="0.25">
      <c r="AN2790" s="136"/>
    </row>
    <row r="2791" spans="40:40" x14ac:dyDescent="0.25">
      <c r="AN2791" s="136"/>
    </row>
    <row r="2792" spans="40:40" x14ac:dyDescent="0.25">
      <c r="AN2792" s="136"/>
    </row>
    <row r="2793" spans="40:40" x14ac:dyDescent="0.25">
      <c r="AN2793" s="136"/>
    </row>
    <row r="2794" spans="40:40" x14ac:dyDescent="0.25">
      <c r="AN2794" s="136"/>
    </row>
    <row r="2795" spans="40:40" x14ac:dyDescent="0.25">
      <c r="AN2795" s="136"/>
    </row>
    <row r="2796" spans="40:40" x14ac:dyDescent="0.25">
      <c r="AN2796" s="136"/>
    </row>
    <row r="2797" spans="40:40" x14ac:dyDescent="0.25">
      <c r="AN2797" s="136"/>
    </row>
    <row r="2798" spans="40:40" x14ac:dyDescent="0.25">
      <c r="AN2798" s="136"/>
    </row>
    <row r="2799" spans="40:40" x14ac:dyDescent="0.25">
      <c r="AN2799" s="136"/>
    </row>
    <row r="2800" spans="40:40" x14ac:dyDescent="0.25">
      <c r="AN2800" s="136"/>
    </row>
    <row r="2801" spans="40:40" x14ac:dyDescent="0.25">
      <c r="AN2801" s="136"/>
    </row>
    <row r="2802" spans="40:40" x14ac:dyDescent="0.25">
      <c r="AN2802" s="136"/>
    </row>
    <row r="2803" spans="40:40" x14ac:dyDescent="0.25">
      <c r="AN2803" s="136"/>
    </row>
    <row r="2804" spans="40:40" x14ac:dyDescent="0.25">
      <c r="AN2804" s="136"/>
    </row>
    <row r="2805" spans="40:40" x14ac:dyDescent="0.25">
      <c r="AN2805" s="136"/>
    </row>
    <row r="2806" spans="40:40" x14ac:dyDescent="0.25">
      <c r="AN2806" s="136"/>
    </row>
    <row r="2807" spans="40:40" x14ac:dyDescent="0.25">
      <c r="AN2807" s="136"/>
    </row>
    <row r="2808" spans="40:40" x14ac:dyDescent="0.25">
      <c r="AN2808" s="136"/>
    </row>
    <row r="2809" spans="40:40" x14ac:dyDescent="0.25">
      <c r="AN2809" s="136"/>
    </row>
    <row r="2810" spans="40:40" x14ac:dyDescent="0.25">
      <c r="AN2810" s="136"/>
    </row>
    <row r="2811" spans="40:40" x14ac:dyDescent="0.25">
      <c r="AN2811" s="136"/>
    </row>
    <row r="2812" spans="40:40" x14ac:dyDescent="0.25">
      <c r="AN2812" s="136"/>
    </row>
    <row r="2813" spans="40:40" x14ac:dyDescent="0.25">
      <c r="AN2813" s="136"/>
    </row>
    <row r="2814" spans="40:40" x14ac:dyDescent="0.25">
      <c r="AN2814" s="136"/>
    </row>
    <row r="2815" spans="40:40" x14ac:dyDescent="0.25">
      <c r="AN2815" s="136"/>
    </row>
    <row r="2816" spans="40:40" x14ac:dyDescent="0.25">
      <c r="AN2816" s="136"/>
    </row>
    <row r="2817" spans="40:40" x14ac:dyDescent="0.25">
      <c r="AN2817" s="136"/>
    </row>
    <row r="2818" spans="40:40" x14ac:dyDescent="0.25">
      <c r="AN2818" s="136"/>
    </row>
    <row r="2819" spans="40:40" x14ac:dyDescent="0.25">
      <c r="AN2819" s="136"/>
    </row>
    <row r="2820" spans="40:40" x14ac:dyDescent="0.25">
      <c r="AN2820" s="136"/>
    </row>
    <row r="2821" spans="40:40" x14ac:dyDescent="0.25">
      <c r="AN2821" s="136"/>
    </row>
    <row r="2822" spans="40:40" x14ac:dyDescent="0.25">
      <c r="AN2822" s="136"/>
    </row>
    <row r="2823" spans="40:40" x14ac:dyDescent="0.25">
      <c r="AN2823" s="136"/>
    </row>
    <row r="2824" spans="40:40" x14ac:dyDescent="0.25">
      <c r="AN2824" s="136"/>
    </row>
    <row r="2825" spans="40:40" x14ac:dyDescent="0.25">
      <c r="AN2825" s="136"/>
    </row>
    <row r="2826" spans="40:40" x14ac:dyDescent="0.25">
      <c r="AN2826" s="136"/>
    </row>
    <row r="2827" spans="40:40" x14ac:dyDescent="0.25">
      <c r="AN2827" s="136"/>
    </row>
    <row r="2828" spans="40:40" x14ac:dyDescent="0.25">
      <c r="AN2828" s="136"/>
    </row>
    <row r="2829" spans="40:40" x14ac:dyDescent="0.25">
      <c r="AN2829" s="136"/>
    </row>
    <row r="2830" spans="40:40" x14ac:dyDescent="0.25">
      <c r="AN2830" s="136"/>
    </row>
    <row r="2831" spans="40:40" x14ac:dyDescent="0.25">
      <c r="AN2831" s="136"/>
    </row>
    <row r="2832" spans="40:40" x14ac:dyDescent="0.25">
      <c r="AN2832" s="136"/>
    </row>
    <row r="2833" spans="40:40" x14ac:dyDescent="0.25">
      <c r="AN2833" s="136"/>
    </row>
    <row r="2834" spans="40:40" x14ac:dyDescent="0.25">
      <c r="AN2834" s="136"/>
    </row>
    <row r="2835" spans="40:40" x14ac:dyDescent="0.25">
      <c r="AN2835" s="136"/>
    </row>
    <row r="2836" spans="40:40" x14ac:dyDescent="0.25">
      <c r="AN2836" s="136"/>
    </row>
    <row r="2837" spans="40:40" x14ac:dyDescent="0.25">
      <c r="AN2837" s="136"/>
    </row>
    <row r="2838" spans="40:40" x14ac:dyDescent="0.25">
      <c r="AN2838" s="136"/>
    </row>
    <row r="2839" spans="40:40" x14ac:dyDescent="0.25">
      <c r="AN2839" s="136"/>
    </row>
    <row r="2840" spans="40:40" x14ac:dyDescent="0.25">
      <c r="AN2840" s="136"/>
    </row>
    <row r="2841" spans="40:40" x14ac:dyDescent="0.25">
      <c r="AN2841" s="136"/>
    </row>
    <row r="2842" spans="40:40" x14ac:dyDescent="0.25">
      <c r="AN2842" s="136"/>
    </row>
    <row r="2843" spans="40:40" x14ac:dyDescent="0.25">
      <c r="AN2843" s="136"/>
    </row>
    <row r="2844" spans="40:40" x14ac:dyDescent="0.25">
      <c r="AN2844" s="136"/>
    </row>
    <row r="2845" spans="40:40" x14ac:dyDescent="0.25">
      <c r="AN2845" s="136"/>
    </row>
    <row r="2846" spans="40:40" x14ac:dyDescent="0.25">
      <c r="AN2846" s="136"/>
    </row>
    <row r="2847" spans="40:40" x14ac:dyDescent="0.25">
      <c r="AN2847" s="136"/>
    </row>
    <row r="2848" spans="40:40" x14ac:dyDescent="0.25">
      <c r="AN2848" s="136"/>
    </row>
    <row r="2849" spans="40:40" x14ac:dyDescent="0.25">
      <c r="AN2849" s="136"/>
    </row>
    <row r="2850" spans="40:40" x14ac:dyDescent="0.25">
      <c r="AN2850" s="136"/>
    </row>
    <row r="2851" spans="40:40" x14ac:dyDescent="0.25">
      <c r="AN2851" s="136"/>
    </row>
    <row r="2852" spans="40:40" x14ac:dyDescent="0.25">
      <c r="AN2852" s="136"/>
    </row>
    <row r="2853" spans="40:40" x14ac:dyDescent="0.25">
      <c r="AN2853" s="136"/>
    </row>
    <row r="2854" spans="40:40" x14ac:dyDescent="0.25">
      <c r="AN2854" s="136"/>
    </row>
    <row r="2855" spans="40:40" x14ac:dyDescent="0.25">
      <c r="AN2855" s="136"/>
    </row>
    <row r="2856" spans="40:40" x14ac:dyDescent="0.25">
      <c r="AN2856" s="136"/>
    </row>
    <row r="2857" spans="40:40" x14ac:dyDescent="0.25">
      <c r="AN2857" s="136"/>
    </row>
    <row r="2858" spans="40:40" x14ac:dyDescent="0.25">
      <c r="AN2858" s="136"/>
    </row>
    <row r="2859" spans="40:40" x14ac:dyDescent="0.25">
      <c r="AN2859" s="136"/>
    </row>
    <row r="2860" spans="40:40" x14ac:dyDescent="0.25">
      <c r="AN2860" s="136"/>
    </row>
    <row r="2861" spans="40:40" x14ac:dyDescent="0.25">
      <c r="AN2861" s="136"/>
    </row>
    <row r="2862" spans="40:40" x14ac:dyDescent="0.25">
      <c r="AN2862" s="136"/>
    </row>
    <row r="2863" spans="40:40" x14ac:dyDescent="0.25">
      <c r="AN2863" s="136"/>
    </row>
    <row r="2864" spans="40:40" x14ac:dyDescent="0.25">
      <c r="AN2864" s="136"/>
    </row>
    <row r="2865" spans="40:40" x14ac:dyDescent="0.25">
      <c r="AN2865" s="136"/>
    </row>
    <row r="2866" spans="40:40" x14ac:dyDescent="0.25">
      <c r="AN2866" s="136"/>
    </row>
    <row r="2867" spans="40:40" x14ac:dyDescent="0.25">
      <c r="AN2867" s="136"/>
    </row>
    <row r="2868" spans="40:40" x14ac:dyDescent="0.25">
      <c r="AN2868" s="136"/>
    </row>
    <row r="2869" spans="40:40" x14ac:dyDescent="0.25">
      <c r="AN2869" s="136"/>
    </row>
    <row r="2870" spans="40:40" x14ac:dyDescent="0.25">
      <c r="AN2870" s="136"/>
    </row>
    <row r="2871" spans="40:40" x14ac:dyDescent="0.25">
      <c r="AN2871" s="136"/>
    </row>
    <row r="2872" spans="40:40" x14ac:dyDescent="0.25">
      <c r="AN2872" s="136"/>
    </row>
    <row r="2873" spans="40:40" x14ac:dyDescent="0.25">
      <c r="AN2873" s="136"/>
    </row>
    <row r="2874" spans="40:40" x14ac:dyDescent="0.25">
      <c r="AN2874" s="136"/>
    </row>
    <row r="2875" spans="40:40" x14ac:dyDescent="0.25">
      <c r="AN2875" s="136"/>
    </row>
    <row r="2876" spans="40:40" x14ac:dyDescent="0.25">
      <c r="AN2876" s="136"/>
    </row>
    <row r="2877" spans="40:40" x14ac:dyDescent="0.25">
      <c r="AN2877" s="136"/>
    </row>
    <row r="2878" spans="40:40" x14ac:dyDescent="0.25">
      <c r="AN2878" s="136"/>
    </row>
    <row r="2879" spans="40:40" x14ac:dyDescent="0.25">
      <c r="AN2879" s="136"/>
    </row>
    <row r="2880" spans="40:40" x14ac:dyDescent="0.25">
      <c r="AN2880" s="136"/>
    </row>
    <row r="2881" spans="40:40" x14ac:dyDescent="0.25">
      <c r="AN2881" s="136"/>
    </row>
    <row r="2882" spans="40:40" x14ac:dyDescent="0.25">
      <c r="AN2882" s="136"/>
    </row>
    <row r="2883" spans="40:40" x14ac:dyDescent="0.25">
      <c r="AN2883" s="136"/>
    </row>
    <row r="2884" spans="40:40" x14ac:dyDescent="0.25">
      <c r="AN2884" s="136"/>
    </row>
    <row r="2885" spans="40:40" x14ac:dyDescent="0.25">
      <c r="AN2885" s="136"/>
    </row>
    <row r="2886" spans="40:40" x14ac:dyDescent="0.25">
      <c r="AN2886" s="136"/>
    </row>
    <row r="2887" spans="40:40" x14ac:dyDescent="0.25">
      <c r="AN2887" s="136"/>
    </row>
    <row r="2888" spans="40:40" x14ac:dyDescent="0.25">
      <c r="AN2888" s="136"/>
    </row>
    <row r="2889" spans="40:40" x14ac:dyDescent="0.25">
      <c r="AN2889" s="136"/>
    </row>
    <row r="2890" spans="40:40" x14ac:dyDescent="0.25">
      <c r="AN2890" s="136"/>
    </row>
    <row r="2891" spans="40:40" x14ac:dyDescent="0.25">
      <c r="AN2891" s="136"/>
    </row>
    <row r="2892" spans="40:40" x14ac:dyDescent="0.25">
      <c r="AN2892" s="136"/>
    </row>
    <row r="2893" spans="40:40" x14ac:dyDescent="0.25">
      <c r="AN2893" s="136"/>
    </row>
    <row r="2894" spans="40:40" x14ac:dyDescent="0.25">
      <c r="AN2894" s="136"/>
    </row>
    <row r="2895" spans="40:40" x14ac:dyDescent="0.25">
      <c r="AN2895" s="136"/>
    </row>
    <row r="2896" spans="40:40" x14ac:dyDescent="0.25">
      <c r="AN2896" s="136"/>
    </row>
    <row r="2897" spans="40:40" x14ac:dyDescent="0.25">
      <c r="AN2897" s="136"/>
    </row>
    <row r="2898" spans="40:40" x14ac:dyDescent="0.25">
      <c r="AN2898" s="136"/>
    </row>
    <row r="2899" spans="40:40" x14ac:dyDescent="0.25">
      <c r="AN2899" s="136"/>
    </row>
    <row r="2900" spans="40:40" x14ac:dyDescent="0.25">
      <c r="AN2900" s="136"/>
    </row>
    <row r="2901" spans="40:40" x14ac:dyDescent="0.25">
      <c r="AN2901" s="136"/>
    </row>
    <row r="2902" spans="40:40" x14ac:dyDescent="0.25">
      <c r="AN2902" s="136"/>
    </row>
    <row r="2903" spans="40:40" x14ac:dyDescent="0.25">
      <c r="AN2903" s="136"/>
    </row>
    <row r="2904" spans="40:40" x14ac:dyDescent="0.25">
      <c r="AN2904" s="136"/>
    </row>
    <row r="2905" spans="40:40" x14ac:dyDescent="0.25">
      <c r="AN2905" s="136"/>
    </row>
    <row r="2906" spans="40:40" x14ac:dyDescent="0.25">
      <c r="AN2906" s="136"/>
    </row>
    <row r="2907" spans="40:40" x14ac:dyDescent="0.25">
      <c r="AN2907" s="136"/>
    </row>
    <row r="2908" spans="40:40" x14ac:dyDescent="0.25">
      <c r="AN2908" s="136"/>
    </row>
    <row r="2909" spans="40:40" x14ac:dyDescent="0.25">
      <c r="AN2909" s="136"/>
    </row>
    <row r="2910" spans="40:40" x14ac:dyDescent="0.25">
      <c r="AN2910" s="136"/>
    </row>
    <row r="2911" spans="40:40" x14ac:dyDescent="0.25">
      <c r="AN2911" s="136"/>
    </row>
    <row r="2912" spans="40:40" x14ac:dyDescent="0.25">
      <c r="AN2912" s="136"/>
    </row>
    <row r="2913" spans="40:40" x14ac:dyDescent="0.25">
      <c r="AN2913" s="136"/>
    </row>
    <row r="2914" spans="40:40" x14ac:dyDescent="0.25">
      <c r="AN2914" s="136"/>
    </row>
    <row r="2915" spans="40:40" x14ac:dyDescent="0.25">
      <c r="AN2915" s="136"/>
    </row>
    <row r="2916" spans="40:40" x14ac:dyDescent="0.25">
      <c r="AN2916" s="136"/>
    </row>
    <row r="2917" spans="40:40" x14ac:dyDescent="0.25">
      <c r="AN2917" s="136"/>
    </row>
    <row r="2918" spans="40:40" x14ac:dyDescent="0.25">
      <c r="AN2918" s="136"/>
    </row>
    <row r="2919" spans="40:40" x14ac:dyDescent="0.25">
      <c r="AN2919" s="136"/>
    </row>
    <row r="2920" spans="40:40" x14ac:dyDescent="0.25">
      <c r="AN2920" s="136"/>
    </row>
    <row r="2921" spans="40:40" x14ac:dyDescent="0.25">
      <c r="AN2921" s="136"/>
    </row>
    <row r="2922" spans="40:40" x14ac:dyDescent="0.25">
      <c r="AN2922" s="136"/>
    </row>
    <row r="2923" spans="40:40" x14ac:dyDescent="0.25">
      <c r="AN2923" s="136"/>
    </row>
    <row r="2924" spans="40:40" x14ac:dyDescent="0.25">
      <c r="AN2924" s="136"/>
    </row>
    <row r="2925" spans="40:40" x14ac:dyDescent="0.25">
      <c r="AN2925" s="136"/>
    </row>
    <row r="2926" spans="40:40" x14ac:dyDescent="0.25">
      <c r="AN2926" s="136"/>
    </row>
    <row r="2927" spans="40:40" x14ac:dyDescent="0.25">
      <c r="AN2927" s="136"/>
    </row>
    <row r="2928" spans="40:40" x14ac:dyDescent="0.25">
      <c r="AN2928" s="136"/>
    </row>
    <row r="2929" spans="40:40" x14ac:dyDescent="0.25">
      <c r="AN2929" s="136"/>
    </row>
    <row r="2930" spans="40:40" x14ac:dyDescent="0.25">
      <c r="AN2930" s="136"/>
    </row>
    <row r="2931" spans="40:40" x14ac:dyDescent="0.25">
      <c r="AN2931" s="136"/>
    </row>
    <row r="2932" spans="40:40" x14ac:dyDescent="0.25">
      <c r="AN2932" s="136"/>
    </row>
    <row r="2933" spans="40:40" x14ac:dyDescent="0.25">
      <c r="AN2933" s="136"/>
    </row>
    <row r="2934" spans="40:40" x14ac:dyDescent="0.25">
      <c r="AN2934" s="136"/>
    </row>
    <row r="2935" spans="40:40" x14ac:dyDescent="0.25">
      <c r="AN2935" s="136"/>
    </row>
    <row r="2936" spans="40:40" x14ac:dyDescent="0.25">
      <c r="AN2936" s="136"/>
    </row>
    <row r="2937" spans="40:40" x14ac:dyDescent="0.25">
      <c r="AN2937" s="136"/>
    </row>
    <row r="2938" spans="40:40" x14ac:dyDescent="0.25">
      <c r="AN2938" s="136"/>
    </row>
    <row r="2939" spans="40:40" x14ac:dyDescent="0.25">
      <c r="AN2939" s="136"/>
    </row>
    <row r="2940" spans="40:40" x14ac:dyDescent="0.25">
      <c r="AN2940" s="136"/>
    </row>
    <row r="2941" spans="40:40" x14ac:dyDescent="0.25">
      <c r="AN2941" s="136"/>
    </row>
    <row r="2942" spans="40:40" x14ac:dyDescent="0.25">
      <c r="AN2942" s="136"/>
    </row>
    <row r="2943" spans="40:40" x14ac:dyDescent="0.25">
      <c r="AN2943" s="136"/>
    </row>
    <row r="2944" spans="40:40" x14ac:dyDescent="0.25">
      <c r="AN2944" s="136"/>
    </row>
    <row r="2945" spans="40:40" x14ac:dyDescent="0.25">
      <c r="AN2945" s="136"/>
    </row>
    <row r="2946" spans="40:40" x14ac:dyDescent="0.25">
      <c r="AN2946" s="136"/>
    </row>
    <row r="2947" spans="40:40" x14ac:dyDescent="0.25">
      <c r="AN2947" s="136"/>
    </row>
    <row r="2948" spans="40:40" x14ac:dyDescent="0.25">
      <c r="AN2948" s="136"/>
    </row>
    <row r="2949" spans="40:40" x14ac:dyDescent="0.25">
      <c r="AN2949" s="136"/>
    </row>
    <row r="2950" spans="40:40" x14ac:dyDescent="0.25">
      <c r="AN2950" s="136"/>
    </row>
    <row r="2951" spans="40:40" x14ac:dyDescent="0.25">
      <c r="AN2951" s="136"/>
    </row>
    <row r="2952" spans="40:40" x14ac:dyDescent="0.25">
      <c r="AN2952" s="136"/>
    </row>
    <row r="2953" spans="40:40" x14ac:dyDescent="0.25">
      <c r="AN2953" s="136"/>
    </row>
    <row r="2954" spans="40:40" x14ac:dyDescent="0.25">
      <c r="AN2954" s="136"/>
    </row>
    <row r="2955" spans="40:40" x14ac:dyDescent="0.25">
      <c r="AN2955" s="136"/>
    </row>
    <row r="2956" spans="40:40" x14ac:dyDescent="0.25">
      <c r="AN2956" s="136"/>
    </row>
    <row r="2957" spans="40:40" x14ac:dyDescent="0.25">
      <c r="AN2957" s="136"/>
    </row>
    <row r="2958" spans="40:40" x14ac:dyDescent="0.25">
      <c r="AN2958" s="136"/>
    </row>
    <row r="2959" spans="40:40" x14ac:dyDescent="0.25">
      <c r="AN2959" s="136"/>
    </row>
    <row r="2960" spans="40:40" x14ac:dyDescent="0.25">
      <c r="AN2960" s="136"/>
    </row>
    <row r="2961" spans="40:40" x14ac:dyDescent="0.25">
      <c r="AN2961" s="136"/>
    </row>
    <row r="2962" spans="40:40" x14ac:dyDescent="0.25">
      <c r="AN2962" s="136"/>
    </row>
    <row r="2963" spans="40:40" x14ac:dyDescent="0.25">
      <c r="AN2963" s="136"/>
    </row>
    <row r="2964" spans="40:40" x14ac:dyDescent="0.25">
      <c r="AN2964" s="136"/>
    </row>
    <row r="2965" spans="40:40" x14ac:dyDescent="0.25">
      <c r="AN2965" s="136"/>
    </row>
    <row r="2966" spans="40:40" x14ac:dyDescent="0.25">
      <c r="AN2966" s="136"/>
    </row>
    <row r="2967" spans="40:40" x14ac:dyDescent="0.25">
      <c r="AN2967" s="136"/>
    </row>
    <row r="2968" spans="40:40" x14ac:dyDescent="0.25">
      <c r="AN2968" s="136"/>
    </row>
    <row r="2969" spans="40:40" x14ac:dyDescent="0.25">
      <c r="AN2969" s="136"/>
    </row>
    <row r="2970" spans="40:40" x14ac:dyDescent="0.25">
      <c r="AN2970" s="136"/>
    </row>
    <row r="2971" spans="40:40" x14ac:dyDescent="0.25">
      <c r="AN2971" s="136"/>
    </row>
    <row r="2972" spans="40:40" x14ac:dyDescent="0.25">
      <c r="AN2972" s="136"/>
    </row>
    <row r="2973" spans="40:40" x14ac:dyDescent="0.25">
      <c r="AN2973" s="136"/>
    </row>
    <row r="2974" spans="40:40" x14ac:dyDescent="0.25">
      <c r="AN2974" s="136"/>
    </row>
    <row r="2975" spans="40:40" x14ac:dyDescent="0.25">
      <c r="AN2975" s="136"/>
    </row>
    <row r="2976" spans="40:40" x14ac:dyDescent="0.25">
      <c r="AN2976" s="136"/>
    </row>
    <row r="2977" spans="40:40" x14ac:dyDescent="0.25">
      <c r="AN2977" s="136"/>
    </row>
    <row r="2978" spans="40:40" x14ac:dyDescent="0.25">
      <c r="AN2978" s="136"/>
    </row>
    <row r="2979" spans="40:40" x14ac:dyDescent="0.25">
      <c r="AN2979" s="136"/>
    </row>
    <row r="2980" spans="40:40" x14ac:dyDescent="0.25">
      <c r="AN2980" s="136"/>
    </row>
    <row r="2981" spans="40:40" x14ac:dyDescent="0.25">
      <c r="AN2981" s="136"/>
    </row>
    <row r="2982" spans="40:40" x14ac:dyDescent="0.25">
      <c r="AN2982" s="136"/>
    </row>
    <row r="2983" spans="40:40" x14ac:dyDescent="0.25">
      <c r="AN2983" s="136"/>
    </row>
    <row r="2984" spans="40:40" x14ac:dyDescent="0.25">
      <c r="AN2984" s="136"/>
    </row>
    <row r="2985" spans="40:40" x14ac:dyDescent="0.25">
      <c r="AN2985" s="136"/>
    </row>
    <row r="2986" spans="40:40" x14ac:dyDescent="0.25">
      <c r="AN2986" s="136"/>
    </row>
    <row r="2987" spans="40:40" x14ac:dyDescent="0.25">
      <c r="AN2987" s="136"/>
    </row>
    <row r="2988" spans="40:40" x14ac:dyDescent="0.25">
      <c r="AN2988" s="136"/>
    </row>
    <row r="2989" spans="40:40" x14ac:dyDescent="0.25">
      <c r="AN2989" s="136"/>
    </row>
    <row r="2990" spans="40:40" x14ac:dyDescent="0.25">
      <c r="AN2990" s="136"/>
    </row>
    <row r="2991" spans="40:40" x14ac:dyDescent="0.25">
      <c r="AN2991" s="136"/>
    </row>
    <row r="2992" spans="40:40" x14ac:dyDescent="0.25">
      <c r="AN2992" s="136"/>
    </row>
    <row r="2993" spans="40:40" x14ac:dyDescent="0.25">
      <c r="AN2993" s="136"/>
    </row>
    <row r="2994" spans="40:40" x14ac:dyDescent="0.25">
      <c r="AN2994" s="136"/>
    </row>
    <row r="2995" spans="40:40" x14ac:dyDescent="0.25">
      <c r="AN2995" s="136"/>
    </row>
    <row r="2996" spans="40:40" x14ac:dyDescent="0.25">
      <c r="AN2996" s="136"/>
    </row>
    <row r="2997" spans="40:40" x14ac:dyDescent="0.25">
      <c r="AN2997" s="136"/>
    </row>
    <row r="2998" spans="40:40" x14ac:dyDescent="0.25">
      <c r="AN2998" s="136"/>
    </row>
    <row r="2999" spans="40:40" x14ac:dyDescent="0.25">
      <c r="AN2999" s="136"/>
    </row>
    <row r="3000" spans="40:40" x14ac:dyDescent="0.25">
      <c r="AN3000" s="136"/>
    </row>
    <row r="3001" spans="40:40" x14ac:dyDescent="0.25">
      <c r="AN3001" s="136"/>
    </row>
    <row r="3002" spans="40:40" x14ac:dyDescent="0.25">
      <c r="AN3002" s="136"/>
    </row>
    <row r="3003" spans="40:40" x14ac:dyDescent="0.25">
      <c r="AN3003" s="136"/>
    </row>
    <row r="3004" spans="40:40" x14ac:dyDescent="0.25">
      <c r="AN3004" s="136"/>
    </row>
    <row r="3005" spans="40:40" x14ac:dyDescent="0.25">
      <c r="AN3005" s="136"/>
    </row>
    <row r="3006" spans="40:40" x14ac:dyDescent="0.25">
      <c r="AN3006" s="136"/>
    </row>
    <row r="3007" spans="40:40" x14ac:dyDescent="0.25">
      <c r="AN3007" s="136"/>
    </row>
    <row r="3008" spans="40:40" x14ac:dyDescent="0.25">
      <c r="AN3008" s="136"/>
    </row>
    <row r="3009" spans="40:40" x14ac:dyDescent="0.25">
      <c r="AN3009" s="136"/>
    </row>
    <row r="3010" spans="40:40" x14ac:dyDescent="0.25">
      <c r="AN3010" s="136"/>
    </row>
    <row r="3011" spans="40:40" x14ac:dyDescent="0.25">
      <c r="AN3011" s="136"/>
    </row>
    <row r="3012" spans="40:40" x14ac:dyDescent="0.25">
      <c r="AN3012" s="136"/>
    </row>
    <row r="3013" spans="40:40" x14ac:dyDescent="0.25">
      <c r="AN3013" s="136"/>
    </row>
    <row r="3014" spans="40:40" x14ac:dyDescent="0.25">
      <c r="AN3014" s="136"/>
    </row>
    <row r="3015" spans="40:40" x14ac:dyDescent="0.25">
      <c r="AN3015" s="136"/>
    </row>
    <row r="3016" spans="40:40" x14ac:dyDescent="0.25">
      <c r="AN3016" s="136"/>
    </row>
    <row r="3017" spans="40:40" x14ac:dyDescent="0.25">
      <c r="AN3017" s="136"/>
    </row>
    <row r="3018" spans="40:40" x14ac:dyDescent="0.25">
      <c r="AN3018" s="136"/>
    </row>
    <row r="3019" spans="40:40" x14ac:dyDescent="0.25">
      <c r="AN3019" s="136"/>
    </row>
    <row r="3020" spans="40:40" x14ac:dyDescent="0.25">
      <c r="AN3020" s="136"/>
    </row>
    <row r="3021" spans="40:40" x14ac:dyDescent="0.25">
      <c r="AN3021" s="136"/>
    </row>
    <row r="3022" spans="40:40" x14ac:dyDescent="0.25">
      <c r="AN3022" s="136"/>
    </row>
    <row r="3023" spans="40:40" x14ac:dyDescent="0.25">
      <c r="AN3023" s="136"/>
    </row>
    <row r="3024" spans="40:40" x14ac:dyDescent="0.25">
      <c r="AN3024" s="136"/>
    </row>
    <row r="3025" spans="40:40" x14ac:dyDescent="0.25">
      <c r="AN3025" s="136"/>
    </row>
    <row r="3026" spans="40:40" x14ac:dyDescent="0.25">
      <c r="AN3026" s="136"/>
    </row>
    <row r="3027" spans="40:40" x14ac:dyDescent="0.25">
      <c r="AN3027" s="136"/>
    </row>
    <row r="3028" spans="40:40" x14ac:dyDescent="0.25">
      <c r="AN3028" s="136"/>
    </row>
    <row r="3029" spans="40:40" x14ac:dyDescent="0.25">
      <c r="AN3029" s="136"/>
    </row>
    <row r="3030" spans="40:40" x14ac:dyDescent="0.25">
      <c r="AN3030" s="136"/>
    </row>
    <row r="3031" spans="40:40" x14ac:dyDescent="0.25">
      <c r="AN3031" s="136"/>
    </row>
    <row r="3032" spans="40:40" x14ac:dyDescent="0.25">
      <c r="AN3032" s="136"/>
    </row>
    <row r="3033" spans="40:40" x14ac:dyDescent="0.25">
      <c r="AN3033" s="136"/>
    </row>
    <row r="3034" spans="40:40" x14ac:dyDescent="0.25">
      <c r="AN3034" s="136"/>
    </row>
    <row r="3035" spans="40:40" x14ac:dyDescent="0.25">
      <c r="AN3035" s="136"/>
    </row>
    <row r="3036" spans="40:40" x14ac:dyDescent="0.25">
      <c r="AN3036" s="136"/>
    </row>
    <row r="3037" spans="40:40" x14ac:dyDescent="0.25">
      <c r="AN3037" s="136"/>
    </row>
    <row r="3038" spans="40:40" x14ac:dyDescent="0.25">
      <c r="AN3038" s="136"/>
    </row>
    <row r="3039" spans="40:40" x14ac:dyDescent="0.25">
      <c r="AN3039" s="136"/>
    </row>
    <row r="3040" spans="40:40" x14ac:dyDescent="0.25">
      <c r="AN3040" s="136"/>
    </row>
    <row r="3041" spans="40:40" x14ac:dyDescent="0.25">
      <c r="AN3041" s="136"/>
    </row>
    <row r="3042" spans="40:40" x14ac:dyDescent="0.25">
      <c r="AN3042" s="136"/>
    </row>
    <row r="3043" spans="40:40" x14ac:dyDescent="0.25">
      <c r="AN3043" s="136"/>
    </row>
    <row r="3044" spans="40:40" x14ac:dyDescent="0.25">
      <c r="AN3044" s="136"/>
    </row>
    <row r="3045" spans="40:40" x14ac:dyDescent="0.25">
      <c r="AN3045" s="136"/>
    </row>
    <row r="3046" spans="40:40" x14ac:dyDescent="0.25">
      <c r="AN3046" s="136"/>
    </row>
    <row r="3047" spans="40:40" x14ac:dyDescent="0.25">
      <c r="AN3047" s="136"/>
    </row>
    <row r="3048" spans="40:40" x14ac:dyDescent="0.25">
      <c r="AN3048" s="136"/>
    </row>
    <row r="3049" spans="40:40" x14ac:dyDescent="0.25">
      <c r="AN3049" s="136"/>
    </row>
    <row r="3050" spans="40:40" x14ac:dyDescent="0.25">
      <c r="AN3050" s="136"/>
    </row>
    <row r="3051" spans="40:40" x14ac:dyDescent="0.25">
      <c r="AN3051" s="136"/>
    </row>
    <row r="3052" spans="40:40" x14ac:dyDescent="0.25">
      <c r="AN3052" s="136"/>
    </row>
    <row r="3053" spans="40:40" x14ac:dyDescent="0.25">
      <c r="AN3053" s="136"/>
    </row>
    <row r="3054" spans="40:40" x14ac:dyDescent="0.25">
      <c r="AN3054" s="136"/>
    </row>
    <row r="3055" spans="40:40" x14ac:dyDescent="0.25">
      <c r="AN3055" s="136"/>
    </row>
    <row r="3056" spans="40:40" x14ac:dyDescent="0.25">
      <c r="AN3056" s="136"/>
    </row>
    <row r="3057" spans="40:40" x14ac:dyDescent="0.25">
      <c r="AN3057" s="136"/>
    </row>
    <row r="3058" spans="40:40" x14ac:dyDescent="0.25">
      <c r="AN3058" s="136"/>
    </row>
    <row r="3059" spans="40:40" x14ac:dyDescent="0.25">
      <c r="AN3059" s="136"/>
    </row>
    <row r="3060" spans="40:40" x14ac:dyDescent="0.25">
      <c r="AN3060" s="136"/>
    </row>
    <row r="3061" spans="40:40" x14ac:dyDescent="0.25">
      <c r="AN3061" s="136"/>
    </row>
    <row r="3062" spans="40:40" x14ac:dyDescent="0.25">
      <c r="AN3062" s="136"/>
    </row>
    <row r="3063" spans="40:40" x14ac:dyDescent="0.25">
      <c r="AN3063" s="136"/>
    </row>
    <row r="3064" spans="40:40" x14ac:dyDescent="0.25">
      <c r="AN3064" s="136"/>
    </row>
    <row r="3065" spans="40:40" x14ac:dyDescent="0.25">
      <c r="AN3065" s="136"/>
    </row>
    <row r="3066" spans="40:40" x14ac:dyDescent="0.25">
      <c r="AN3066" s="136"/>
    </row>
    <row r="3067" spans="40:40" x14ac:dyDescent="0.25">
      <c r="AN3067" s="136"/>
    </row>
    <row r="3068" spans="40:40" x14ac:dyDescent="0.25">
      <c r="AN3068" s="136"/>
    </row>
    <row r="3069" spans="40:40" x14ac:dyDescent="0.25">
      <c r="AN3069" s="136"/>
    </row>
    <row r="3070" spans="40:40" x14ac:dyDescent="0.25">
      <c r="AN3070" s="136"/>
    </row>
    <row r="3071" spans="40:40" x14ac:dyDescent="0.25">
      <c r="AN3071" s="136"/>
    </row>
    <row r="3072" spans="40:40" x14ac:dyDescent="0.25">
      <c r="AN3072" s="136"/>
    </row>
    <row r="3073" spans="40:40" x14ac:dyDescent="0.25">
      <c r="AN3073" s="136"/>
    </row>
    <row r="3074" spans="40:40" x14ac:dyDescent="0.25">
      <c r="AN3074" s="136"/>
    </row>
    <row r="3075" spans="40:40" x14ac:dyDescent="0.25">
      <c r="AN3075" s="136"/>
    </row>
    <row r="3076" spans="40:40" x14ac:dyDescent="0.25">
      <c r="AN3076" s="136"/>
    </row>
    <row r="3077" spans="40:40" x14ac:dyDescent="0.25">
      <c r="AN3077" s="136"/>
    </row>
    <row r="3078" spans="40:40" x14ac:dyDescent="0.25">
      <c r="AN3078" s="136"/>
    </row>
    <row r="3079" spans="40:40" x14ac:dyDescent="0.25">
      <c r="AN3079" s="136"/>
    </row>
    <row r="3080" spans="40:40" x14ac:dyDescent="0.25">
      <c r="AN3080" s="136"/>
    </row>
    <row r="3081" spans="40:40" x14ac:dyDescent="0.25">
      <c r="AN3081" s="136"/>
    </row>
    <row r="3082" spans="40:40" x14ac:dyDescent="0.25">
      <c r="AN3082" s="136"/>
    </row>
    <row r="3083" spans="40:40" x14ac:dyDescent="0.25">
      <c r="AN3083" s="136"/>
    </row>
    <row r="3084" spans="40:40" x14ac:dyDescent="0.25">
      <c r="AN3084" s="136"/>
    </row>
    <row r="3085" spans="40:40" x14ac:dyDescent="0.25">
      <c r="AN3085" s="136"/>
    </row>
    <row r="3086" spans="40:40" x14ac:dyDescent="0.25">
      <c r="AN3086" s="136"/>
    </row>
    <row r="3087" spans="40:40" x14ac:dyDescent="0.25">
      <c r="AN3087" s="136"/>
    </row>
    <row r="3088" spans="40:40" x14ac:dyDescent="0.25">
      <c r="AN3088" s="136"/>
    </row>
    <row r="3089" spans="40:40" x14ac:dyDescent="0.25">
      <c r="AN3089" s="136"/>
    </row>
    <row r="3090" spans="40:40" x14ac:dyDescent="0.25">
      <c r="AN3090" s="136"/>
    </row>
    <row r="3091" spans="40:40" x14ac:dyDescent="0.25">
      <c r="AN3091" s="136"/>
    </row>
    <row r="3092" spans="40:40" x14ac:dyDescent="0.25">
      <c r="AN3092" s="136"/>
    </row>
    <row r="3093" spans="40:40" x14ac:dyDescent="0.25">
      <c r="AN3093" s="136"/>
    </row>
    <row r="3094" spans="40:40" x14ac:dyDescent="0.25">
      <c r="AN3094" s="136"/>
    </row>
    <row r="3095" spans="40:40" x14ac:dyDescent="0.25">
      <c r="AN3095" s="136"/>
    </row>
    <row r="3096" spans="40:40" x14ac:dyDescent="0.25">
      <c r="AN3096" s="136"/>
    </row>
    <row r="3097" spans="40:40" x14ac:dyDescent="0.25">
      <c r="AN3097" s="136"/>
    </row>
    <row r="3098" spans="40:40" x14ac:dyDescent="0.25">
      <c r="AN3098" s="136"/>
    </row>
    <row r="3099" spans="40:40" x14ac:dyDescent="0.25">
      <c r="AN3099" s="136"/>
    </row>
    <row r="3100" spans="40:40" x14ac:dyDescent="0.25">
      <c r="AN3100" s="136"/>
    </row>
    <row r="3101" spans="40:40" x14ac:dyDescent="0.25">
      <c r="AN3101" s="136"/>
    </row>
    <row r="3102" spans="40:40" x14ac:dyDescent="0.25">
      <c r="AN3102" s="136"/>
    </row>
    <row r="3103" spans="40:40" x14ac:dyDescent="0.25">
      <c r="AN3103" s="136"/>
    </row>
    <row r="3104" spans="40:40" x14ac:dyDescent="0.25">
      <c r="AN3104" s="136"/>
    </row>
    <row r="3105" spans="40:40" x14ac:dyDescent="0.25">
      <c r="AN3105" s="136"/>
    </row>
    <row r="3106" spans="40:40" x14ac:dyDescent="0.25">
      <c r="AN3106" s="136"/>
    </row>
    <row r="3107" spans="40:40" x14ac:dyDescent="0.25">
      <c r="AN3107" s="136"/>
    </row>
    <row r="3108" spans="40:40" x14ac:dyDescent="0.25">
      <c r="AN3108" s="136"/>
    </row>
    <row r="3109" spans="40:40" x14ac:dyDescent="0.25">
      <c r="AN3109" s="136"/>
    </row>
    <row r="3110" spans="40:40" x14ac:dyDescent="0.25">
      <c r="AN3110" s="136"/>
    </row>
    <row r="3111" spans="40:40" x14ac:dyDescent="0.25">
      <c r="AN3111" s="136"/>
    </row>
    <row r="3112" spans="40:40" x14ac:dyDescent="0.25">
      <c r="AN3112" s="136"/>
    </row>
    <row r="3113" spans="40:40" x14ac:dyDescent="0.25">
      <c r="AN3113" s="136"/>
    </row>
    <row r="3114" spans="40:40" x14ac:dyDescent="0.25">
      <c r="AN3114" s="136"/>
    </row>
    <row r="3115" spans="40:40" x14ac:dyDescent="0.25">
      <c r="AN3115" s="136"/>
    </row>
    <row r="3116" spans="40:40" x14ac:dyDescent="0.25">
      <c r="AN3116" s="136"/>
    </row>
    <row r="3117" spans="40:40" x14ac:dyDescent="0.25">
      <c r="AN3117" s="136"/>
    </row>
    <row r="3118" spans="40:40" x14ac:dyDescent="0.25">
      <c r="AN3118" s="136"/>
    </row>
    <row r="3119" spans="40:40" x14ac:dyDescent="0.25">
      <c r="AN3119" s="136"/>
    </row>
    <row r="3120" spans="40:40" x14ac:dyDescent="0.25">
      <c r="AN3120" s="136"/>
    </row>
    <row r="3121" spans="40:40" x14ac:dyDescent="0.25">
      <c r="AN3121" s="136"/>
    </row>
    <row r="3122" spans="40:40" x14ac:dyDescent="0.25">
      <c r="AN3122" s="136"/>
    </row>
    <row r="3123" spans="40:40" x14ac:dyDescent="0.25">
      <c r="AN3123" s="136"/>
    </row>
    <row r="3124" spans="40:40" x14ac:dyDescent="0.25">
      <c r="AN3124" s="136"/>
    </row>
    <row r="3125" spans="40:40" x14ac:dyDescent="0.25">
      <c r="AN3125" s="136"/>
    </row>
    <row r="3126" spans="40:40" x14ac:dyDescent="0.25">
      <c r="AN3126" s="136"/>
    </row>
    <row r="3127" spans="40:40" x14ac:dyDescent="0.25">
      <c r="AN3127" s="136"/>
    </row>
    <row r="3128" spans="40:40" x14ac:dyDescent="0.25">
      <c r="AN3128" s="136"/>
    </row>
    <row r="3129" spans="40:40" x14ac:dyDescent="0.25">
      <c r="AN3129" s="136"/>
    </row>
    <row r="3130" spans="40:40" x14ac:dyDescent="0.25">
      <c r="AN3130" s="136"/>
    </row>
    <row r="3131" spans="40:40" x14ac:dyDescent="0.25">
      <c r="AN3131" s="136"/>
    </row>
    <row r="3132" spans="40:40" x14ac:dyDescent="0.25">
      <c r="AN3132" s="136"/>
    </row>
    <row r="3133" spans="40:40" x14ac:dyDescent="0.25">
      <c r="AN3133" s="136"/>
    </row>
    <row r="3134" spans="40:40" x14ac:dyDescent="0.25">
      <c r="AN3134" s="136"/>
    </row>
    <row r="3135" spans="40:40" x14ac:dyDescent="0.25">
      <c r="AN3135" s="136"/>
    </row>
    <row r="3136" spans="40:40" x14ac:dyDescent="0.25">
      <c r="AN3136" s="136"/>
    </row>
    <row r="3137" spans="40:40" x14ac:dyDescent="0.25">
      <c r="AN3137" s="136"/>
    </row>
    <row r="3138" spans="40:40" x14ac:dyDescent="0.25">
      <c r="AN3138" s="136"/>
    </row>
    <row r="3139" spans="40:40" x14ac:dyDescent="0.25">
      <c r="AN3139" s="136"/>
    </row>
    <row r="3140" spans="40:40" x14ac:dyDescent="0.25">
      <c r="AN3140" s="136"/>
    </row>
    <row r="3141" spans="40:40" x14ac:dyDescent="0.25">
      <c r="AN3141" s="136"/>
    </row>
    <row r="3142" spans="40:40" x14ac:dyDescent="0.25">
      <c r="AN3142" s="136"/>
    </row>
    <row r="3143" spans="40:40" x14ac:dyDescent="0.25">
      <c r="AN3143" s="136"/>
    </row>
    <row r="3144" spans="40:40" x14ac:dyDescent="0.25">
      <c r="AN3144" s="136"/>
    </row>
    <row r="3145" spans="40:40" x14ac:dyDescent="0.25">
      <c r="AN3145" s="136"/>
    </row>
    <row r="3146" spans="40:40" x14ac:dyDescent="0.25">
      <c r="AN3146" s="136"/>
    </row>
    <row r="3147" spans="40:40" x14ac:dyDescent="0.25">
      <c r="AN3147" s="136"/>
    </row>
    <row r="3148" spans="40:40" x14ac:dyDescent="0.25">
      <c r="AN3148" s="136"/>
    </row>
    <row r="3149" spans="40:40" x14ac:dyDescent="0.25">
      <c r="AN3149" s="136"/>
    </row>
    <row r="3150" spans="40:40" x14ac:dyDescent="0.25">
      <c r="AN3150" s="136"/>
    </row>
    <row r="3151" spans="40:40" x14ac:dyDescent="0.25">
      <c r="AN3151" s="136"/>
    </row>
    <row r="3152" spans="40:40" x14ac:dyDescent="0.25">
      <c r="AN3152" s="136"/>
    </row>
    <row r="3153" spans="40:40" x14ac:dyDescent="0.25">
      <c r="AN3153" s="136"/>
    </row>
    <row r="3154" spans="40:40" x14ac:dyDescent="0.25">
      <c r="AN3154" s="136"/>
    </row>
    <row r="3155" spans="40:40" x14ac:dyDescent="0.25">
      <c r="AN3155" s="136"/>
    </row>
    <row r="3156" spans="40:40" x14ac:dyDescent="0.25">
      <c r="AN3156" s="136"/>
    </row>
    <row r="3157" spans="40:40" x14ac:dyDescent="0.25">
      <c r="AN3157" s="136"/>
    </row>
    <row r="3158" spans="40:40" x14ac:dyDescent="0.25">
      <c r="AN3158" s="136"/>
    </row>
    <row r="3159" spans="40:40" x14ac:dyDescent="0.25">
      <c r="AN3159" s="136"/>
    </row>
    <row r="3160" spans="40:40" x14ac:dyDescent="0.25">
      <c r="AN3160" s="136"/>
    </row>
    <row r="3161" spans="40:40" x14ac:dyDescent="0.25">
      <c r="AN3161" s="136"/>
    </row>
    <row r="3162" spans="40:40" x14ac:dyDescent="0.25">
      <c r="AN3162" s="136"/>
    </row>
    <row r="3163" spans="40:40" x14ac:dyDescent="0.25">
      <c r="AN3163" s="136"/>
    </row>
    <row r="3164" spans="40:40" x14ac:dyDescent="0.25">
      <c r="AN3164" s="136"/>
    </row>
    <row r="3165" spans="40:40" x14ac:dyDescent="0.25">
      <c r="AN3165" s="136"/>
    </row>
    <row r="3166" spans="40:40" x14ac:dyDescent="0.25">
      <c r="AN3166" s="136"/>
    </row>
    <row r="3167" spans="40:40" x14ac:dyDescent="0.25">
      <c r="AN3167" s="136"/>
    </row>
    <row r="3168" spans="40:40" x14ac:dyDescent="0.25">
      <c r="AN3168" s="136"/>
    </row>
    <row r="3169" spans="40:40" x14ac:dyDescent="0.25">
      <c r="AN3169" s="136"/>
    </row>
    <row r="3170" spans="40:40" x14ac:dyDescent="0.25">
      <c r="AN3170" s="136"/>
    </row>
    <row r="3171" spans="40:40" x14ac:dyDescent="0.25">
      <c r="AN3171" s="136"/>
    </row>
    <row r="3172" spans="40:40" x14ac:dyDescent="0.25">
      <c r="AN3172" s="136"/>
    </row>
    <row r="3173" spans="40:40" x14ac:dyDescent="0.25">
      <c r="AN3173" s="136"/>
    </row>
    <row r="3174" spans="40:40" x14ac:dyDescent="0.25">
      <c r="AN3174" s="136"/>
    </row>
    <row r="3175" spans="40:40" x14ac:dyDescent="0.25">
      <c r="AN3175" s="136"/>
    </row>
    <row r="3176" spans="40:40" x14ac:dyDescent="0.25">
      <c r="AN3176" s="136"/>
    </row>
    <row r="3177" spans="40:40" x14ac:dyDescent="0.25">
      <c r="AN3177" s="136"/>
    </row>
    <row r="3178" spans="40:40" x14ac:dyDescent="0.25">
      <c r="AN3178" s="136"/>
    </row>
    <row r="3179" spans="40:40" x14ac:dyDescent="0.25">
      <c r="AN3179" s="136"/>
    </row>
    <row r="3180" spans="40:40" x14ac:dyDescent="0.25">
      <c r="AN3180" s="136"/>
    </row>
    <row r="3181" spans="40:40" x14ac:dyDescent="0.25">
      <c r="AN3181" s="136"/>
    </row>
    <row r="3182" spans="40:40" x14ac:dyDescent="0.25">
      <c r="AN3182" s="136"/>
    </row>
    <row r="3183" spans="40:40" x14ac:dyDescent="0.25">
      <c r="AN3183" s="136"/>
    </row>
    <row r="3184" spans="40:40" x14ac:dyDescent="0.25">
      <c r="AN3184" s="136"/>
    </row>
    <row r="3185" spans="40:40" x14ac:dyDescent="0.25">
      <c r="AN3185" s="136"/>
    </row>
    <row r="3186" spans="40:40" x14ac:dyDescent="0.25">
      <c r="AN3186" s="136"/>
    </row>
    <row r="3187" spans="40:40" x14ac:dyDescent="0.25">
      <c r="AN3187" s="136"/>
    </row>
    <row r="3188" spans="40:40" x14ac:dyDescent="0.25">
      <c r="AN3188" s="136"/>
    </row>
    <row r="3189" spans="40:40" x14ac:dyDescent="0.25">
      <c r="AN3189" s="136"/>
    </row>
    <row r="3190" spans="40:40" x14ac:dyDescent="0.25">
      <c r="AN3190" s="136"/>
    </row>
    <row r="3191" spans="40:40" x14ac:dyDescent="0.25">
      <c r="AN3191" s="136"/>
    </row>
    <row r="3192" spans="40:40" x14ac:dyDescent="0.25">
      <c r="AN3192" s="136"/>
    </row>
    <row r="3193" spans="40:40" x14ac:dyDescent="0.25">
      <c r="AN3193" s="136"/>
    </row>
    <row r="3194" spans="40:40" x14ac:dyDescent="0.25">
      <c r="AN3194" s="136"/>
    </row>
    <row r="3195" spans="40:40" x14ac:dyDescent="0.25">
      <c r="AN3195" s="136"/>
    </row>
    <row r="3196" spans="40:40" x14ac:dyDescent="0.25">
      <c r="AN3196" s="136"/>
    </row>
    <row r="3197" spans="40:40" x14ac:dyDescent="0.25">
      <c r="AN3197" s="136"/>
    </row>
    <row r="3198" spans="40:40" x14ac:dyDescent="0.25">
      <c r="AN3198" s="136"/>
    </row>
    <row r="3199" spans="40:40" x14ac:dyDescent="0.25">
      <c r="AN3199" s="136"/>
    </row>
    <row r="3200" spans="40:40" x14ac:dyDescent="0.25">
      <c r="AN3200" s="136"/>
    </row>
    <row r="3201" spans="40:40" x14ac:dyDescent="0.25">
      <c r="AN3201" s="136"/>
    </row>
    <row r="3202" spans="40:40" x14ac:dyDescent="0.25">
      <c r="AN3202" s="136"/>
    </row>
    <row r="3203" spans="40:40" x14ac:dyDescent="0.25">
      <c r="AN3203" s="136"/>
    </row>
    <row r="3204" spans="40:40" x14ac:dyDescent="0.25">
      <c r="AN3204" s="136"/>
    </row>
    <row r="3205" spans="40:40" x14ac:dyDescent="0.25">
      <c r="AN3205" s="136"/>
    </row>
    <row r="3206" spans="40:40" x14ac:dyDescent="0.25">
      <c r="AN3206" s="136"/>
    </row>
    <row r="3207" spans="40:40" x14ac:dyDescent="0.25">
      <c r="AN3207" s="136"/>
    </row>
    <row r="3208" spans="40:40" x14ac:dyDescent="0.25">
      <c r="AN3208" s="136"/>
    </row>
    <row r="3209" spans="40:40" x14ac:dyDescent="0.25">
      <c r="AN3209" s="136"/>
    </row>
    <row r="3210" spans="40:40" x14ac:dyDescent="0.25">
      <c r="AN3210" s="136"/>
    </row>
    <row r="3211" spans="40:40" x14ac:dyDescent="0.25">
      <c r="AN3211" s="136"/>
    </row>
    <row r="3212" spans="40:40" x14ac:dyDescent="0.25">
      <c r="AN3212" s="136"/>
    </row>
    <row r="3213" spans="40:40" x14ac:dyDescent="0.25">
      <c r="AN3213" s="136"/>
    </row>
    <row r="3214" spans="40:40" x14ac:dyDescent="0.25">
      <c r="AN3214" s="136"/>
    </row>
    <row r="3215" spans="40:40" x14ac:dyDescent="0.25">
      <c r="AN3215" s="136"/>
    </row>
    <row r="3216" spans="40:40" x14ac:dyDescent="0.25">
      <c r="AN3216" s="136"/>
    </row>
    <row r="3217" spans="40:40" x14ac:dyDescent="0.25">
      <c r="AN3217" s="136"/>
    </row>
    <row r="3218" spans="40:40" x14ac:dyDescent="0.25">
      <c r="AN3218" s="136"/>
    </row>
    <row r="3219" spans="40:40" x14ac:dyDescent="0.25">
      <c r="AN3219" s="136"/>
    </row>
    <row r="3220" spans="40:40" x14ac:dyDescent="0.25">
      <c r="AN3220" s="136"/>
    </row>
    <row r="3221" spans="40:40" x14ac:dyDescent="0.25">
      <c r="AN3221" s="136"/>
    </row>
    <row r="3222" spans="40:40" x14ac:dyDescent="0.25">
      <c r="AN3222" s="136"/>
    </row>
    <row r="3223" spans="40:40" x14ac:dyDescent="0.25">
      <c r="AN3223" s="136"/>
    </row>
    <row r="3224" spans="40:40" x14ac:dyDescent="0.25">
      <c r="AN3224" s="136"/>
    </row>
    <row r="3225" spans="40:40" x14ac:dyDescent="0.25">
      <c r="AN3225" s="136"/>
    </row>
    <row r="3226" spans="40:40" x14ac:dyDescent="0.25">
      <c r="AN3226" s="136"/>
    </row>
    <row r="3227" spans="40:40" x14ac:dyDescent="0.25">
      <c r="AN3227" s="136"/>
    </row>
    <row r="3228" spans="40:40" x14ac:dyDescent="0.25">
      <c r="AN3228" s="136"/>
    </row>
    <row r="3229" spans="40:40" x14ac:dyDescent="0.25">
      <c r="AN3229" s="136"/>
    </row>
    <row r="3230" spans="40:40" x14ac:dyDescent="0.25">
      <c r="AN3230" s="136"/>
    </row>
    <row r="3231" spans="40:40" x14ac:dyDescent="0.25">
      <c r="AN3231" s="136"/>
    </row>
    <row r="3232" spans="40:40" x14ac:dyDescent="0.25">
      <c r="AN3232" s="136"/>
    </row>
    <row r="3233" spans="40:40" x14ac:dyDescent="0.25">
      <c r="AN3233" s="136"/>
    </row>
    <row r="3234" spans="40:40" x14ac:dyDescent="0.25">
      <c r="AN3234" s="136"/>
    </row>
    <row r="3235" spans="40:40" x14ac:dyDescent="0.25">
      <c r="AN3235" s="136"/>
    </row>
    <row r="3236" spans="40:40" x14ac:dyDescent="0.25">
      <c r="AN3236" s="136"/>
    </row>
    <row r="3237" spans="40:40" x14ac:dyDescent="0.25">
      <c r="AN3237" s="136"/>
    </row>
    <row r="3238" spans="40:40" x14ac:dyDescent="0.25">
      <c r="AN3238" s="136"/>
    </row>
    <row r="3239" spans="40:40" x14ac:dyDescent="0.25">
      <c r="AN3239" s="136"/>
    </row>
    <row r="3240" spans="40:40" x14ac:dyDescent="0.25">
      <c r="AN3240" s="136"/>
    </row>
    <row r="3241" spans="40:40" x14ac:dyDescent="0.25">
      <c r="AN3241" s="136"/>
    </row>
    <row r="3242" spans="40:40" x14ac:dyDescent="0.25">
      <c r="AN3242" s="136"/>
    </row>
    <row r="3243" spans="40:40" x14ac:dyDescent="0.25">
      <c r="AN3243" s="136"/>
    </row>
    <row r="3244" spans="40:40" x14ac:dyDescent="0.25">
      <c r="AN3244" s="136"/>
    </row>
    <row r="3245" spans="40:40" x14ac:dyDescent="0.25">
      <c r="AN3245" s="136"/>
    </row>
    <row r="3246" spans="40:40" x14ac:dyDescent="0.25">
      <c r="AN3246" s="136"/>
    </row>
    <row r="3247" spans="40:40" x14ac:dyDescent="0.25">
      <c r="AN3247" s="136"/>
    </row>
    <row r="3248" spans="40:40" x14ac:dyDescent="0.25">
      <c r="AN3248" s="136"/>
    </row>
    <row r="3249" spans="40:40" x14ac:dyDescent="0.25">
      <c r="AN3249" s="136"/>
    </row>
    <row r="3250" spans="40:40" x14ac:dyDescent="0.25">
      <c r="AN3250" s="136"/>
    </row>
    <row r="3251" spans="40:40" x14ac:dyDescent="0.25">
      <c r="AN3251" s="136"/>
    </row>
    <row r="3252" spans="40:40" x14ac:dyDescent="0.25">
      <c r="AN3252" s="136"/>
    </row>
    <row r="3253" spans="40:40" x14ac:dyDescent="0.25">
      <c r="AN3253" s="136"/>
    </row>
    <row r="3254" spans="40:40" x14ac:dyDescent="0.25">
      <c r="AN3254" s="136"/>
    </row>
    <row r="3255" spans="40:40" x14ac:dyDescent="0.25">
      <c r="AN3255" s="136"/>
    </row>
    <row r="3256" spans="40:40" x14ac:dyDescent="0.25">
      <c r="AN3256" s="136"/>
    </row>
    <row r="3257" spans="40:40" x14ac:dyDescent="0.25">
      <c r="AN3257" s="136"/>
    </row>
    <row r="3258" spans="40:40" x14ac:dyDescent="0.25">
      <c r="AN3258" s="136"/>
    </row>
    <row r="3259" spans="40:40" x14ac:dyDescent="0.25">
      <c r="AN3259" s="136"/>
    </row>
    <row r="3260" spans="40:40" x14ac:dyDescent="0.25">
      <c r="AN3260" s="136"/>
    </row>
    <row r="3261" spans="40:40" x14ac:dyDescent="0.25">
      <c r="AN3261" s="136"/>
    </row>
    <row r="3262" spans="40:40" x14ac:dyDescent="0.25">
      <c r="AN3262" s="136"/>
    </row>
    <row r="3263" spans="40:40" x14ac:dyDescent="0.25">
      <c r="AN3263" s="136"/>
    </row>
    <row r="3264" spans="40:40" x14ac:dyDescent="0.25">
      <c r="AN3264" s="136"/>
    </row>
    <row r="3265" spans="40:40" x14ac:dyDescent="0.25">
      <c r="AN3265" s="136"/>
    </row>
    <row r="3266" spans="40:40" x14ac:dyDescent="0.25">
      <c r="AN3266" s="136"/>
    </row>
    <row r="3267" spans="40:40" x14ac:dyDescent="0.25">
      <c r="AN3267" s="136"/>
    </row>
    <row r="3268" spans="40:40" x14ac:dyDescent="0.25">
      <c r="AN3268" s="136"/>
    </row>
    <row r="3269" spans="40:40" x14ac:dyDescent="0.25">
      <c r="AN3269" s="136"/>
    </row>
    <row r="3270" spans="40:40" x14ac:dyDescent="0.25">
      <c r="AN3270" s="136"/>
    </row>
    <row r="3271" spans="40:40" x14ac:dyDescent="0.25">
      <c r="AN3271" s="136"/>
    </row>
    <row r="3272" spans="40:40" x14ac:dyDescent="0.25">
      <c r="AN3272" s="136"/>
    </row>
    <row r="3273" spans="40:40" x14ac:dyDescent="0.25">
      <c r="AN3273" s="136"/>
    </row>
    <row r="3274" spans="40:40" x14ac:dyDescent="0.25">
      <c r="AN3274" s="136"/>
    </row>
    <row r="3275" spans="40:40" x14ac:dyDescent="0.25">
      <c r="AN3275" s="136"/>
    </row>
    <row r="3276" spans="40:40" x14ac:dyDescent="0.25">
      <c r="AN3276" s="136"/>
    </row>
    <row r="3277" spans="40:40" x14ac:dyDescent="0.25">
      <c r="AN3277" s="136"/>
    </row>
    <row r="3278" spans="40:40" x14ac:dyDescent="0.25">
      <c r="AN3278" s="136"/>
    </row>
    <row r="3279" spans="40:40" x14ac:dyDescent="0.25">
      <c r="AN3279" s="136"/>
    </row>
    <row r="3280" spans="40:40" x14ac:dyDescent="0.25">
      <c r="AN3280" s="136"/>
    </row>
    <row r="3281" spans="40:40" x14ac:dyDescent="0.25">
      <c r="AN3281" s="136"/>
    </row>
    <row r="3282" spans="40:40" x14ac:dyDescent="0.25">
      <c r="AN3282" s="136"/>
    </row>
    <row r="3283" spans="40:40" x14ac:dyDescent="0.25">
      <c r="AN3283" s="136"/>
    </row>
    <row r="3284" spans="40:40" x14ac:dyDescent="0.25">
      <c r="AN3284" s="136"/>
    </row>
    <row r="3285" spans="40:40" x14ac:dyDescent="0.25">
      <c r="AN3285" s="136"/>
    </row>
    <row r="3286" spans="40:40" x14ac:dyDescent="0.25">
      <c r="AN3286" s="136"/>
    </row>
    <row r="3287" spans="40:40" x14ac:dyDescent="0.25">
      <c r="AN3287" s="136"/>
    </row>
    <row r="3288" spans="40:40" x14ac:dyDescent="0.25">
      <c r="AN3288" s="136"/>
    </row>
    <row r="3289" spans="40:40" x14ac:dyDescent="0.25">
      <c r="AN3289" s="136"/>
    </row>
    <row r="3290" spans="40:40" x14ac:dyDescent="0.25">
      <c r="AN3290" s="136"/>
    </row>
    <row r="3291" spans="40:40" x14ac:dyDescent="0.25">
      <c r="AN3291" s="136"/>
    </row>
    <row r="3292" spans="40:40" x14ac:dyDescent="0.25">
      <c r="AN3292" s="136"/>
    </row>
    <row r="3293" spans="40:40" x14ac:dyDescent="0.25">
      <c r="AN3293" s="136"/>
    </row>
    <row r="3294" spans="40:40" x14ac:dyDescent="0.25">
      <c r="AN3294" s="136"/>
    </row>
    <row r="3295" spans="40:40" x14ac:dyDescent="0.25">
      <c r="AN3295" s="136"/>
    </row>
    <row r="3296" spans="40:40" x14ac:dyDescent="0.25">
      <c r="AN3296" s="136"/>
    </row>
    <row r="3297" spans="40:40" x14ac:dyDescent="0.25">
      <c r="AN3297" s="136"/>
    </row>
    <row r="3298" spans="40:40" x14ac:dyDescent="0.25">
      <c r="AN3298" s="136"/>
    </row>
    <row r="3299" spans="40:40" x14ac:dyDescent="0.25">
      <c r="AN3299" s="136"/>
    </row>
    <row r="3300" spans="40:40" x14ac:dyDescent="0.25">
      <c r="AN3300" s="136"/>
    </row>
    <row r="3301" spans="40:40" x14ac:dyDescent="0.25">
      <c r="AN3301" s="136"/>
    </row>
    <row r="3302" spans="40:40" x14ac:dyDescent="0.25">
      <c r="AN3302" s="136"/>
    </row>
    <row r="3303" spans="40:40" x14ac:dyDescent="0.25">
      <c r="AN3303" s="136"/>
    </row>
    <row r="3304" spans="40:40" x14ac:dyDescent="0.25">
      <c r="AN3304" s="136"/>
    </row>
    <row r="3305" spans="40:40" x14ac:dyDescent="0.25">
      <c r="AN3305" s="136"/>
    </row>
    <row r="3306" spans="40:40" x14ac:dyDescent="0.25">
      <c r="AN3306" s="136"/>
    </row>
    <row r="3307" spans="40:40" x14ac:dyDescent="0.25">
      <c r="AN3307" s="136"/>
    </row>
    <row r="3308" spans="40:40" x14ac:dyDescent="0.25">
      <c r="AN3308" s="136"/>
    </row>
    <row r="3309" spans="40:40" x14ac:dyDescent="0.25">
      <c r="AN3309" s="136"/>
    </row>
    <row r="3310" spans="40:40" x14ac:dyDescent="0.25">
      <c r="AN3310" s="136"/>
    </row>
    <row r="3311" spans="40:40" x14ac:dyDescent="0.25">
      <c r="AN3311" s="136"/>
    </row>
    <row r="3312" spans="40:40" x14ac:dyDescent="0.25">
      <c r="AN3312" s="136"/>
    </row>
    <row r="3313" spans="40:40" x14ac:dyDescent="0.25">
      <c r="AN3313" s="136"/>
    </row>
    <row r="3314" spans="40:40" x14ac:dyDescent="0.25">
      <c r="AN3314" s="136"/>
    </row>
    <row r="3315" spans="40:40" x14ac:dyDescent="0.25">
      <c r="AN3315" s="136"/>
    </row>
    <row r="3316" spans="40:40" x14ac:dyDescent="0.25">
      <c r="AN3316" s="136"/>
    </row>
    <row r="3317" spans="40:40" x14ac:dyDescent="0.25">
      <c r="AN3317" s="136"/>
    </row>
    <row r="3318" spans="40:40" x14ac:dyDescent="0.25">
      <c r="AN3318" s="136"/>
    </row>
    <row r="3319" spans="40:40" x14ac:dyDescent="0.25">
      <c r="AN3319" s="136"/>
    </row>
    <row r="3320" spans="40:40" x14ac:dyDescent="0.25">
      <c r="AN3320" s="136"/>
    </row>
    <row r="3321" spans="40:40" x14ac:dyDescent="0.25">
      <c r="AN3321" s="136"/>
    </row>
    <row r="3322" spans="40:40" x14ac:dyDescent="0.25">
      <c r="AN3322" s="136"/>
    </row>
    <row r="3323" spans="40:40" x14ac:dyDescent="0.25">
      <c r="AN3323" s="136"/>
    </row>
    <row r="3324" spans="40:40" x14ac:dyDescent="0.25">
      <c r="AN3324" s="136"/>
    </row>
    <row r="3325" spans="40:40" x14ac:dyDescent="0.25">
      <c r="AN3325" s="136"/>
    </row>
    <row r="3326" spans="40:40" x14ac:dyDescent="0.25">
      <c r="AN3326" s="136"/>
    </row>
    <row r="3327" spans="40:40" x14ac:dyDescent="0.25">
      <c r="AN3327" s="136"/>
    </row>
    <row r="3328" spans="40:40" x14ac:dyDescent="0.25">
      <c r="AN3328" s="136"/>
    </row>
    <row r="3329" spans="40:40" x14ac:dyDescent="0.25">
      <c r="AN3329" s="136"/>
    </row>
    <row r="3330" spans="40:40" x14ac:dyDescent="0.25">
      <c r="AN3330" s="136"/>
    </row>
    <row r="3331" spans="40:40" x14ac:dyDescent="0.25">
      <c r="AN3331" s="136"/>
    </row>
    <row r="3332" spans="40:40" x14ac:dyDescent="0.25">
      <c r="AN3332" s="136"/>
    </row>
    <row r="3333" spans="40:40" x14ac:dyDescent="0.25">
      <c r="AN3333" s="136"/>
    </row>
    <row r="3334" spans="40:40" x14ac:dyDescent="0.25">
      <c r="AN3334" s="136"/>
    </row>
    <row r="3335" spans="40:40" x14ac:dyDescent="0.25">
      <c r="AN3335" s="136"/>
    </row>
    <row r="3336" spans="40:40" x14ac:dyDescent="0.25">
      <c r="AN3336" s="136"/>
    </row>
    <row r="3337" spans="40:40" x14ac:dyDescent="0.25">
      <c r="AN3337" s="136"/>
    </row>
    <row r="3338" spans="40:40" x14ac:dyDescent="0.25">
      <c r="AN3338" s="136"/>
    </row>
    <row r="3339" spans="40:40" x14ac:dyDescent="0.25">
      <c r="AN3339" s="136"/>
    </row>
    <row r="3340" spans="40:40" x14ac:dyDescent="0.25">
      <c r="AN3340" s="136"/>
    </row>
    <row r="3341" spans="40:40" x14ac:dyDescent="0.25">
      <c r="AN3341" s="136"/>
    </row>
    <row r="3342" spans="40:40" x14ac:dyDescent="0.25">
      <c r="AN3342" s="136"/>
    </row>
    <row r="3343" spans="40:40" x14ac:dyDescent="0.25">
      <c r="AN3343" s="136"/>
    </row>
    <row r="3344" spans="40:40" x14ac:dyDescent="0.25">
      <c r="AN3344" s="136"/>
    </row>
    <row r="3345" spans="40:40" x14ac:dyDescent="0.25">
      <c r="AN3345" s="136"/>
    </row>
    <row r="3346" spans="40:40" x14ac:dyDescent="0.25">
      <c r="AN3346" s="136"/>
    </row>
    <row r="3347" spans="40:40" x14ac:dyDescent="0.25">
      <c r="AN3347" s="136"/>
    </row>
    <row r="3348" spans="40:40" x14ac:dyDescent="0.25">
      <c r="AN3348" s="136"/>
    </row>
    <row r="3349" spans="40:40" x14ac:dyDescent="0.25">
      <c r="AN3349" s="136"/>
    </row>
    <row r="3350" spans="40:40" x14ac:dyDescent="0.25">
      <c r="AN3350" s="136"/>
    </row>
    <row r="3351" spans="40:40" x14ac:dyDescent="0.25">
      <c r="AN3351" s="136"/>
    </row>
    <row r="3352" spans="40:40" x14ac:dyDescent="0.25">
      <c r="AN3352" s="136"/>
    </row>
    <row r="3353" spans="40:40" x14ac:dyDescent="0.25">
      <c r="AN3353" s="136"/>
    </row>
    <row r="3354" spans="40:40" x14ac:dyDescent="0.25">
      <c r="AN3354" s="136"/>
    </row>
    <row r="3355" spans="40:40" x14ac:dyDescent="0.25">
      <c r="AN3355" s="136"/>
    </row>
    <row r="3356" spans="40:40" x14ac:dyDescent="0.25">
      <c r="AN3356" s="136"/>
    </row>
    <row r="3357" spans="40:40" x14ac:dyDescent="0.25">
      <c r="AN3357" s="136"/>
    </row>
    <row r="3358" spans="40:40" x14ac:dyDescent="0.25">
      <c r="AN3358" s="136"/>
    </row>
    <row r="3359" spans="40:40" x14ac:dyDescent="0.25">
      <c r="AN3359" s="136"/>
    </row>
    <row r="3360" spans="40:40" x14ac:dyDescent="0.25">
      <c r="AN3360" s="136"/>
    </row>
    <row r="3361" spans="40:40" x14ac:dyDescent="0.25">
      <c r="AN3361" s="136"/>
    </row>
    <row r="3362" spans="40:40" x14ac:dyDescent="0.25">
      <c r="AN3362" s="136"/>
    </row>
    <row r="3363" spans="40:40" x14ac:dyDescent="0.25">
      <c r="AN3363" s="136"/>
    </row>
    <row r="3364" spans="40:40" x14ac:dyDescent="0.25">
      <c r="AN3364" s="136"/>
    </row>
    <row r="3365" spans="40:40" x14ac:dyDescent="0.25">
      <c r="AN3365" s="136"/>
    </row>
    <row r="3366" spans="40:40" x14ac:dyDescent="0.25">
      <c r="AN3366" s="136"/>
    </row>
    <row r="3367" spans="40:40" x14ac:dyDescent="0.25">
      <c r="AN3367" s="136"/>
    </row>
    <row r="3368" spans="40:40" x14ac:dyDescent="0.25">
      <c r="AN3368" s="136"/>
    </row>
    <row r="3369" spans="40:40" x14ac:dyDescent="0.25">
      <c r="AN3369" s="136"/>
    </row>
    <row r="3370" spans="40:40" x14ac:dyDescent="0.25">
      <c r="AN3370" s="136"/>
    </row>
    <row r="3371" spans="40:40" x14ac:dyDescent="0.25">
      <c r="AN3371" s="136"/>
    </row>
    <row r="3372" spans="40:40" x14ac:dyDescent="0.25">
      <c r="AN3372" s="136"/>
    </row>
    <row r="3373" spans="40:40" x14ac:dyDescent="0.25">
      <c r="AN3373" s="136"/>
    </row>
    <row r="3374" spans="40:40" x14ac:dyDescent="0.25">
      <c r="AN3374" s="136"/>
    </row>
    <row r="3375" spans="40:40" x14ac:dyDescent="0.25">
      <c r="AN3375" s="136"/>
    </row>
    <row r="3376" spans="40:40" x14ac:dyDescent="0.25">
      <c r="AN3376" s="136"/>
    </row>
    <row r="3377" spans="40:40" x14ac:dyDescent="0.25">
      <c r="AN3377" s="136"/>
    </row>
    <row r="3378" spans="40:40" x14ac:dyDescent="0.25">
      <c r="AN3378" s="136"/>
    </row>
    <row r="3379" spans="40:40" x14ac:dyDescent="0.25">
      <c r="AN3379" s="136"/>
    </row>
    <row r="3380" spans="40:40" x14ac:dyDescent="0.25">
      <c r="AN3380" s="136"/>
    </row>
    <row r="3381" spans="40:40" x14ac:dyDescent="0.25">
      <c r="AN3381" s="136"/>
    </row>
    <row r="3382" spans="40:40" x14ac:dyDescent="0.25">
      <c r="AN3382" s="136"/>
    </row>
    <row r="3383" spans="40:40" x14ac:dyDescent="0.25">
      <c r="AN3383" s="136"/>
    </row>
    <row r="3384" spans="40:40" x14ac:dyDescent="0.25">
      <c r="AN3384" s="136"/>
    </row>
    <row r="3385" spans="40:40" x14ac:dyDescent="0.25">
      <c r="AN3385" s="136"/>
    </row>
    <row r="3386" spans="40:40" x14ac:dyDescent="0.25">
      <c r="AN3386" s="136"/>
    </row>
    <row r="3387" spans="40:40" x14ac:dyDescent="0.25">
      <c r="AN3387" s="136"/>
    </row>
    <row r="3388" spans="40:40" x14ac:dyDescent="0.25">
      <c r="AN3388" s="136"/>
    </row>
    <row r="3389" spans="40:40" x14ac:dyDescent="0.25">
      <c r="AN3389" s="136"/>
    </row>
    <row r="3390" spans="40:40" x14ac:dyDescent="0.25">
      <c r="AN3390" s="136"/>
    </row>
    <row r="3391" spans="40:40" x14ac:dyDescent="0.25">
      <c r="AN3391" s="136"/>
    </row>
    <row r="3392" spans="40:40" x14ac:dyDescent="0.25">
      <c r="AN3392" s="136"/>
    </row>
    <row r="3393" spans="40:40" x14ac:dyDescent="0.25">
      <c r="AN3393" s="136"/>
    </row>
    <row r="3394" spans="40:40" x14ac:dyDescent="0.25">
      <c r="AN3394" s="136"/>
    </row>
    <row r="3395" spans="40:40" x14ac:dyDescent="0.25">
      <c r="AN3395" s="136"/>
    </row>
    <row r="3396" spans="40:40" x14ac:dyDescent="0.25">
      <c r="AN3396" s="136"/>
    </row>
    <row r="3397" spans="40:40" x14ac:dyDescent="0.25">
      <c r="AN3397" s="136"/>
    </row>
    <row r="3398" spans="40:40" x14ac:dyDescent="0.25">
      <c r="AN3398" s="136"/>
    </row>
    <row r="3399" spans="40:40" x14ac:dyDescent="0.25">
      <c r="AN3399" s="136"/>
    </row>
    <row r="3400" spans="40:40" x14ac:dyDescent="0.25">
      <c r="AN3400" s="136"/>
    </row>
    <row r="3401" spans="40:40" x14ac:dyDescent="0.25">
      <c r="AN3401" s="136"/>
    </row>
    <row r="3402" spans="40:40" x14ac:dyDescent="0.25">
      <c r="AN3402" s="136"/>
    </row>
    <row r="3403" spans="40:40" x14ac:dyDescent="0.25">
      <c r="AN3403" s="136"/>
    </row>
    <row r="3404" spans="40:40" x14ac:dyDescent="0.25">
      <c r="AN3404" s="136"/>
    </row>
    <row r="3405" spans="40:40" x14ac:dyDescent="0.25">
      <c r="AN3405" s="136"/>
    </row>
    <row r="3406" spans="40:40" x14ac:dyDescent="0.25">
      <c r="AN3406" s="136"/>
    </row>
    <row r="3407" spans="40:40" x14ac:dyDescent="0.25">
      <c r="AN3407" s="136"/>
    </row>
    <row r="3408" spans="40:40" x14ac:dyDescent="0.25">
      <c r="AN3408" s="136"/>
    </row>
    <row r="3409" spans="40:40" x14ac:dyDescent="0.25">
      <c r="AN3409" s="136"/>
    </row>
    <row r="3410" spans="40:40" x14ac:dyDescent="0.25">
      <c r="AN3410" s="136"/>
    </row>
    <row r="3411" spans="40:40" x14ac:dyDescent="0.25">
      <c r="AN3411" s="136"/>
    </row>
    <row r="3412" spans="40:40" x14ac:dyDescent="0.25">
      <c r="AN3412" s="136"/>
    </row>
    <row r="3413" spans="40:40" x14ac:dyDescent="0.25">
      <c r="AN3413" s="136"/>
    </row>
    <row r="3414" spans="40:40" x14ac:dyDescent="0.25">
      <c r="AN3414" s="136"/>
    </row>
    <row r="3415" spans="40:40" x14ac:dyDescent="0.25">
      <c r="AN3415" s="136"/>
    </row>
    <row r="3416" spans="40:40" x14ac:dyDescent="0.25">
      <c r="AN3416" s="136"/>
    </row>
    <row r="3417" spans="40:40" x14ac:dyDescent="0.25">
      <c r="AN3417" s="136"/>
    </row>
    <row r="3418" spans="40:40" x14ac:dyDescent="0.25">
      <c r="AN3418" s="136"/>
    </row>
    <row r="3419" spans="40:40" x14ac:dyDescent="0.25">
      <c r="AN3419" s="136"/>
    </row>
    <row r="3420" spans="40:40" x14ac:dyDescent="0.25">
      <c r="AN3420" s="136"/>
    </row>
    <row r="3421" spans="40:40" x14ac:dyDescent="0.25">
      <c r="AN3421" s="136"/>
    </row>
    <row r="3422" spans="40:40" x14ac:dyDescent="0.25">
      <c r="AN3422" s="136"/>
    </row>
    <row r="3423" spans="40:40" x14ac:dyDescent="0.25">
      <c r="AN3423" s="136"/>
    </row>
    <row r="3424" spans="40:40" x14ac:dyDescent="0.25">
      <c r="AN3424" s="136"/>
    </row>
    <row r="3425" spans="40:40" x14ac:dyDescent="0.25">
      <c r="AN3425" s="136"/>
    </row>
    <row r="3426" spans="40:40" x14ac:dyDescent="0.25">
      <c r="AN3426" s="136"/>
    </row>
    <row r="3427" spans="40:40" x14ac:dyDescent="0.25">
      <c r="AN3427" s="136"/>
    </row>
    <row r="3428" spans="40:40" x14ac:dyDescent="0.25">
      <c r="AN3428" s="136"/>
    </row>
    <row r="3429" spans="40:40" x14ac:dyDescent="0.25">
      <c r="AN3429" s="136"/>
    </row>
    <row r="3430" spans="40:40" x14ac:dyDescent="0.25">
      <c r="AN3430" s="136"/>
    </row>
    <row r="3431" spans="40:40" x14ac:dyDescent="0.25">
      <c r="AN3431" s="136"/>
    </row>
    <row r="3432" spans="40:40" x14ac:dyDescent="0.25">
      <c r="AN3432" s="136"/>
    </row>
    <row r="3433" spans="40:40" x14ac:dyDescent="0.25">
      <c r="AN3433" s="136"/>
    </row>
    <row r="3434" spans="40:40" x14ac:dyDescent="0.25">
      <c r="AN3434" s="136"/>
    </row>
    <row r="3435" spans="40:40" x14ac:dyDescent="0.25">
      <c r="AN3435" s="136"/>
    </row>
    <row r="3436" spans="40:40" x14ac:dyDescent="0.25">
      <c r="AN3436" s="136"/>
    </row>
    <row r="3437" spans="40:40" x14ac:dyDescent="0.25">
      <c r="AN3437" s="136"/>
    </row>
    <row r="3438" spans="40:40" x14ac:dyDescent="0.25">
      <c r="AN3438" s="136"/>
    </row>
    <row r="3439" spans="40:40" x14ac:dyDescent="0.25">
      <c r="AN3439" s="136"/>
    </row>
    <row r="3440" spans="40:40" x14ac:dyDescent="0.25">
      <c r="AN3440" s="136"/>
    </row>
    <row r="3441" spans="40:40" x14ac:dyDescent="0.25">
      <c r="AN3441" s="136"/>
    </row>
    <row r="3442" spans="40:40" x14ac:dyDescent="0.25">
      <c r="AN3442" s="136"/>
    </row>
    <row r="3443" spans="40:40" x14ac:dyDescent="0.25">
      <c r="AN3443" s="136"/>
    </row>
    <row r="3444" spans="40:40" x14ac:dyDescent="0.25">
      <c r="AN3444" s="136"/>
    </row>
    <row r="3445" spans="40:40" x14ac:dyDescent="0.25">
      <c r="AN3445" s="136"/>
    </row>
    <row r="3446" spans="40:40" x14ac:dyDescent="0.25">
      <c r="AN3446" s="136"/>
    </row>
    <row r="3447" spans="40:40" x14ac:dyDescent="0.25">
      <c r="AN3447" s="136"/>
    </row>
    <row r="3448" spans="40:40" x14ac:dyDescent="0.25">
      <c r="AN3448" s="136"/>
    </row>
    <row r="3449" spans="40:40" x14ac:dyDescent="0.25">
      <c r="AN3449" s="136"/>
    </row>
    <row r="3450" spans="40:40" x14ac:dyDescent="0.25">
      <c r="AN3450" s="136"/>
    </row>
    <row r="3451" spans="40:40" x14ac:dyDescent="0.25">
      <c r="AN3451" s="136"/>
    </row>
    <row r="3452" spans="40:40" x14ac:dyDescent="0.25">
      <c r="AN3452" s="136"/>
    </row>
    <row r="3453" spans="40:40" x14ac:dyDescent="0.25">
      <c r="AN3453" s="136"/>
    </row>
    <row r="3454" spans="40:40" x14ac:dyDescent="0.25">
      <c r="AN3454" s="136"/>
    </row>
    <row r="3455" spans="40:40" x14ac:dyDescent="0.25">
      <c r="AN3455" s="136"/>
    </row>
    <row r="3456" spans="40:40" x14ac:dyDescent="0.25">
      <c r="AN3456" s="136"/>
    </row>
    <row r="3457" spans="40:40" x14ac:dyDescent="0.25">
      <c r="AN3457" s="136"/>
    </row>
    <row r="3458" spans="40:40" x14ac:dyDescent="0.25">
      <c r="AN3458" s="136"/>
    </row>
    <row r="3459" spans="40:40" x14ac:dyDescent="0.25">
      <c r="AN3459" s="136"/>
    </row>
    <row r="3460" spans="40:40" x14ac:dyDescent="0.25">
      <c r="AN3460" s="136"/>
    </row>
    <row r="3461" spans="40:40" x14ac:dyDescent="0.25">
      <c r="AN3461" s="136"/>
    </row>
    <row r="3462" spans="40:40" x14ac:dyDescent="0.25">
      <c r="AN3462" s="136"/>
    </row>
    <row r="3463" spans="40:40" x14ac:dyDescent="0.25">
      <c r="AN3463" s="136"/>
    </row>
    <row r="3464" spans="40:40" x14ac:dyDescent="0.25">
      <c r="AN3464" s="136"/>
    </row>
    <row r="3465" spans="40:40" x14ac:dyDescent="0.25">
      <c r="AN3465" s="136"/>
    </row>
    <row r="3466" spans="40:40" x14ac:dyDescent="0.25">
      <c r="AN3466" s="136"/>
    </row>
    <row r="3467" spans="40:40" x14ac:dyDescent="0.25">
      <c r="AN3467" s="136"/>
    </row>
    <row r="3468" spans="40:40" x14ac:dyDescent="0.25">
      <c r="AN3468" s="136"/>
    </row>
    <row r="3469" spans="40:40" x14ac:dyDescent="0.25">
      <c r="AN3469" s="136"/>
    </row>
    <row r="3470" spans="40:40" x14ac:dyDescent="0.25">
      <c r="AN3470" s="136"/>
    </row>
    <row r="3471" spans="40:40" x14ac:dyDescent="0.25">
      <c r="AN3471" s="136"/>
    </row>
    <row r="3472" spans="40:40" x14ac:dyDescent="0.25">
      <c r="AN3472" s="136"/>
    </row>
    <row r="3473" spans="40:40" x14ac:dyDescent="0.25">
      <c r="AN3473" s="136"/>
    </row>
    <row r="3474" spans="40:40" x14ac:dyDescent="0.25">
      <c r="AN3474" s="136"/>
    </row>
    <row r="3475" spans="40:40" x14ac:dyDescent="0.25">
      <c r="AN3475" s="136"/>
    </row>
    <row r="3476" spans="40:40" x14ac:dyDescent="0.25">
      <c r="AN3476" s="136"/>
    </row>
    <row r="3477" spans="40:40" x14ac:dyDescent="0.25">
      <c r="AN3477" s="136"/>
    </row>
    <row r="3478" spans="40:40" x14ac:dyDescent="0.25">
      <c r="AN3478" s="136"/>
    </row>
    <row r="3479" spans="40:40" x14ac:dyDescent="0.25">
      <c r="AN3479" s="136"/>
    </row>
    <row r="3480" spans="40:40" x14ac:dyDescent="0.25">
      <c r="AN3480" s="136"/>
    </row>
    <row r="3481" spans="40:40" x14ac:dyDescent="0.25">
      <c r="AN3481" s="136"/>
    </row>
    <row r="3482" spans="40:40" x14ac:dyDescent="0.25">
      <c r="AN3482" s="136"/>
    </row>
    <row r="3483" spans="40:40" x14ac:dyDescent="0.25">
      <c r="AN3483" s="136"/>
    </row>
    <row r="3484" spans="40:40" x14ac:dyDescent="0.25">
      <c r="AN3484" s="136"/>
    </row>
    <row r="3485" spans="40:40" x14ac:dyDescent="0.25">
      <c r="AN3485" s="136"/>
    </row>
    <row r="3486" spans="40:40" x14ac:dyDescent="0.25">
      <c r="AN3486" s="136"/>
    </row>
    <row r="3487" spans="40:40" x14ac:dyDescent="0.25">
      <c r="AN3487" s="136"/>
    </row>
    <row r="3488" spans="40:40" x14ac:dyDescent="0.25">
      <c r="AN3488" s="136"/>
    </row>
    <row r="3489" spans="40:40" x14ac:dyDescent="0.25">
      <c r="AN3489" s="136"/>
    </row>
    <row r="3490" spans="40:40" x14ac:dyDescent="0.25">
      <c r="AN3490" s="136"/>
    </row>
    <row r="3491" spans="40:40" x14ac:dyDescent="0.25">
      <c r="AN3491" s="136"/>
    </row>
    <row r="3492" spans="40:40" x14ac:dyDescent="0.25">
      <c r="AN3492" s="136"/>
    </row>
    <row r="3493" spans="40:40" x14ac:dyDescent="0.25">
      <c r="AN3493" s="136"/>
    </row>
    <row r="3494" spans="40:40" x14ac:dyDescent="0.25">
      <c r="AN3494" s="136"/>
    </row>
    <row r="3495" spans="40:40" x14ac:dyDescent="0.25">
      <c r="AN3495" s="136"/>
    </row>
    <row r="3496" spans="40:40" x14ac:dyDescent="0.25">
      <c r="AN3496" s="136"/>
    </row>
    <row r="3497" spans="40:40" x14ac:dyDescent="0.25">
      <c r="AN3497" s="136"/>
    </row>
    <row r="3498" spans="40:40" x14ac:dyDescent="0.25">
      <c r="AN3498" s="136"/>
    </row>
    <row r="3499" spans="40:40" x14ac:dyDescent="0.25">
      <c r="AN3499" s="136"/>
    </row>
    <row r="3500" spans="40:40" x14ac:dyDescent="0.25">
      <c r="AN3500" s="136"/>
    </row>
    <row r="3501" spans="40:40" x14ac:dyDescent="0.25">
      <c r="AN3501" s="136"/>
    </row>
    <row r="3502" spans="40:40" x14ac:dyDescent="0.25">
      <c r="AN3502" s="136"/>
    </row>
    <row r="3503" spans="40:40" x14ac:dyDescent="0.25">
      <c r="AN3503" s="136"/>
    </row>
    <row r="3504" spans="40:40" x14ac:dyDescent="0.25">
      <c r="AN3504" s="136"/>
    </row>
    <row r="3505" spans="40:40" x14ac:dyDescent="0.25">
      <c r="AN3505" s="136"/>
    </row>
    <row r="3506" spans="40:40" x14ac:dyDescent="0.25">
      <c r="AN3506" s="136"/>
    </row>
    <row r="3507" spans="40:40" x14ac:dyDescent="0.25">
      <c r="AN3507" s="136"/>
    </row>
    <row r="3508" spans="40:40" x14ac:dyDescent="0.25">
      <c r="AN3508" s="136"/>
    </row>
    <row r="3509" spans="40:40" x14ac:dyDescent="0.25">
      <c r="AN3509" s="136"/>
    </row>
    <row r="3510" spans="40:40" x14ac:dyDescent="0.25">
      <c r="AN3510" s="136"/>
    </row>
    <row r="3511" spans="40:40" x14ac:dyDescent="0.25">
      <c r="AN3511" s="136"/>
    </row>
    <row r="3512" spans="40:40" x14ac:dyDescent="0.25">
      <c r="AN3512" s="136"/>
    </row>
    <row r="3513" spans="40:40" x14ac:dyDescent="0.25">
      <c r="AN3513" s="136"/>
    </row>
    <row r="3514" spans="40:40" x14ac:dyDescent="0.25">
      <c r="AN3514" s="136"/>
    </row>
    <row r="3515" spans="40:40" x14ac:dyDescent="0.25">
      <c r="AN3515" s="136"/>
    </row>
    <row r="3516" spans="40:40" x14ac:dyDescent="0.25">
      <c r="AN3516" s="136"/>
    </row>
    <row r="3517" spans="40:40" x14ac:dyDescent="0.25">
      <c r="AN3517" s="136"/>
    </row>
    <row r="3518" spans="40:40" x14ac:dyDescent="0.25">
      <c r="AN3518" s="136"/>
    </row>
    <row r="3519" spans="40:40" x14ac:dyDescent="0.25">
      <c r="AN3519" s="136"/>
    </row>
    <row r="3520" spans="40:40" x14ac:dyDescent="0.25">
      <c r="AN3520" s="136"/>
    </row>
    <row r="3521" spans="40:40" x14ac:dyDescent="0.25">
      <c r="AN3521" s="136"/>
    </row>
    <row r="3522" spans="40:40" x14ac:dyDescent="0.25">
      <c r="AN3522" s="136"/>
    </row>
    <row r="3523" spans="40:40" x14ac:dyDescent="0.25">
      <c r="AN3523" s="136"/>
    </row>
    <row r="3524" spans="40:40" x14ac:dyDescent="0.25">
      <c r="AN3524" s="136"/>
    </row>
    <row r="3525" spans="40:40" x14ac:dyDescent="0.25">
      <c r="AN3525" s="136"/>
    </row>
    <row r="3526" spans="40:40" x14ac:dyDescent="0.25">
      <c r="AN3526" s="136"/>
    </row>
    <row r="3527" spans="40:40" x14ac:dyDescent="0.25">
      <c r="AN3527" s="136"/>
    </row>
    <row r="3528" spans="40:40" x14ac:dyDescent="0.25">
      <c r="AN3528" s="136"/>
    </row>
    <row r="3529" spans="40:40" x14ac:dyDescent="0.25">
      <c r="AN3529" s="136"/>
    </row>
    <row r="3530" spans="40:40" x14ac:dyDescent="0.25">
      <c r="AN3530" s="136"/>
    </row>
    <row r="3531" spans="40:40" x14ac:dyDescent="0.25">
      <c r="AN3531" s="136"/>
    </row>
    <row r="3532" spans="40:40" x14ac:dyDescent="0.25">
      <c r="AN3532" s="136"/>
    </row>
    <row r="3533" spans="40:40" x14ac:dyDescent="0.25">
      <c r="AN3533" s="136"/>
    </row>
    <row r="3534" spans="40:40" x14ac:dyDescent="0.25">
      <c r="AN3534" s="136"/>
    </row>
    <row r="3535" spans="40:40" x14ac:dyDescent="0.25">
      <c r="AN3535" s="136"/>
    </row>
    <row r="3536" spans="40:40" x14ac:dyDescent="0.25">
      <c r="AN3536" s="136"/>
    </row>
    <row r="3537" spans="40:40" x14ac:dyDescent="0.25">
      <c r="AN3537" s="136"/>
    </row>
    <row r="3538" spans="40:40" x14ac:dyDescent="0.25">
      <c r="AN3538" s="136"/>
    </row>
    <row r="3539" spans="40:40" x14ac:dyDescent="0.25">
      <c r="AN3539" s="136"/>
    </row>
    <row r="3540" spans="40:40" x14ac:dyDescent="0.25">
      <c r="AN3540" s="136"/>
    </row>
    <row r="3541" spans="40:40" x14ac:dyDescent="0.25">
      <c r="AN3541" s="136"/>
    </row>
    <row r="3542" spans="40:40" x14ac:dyDescent="0.25">
      <c r="AN3542" s="136"/>
    </row>
    <row r="3543" spans="40:40" x14ac:dyDescent="0.25">
      <c r="AN3543" s="136"/>
    </row>
    <row r="3544" spans="40:40" x14ac:dyDescent="0.25">
      <c r="AN3544" s="136"/>
    </row>
    <row r="3545" spans="40:40" x14ac:dyDescent="0.25">
      <c r="AN3545" s="136"/>
    </row>
    <row r="3546" spans="40:40" x14ac:dyDescent="0.25">
      <c r="AN3546" s="136"/>
    </row>
    <row r="3547" spans="40:40" x14ac:dyDescent="0.25">
      <c r="AN3547" s="136"/>
    </row>
    <row r="3548" spans="40:40" x14ac:dyDescent="0.25">
      <c r="AN3548" s="136"/>
    </row>
    <row r="3549" spans="40:40" x14ac:dyDescent="0.25">
      <c r="AN3549" s="136"/>
    </row>
    <row r="3550" spans="40:40" x14ac:dyDescent="0.25">
      <c r="AN3550" s="136"/>
    </row>
    <row r="3551" spans="40:40" x14ac:dyDescent="0.25">
      <c r="AN3551" s="136"/>
    </row>
    <row r="3552" spans="40:40" x14ac:dyDescent="0.25">
      <c r="AN3552" s="136"/>
    </row>
    <row r="3553" spans="40:40" x14ac:dyDescent="0.25">
      <c r="AN3553" s="136"/>
    </row>
    <row r="3554" spans="40:40" x14ac:dyDescent="0.25">
      <c r="AN3554" s="136"/>
    </row>
    <row r="3555" spans="40:40" x14ac:dyDescent="0.25">
      <c r="AN3555" s="136"/>
    </row>
    <row r="3556" spans="40:40" x14ac:dyDescent="0.25">
      <c r="AN3556" s="136"/>
    </row>
    <row r="3557" spans="40:40" x14ac:dyDescent="0.25">
      <c r="AN3557" s="136"/>
    </row>
    <row r="3558" spans="40:40" x14ac:dyDescent="0.25">
      <c r="AN3558" s="136"/>
    </row>
    <row r="3559" spans="40:40" x14ac:dyDescent="0.25">
      <c r="AN3559" s="136"/>
    </row>
    <row r="3560" spans="40:40" x14ac:dyDescent="0.25">
      <c r="AN3560" s="136"/>
    </row>
    <row r="3561" spans="40:40" x14ac:dyDescent="0.25">
      <c r="AN3561" s="136"/>
    </row>
    <row r="3562" spans="40:40" x14ac:dyDescent="0.25">
      <c r="AN3562" s="136"/>
    </row>
    <row r="3563" spans="40:40" x14ac:dyDescent="0.25">
      <c r="AN3563" s="136"/>
    </row>
    <row r="3564" spans="40:40" x14ac:dyDescent="0.25">
      <c r="AN3564" s="136"/>
    </row>
    <row r="3565" spans="40:40" x14ac:dyDescent="0.25">
      <c r="AN3565" s="136"/>
    </row>
    <row r="3566" spans="40:40" x14ac:dyDescent="0.25">
      <c r="AN3566" s="136"/>
    </row>
    <row r="3567" spans="40:40" x14ac:dyDescent="0.25">
      <c r="AN3567" s="136"/>
    </row>
    <row r="3568" spans="40:40" x14ac:dyDescent="0.25">
      <c r="AN3568" s="136"/>
    </row>
    <row r="3569" spans="40:40" x14ac:dyDescent="0.25">
      <c r="AN3569" s="136"/>
    </row>
    <row r="3570" spans="40:40" x14ac:dyDescent="0.25">
      <c r="AN3570" s="136"/>
    </row>
    <row r="3571" spans="40:40" x14ac:dyDescent="0.25">
      <c r="AN3571" s="136"/>
    </row>
    <row r="3572" spans="40:40" x14ac:dyDescent="0.25">
      <c r="AN3572" s="136"/>
    </row>
    <row r="3573" spans="40:40" x14ac:dyDescent="0.25">
      <c r="AN3573" s="136"/>
    </row>
    <row r="3574" spans="40:40" x14ac:dyDescent="0.25">
      <c r="AN3574" s="136"/>
    </row>
    <row r="3575" spans="40:40" x14ac:dyDescent="0.25">
      <c r="AN3575" s="136"/>
    </row>
    <row r="3576" spans="40:40" x14ac:dyDescent="0.25">
      <c r="AN3576" s="136"/>
    </row>
    <row r="3577" spans="40:40" x14ac:dyDescent="0.25">
      <c r="AN3577" s="136"/>
    </row>
    <row r="3578" spans="40:40" x14ac:dyDescent="0.25">
      <c r="AN3578" s="136"/>
    </row>
    <row r="3579" spans="40:40" x14ac:dyDescent="0.25">
      <c r="AN3579" s="136"/>
    </row>
    <row r="3580" spans="40:40" x14ac:dyDescent="0.25">
      <c r="AN3580" s="136"/>
    </row>
    <row r="3581" spans="40:40" x14ac:dyDescent="0.25">
      <c r="AN3581" s="136"/>
    </row>
    <row r="3582" spans="40:40" x14ac:dyDescent="0.25">
      <c r="AN3582" s="136"/>
    </row>
    <row r="3583" spans="40:40" x14ac:dyDescent="0.25">
      <c r="AN3583" s="136"/>
    </row>
    <row r="3584" spans="40:40" x14ac:dyDescent="0.25">
      <c r="AN3584" s="136"/>
    </row>
    <row r="3585" spans="40:40" x14ac:dyDescent="0.25">
      <c r="AN3585" s="136"/>
    </row>
    <row r="3586" spans="40:40" x14ac:dyDescent="0.25">
      <c r="AN3586" s="136"/>
    </row>
    <row r="3587" spans="40:40" x14ac:dyDescent="0.25">
      <c r="AN3587" s="136"/>
    </row>
    <row r="3588" spans="40:40" x14ac:dyDescent="0.25">
      <c r="AN3588" s="136"/>
    </row>
    <row r="3589" spans="40:40" x14ac:dyDescent="0.25">
      <c r="AN3589" s="136"/>
    </row>
    <row r="3590" spans="40:40" x14ac:dyDescent="0.25">
      <c r="AN3590" s="136"/>
    </row>
    <row r="3591" spans="40:40" x14ac:dyDescent="0.25">
      <c r="AN3591" s="136"/>
    </row>
    <row r="3592" spans="40:40" x14ac:dyDescent="0.25">
      <c r="AN3592" s="136"/>
    </row>
    <row r="3593" spans="40:40" x14ac:dyDescent="0.25">
      <c r="AN3593" s="136"/>
    </row>
    <row r="3594" spans="40:40" x14ac:dyDescent="0.25">
      <c r="AN3594" s="136"/>
    </row>
    <row r="3595" spans="40:40" x14ac:dyDescent="0.25">
      <c r="AN3595" s="136"/>
    </row>
    <row r="3596" spans="40:40" x14ac:dyDescent="0.25">
      <c r="AN3596" s="136"/>
    </row>
    <row r="3597" spans="40:40" x14ac:dyDescent="0.25">
      <c r="AN3597" s="136"/>
    </row>
    <row r="3598" spans="40:40" x14ac:dyDescent="0.25">
      <c r="AN3598" s="136"/>
    </row>
    <row r="3599" spans="40:40" x14ac:dyDescent="0.25">
      <c r="AN3599" s="136"/>
    </row>
    <row r="3600" spans="40:40" x14ac:dyDescent="0.25">
      <c r="AN3600" s="136"/>
    </row>
    <row r="3601" spans="40:40" x14ac:dyDescent="0.25">
      <c r="AN3601" s="136"/>
    </row>
    <row r="3602" spans="40:40" x14ac:dyDescent="0.25">
      <c r="AN3602" s="136"/>
    </row>
    <row r="3603" spans="40:40" x14ac:dyDescent="0.25">
      <c r="AN3603" s="136"/>
    </row>
    <row r="3604" spans="40:40" x14ac:dyDescent="0.25">
      <c r="AN3604" s="136"/>
    </row>
    <row r="3605" spans="40:40" x14ac:dyDescent="0.25">
      <c r="AN3605" s="136"/>
    </row>
    <row r="3606" spans="40:40" x14ac:dyDescent="0.25">
      <c r="AN3606" s="136"/>
    </row>
    <row r="3607" spans="40:40" x14ac:dyDescent="0.25">
      <c r="AN3607" s="136"/>
    </row>
    <row r="3608" spans="40:40" x14ac:dyDescent="0.25">
      <c r="AN3608" s="136"/>
    </row>
    <row r="3609" spans="40:40" x14ac:dyDescent="0.25">
      <c r="AN3609" s="136"/>
    </row>
    <row r="3610" spans="40:40" x14ac:dyDescent="0.25">
      <c r="AN3610" s="136"/>
    </row>
    <row r="3611" spans="40:40" x14ac:dyDescent="0.25">
      <c r="AN3611" s="136"/>
    </row>
    <row r="3612" spans="40:40" x14ac:dyDescent="0.25">
      <c r="AN3612" s="136"/>
    </row>
    <row r="3613" spans="40:40" x14ac:dyDescent="0.25">
      <c r="AN3613" s="136"/>
    </row>
    <row r="3614" spans="40:40" x14ac:dyDescent="0.25">
      <c r="AN3614" s="136"/>
    </row>
    <row r="3615" spans="40:40" x14ac:dyDescent="0.25">
      <c r="AN3615" s="136"/>
    </row>
    <row r="3616" spans="40:40" x14ac:dyDescent="0.25">
      <c r="AN3616" s="136"/>
    </row>
    <row r="3617" spans="40:40" x14ac:dyDescent="0.25">
      <c r="AN3617" s="136"/>
    </row>
    <row r="3618" spans="40:40" x14ac:dyDescent="0.25">
      <c r="AN3618" s="136"/>
    </row>
    <row r="3619" spans="40:40" x14ac:dyDescent="0.25">
      <c r="AN3619" s="136"/>
    </row>
    <row r="3620" spans="40:40" x14ac:dyDescent="0.25">
      <c r="AN3620" s="136"/>
    </row>
    <row r="3621" spans="40:40" x14ac:dyDescent="0.25">
      <c r="AN3621" s="136"/>
    </row>
    <row r="3622" spans="40:40" x14ac:dyDescent="0.25">
      <c r="AN3622" s="136"/>
    </row>
    <row r="3623" spans="40:40" x14ac:dyDescent="0.25">
      <c r="AN3623" s="136"/>
    </row>
    <row r="3624" spans="40:40" x14ac:dyDescent="0.25">
      <c r="AN3624" s="136"/>
    </row>
    <row r="3625" spans="40:40" x14ac:dyDescent="0.25">
      <c r="AN3625" s="136"/>
    </row>
    <row r="3626" spans="40:40" x14ac:dyDescent="0.25">
      <c r="AN3626" s="136"/>
    </row>
    <row r="3627" spans="40:40" x14ac:dyDescent="0.25">
      <c r="AN3627" s="136"/>
    </row>
    <row r="3628" spans="40:40" x14ac:dyDescent="0.25">
      <c r="AN3628" s="136"/>
    </row>
    <row r="3629" spans="40:40" x14ac:dyDescent="0.25">
      <c r="AN3629" s="136"/>
    </row>
    <row r="3630" spans="40:40" x14ac:dyDescent="0.25">
      <c r="AN3630" s="136"/>
    </row>
    <row r="3631" spans="40:40" x14ac:dyDescent="0.25">
      <c r="AN3631" s="136"/>
    </row>
    <row r="3632" spans="40:40" x14ac:dyDescent="0.25">
      <c r="AN3632" s="136"/>
    </row>
    <row r="3633" spans="40:40" x14ac:dyDescent="0.25">
      <c r="AN3633" s="136"/>
    </row>
    <row r="3634" spans="40:40" x14ac:dyDescent="0.25">
      <c r="AN3634" s="136"/>
    </row>
    <row r="3635" spans="40:40" x14ac:dyDescent="0.25">
      <c r="AN3635" s="136"/>
    </row>
    <row r="3636" spans="40:40" x14ac:dyDescent="0.25">
      <c r="AN3636" s="136"/>
    </row>
    <row r="3637" spans="40:40" x14ac:dyDescent="0.25">
      <c r="AN3637" s="136"/>
    </row>
    <row r="3638" spans="40:40" x14ac:dyDescent="0.25">
      <c r="AN3638" s="136"/>
    </row>
    <row r="3639" spans="40:40" x14ac:dyDescent="0.25">
      <c r="AN3639" s="136"/>
    </row>
    <row r="3640" spans="40:40" x14ac:dyDescent="0.25">
      <c r="AN3640" s="136"/>
    </row>
    <row r="3641" spans="40:40" x14ac:dyDescent="0.25">
      <c r="AN3641" s="136"/>
    </row>
    <row r="3642" spans="40:40" x14ac:dyDescent="0.25">
      <c r="AN3642" s="136"/>
    </row>
    <row r="3643" spans="40:40" x14ac:dyDescent="0.25">
      <c r="AN3643" s="136"/>
    </row>
    <row r="3644" spans="40:40" x14ac:dyDescent="0.25">
      <c r="AN3644" s="136"/>
    </row>
    <row r="3645" spans="40:40" x14ac:dyDescent="0.25">
      <c r="AN3645" s="136"/>
    </row>
    <row r="3646" spans="40:40" x14ac:dyDescent="0.25">
      <c r="AN3646" s="136"/>
    </row>
    <row r="3647" spans="40:40" x14ac:dyDescent="0.25">
      <c r="AN3647" s="136"/>
    </row>
    <row r="3648" spans="40:40" x14ac:dyDescent="0.25">
      <c r="AN3648" s="136"/>
    </row>
    <row r="3649" spans="40:40" x14ac:dyDescent="0.25">
      <c r="AN3649" s="136"/>
    </row>
    <row r="3650" spans="40:40" x14ac:dyDescent="0.25">
      <c r="AN3650" s="136"/>
    </row>
    <row r="3651" spans="40:40" x14ac:dyDescent="0.25">
      <c r="AN3651" s="136"/>
    </row>
    <row r="3652" spans="40:40" x14ac:dyDescent="0.25">
      <c r="AN3652" s="136"/>
    </row>
    <row r="3653" spans="40:40" x14ac:dyDescent="0.25">
      <c r="AN3653" s="136"/>
    </row>
    <row r="3654" spans="40:40" x14ac:dyDescent="0.25">
      <c r="AN3654" s="136"/>
    </row>
    <row r="3655" spans="40:40" x14ac:dyDescent="0.25">
      <c r="AN3655" s="136"/>
    </row>
    <row r="3656" spans="40:40" x14ac:dyDescent="0.25">
      <c r="AN3656" s="136"/>
    </row>
    <row r="3657" spans="40:40" x14ac:dyDescent="0.25">
      <c r="AN3657" s="136"/>
    </row>
    <row r="3658" spans="40:40" x14ac:dyDescent="0.25">
      <c r="AN3658" s="136"/>
    </row>
    <row r="3659" spans="40:40" x14ac:dyDescent="0.25">
      <c r="AN3659" s="136"/>
    </row>
    <row r="3660" spans="40:40" x14ac:dyDescent="0.25">
      <c r="AN3660" s="136"/>
    </row>
    <row r="3661" spans="40:40" x14ac:dyDescent="0.25">
      <c r="AN3661" s="136"/>
    </row>
    <row r="3662" spans="40:40" x14ac:dyDescent="0.25">
      <c r="AN3662" s="136"/>
    </row>
    <row r="3663" spans="40:40" x14ac:dyDescent="0.25">
      <c r="AN3663" s="136"/>
    </row>
    <row r="3664" spans="40:40" x14ac:dyDescent="0.25">
      <c r="AN3664" s="136"/>
    </row>
    <row r="3665" spans="40:40" x14ac:dyDescent="0.25">
      <c r="AN3665" s="136"/>
    </row>
    <row r="3666" spans="40:40" x14ac:dyDescent="0.25">
      <c r="AN3666" s="136"/>
    </row>
    <row r="3667" spans="40:40" x14ac:dyDescent="0.25">
      <c r="AN3667" s="136"/>
    </row>
    <row r="3668" spans="40:40" x14ac:dyDescent="0.25">
      <c r="AN3668" s="136"/>
    </row>
    <row r="3669" spans="40:40" x14ac:dyDescent="0.25">
      <c r="AN3669" s="136"/>
    </row>
    <row r="3670" spans="40:40" x14ac:dyDescent="0.25">
      <c r="AN3670" s="136"/>
    </row>
    <row r="3671" spans="40:40" x14ac:dyDescent="0.25">
      <c r="AN3671" s="136"/>
    </row>
    <row r="3672" spans="40:40" x14ac:dyDescent="0.25">
      <c r="AN3672" s="136"/>
    </row>
    <row r="3673" spans="40:40" x14ac:dyDescent="0.25">
      <c r="AN3673" s="136"/>
    </row>
    <row r="3674" spans="40:40" x14ac:dyDescent="0.25">
      <c r="AN3674" s="136"/>
    </row>
    <row r="3675" spans="40:40" x14ac:dyDescent="0.25">
      <c r="AN3675" s="136"/>
    </row>
    <row r="3676" spans="40:40" x14ac:dyDescent="0.25">
      <c r="AN3676" s="136"/>
    </row>
    <row r="3677" spans="40:40" x14ac:dyDescent="0.25">
      <c r="AN3677" s="136"/>
    </row>
    <row r="3678" spans="40:40" x14ac:dyDescent="0.25">
      <c r="AN3678" s="136"/>
    </row>
    <row r="3679" spans="40:40" x14ac:dyDescent="0.25">
      <c r="AN3679" s="136"/>
    </row>
    <row r="3680" spans="40:40" x14ac:dyDescent="0.25">
      <c r="AN3680" s="136"/>
    </row>
    <row r="3681" spans="40:40" x14ac:dyDescent="0.25">
      <c r="AN3681" s="136"/>
    </row>
    <row r="3682" spans="40:40" x14ac:dyDescent="0.25">
      <c r="AN3682" s="136"/>
    </row>
    <row r="3683" spans="40:40" x14ac:dyDescent="0.25">
      <c r="AN3683" s="136"/>
    </row>
    <row r="3684" spans="40:40" x14ac:dyDescent="0.25">
      <c r="AN3684" s="136"/>
    </row>
    <row r="3685" spans="40:40" x14ac:dyDescent="0.25">
      <c r="AN3685" s="136"/>
    </row>
    <row r="3686" spans="40:40" x14ac:dyDescent="0.25">
      <c r="AN3686" s="136"/>
    </row>
    <row r="3687" spans="40:40" x14ac:dyDescent="0.25">
      <c r="AN3687" s="136"/>
    </row>
    <row r="3688" spans="40:40" x14ac:dyDescent="0.25">
      <c r="AN3688" s="136"/>
    </row>
    <row r="3689" spans="40:40" x14ac:dyDescent="0.25">
      <c r="AN3689" s="136"/>
    </row>
    <row r="3690" spans="40:40" x14ac:dyDescent="0.25">
      <c r="AN3690" s="136"/>
    </row>
    <row r="3691" spans="40:40" x14ac:dyDescent="0.25">
      <c r="AN3691" s="136"/>
    </row>
    <row r="3692" spans="40:40" x14ac:dyDescent="0.25">
      <c r="AN3692" s="136"/>
    </row>
    <row r="3693" spans="40:40" x14ac:dyDescent="0.25">
      <c r="AN3693" s="136"/>
    </row>
    <row r="3694" spans="40:40" x14ac:dyDescent="0.25">
      <c r="AN3694" s="136"/>
    </row>
    <row r="3695" spans="40:40" x14ac:dyDescent="0.25">
      <c r="AN3695" s="136"/>
    </row>
    <row r="3696" spans="40:40" x14ac:dyDescent="0.25">
      <c r="AN3696" s="136"/>
    </row>
    <row r="3697" spans="40:40" x14ac:dyDescent="0.25">
      <c r="AN3697" s="136"/>
    </row>
    <row r="3698" spans="40:40" x14ac:dyDescent="0.25">
      <c r="AN3698" s="136"/>
    </row>
    <row r="3699" spans="40:40" x14ac:dyDescent="0.25">
      <c r="AN3699" s="136"/>
    </row>
    <row r="3700" spans="40:40" x14ac:dyDescent="0.25">
      <c r="AN3700" s="136"/>
    </row>
    <row r="3701" spans="40:40" x14ac:dyDescent="0.25">
      <c r="AN3701" s="136"/>
    </row>
    <row r="3702" spans="40:40" x14ac:dyDescent="0.25">
      <c r="AN3702" s="136"/>
    </row>
    <row r="3703" spans="40:40" x14ac:dyDescent="0.25">
      <c r="AN3703" s="136"/>
    </row>
    <row r="3704" spans="40:40" x14ac:dyDescent="0.25">
      <c r="AN3704" s="136"/>
    </row>
    <row r="3705" spans="40:40" x14ac:dyDescent="0.25">
      <c r="AN3705" s="136"/>
    </row>
    <row r="3706" spans="40:40" x14ac:dyDescent="0.25">
      <c r="AN3706" s="136"/>
    </row>
    <row r="3707" spans="40:40" x14ac:dyDescent="0.25">
      <c r="AN3707" s="136"/>
    </row>
    <row r="3708" spans="40:40" x14ac:dyDescent="0.25">
      <c r="AN3708" s="136"/>
    </row>
    <row r="3709" spans="40:40" x14ac:dyDescent="0.25">
      <c r="AN3709" s="136"/>
    </row>
    <row r="3710" spans="40:40" x14ac:dyDescent="0.25">
      <c r="AN3710" s="136"/>
    </row>
    <row r="3711" spans="40:40" x14ac:dyDescent="0.25">
      <c r="AN3711" s="136"/>
    </row>
    <row r="3712" spans="40:40" x14ac:dyDescent="0.25">
      <c r="AN3712" s="136"/>
    </row>
    <row r="3713" spans="40:40" x14ac:dyDescent="0.25">
      <c r="AN3713" s="136"/>
    </row>
    <row r="3714" spans="40:40" x14ac:dyDescent="0.25">
      <c r="AN3714" s="136"/>
    </row>
    <row r="3715" spans="40:40" x14ac:dyDescent="0.25">
      <c r="AN3715" s="136"/>
    </row>
    <row r="3716" spans="40:40" x14ac:dyDescent="0.25">
      <c r="AN3716" s="136"/>
    </row>
    <row r="3717" spans="40:40" x14ac:dyDescent="0.25">
      <c r="AN3717" s="136"/>
    </row>
    <row r="3718" spans="40:40" x14ac:dyDescent="0.25">
      <c r="AN3718" s="136"/>
    </row>
    <row r="3719" spans="40:40" x14ac:dyDescent="0.25">
      <c r="AN3719" s="136"/>
    </row>
    <row r="3720" spans="40:40" x14ac:dyDescent="0.25">
      <c r="AN3720" s="136"/>
    </row>
    <row r="3721" spans="40:40" x14ac:dyDescent="0.25">
      <c r="AN3721" s="136"/>
    </row>
    <row r="3722" spans="40:40" x14ac:dyDescent="0.25">
      <c r="AN3722" s="136"/>
    </row>
    <row r="3723" spans="40:40" x14ac:dyDescent="0.25">
      <c r="AN3723" s="136"/>
    </row>
    <row r="3724" spans="40:40" x14ac:dyDescent="0.25">
      <c r="AN3724" s="136"/>
    </row>
    <row r="3725" spans="40:40" x14ac:dyDescent="0.25">
      <c r="AN3725" s="136"/>
    </row>
    <row r="3726" spans="40:40" x14ac:dyDescent="0.25">
      <c r="AN3726" s="136"/>
    </row>
    <row r="3727" spans="40:40" x14ac:dyDescent="0.25">
      <c r="AN3727" s="136"/>
    </row>
    <row r="3728" spans="40:40" x14ac:dyDescent="0.25">
      <c r="AN3728" s="136"/>
    </row>
    <row r="3729" spans="40:40" x14ac:dyDescent="0.25">
      <c r="AN3729" s="136"/>
    </row>
    <row r="3730" spans="40:40" x14ac:dyDescent="0.25">
      <c r="AN3730" s="136"/>
    </row>
    <row r="3731" spans="40:40" x14ac:dyDescent="0.25">
      <c r="AN3731" s="136"/>
    </row>
    <row r="3732" spans="40:40" x14ac:dyDescent="0.25">
      <c r="AN3732" s="136"/>
    </row>
    <row r="3733" spans="40:40" x14ac:dyDescent="0.25">
      <c r="AN3733" s="136"/>
    </row>
    <row r="3734" spans="40:40" x14ac:dyDescent="0.25">
      <c r="AN3734" s="136"/>
    </row>
    <row r="3735" spans="40:40" x14ac:dyDescent="0.25">
      <c r="AN3735" s="136"/>
    </row>
    <row r="3736" spans="40:40" x14ac:dyDescent="0.25">
      <c r="AN3736" s="136"/>
    </row>
    <row r="3737" spans="40:40" x14ac:dyDescent="0.25">
      <c r="AN3737" s="136"/>
    </row>
    <row r="3738" spans="40:40" x14ac:dyDescent="0.25">
      <c r="AN3738" s="136"/>
    </row>
    <row r="3739" spans="40:40" x14ac:dyDescent="0.25">
      <c r="AN3739" s="136"/>
    </row>
    <row r="3740" spans="40:40" x14ac:dyDescent="0.25">
      <c r="AN3740" s="136"/>
    </row>
    <row r="3741" spans="40:40" x14ac:dyDescent="0.25">
      <c r="AN3741" s="136"/>
    </row>
    <row r="3742" spans="40:40" x14ac:dyDescent="0.25">
      <c r="AN3742" s="136"/>
    </row>
    <row r="3743" spans="40:40" x14ac:dyDescent="0.25">
      <c r="AN3743" s="136"/>
    </row>
    <row r="3744" spans="40:40" x14ac:dyDescent="0.25">
      <c r="AN3744" s="136"/>
    </row>
    <row r="3745" spans="40:40" x14ac:dyDescent="0.25">
      <c r="AN3745" s="136"/>
    </row>
    <row r="3746" spans="40:40" x14ac:dyDescent="0.25">
      <c r="AN3746" s="136"/>
    </row>
    <row r="3747" spans="40:40" x14ac:dyDescent="0.25">
      <c r="AN3747" s="136"/>
    </row>
    <row r="3748" spans="40:40" x14ac:dyDescent="0.25">
      <c r="AN3748" s="136"/>
    </row>
    <row r="3749" spans="40:40" x14ac:dyDescent="0.25">
      <c r="AN3749" s="136"/>
    </row>
    <row r="3750" spans="40:40" x14ac:dyDescent="0.25">
      <c r="AN3750" s="136"/>
    </row>
    <row r="3751" spans="40:40" x14ac:dyDescent="0.25">
      <c r="AN3751" s="136"/>
    </row>
    <row r="3752" spans="40:40" x14ac:dyDescent="0.25">
      <c r="AN3752" s="136"/>
    </row>
    <row r="3753" spans="40:40" x14ac:dyDescent="0.25">
      <c r="AN3753" s="136"/>
    </row>
    <row r="3754" spans="40:40" x14ac:dyDescent="0.25">
      <c r="AN3754" s="136"/>
    </row>
    <row r="3755" spans="40:40" x14ac:dyDescent="0.25">
      <c r="AN3755" s="136"/>
    </row>
    <row r="3756" spans="40:40" x14ac:dyDescent="0.25">
      <c r="AN3756" s="136"/>
    </row>
    <row r="3757" spans="40:40" x14ac:dyDescent="0.25">
      <c r="AN3757" s="136"/>
    </row>
    <row r="3758" spans="40:40" x14ac:dyDescent="0.25">
      <c r="AN3758" s="136"/>
    </row>
    <row r="3759" spans="40:40" x14ac:dyDescent="0.25">
      <c r="AN3759" s="136"/>
    </row>
    <row r="3760" spans="40:40" x14ac:dyDescent="0.25">
      <c r="AN3760" s="136"/>
    </row>
    <row r="3761" spans="40:40" x14ac:dyDescent="0.25">
      <c r="AN3761" s="136"/>
    </row>
    <row r="3762" spans="40:40" x14ac:dyDescent="0.25">
      <c r="AN3762" s="136"/>
    </row>
    <row r="3763" spans="40:40" x14ac:dyDescent="0.25">
      <c r="AN3763" s="136"/>
    </row>
    <row r="3764" spans="40:40" x14ac:dyDescent="0.25">
      <c r="AN3764" s="136"/>
    </row>
    <row r="3765" spans="40:40" x14ac:dyDescent="0.25">
      <c r="AN3765" s="136"/>
    </row>
    <row r="3766" spans="40:40" x14ac:dyDescent="0.25">
      <c r="AN3766" s="136"/>
    </row>
    <row r="3767" spans="40:40" x14ac:dyDescent="0.25">
      <c r="AN3767" s="136"/>
    </row>
    <row r="3768" spans="40:40" x14ac:dyDescent="0.25">
      <c r="AN3768" s="136"/>
    </row>
    <row r="3769" spans="40:40" x14ac:dyDescent="0.25">
      <c r="AN3769" s="136"/>
    </row>
    <row r="3770" spans="40:40" x14ac:dyDescent="0.25">
      <c r="AN3770" s="136"/>
    </row>
    <row r="3771" spans="40:40" x14ac:dyDescent="0.25">
      <c r="AN3771" s="136"/>
    </row>
    <row r="3772" spans="40:40" x14ac:dyDescent="0.25">
      <c r="AN3772" s="136"/>
    </row>
    <row r="3773" spans="40:40" x14ac:dyDescent="0.25">
      <c r="AN3773" s="136"/>
    </row>
    <row r="3774" spans="40:40" x14ac:dyDescent="0.25">
      <c r="AN3774" s="136"/>
    </row>
    <row r="3775" spans="40:40" x14ac:dyDescent="0.25">
      <c r="AN3775" s="136"/>
    </row>
    <row r="3776" spans="40:40" x14ac:dyDescent="0.25">
      <c r="AN3776" s="136"/>
    </row>
    <row r="3777" spans="40:40" x14ac:dyDescent="0.25">
      <c r="AN3777" s="136"/>
    </row>
    <row r="3778" spans="40:40" x14ac:dyDescent="0.25">
      <c r="AN3778" s="136"/>
    </row>
    <row r="3779" spans="40:40" x14ac:dyDescent="0.25">
      <c r="AN3779" s="136"/>
    </row>
    <row r="3780" spans="40:40" x14ac:dyDescent="0.25">
      <c r="AN3780" s="136"/>
    </row>
    <row r="3781" spans="40:40" x14ac:dyDescent="0.25">
      <c r="AN3781" s="136"/>
    </row>
    <row r="3782" spans="40:40" x14ac:dyDescent="0.25">
      <c r="AN3782" s="136"/>
    </row>
    <row r="3783" spans="40:40" x14ac:dyDescent="0.25">
      <c r="AN3783" s="136"/>
    </row>
    <row r="3784" spans="40:40" x14ac:dyDescent="0.25">
      <c r="AN3784" s="136"/>
    </row>
    <row r="3785" spans="40:40" x14ac:dyDescent="0.25">
      <c r="AN3785" s="136"/>
    </row>
    <row r="3786" spans="40:40" x14ac:dyDescent="0.25">
      <c r="AN3786" s="136"/>
    </row>
    <row r="3787" spans="40:40" x14ac:dyDescent="0.25">
      <c r="AN3787" s="136"/>
    </row>
    <row r="3788" spans="40:40" x14ac:dyDescent="0.25">
      <c r="AN3788" s="136"/>
    </row>
    <row r="3789" spans="40:40" x14ac:dyDescent="0.25">
      <c r="AN3789" s="136"/>
    </row>
    <row r="3790" spans="40:40" x14ac:dyDescent="0.25">
      <c r="AN3790" s="136"/>
    </row>
    <row r="3791" spans="40:40" x14ac:dyDescent="0.25">
      <c r="AN3791" s="136"/>
    </row>
    <row r="3792" spans="40:40" x14ac:dyDescent="0.25">
      <c r="AN3792" s="136"/>
    </row>
    <row r="3793" spans="40:40" x14ac:dyDescent="0.25">
      <c r="AN3793" s="136"/>
    </row>
    <row r="3794" spans="40:40" x14ac:dyDescent="0.25">
      <c r="AN3794" s="136"/>
    </row>
    <row r="3795" spans="40:40" x14ac:dyDescent="0.25">
      <c r="AN3795" s="136"/>
    </row>
    <row r="3796" spans="40:40" x14ac:dyDescent="0.25">
      <c r="AN3796" s="136"/>
    </row>
    <row r="3797" spans="40:40" x14ac:dyDescent="0.25">
      <c r="AN3797" s="136"/>
    </row>
    <row r="3798" spans="40:40" x14ac:dyDescent="0.25">
      <c r="AN3798" s="136"/>
    </row>
    <row r="3799" spans="40:40" x14ac:dyDescent="0.25">
      <c r="AN3799" s="136"/>
    </row>
    <row r="3800" spans="40:40" x14ac:dyDescent="0.25">
      <c r="AN3800" s="136"/>
    </row>
    <row r="3801" spans="40:40" x14ac:dyDescent="0.25">
      <c r="AN3801" s="136"/>
    </row>
    <row r="3802" spans="40:40" x14ac:dyDescent="0.25">
      <c r="AN3802" s="136"/>
    </row>
    <row r="3803" spans="40:40" x14ac:dyDescent="0.25">
      <c r="AN3803" s="136"/>
    </row>
    <row r="3804" spans="40:40" x14ac:dyDescent="0.25">
      <c r="AN3804" s="136"/>
    </row>
    <row r="3805" spans="40:40" x14ac:dyDescent="0.25">
      <c r="AN3805" s="136"/>
    </row>
    <row r="3806" spans="40:40" x14ac:dyDescent="0.25">
      <c r="AN3806" s="136"/>
    </row>
    <row r="3807" spans="40:40" x14ac:dyDescent="0.25">
      <c r="AN3807" s="136"/>
    </row>
    <row r="3808" spans="40:40" x14ac:dyDescent="0.25">
      <c r="AN3808" s="136"/>
    </row>
    <row r="3809" spans="40:40" x14ac:dyDescent="0.25">
      <c r="AN3809" s="136"/>
    </row>
    <row r="3810" spans="40:40" x14ac:dyDescent="0.25">
      <c r="AN3810" s="136"/>
    </row>
    <row r="3811" spans="40:40" x14ac:dyDescent="0.25">
      <c r="AN3811" s="136"/>
    </row>
    <row r="3812" spans="40:40" x14ac:dyDescent="0.25">
      <c r="AN3812" s="136"/>
    </row>
    <row r="3813" spans="40:40" x14ac:dyDescent="0.25">
      <c r="AN3813" s="136"/>
    </row>
    <row r="3814" spans="40:40" x14ac:dyDescent="0.25">
      <c r="AN3814" s="136"/>
    </row>
    <row r="3815" spans="40:40" x14ac:dyDescent="0.25">
      <c r="AN3815" s="136"/>
    </row>
    <row r="3816" spans="40:40" x14ac:dyDescent="0.25">
      <c r="AN3816" s="136"/>
    </row>
    <row r="3817" spans="40:40" x14ac:dyDescent="0.25">
      <c r="AN3817" s="136"/>
    </row>
    <row r="3818" spans="40:40" x14ac:dyDescent="0.25">
      <c r="AN3818" s="136"/>
    </row>
    <row r="3819" spans="40:40" x14ac:dyDescent="0.25">
      <c r="AN3819" s="136"/>
    </row>
    <row r="3820" spans="40:40" x14ac:dyDescent="0.25">
      <c r="AN3820" s="136"/>
    </row>
    <row r="3821" spans="40:40" x14ac:dyDescent="0.25">
      <c r="AN3821" s="136"/>
    </row>
    <row r="3822" spans="40:40" x14ac:dyDescent="0.25">
      <c r="AN3822" s="136"/>
    </row>
    <row r="3823" spans="40:40" x14ac:dyDescent="0.25">
      <c r="AN3823" s="136"/>
    </row>
    <row r="3824" spans="40:40" x14ac:dyDescent="0.25">
      <c r="AN3824" s="136"/>
    </row>
    <row r="3825" spans="40:40" x14ac:dyDescent="0.25">
      <c r="AN3825" s="136"/>
    </row>
    <row r="3826" spans="40:40" x14ac:dyDescent="0.25">
      <c r="AN3826" s="136"/>
    </row>
    <row r="3827" spans="40:40" x14ac:dyDescent="0.25">
      <c r="AN3827" s="136"/>
    </row>
    <row r="3828" spans="40:40" x14ac:dyDescent="0.25">
      <c r="AN3828" s="136"/>
    </row>
    <row r="3829" spans="40:40" x14ac:dyDescent="0.25">
      <c r="AN3829" s="136"/>
    </row>
    <row r="3830" spans="40:40" x14ac:dyDescent="0.25">
      <c r="AN3830" s="136"/>
    </row>
    <row r="3831" spans="40:40" x14ac:dyDescent="0.25">
      <c r="AN3831" s="136"/>
    </row>
    <row r="3832" spans="40:40" x14ac:dyDescent="0.25">
      <c r="AN3832" s="136"/>
    </row>
    <row r="3833" spans="40:40" x14ac:dyDescent="0.25">
      <c r="AN3833" s="136"/>
    </row>
    <row r="3834" spans="40:40" x14ac:dyDescent="0.25">
      <c r="AN3834" s="136"/>
    </row>
    <row r="3835" spans="40:40" x14ac:dyDescent="0.25">
      <c r="AN3835" s="136"/>
    </row>
    <row r="3836" spans="40:40" x14ac:dyDescent="0.25">
      <c r="AN3836" s="136"/>
    </row>
    <row r="3837" spans="40:40" x14ac:dyDescent="0.25">
      <c r="AN3837" s="136"/>
    </row>
    <row r="3838" spans="40:40" x14ac:dyDescent="0.25">
      <c r="AN3838" s="136"/>
    </row>
    <row r="3839" spans="40:40" x14ac:dyDescent="0.25">
      <c r="AN3839" s="136"/>
    </row>
    <row r="3840" spans="40:40" x14ac:dyDescent="0.25">
      <c r="AN3840" s="136"/>
    </row>
    <row r="3841" spans="40:40" x14ac:dyDescent="0.25">
      <c r="AN3841" s="136"/>
    </row>
    <row r="3842" spans="40:40" x14ac:dyDescent="0.25">
      <c r="AN3842" s="136"/>
    </row>
    <row r="3843" spans="40:40" x14ac:dyDescent="0.25">
      <c r="AN3843" s="136"/>
    </row>
    <row r="3844" spans="40:40" x14ac:dyDescent="0.25">
      <c r="AN3844" s="136"/>
    </row>
    <row r="3845" spans="40:40" x14ac:dyDescent="0.25">
      <c r="AN3845" s="136"/>
    </row>
    <row r="3846" spans="40:40" x14ac:dyDescent="0.25">
      <c r="AN3846" s="136"/>
    </row>
    <row r="3847" spans="40:40" x14ac:dyDescent="0.25">
      <c r="AN3847" s="136"/>
    </row>
    <row r="3848" spans="40:40" x14ac:dyDescent="0.25">
      <c r="AN3848" s="136"/>
    </row>
    <row r="3849" spans="40:40" x14ac:dyDescent="0.25">
      <c r="AN3849" s="136"/>
    </row>
    <row r="3850" spans="40:40" x14ac:dyDescent="0.25">
      <c r="AN3850" s="136"/>
    </row>
    <row r="3851" spans="40:40" x14ac:dyDescent="0.25">
      <c r="AN3851" s="136"/>
    </row>
    <row r="3852" spans="40:40" x14ac:dyDescent="0.25">
      <c r="AN3852" s="136"/>
    </row>
    <row r="3853" spans="40:40" x14ac:dyDescent="0.25">
      <c r="AN3853" s="136"/>
    </row>
    <row r="3854" spans="40:40" x14ac:dyDescent="0.25">
      <c r="AN3854" s="136"/>
    </row>
    <row r="3855" spans="40:40" x14ac:dyDescent="0.25">
      <c r="AN3855" s="136"/>
    </row>
    <row r="3856" spans="40:40" x14ac:dyDescent="0.25">
      <c r="AN3856" s="136"/>
    </row>
    <row r="3857" spans="40:40" x14ac:dyDescent="0.25">
      <c r="AN3857" s="136"/>
    </row>
    <row r="3858" spans="40:40" x14ac:dyDescent="0.25">
      <c r="AN3858" s="136"/>
    </row>
    <row r="3859" spans="40:40" x14ac:dyDescent="0.25">
      <c r="AN3859" s="136"/>
    </row>
    <row r="3860" spans="40:40" x14ac:dyDescent="0.25">
      <c r="AN3860" s="136"/>
    </row>
    <row r="3861" spans="40:40" x14ac:dyDescent="0.25">
      <c r="AN3861" s="136"/>
    </row>
    <row r="3862" spans="40:40" x14ac:dyDescent="0.25">
      <c r="AN3862" s="136"/>
    </row>
    <row r="3863" spans="40:40" x14ac:dyDescent="0.25">
      <c r="AN3863" s="136"/>
    </row>
    <row r="3864" spans="40:40" x14ac:dyDescent="0.25">
      <c r="AN3864" s="136"/>
    </row>
    <row r="3865" spans="40:40" x14ac:dyDescent="0.25">
      <c r="AN3865" s="136"/>
    </row>
    <row r="3866" spans="40:40" x14ac:dyDescent="0.25">
      <c r="AN3866" s="136"/>
    </row>
    <row r="3867" spans="40:40" x14ac:dyDescent="0.25">
      <c r="AN3867" s="136"/>
    </row>
    <row r="3868" spans="40:40" x14ac:dyDescent="0.25">
      <c r="AN3868" s="136"/>
    </row>
    <row r="3869" spans="40:40" x14ac:dyDescent="0.25">
      <c r="AN3869" s="136"/>
    </row>
    <row r="3870" spans="40:40" x14ac:dyDescent="0.25">
      <c r="AN3870" s="136"/>
    </row>
    <row r="3871" spans="40:40" x14ac:dyDescent="0.25">
      <c r="AN3871" s="136"/>
    </row>
    <row r="3872" spans="40:40" x14ac:dyDescent="0.25">
      <c r="AN3872" s="136"/>
    </row>
    <row r="3873" spans="40:40" x14ac:dyDescent="0.25">
      <c r="AN3873" s="136"/>
    </row>
    <row r="3874" spans="40:40" x14ac:dyDescent="0.25">
      <c r="AN3874" s="136"/>
    </row>
    <row r="3875" spans="40:40" x14ac:dyDescent="0.25">
      <c r="AN3875" s="136"/>
    </row>
    <row r="3876" spans="40:40" x14ac:dyDescent="0.25">
      <c r="AN3876" s="136"/>
    </row>
    <row r="3877" spans="40:40" x14ac:dyDescent="0.25">
      <c r="AN3877" s="136"/>
    </row>
    <row r="3878" spans="40:40" x14ac:dyDescent="0.25">
      <c r="AN3878" s="136"/>
    </row>
    <row r="3879" spans="40:40" x14ac:dyDescent="0.25">
      <c r="AN3879" s="136"/>
    </row>
    <row r="3880" spans="40:40" x14ac:dyDescent="0.25">
      <c r="AN3880" s="136"/>
    </row>
    <row r="3881" spans="40:40" x14ac:dyDescent="0.25">
      <c r="AN3881" s="136"/>
    </row>
    <row r="3882" spans="40:40" x14ac:dyDescent="0.25">
      <c r="AN3882" s="136"/>
    </row>
    <row r="3883" spans="40:40" x14ac:dyDescent="0.25">
      <c r="AN3883" s="136"/>
    </row>
    <row r="3884" spans="40:40" x14ac:dyDescent="0.25">
      <c r="AN3884" s="136"/>
    </row>
    <row r="3885" spans="40:40" x14ac:dyDescent="0.25">
      <c r="AN3885" s="136"/>
    </row>
    <row r="3886" spans="40:40" x14ac:dyDescent="0.25">
      <c r="AN3886" s="136"/>
    </row>
    <row r="3887" spans="40:40" x14ac:dyDescent="0.25">
      <c r="AN3887" s="136"/>
    </row>
    <row r="3888" spans="40:40" x14ac:dyDescent="0.25">
      <c r="AN3888" s="136"/>
    </row>
    <row r="3889" spans="40:40" x14ac:dyDescent="0.25">
      <c r="AN3889" s="136"/>
    </row>
    <row r="3890" spans="40:40" x14ac:dyDescent="0.25">
      <c r="AN3890" s="136"/>
    </row>
    <row r="3891" spans="40:40" x14ac:dyDescent="0.25">
      <c r="AN3891" s="136"/>
    </row>
    <row r="3892" spans="40:40" x14ac:dyDescent="0.25">
      <c r="AN3892" s="136"/>
    </row>
    <row r="3893" spans="40:40" x14ac:dyDescent="0.25">
      <c r="AN3893" s="136"/>
    </row>
    <row r="3894" spans="40:40" x14ac:dyDescent="0.25">
      <c r="AN3894" s="136"/>
    </row>
    <row r="3895" spans="40:40" x14ac:dyDescent="0.25">
      <c r="AN3895" s="136"/>
    </row>
    <row r="3896" spans="40:40" x14ac:dyDescent="0.25">
      <c r="AN3896" s="136"/>
    </row>
    <row r="3897" spans="40:40" x14ac:dyDescent="0.25">
      <c r="AN3897" s="136"/>
    </row>
    <row r="3898" spans="40:40" x14ac:dyDescent="0.25">
      <c r="AN3898" s="136"/>
    </row>
    <row r="3899" spans="40:40" x14ac:dyDescent="0.25">
      <c r="AN3899" s="136"/>
    </row>
    <row r="3900" spans="40:40" x14ac:dyDescent="0.25">
      <c r="AN3900" s="136"/>
    </row>
    <row r="3901" spans="40:40" x14ac:dyDescent="0.25">
      <c r="AN3901" s="136"/>
    </row>
    <row r="3902" spans="40:40" x14ac:dyDescent="0.25">
      <c r="AN3902" s="136"/>
    </row>
    <row r="3903" spans="40:40" x14ac:dyDescent="0.25">
      <c r="AN3903" s="136"/>
    </row>
    <row r="3904" spans="40:40" x14ac:dyDescent="0.25">
      <c r="AN3904" s="136"/>
    </row>
    <row r="3905" spans="40:40" x14ac:dyDescent="0.25">
      <c r="AN3905" s="136"/>
    </row>
    <row r="3906" spans="40:40" x14ac:dyDescent="0.25">
      <c r="AN3906" s="136"/>
    </row>
    <row r="3907" spans="40:40" x14ac:dyDescent="0.25">
      <c r="AN3907" s="136"/>
    </row>
    <row r="3908" spans="40:40" x14ac:dyDescent="0.25">
      <c r="AN3908" s="136"/>
    </row>
    <row r="3909" spans="40:40" x14ac:dyDescent="0.25">
      <c r="AN3909" s="136"/>
    </row>
    <row r="3910" spans="40:40" x14ac:dyDescent="0.25">
      <c r="AN3910" s="136"/>
    </row>
    <row r="3911" spans="40:40" x14ac:dyDescent="0.25">
      <c r="AN3911" s="136"/>
    </row>
    <row r="3912" spans="40:40" x14ac:dyDescent="0.25">
      <c r="AN3912" s="136"/>
    </row>
    <row r="3913" spans="40:40" x14ac:dyDescent="0.25">
      <c r="AN3913" s="136"/>
    </row>
    <row r="3914" spans="40:40" x14ac:dyDescent="0.25">
      <c r="AN3914" s="136"/>
    </row>
    <row r="3915" spans="40:40" x14ac:dyDescent="0.25">
      <c r="AN3915" s="136"/>
    </row>
    <row r="3916" spans="40:40" x14ac:dyDescent="0.25">
      <c r="AN3916" s="136"/>
    </row>
    <row r="3917" spans="40:40" x14ac:dyDescent="0.25">
      <c r="AN3917" s="136"/>
    </row>
    <row r="3918" spans="40:40" x14ac:dyDescent="0.25">
      <c r="AN3918" s="136"/>
    </row>
    <row r="3919" spans="40:40" x14ac:dyDescent="0.25">
      <c r="AN3919" s="136"/>
    </row>
    <row r="3920" spans="40:40" x14ac:dyDescent="0.25">
      <c r="AN3920" s="136"/>
    </row>
    <row r="3921" spans="40:40" x14ac:dyDescent="0.25">
      <c r="AN3921" s="136"/>
    </row>
    <row r="3922" spans="40:40" x14ac:dyDescent="0.25">
      <c r="AN3922" s="136"/>
    </row>
    <row r="3923" spans="40:40" x14ac:dyDescent="0.25">
      <c r="AN3923" s="136"/>
    </row>
    <row r="3924" spans="40:40" x14ac:dyDescent="0.25">
      <c r="AN3924" s="136"/>
    </row>
    <row r="3925" spans="40:40" x14ac:dyDescent="0.25">
      <c r="AN3925" s="136"/>
    </row>
    <row r="3926" spans="40:40" x14ac:dyDescent="0.25">
      <c r="AN3926" s="136"/>
    </row>
    <row r="3927" spans="40:40" x14ac:dyDescent="0.25">
      <c r="AN3927" s="136"/>
    </row>
    <row r="3928" spans="40:40" x14ac:dyDescent="0.25">
      <c r="AN3928" s="136"/>
    </row>
    <row r="3929" spans="40:40" x14ac:dyDescent="0.25">
      <c r="AN3929" s="136"/>
    </row>
    <row r="3930" spans="40:40" x14ac:dyDescent="0.25">
      <c r="AN3930" s="136"/>
    </row>
    <row r="3931" spans="40:40" x14ac:dyDescent="0.25">
      <c r="AN3931" s="136"/>
    </row>
    <row r="3932" spans="40:40" x14ac:dyDescent="0.25">
      <c r="AN3932" s="136"/>
    </row>
    <row r="3933" spans="40:40" x14ac:dyDescent="0.25">
      <c r="AN3933" s="136"/>
    </row>
    <row r="3934" spans="40:40" x14ac:dyDescent="0.25">
      <c r="AN3934" s="136"/>
    </row>
    <row r="3935" spans="40:40" x14ac:dyDescent="0.25">
      <c r="AN3935" s="136"/>
    </row>
    <row r="3936" spans="40:40" x14ac:dyDescent="0.25">
      <c r="AN3936" s="136"/>
    </row>
    <row r="3937" spans="40:40" x14ac:dyDescent="0.25">
      <c r="AN3937" s="136"/>
    </row>
    <row r="3938" spans="40:40" x14ac:dyDescent="0.25">
      <c r="AN3938" s="136"/>
    </row>
    <row r="3939" spans="40:40" x14ac:dyDescent="0.25">
      <c r="AN3939" s="136"/>
    </row>
    <row r="3940" spans="40:40" x14ac:dyDescent="0.25">
      <c r="AN3940" s="136"/>
    </row>
    <row r="3941" spans="40:40" x14ac:dyDescent="0.25">
      <c r="AN3941" s="136"/>
    </row>
    <row r="3942" spans="40:40" x14ac:dyDescent="0.25">
      <c r="AN3942" s="136"/>
    </row>
    <row r="3943" spans="40:40" x14ac:dyDescent="0.25">
      <c r="AN3943" s="136"/>
    </row>
    <row r="3944" spans="40:40" x14ac:dyDescent="0.25">
      <c r="AN3944" s="136"/>
    </row>
    <row r="3945" spans="40:40" x14ac:dyDescent="0.25">
      <c r="AN3945" s="136"/>
    </row>
    <row r="3946" spans="40:40" x14ac:dyDescent="0.25">
      <c r="AN3946" s="136"/>
    </row>
    <row r="3947" spans="40:40" x14ac:dyDescent="0.25">
      <c r="AN3947" s="136"/>
    </row>
    <row r="3948" spans="40:40" x14ac:dyDescent="0.25">
      <c r="AN3948" s="136"/>
    </row>
    <row r="3949" spans="40:40" x14ac:dyDescent="0.25">
      <c r="AN3949" s="136"/>
    </row>
    <row r="3950" spans="40:40" x14ac:dyDescent="0.25">
      <c r="AN3950" s="136"/>
    </row>
    <row r="3951" spans="40:40" x14ac:dyDescent="0.25">
      <c r="AN3951" s="136"/>
    </row>
    <row r="3952" spans="40:40" x14ac:dyDescent="0.25">
      <c r="AN3952" s="136"/>
    </row>
    <row r="3953" spans="40:40" x14ac:dyDescent="0.25">
      <c r="AN3953" s="136"/>
    </row>
    <row r="3954" spans="40:40" x14ac:dyDescent="0.25">
      <c r="AN3954" s="136"/>
    </row>
    <row r="3955" spans="40:40" x14ac:dyDescent="0.25">
      <c r="AN3955" s="136"/>
    </row>
    <row r="3956" spans="40:40" x14ac:dyDescent="0.25">
      <c r="AN3956" s="136"/>
    </row>
    <row r="3957" spans="40:40" x14ac:dyDescent="0.25">
      <c r="AN3957" s="136"/>
    </row>
    <row r="3958" spans="40:40" x14ac:dyDescent="0.25">
      <c r="AN3958" s="136"/>
    </row>
    <row r="3959" spans="40:40" x14ac:dyDescent="0.25">
      <c r="AN3959" s="136"/>
    </row>
    <row r="3960" spans="40:40" x14ac:dyDescent="0.25">
      <c r="AN3960" s="136"/>
    </row>
    <row r="3961" spans="40:40" x14ac:dyDescent="0.25">
      <c r="AN3961" s="136"/>
    </row>
    <row r="3962" spans="40:40" x14ac:dyDescent="0.25">
      <c r="AN3962" s="136"/>
    </row>
    <row r="3963" spans="40:40" x14ac:dyDescent="0.25">
      <c r="AN3963" s="136"/>
    </row>
    <row r="3964" spans="40:40" x14ac:dyDescent="0.25">
      <c r="AN3964" s="136"/>
    </row>
    <row r="3965" spans="40:40" x14ac:dyDescent="0.25">
      <c r="AN3965" s="136"/>
    </row>
    <row r="3966" spans="40:40" x14ac:dyDescent="0.25">
      <c r="AN3966" s="136"/>
    </row>
    <row r="3967" spans="40:40" x14ac:dyDescent="0.25">
      <c r="AN3967" s="136"/>
    </row>
    <row r="3968" spans="40:40" x14ac:dyDescent="0.25">
      <c r="AN3968" s="136"/>
    </row>
    <row r="3969" spans="40:40" x14ac:dyDescent="0.25">
      <c r="AN3969" s="136"/>
    </row>
    <row r="3970" spans="40:40" x14ac:dyDescent="0.25">
      <c r="AN3970" s="136"/>
    </row>
    <row r="3971" spans="40:40" x14ac:dyDescent="0.25">
      <c r="AN3971" s="136"/>
    </row>
    <row r="3972" spans="40:40" x14ac:dyDescent="0.25">
      <c r="AN3972" s="136"/>
    </row>
    <row r="3973" spans="40:40" x14ac:dyDescent="0.25">
      <c r="AN3973" s="136"/>
    </row>
    <row r="3974" spans="40:40" x14ac:dyDescent="0.25">
      <c r="AN3974" s="136"/>
    </row>
    <row r="3975" spans="40:40" x14ac:dyDescent="0.25">
      <c r="AN3975" s="136"/>
    </row>
    <row r="3976" spans="40:40" x14ac:dyDescent="0.25">
      <c r="AN3976" s="136"/>
    </row>
    <row r="3977" spans="40:40" x14ac:dyDescent="0.25">
      <c r="AN3977" s="136"/>
    </row>
    <row r="3978" spans="40:40" x14ac:dyDescent="0.25">
      <c r="AN3978" s="136"/>
    </row>
    <row r="3979" spans="40:40" x14ac:dyDescent="0.25">
      <c r="AN3979" s="136"/>
    </row>
    <row r="3980" spans="40:40" x14ac:dyDescent="0.25">
      <c r="AN3980" s="136"/>
    </row>
    <row r="3981" spans="40:40" x14ac:dyDescent="0.25">
      <c r="AN3981" s="136"/>
    </row>
    <row r="3982" spans="40:40" x14ac:dyDescent="0.25">
      <c r="AN3982" s="136"/>
    </row>
    <row r="3983" spans="40:40" x14ac:dyDescent="0.25">
      <c r="AN3983" s="136"/>
    </row>
    <row r="3984" spans="40:40" x14ac:dyDescent="0.25">
      <c r="AN3984" s="136"/>
    </row>
    <row r="3985" spans="40:40" x14ac:dyDescent="0.25">
      <c r="AN3985" s="136"/>
    </row>
    <row r="3986" spans="40:40" x14ac:dyDescent="0.25">
      <c r="AN3986" s="136"/>
    </row>
    <row r="3987" spans="40:40" x14ac:dyDescent="0.25">
      <c r="AN3987" s="136"/>
    </row>
    <row r="3988" spans="40:40" x14ac:dyDescent="0.25">
      <c r="AN3988" s="136"/>
    </row>
    <row r="3989" spans="40:40" x14ac:dyDescent="0.25">
      <c r="AN3989" s="136"/>
    </row>
    <row r="3990" spans="40:40" x14ac:dyDescent="0.25">
      <c r="AN3990" s="136"/>
    </row>
    <row r="3991" spans="40:40" x14ac:dyDescent="0.25">
      <c r="AN3991" s="136"/>
    </row>
    <row r="3992" spans="40:40" x14ac:dyDescent="0.25">
      <c r="AN3992" s="136"/>
    </row>
    <row r="3993" spans="40:40" x14ac:dyDescent="0.25">
      <c r="AN3993" s="136"/>
    </row>
    <row r="3994" spans="40:40" x14ac:dyDescent="0.25">
      <c r="AN3994" s="136"/>
    </row>
    <row r="3995" spans="40:40" x14ac:dyDescent="0.25">
      <c r="AN3995" s="136"/>
    </row>
    <row r="3996" spans="40:40" x14ac:dyDescent="0.25">
      <c r="AN3996" s="136"/>
    </row>
    <row r="3997" spans="40:40" x14ac:dyDescent="0.25">
      <c r="AN3997" s="136"/>
    </row>
    <row r="3998" spans="40:40" x14ac:dyDescent="0.25">
      <c r="AN3998" s="136"/>
    </row>
    <row r="3999" spans="40:40" x14ac:dyDescent="0.25">
      <c r="AN3999" s="136"/>
    </row>
    <row r="4000" spans="40:40" x14ac:dyDescent="0.25">
      <c r="AN4000" s="136"/>
    </row>
    <row r="4001" spans="40:40" x14ac:dyDescent="0.25">
      <c r="AN4001" s="136"/>
    </row>
    <row r="4002" spans="40:40" x14ac:dyDescent="0.25">
      <c r="AN4002" s="136"/>
    </row>
    <row r="4003" spans="40:40" x14ac:dyDescent="0.25">
      <c r="AN4003" s="136"/>
    </row>
    <row r="4004" spans="40:40" x14ac:dyDescent="0.25">
      <c r="AN4004" s="136"/>
    </row>
    <row r="4005" spans="40:40" x14ac:dyDescent="0.25">
      <c r="AN4005" s="136"/>
    </row>
    <row r="4006" spans="40:40" x14ac:dyDescent="0.25">
      <c r="AN4006" s="136"/>
    </row>
    <row r="4007" spans="40:40" x14ac:dyDescent="0.25">
      <c r="AN4007" s="136"/>
    </row>
    <row r="4008" spans="40:40" x14ac:dyDescent="0.25">
      <c r="AN4008" s="136"/>
    </row>
    <row r="4009" spans="40:40" x14ac:dyDescent="0.25">
      <c r="AN4009" s="136"/>
    </row>
    <row r="4010" spans="40:40" x14ac:dyDescent="0.25">
      <c r="AN4010" s="136"/>
    </row>
    <row r="4011" spans="40:40" x14ac:dyDescent="0.25">
      <c r="AN4011" s="136"/>
    </row>
    <row r="4012" spans="40:40" x14ac:dyDescent="0.25">
      <c r="AN4012" s="136"/>
    </row>
    <row r="4013" spans="40:40" x14ac:dyDescent="0.25">
      <c r="AN4013" s="136"/>
    </row>
    <row r="4014" spans="40:40" x14ac:dyDescent="0.25">
      <c r="AN4014" s="136"/>
    </row>
    <row r="4015" spans="40:40" x14ac:dyDescent="0.25">
      <c r="AN4015" s="136"/>
    </row>
    <row r="4016" spans="40:40" x14ac:dyDescent="0.25">
      <c r="AN4016" s="136"/>
    </row>
    <row r="4017" spans="40:40" x14ac:dyDescent="0.25">
      <c r="AN4017" s="136"/>
    </row>
    <row r="4018" spans="40:40" x14ac:dyDescent="0.25">
      <c r="AN4018" s="136"/>
    </row>
    <row r="4019" spans="40:40" x14ac:dyDescent="0.25">
      <c r="AN4019" s="136"/>
    </row>
    <row r="4020" spans="40:40" x14ac:dyDescent="0.25">
      <c r="AN4020" s="136"/>
    </row>
    <row r="4021" spans="40:40" x14ac:dyDescent="0.25">
      <c r="AN4021" s="136"/>
    </row>
    <row r="4022" spans="40:40" x14ac:dyDescent="0.25">
      <c r="AN4022" s="136"/>
    </row>
    <row r="4023" spans="40:40" x14ac:dyDescent="0.25">
      <c r="AN4023" s="136"/>
    </row>
    <row r="4024" spans="40:40" x14ac:dyDescent="0.25">
      <c r="AN4024" s="136"/>
    </row>
    <row r="4025" spans="40:40" x14ac:dyDescent="0.25">
      <c r="AN4025" s="136"/>
    </row>
    <row r="4026" spans="40:40" x14ac:dyDescent="0.25">
      <c r="AN4026" s="136"/>
    </row>
    <row r="4027" spans="40:40" x14ac:dyDescent="0.25">
      <c r="AN4027" s="136"/>
    </row>
    <row r="4028" spans="40:40" x14ac:dyDescent="0.25">
      <c r="AN4028" s="136"/>
    </row>
    <row r="4029" spans="40:40" x14ac:dyDescent="0.25">
      <c r="AN4029" s="136"/>
    </row>
    <row r="4030" spans="40:40" x14ac:dyDescent="0.25">
      <c r="AN4030" s="136"/>
    </row>
    <row r="4031" spans="40:40" x14ac:dyDescent="0.25">
      <c r="AN4031" s="136"/>
    </row>
    <row r="4032" spans="40:40" x14ac:dyDescent="0.25">
      <c r="AN4032" s="136"/>
    </row>
    <row r="4033" spans="40:40" x14ac:dyDescent="0.25">
      <c r="AN4033" s="136"/>
    </row>
    <row r="4034" spans="40:40" x14ac:dyDescent="0.25">
      <c r="AN4034" s="136"/>
    </row>
    <row r="4035" spans="40:40" x14ac:dyDescent="0.25">
      <c r="AN4035" s="136"/>
    </row>
    <row r="4036" spans="40:40" x14ac:dyDescent="0.25">
      <c r="AN4036" s="136"/>
    </row>
    <row r="4037" spans="40:40" x14ac:dyDescent="0.25">
      <c r="AN4037" s="136"/>
    </row>
    <row r="4038" spans="40:40" x14ac:dyDescent="0.25">
      <c r="AN4038" s="136"/>
    </row>
    <row r="4039" spans="40:40" x14ac:dyDescent="0.25">
      <c r="AN4039" s="136"/>
    </row>
    <row r="4040" spans="40:40" x14ac:dyDescent="0.25">
      <c r="AN4040" s="136"/>
    </row>
    <row r="4041" spans="40:40" x14ac:dyDescent="0.25">
      <c r="AN4041" s="136"/>
    </row>
    <row r="4042" spans="40:40" x14ac:dyDescent="0.25">
      <c r="AN4042" s="136"/>
    </row>
    <row r="4043" spans="40:40" x14ac:dyDescent="0.25">
      <c r="AN4043" s="136"/>
    </row>
    <row r="4044" spans="40:40" x14ac:dyDescent="0.25">
      <c r="AN4044" s="136"/>
    </row>
    <row r="4045" spans="40:40" x14ac:dyDescent="0.25">
      <c r="AN4045" s="136"/>
    </row>
    <row r="4046" spans="40:40" x14ac:dyDescent="0.25">
      <c r="AN4046" s="136"/>
    </row>
    <row r="4047" spans="40:40" x14ac:dyDescent="0.25">
      <c r="AN4047" s="136"/>
    </row>
    <row r="4048" spans="40:40" x14ac:dyDescent="0.25">
      <c r="AN4048" s="136"/>
    </row>
    <row r="4049" spans="40:40" x14ac:dyDescent="0.25">
      <c r="AN4049" s="136"/>
    </row>
    <row r="4050" spans="40:40" x14ac:dyDescent="0.25">
      <c r="AN4050" s="136"/>
    </row>
    <row r="4051" spans="40:40" x14ac:dyDescent="0.25">
      <c r="AN4051" s="136"/>
    </row>
    <row r="4052" spans="40:40" x14ac:dyDescent="0.25">
      <c r="AN4052" s="136"/>
    </row>
    <row r="4053" spans="40:40" x14ac:dyDescent="0.25">
      <c r="AN4053" s="136"/>
    </row>
    <row r="4054" spans="40:40" x14ac:dyDescent="0.25">
      <c r="AN4054" s="136"/>
    </row>
    <row r="4055" spans="40:40" x14ac:dyDescent="0.25">
      <c r="AN4055" s="136"/>
    </row>
    <row r="4056" spans="40:40" x14ac:dyDescent="0.25">
      <c r="AN4056" s="136"/>
    </row>
    <row r="4057" spans="40:40" x14ac:dyDescent="0.25">
      <c r="AN4057" s="136"/>
    </row>
    <row r="4058" spans="40:40" x14ac:dyDescent="0.25">
      <c r="AN4058" s="136"/>
    </row>
    <row r="4059" spans="40:40" x14ac:dyDescent="0.25">
      <c r="AN4059" s="136"/>
    </row>
    <row r="4060" spans="40:40" x14ac:dyDescent="0.25">
      <c r="AN4060" s="136"/>
    </row>
    <row r="4061" spans="40:40" x14ac:dyDescent="0.25">
      <c r="AN4061" s="136"/>
    </row>
    <row r="4062" spans="40:40" x14ac:dyDescent="0.25">
      <c r="AN4062" s="136"/>
    </row>
    <row r="4063" spans="40:40" x14ac:dyDescent="0.25">
      <c r="AN4063" s="136"/>
    </row>
    <row r="4064" spans="40:40" x14ac:dyDescent="0.25">
      <c r="AN4064" s="136"/>
    </row>
    <row r="4065" spans="40:40" x14ac:dyDescent="0.25">
      <c r="AN4065" s="136"/>
    </row>
    <row r="4066" spans="40:40" x14ac:dyDescent="0.25">
      <c r="AN4066" s="136"/>
    </row>
    <row r="4067" spans="40:40" x14ac:dyDescent="0.25">
      <c r="AN4067" s="136"/>
    </row>
    <row r="4068" spans="40:40" x14ac:dyDescent="0.25">
      <c r="AN4068" s="136"/>
    </row>
    <row r="4069" spans="40:40" x14ac:dyDescent="0.25">
      <c r="AN4069" s="136"/>
    </row>
    <row r="4070" spans="40:40" x14ac:dyDescent="0.25">
      <c r="AN4070" s="136"/>
    </row>
    <row r="4071" spans="40:40" x14ac:dyDescent="0.25">
      <c r="AN4071" s="136"/>
    </row>
    <row r="4072" spans="40:40" x14ac:dyDescent="0.25">
      <c r="AN4072" s="136"/>
    </row>
    <row r="4073" spans="40:40" x14ac:dyDescent="0.25">
      <c r="AN4073" s="136"/>
    </row>
    <row r="4074" spans="40:40" x14ac:dyDescent="0.25">
      <c r="AN4074" s="136"/>
    </row>
    <row r="4075" spans="40:40" x14ac:dyDescent="0.25">
      <c r="AN4075" s="136"/>
    </row>
    <row r="4076" spans="40:40" x14ac:dyDescent="0.25">
      <c r="AN4076" s="136"/>
    </row>
    <row r="4077" spans="40:40" x14ac:dyDescent="0.25">
      <c r="AN4077" s="136"/>
    </row>
    <row r="4078" spans="40:40" x14ac:dyDescent="0.25">
      <c r="AN4078" s="136"/>
    </row>
    <row r="4079" spans="40:40" x14ac:dyDescent="0.25">
      <c r="AN4079" s="136"/>
    </row>
    <row r="4080" spans="40:40" x14ac:dyDescent="0.25">
      <c r="AN4080" s="136"/>
    </row>
    <row r="4081" spans="40:40" x14ac:dyDescent="0.25">
      <c r="AN4081" s="136"/>
    </row>
    <row r="4082" spans="40:40" x14ac:dyDescent="0.25">
      <c r="AN4082" s="136"/>
    </row>
    <row r="4083" spans="40:40" x14ac:dyDescent="0.25">
      <c r="AN4083" s="136"/>
    </row>
    <row r="4084" spans="40:40" x14ac:dyDescent="0.25">
      <c r="AN4084" s="136"/>
    </row>
    <row r="4085" spans="40:40" x14ac:dyDescent="0.25">
      <c r="AN4085" s="136"/>
    </row>
    <row r="4086" spans="40:40" x14ac:dyDescent="0.25">
      <c r="AN4086" s="136"/>
    </row>
    <row r="4087" spans="40:40" x14ac:dyDescent="0.25">
      <c r="AN4087" s="136"/>
    </row>
    <row r="4088" spans="40:40" x14ac:dyDescent="0.25">
      <c r="AN4088" s="136"/>
    </row>
    <row r="4089" spans="40:40" x14ac:dyDescent="0.25">
      <c r="AN4089" s="136"/>
    </row>
    <row r="4090" spans="40:40" x14ac:dyDescent="0.25">
      <c r="AN4090" s="136"/>
    </row>
    <row r="4091" spans="40:40" x14ac:dyDescent="0.25">
      <c r="AN4091" s="136"/>
    </row>
    <row r="4092" spans="40:40" x14ac:dyDescent="0.25">
      <c r="AN4092" s="136"/>
    </row>
    <row r="4093" spans="40:40" x14ac:dyDescent="0.25">
      <c r="AN4093" s="136"/>
    </row>
    <row r="4094" spans="40:40" x14ac:dyDescent="0.25">
      <c r="AN4094" s="136"/>
    </row>
    <row r="4095" spans="40:40" x14ac:dyDescent="0.25">
      <c r="AN4095" s="136"/>
    </row>
    <row r="4096" spans="40:40" x14ac:dyDescent="0.25">
      <c r="AN4096" s="136"/>
    </row>
    <row r="4097" spans="40:40" x14ac:dyDescent="0.25">
      <c r="AN4097" s="136"/>
    </row>
    <row r="4098" spans="40:40" x14ac:dyDescent="0.25">
      <c r="AN4098" s="136"/>
    </row>
    <row r="4099" spans="40:40" x14ac:dyDescent="0.25">
      <c r="AN4099" s="136"/>
    </row>
    <row r="4100" spans="40:40" x14ac:dyDescent="0.25">
      <c r="AN4100" s="136"/>
    </row>
    <row r="4101" spans="40:40" x14ac:dyDescent="0.25">
      <c r="AN4101" s="136"/>
    </row>
    <row r="4102" spans="40:40" x14ac:dyDescent="0.25">
      <c r="AN4102" s="136"/>
    </row>
    <row r="4103" spans="40:40" x14ac:dyDescent="0.25">
      <c r="AN4103" s="136"/>
    </row>
    <row r="4104" spans="40:40" x14ac:dyDescent="0.25">
      <c r="AN4104" s="136"/>
    </row>
    <row r="4105" spans="40:40" x14ac:dyDescent="0.25">
      <c r="AN4105" s="136"/>
    </row>
    <row r="4106" spans="40:40" x14ac:dyDescent="0.25">
      <c r="AN4106" s="136"/>
    </row>
    <row r="4107" spans="40:40" x14ac:dyDescent="0.25">
      <c r="AN4107" s="136"/>
    </row>
    <row r="4108" spans="40:40" x14ac:dyDescent="0.25">
      <c r="AN4108" s="136"/>
    </row>
    <row r="4109" spans="40:40" x14ac:dyDescent="0.25">
      <c r="AN4109" s="136"/>
    </row>
    <row r="4110" spans="40:40" x14ac:dyDescent="0.25">
      <c r="AN4110" s="136"/>
    </row>
    <row r="4111" spans="40:40" x14ac:dyDescent="0.25">
      <c r="AN4111" s="136"/>
    </row>
    <row r="4112" spans="40:40" x14ac:dyDescent="0.25">
      <c r="AN4112" s="136"/>
    </row>
    <row r="4113" spans="40:40" x14ac:dyDescent="0.25">
      <c r="AN4113" s="136"/>
    </row>
    <row r="4114" spans="40:40" x14ac:dyDescent="0.25">
      <c r="AN4114" s="136"/>
    </row>
    <row r="4115" spans="40:40" x14ac:dyDescent="0.25">
      <c r="AN4115" s="136"/>
    </row>
    <row r="4116" spans="40:40" x14ac:dyDescent="0.25">
      <c r="AN4116" s="136"/>
    </row>
    <row r="4117" spans="40:40" x14ac:dyDescent="0.25">
      <c r="AN4117" s="136"/>
    </row>
    <row r="4118" spans="40:40" x14ac:dyDescent="0.25">
      <c r="AN4118" s="136"/>
    </row>
    <row r="4119" spans="40:40" x14ac:dyDescent="0.25">
      <c r="AN4119" s="136"/>
    </row>
    <row r="4120" spans="40:40" x14ac:dyDescent="0.25">
      <c r="AN4120" s="136"/>
    </row>
    <row r="4121" spans="40:40" x14ac:dyDescent="0.25">
      <c r="AN4121" s="136"/>
    </row>
    <row r="4122" spans="40:40" x14ac:dyDescent="0.25">
      <c r="AN4122" s="136"/>
    </row>
    <row r="4123" spans="40:40" x14ac:dyDescent="0.25">
      <c r="AN4123" s="136"/>
    </row>
    <row r="4124" spans="40:40" x14ac:dyDescent="0.25">
      <c r="AN4124" s="136"/>
    </row>
    <row r="4125" spans="40:40" x14ac:dyDescent="0.25">
      <c r="AN4125" s="136"/>
    </row>
    <row r="4126" spans="40:40" x14ac:dyDescent="0.25">
      <c r="AN4126" s="136"/>
    </row>
    <row r="4127" spans="40:40" x14ac:dyDescent="0.25">
      <c r="AN4127" s="136"/>
    </row>
    <row r="4128" spans="40:40" x14ac:dyDescent="0.25">
      <c r="AN4128" s="136"/>
    </row>
    <row r="4129" spans="40:40" x14ac:dyDescent="0.25">
      <c r="AN4129" s="136"/>
    </row>
    <row r="4130" spans="40:40" x14ac:dyDescent="0.25">
      <c r="AN4130" s="136"/>
    </row>
    <row r="4131" spans="40:40" x14ac:dyDescent="0.25">
      <c r="AN4131" s="136"/>
    </row>
    <row r="4132" spans="40:40" x14ac:dyDescent="0.25">
      <c r="AN4132" s="136"/>
    </row>
    <row r="4133" spans="40:40" x14ac:dyDescent="0.25">
      <c r="AN4133" s="136"/>
    </row>
    <row r="4134" spans="40:40" x14ac:dyDescent="0.25">
      <c r="AN4134" s="136"/>
    </row>
    <row r="4135" spans="40:40" x14ac:dyDescent="0.25">
      <c r="AN4135" s="136"/>
    </row>
    <row r="4136" spans="40:40" x14ac:dyDescent="0.25">
      <c r="AN4136" s="136"/>
    </row>
    <row r="4137" spans="40:40" x14ac:dyDescent="0.25">
      <c r="AN4137" s="136"/>
    </row>
    <row r="4138" spans="40:40" x14ac:dyDescent="0.25">
      <c r="AN4138" s="136"/>
    </row>
    <row r="4139" spans="40:40" x14ac:dyDescent="0.25">
      <c r="AN4139" s="136"/>
    </row>
    <row r="4140" spans="40:40" x14ac:dyDescent="0.25">
      <c r="AN4140" s="136"/>
    </row>
    <row r="4141" spans="40:40" x14ac:dyDescent="0.25">
      <c r="AN4141" s="136"/>
    </row>
    <row r="4142" spans="40:40" x14ac:dyDescent="0.25">
      <c r="AN4142" s="136"/>
    </row>
    <row r="4143" spans="40:40" x14ac:dyDescent="0.25">
      <c r="AN4143" s="136"/>
    </row>
    <row r="4144" spans="40:40" x14ac:dyDescent="0.25">
      <c r="AN4144" s="136"/>
    </row>
    <row r="4145" spans="40:40" x14ac:dyDescent="0.25">
      <c r="AN4145" s="136"/>
    </row>
    <row r="4146" spans="40:40" x14ac:dyDescent="0.25">
      <c r="AN4146" s="136"/>
    </row>
    <row r="4147" spans="40:40" x14ac:dyDescent="0.25">
      <c r="AN4147" s="136"/>
    </row>
    <row r="4148" spans="40:40" x14ac:dyDescent="0.25">
      <c r="AN4148" s="136"/>
    </row>
    <row r="4149" spans="40:40" x14ac:dyDescent="0.25">
      <c r="AN4149" s="136"/>
    </row>
    <row r="4150" spans="40:40" x14ac:dyDescent="0.25">
      <c r="AN4150" s="136"/>
    </row>
    <row r="4151" spans="40:40" x14ac:dyDescent="0.25">
      <c r="AN4151" s="136"/>
    </row>
    <row r="4152" spans="40:40" x14ac:dyDescent="0.25">
      <c r="AN4152" s="136"/>
    </row>
    <row r="4153" spans="40:40" x14ac:dyDescent="0.25">
      <c r="AN4153" s="136"/>
    </row>
    <row r="4154" spans="40:40" x14ac:dyDescent="0.25">
      <c r="AN4154" s="136"/>
    </row>
    <row r="4155" spans="40:40" x14ac:dyDescent="0.25">
      <c r="AN4155" s="136"/>
    </row>
    <row r="4156" spans="40:40" x14ac:dyDescent="0.25">
      <c r="AN4156" s="136"/>
    </row>
    <row r="4157" spans="40:40" x14ac:dyDescent="0.25">
      <c r="AN4157" s="136"/>
    </row>
    <row r="4158" spans="40:40" x14ac:dyDescent="0.25">
      <c r="AN4158" s="136"/>
    </row>
    <row r="4159" spans="40:40" x14ac:dyDescent="0.25">
      <c r="AN4159" s="136"/>
    </row>
    <row r="4160" spans="40:40" x14ac:dyDescent="0.25">
      <c r="AN4160" s="136"/>
    </row>
    <row r="4161" spans="40:40" x14ac:dyDescent="0.25">
      <c r="AN4161" s="136"/>
    </row>
    <row r="4162" spans="40:40" x14ac:dyDescent="0.25">
      <c r="AN4162" s="136"/>
    </row>
    <row r="4163" spans="40:40" x14ac:dyDescent="0.25">
      <c r="AN4163" s="136"/>
    </row>
    <row r="4164" spans="40:40" x14ac:dyDescent="0.25">
      <c r="AN4164" s="136"/>
    </row>
    <row r="4165" spans="40:40" x14ac:dyDescent="0.25">
      <c r="AN4165" s="136"/>
    </row>
    <row r="4166" spans="40:40" x14ac:dyDescent="0.25">
      <c r="AN4166" s="136"/>
    </row>
    <row r="4167" spans="40:40" x14ac:dyDescent="0.25">
      <c r="AN4167" s="136"/>
    </row>
    <row r="4168" spans="40:40" x14ac:dyDescent="0.25">
      <c r="AN4168" s="136"/>
    </row>
    <row r="4169" spans="40:40" x14ac:dyDescent="0.25">
      <c r="AN4169" s="136"/>
    </row>
    <row r="4170" spans="40:40" x14ac:dyDescent="0.25">
      <c r="AN4170" s="136"/>
    </row>
    <row r="4171" spans="40:40" x14ac:dyDescent="0.25">
      <c r="AN4171" s="136"/>
    </row>
    <row r="4172" spans="40:40" x14ac:dyDescent="0.25">
      <c r="AN4172" s="136"/>
    </row>
    <row r="4173" spans="40:40" x14ac:dyDescent="0.25">
      <c r="AN4173" s="136"/>
    </row>
    <row r="4174" spans="40:40" x14ac:dyDescent="0.25">
      <c r="AN4174" s="136"/>
    </row>
    <row r="4175" spans="40:40" x14ac:dyDescent="0.25">
      <c r="AN4175" s="136"/>
    </row>
    <row r="4176" spans="40:40" x14ac:dyDescent="0.25">
      <c r="AN4176" s="136"/>
    </row>
    <row r="4177" spans="40:40" x14ac:dyDescent="0.25">
      <c r="AN4177" s="136"/>
    </row>
    <row r="4178" spans="40:40" x14ac:dyDescent="0.25">
      <c r="AN4178" s="136"/>
    </row>
    <row r="4179" spans="40:40" x14ac:dyDescent="0.25">
      <c r="AN4179" s="136"/>
    </row>
    <row r="4180" spans="40:40" x14ac:dyDescent="0.25">
      <c r="AN4180" s="136"/>
    </row>
    <row r="4181" spans="40:40" x14ac:dyDescent="0.25">
      <c r="AN4181" s="136"/>
    </row>
    <row r="4182" spans="40:40" x14ac:dyDescent="0.25">
      <c r="AN4182" s="136"/>
    </row>
    <row r="4183" spans="40:40" x14ac:dyDescent="0.25">
      <c r="AN4183" s="136"/>
    </row>
    <row r="4184" spans="40:40" x14ac:dyDescent="0.25">
      <c r="AN4184" s="136"/>
    </row>
    <row r="4185" spans="40:40" x14ac:dyDescent="0.25">
      <c r="AN4185" s="136"/>
    </row>
    <row r="4186" spans="40:40" x14ac:dyDescent="0.25">
      <c r="AN4186" s="136"/>
    </row>
    <row r="4187" spans="40:40" x14ac:dyDescent="0.25">
      <c r="AN4187" s="136"/>
    </row>
    <row r="4188" spans="40:40" x14ac:dyDescent="0.25">
      <c r="AN4188" s="136"/>
    </row>
    <row r="4189" spans="40:40" x14ac:dyDescent="0.25">
      <c r="AN4189" s="136"/>
    </row>
    <row r="4190" spans="40:40" x14ac:dyDescent="0.25">
      <c r="AN4190" s="136"/>
    </row>
    <row r="4191" spans="40:40" x14ac:dyDescent="0.25">
      <c r="AN4191" s="136"/>
    </row>
    <row r="4192" spans="40:40" x14ac:dyDescent="0.25">
      <c r="AN4192" s="136"/>
    </row>
    <row r="4193" spans="40:40" x14ac:dyDescent="0.25">
      <c r="AN4193" s="136"/>
    </row>
    <row r="4194" spans="40:40" x14ac:dyDescent="0.25">
      <c r="AN4194" s="136"/>
    </row>
    <row r="4195" spans="40:40" x14ac:dyDescent="0.25">
      <c r="AN4195" s="136"/>
    </row>
    <row r="4196" spans="40:40" x14ac:dyDescent="0.25">
      <c r="AN4196" s="136"/>
    </row>
    <row r="4197" spans="40:40" x14ac:dyDescent="0.25">
      <c r="AN4197" s="136"/>
    </row>
    <row r="4198" spans="40:40" x14ac:dyDescent="0.25">
      <c r="AN4198" s="136"/>
    </row>
    <row r="4199" spans="40:40" x14ac:dyDescent="0.25">
      <c r="AN4199" s="136"/>
    </row>
    <row r="4200" spans="40:40" x14ac:dyDescent="0.25">
      <c r="AN4200" s="136"/>
    </row>
    <row r="4201" spans="40:40" x14ac:dyDescent="0.25">
      <c r="AN4201" s="136"/>
    </row>
    <row r="4202" spans="40:40" x14ac:dyDescent="0.25">
      <c r="AN4202" s="136"/>
    </row>
    <row r="4203" spans="40:40" x14ac:dyDescent="0.25">
      <c r="AN4203" s="136"/>
    </row>
    <row r="4204" spans="40:40" x14ac:dyDescent="0.25">
      <c r="AN4204" s="136"/>
    </row>
    <row r="4205" spans="40:40" x14ac:dyDescent="0.25">
      <c r="AN4205" s="136"/>
    </row>
    <row r="4206" spans="40:40" x14ac:dyDescent="0.25">
      <c r="AN4206" s="136"/>
    </row>
    <row r="4207" spans="40:40" x14ac:dyDescent="0.25">
      <c r="AN4207" s="136"/>
    </row>
    <row r="4208" spans="40:40" x14ac:dyDescent="0.25">
      <c r="AN4208" s="136"/>
    </row>
    <row r="4209" spans="40:40" x14ac:dyDescent="0.25">
      <c r="AN4209" s="136"/>
    </row>
    <row r="4210" spans="40:40" x14ac:dyDescent="0.25">
      <c r="AN4210" s="136"/>
    </row>
    <row r="4211" spans="40:40" x14ac:dyDescent="0.25">
      <c r="AN4211" s="136"/>
    </row>
    <row r="4212" spans="40:40" x14ac:dyDescent="0.25">
      <c r="AN4212" s="136"/>
    </row>
    <row r="4213" spans="40:40" x14ac:dyDescent="0.25">
      <c r="AN4213" s="136"/>
    </row>
    <row r="4214" spans="40:40" x14ac:dyDescent="0.25">
      <c r="AN4214" s="136"/>
    </row>
    <row r="4215" spans="40:40" x14ac:dyDescent="0.25">
      <c r="AN4215" s="136"/>
    </row>
    <row r="4216" spans="40:40" x14ac:dyDescent="0.25">
      <c r="AN4216" s="136"/>
    </row>
    <row r="4217" spans="40:40" x14ac:dyDescent="0.25">
      <c r="AN4217" s="136"/>
    </row>
    <row r="4218" spans="40:40" x14ac:dyDescent="0.25">
      <c r="AN4218" s="136"/>
    </row>
    <row r="4219" spans="40:40" x14ac:dyDescent="0.25">
      <c r="AN4219" s="136"/>
    </row>
    <row r="4220" spans="40:40" x14ac:dyDescent="0.25">
      <c r="AN4220" s="136"/>
    </row>
    <row r="4221" spans="40:40" x14ac:dyDescent="0.25">
      <c r="AN4221" s="136"/>
    </row>
    <row r="4222" spans="40:40" x14ac:dyDescent="0.25">
      <c r="AN4222" s="136"/>
    </row>
    <row r="4223" spans="40:40" x14ac:dyDescent="0.25">
      <c r="AN4223" s="136"/>
    </row>
    <row r="4224" spans="40:40" x14ac:dyDescent="0.25">
      <c r="AN4224" s="136"/>
    </row>
    <row r="4225" spans="40:40" x14ac:dyDescent="0.25">
      <c r="AN4225" s="136"/>
    </row>
    <row r="4226" spans="40:40" x14ac:dyDescent="0.25">
      <c r="AN4226" s="136"/>
    </row>
    <row r="4227" spans="40:40" x14ac:dyDescent="0.25">
      <c r="AN4227" s="136"/>
    </row>
    <row r="4228" spans="40:40" x14ac:dyDescent="0.25">
      <c r="AN4228" s="136"/>
    </row>
    <row r="4229" spans="40:40" x14ac:dyDescent="0.25">
      <c r="AN4229" s="136"/>
    </row>
    <row r="4230" spans="40:40" x14ac:dyDescent="0.25">
      <c r="AN4230" s="136"/>
    </row>
    <row r="4231" spans="40:40" x14ac:dyDescent="0.25">
      <c r="AN4231" s="136"/>
    </row>
    <row r="4232" spans="40:40" x14ac:dyDescent="0.25">
      <c r="AN4232" s="136"/>
    </row>
    <row r="4233" spans="40:40" x14ac:dyDescent="0.25">
      <c r="AN4233" s="136"/>
    </row>
    <row r="4234" spans="40:40" x14ac:dyDescent="0.25">
      <c r="AN4234" s="136"/>
    </row>
    <row r="4235" spans="40:40" x14ac:dyDescent="0.25">
      <c r="AN4235" s="136"/>
    </row>
    <row r="4236" spans="40:40" x14ac:dyDescent="0.25">
      <c r="AN4236" s="136"/>
    </row>
    <row r="4237" spans="40:40" x14ac:dyDescent="0.25">
      <c r="AN4237" s="136"/>
    </row>
    <row r="4238" spans="40:40" x14ac:dyDescent="0.25">
      <c r="AN4238" s="136"/>
    </row>
    <row r="4239" spans="40:40" x14ac:dyDescent="0.25">
      <c r="AN4239" s="136"/>
    </row>
    <row r="4240" spans="40:40" x14ac:dyDescent="0.25">
      <c r="AN4240" s="136"/>
    </row>
    <row r="4241" spans="40:40" x14ac:dyDescent="0.25">
      <c r="AN4241" s="136"/>
    </row>
    <row r="4242" spans="40:40" x14ac:dyDescent="0.25">
      <c r="AN4242" s="136"/>
    </row>
    <row r="4243" spans="40:40" x14ac:dyDescent="0.25">
      <c r="AN4243" s="136"/>
    </row>
    <row r="4244" spans="40:40" x14ac:dyDescent="0.25">
      <c r="AN4244" s="136"/>
    </row>
    <row r="4245" spans="40:40" x14ac:dyDescent="0.25">
      <c r="AN4245" s="136"/>
    </row>
    <row r="4246" spans="40:40" x14ac:dyDescent="0.25">
      <c r="AN4246" s="136"/>
    </row>
    <row r="4247" spans="40:40" x14ac:dyDescent="0.25">
      <c r="AN4247" s="136"/>
    </row>
    <row r="4248" spans="40:40" x14ac:dyDescent="0.25">
      <c r="AN4248" s="136"/>
    </row>
    <row r="4249" spans="40:40" x14ac:dyDescent="0.25">
      <c r="AN4249" s="136"/>
    </row>
    <row r="4250" spans="40:40" x14ac:dyDescent="0.25">
      <c r="AN4250" s="136"/>
    </row>
    <row r="4251" spans="40:40" x14ac:dyDescent="0.25">
      <c r="AN4251" s="136"/>
    </row>
    <row r="4252" spans="40:40" x14ac:dyDescent="0.25">
      <c r="AN4252" s="136"/>
    </row>
    <row r="4253" spans="40:40" x14ac:dyDescent="0.25">
      <c r="AN4253" s="136"/>
    </row>
    <row r="4254" spans="40:40" x14ac:dyDescent="0.25">
      <c r="AN4254" s="136"/>
    </row>
    <row r="4255" spans="40:40" x14ac:dyDescent="0.25">
      <c r="AN4255" s="136"/>
    </row>
    <row r="4256" spans="40:40" x14ac:dyDescent="0.25">
      <c r="AN4256" s="136"/>
    </row>
    <row r="4257" spans="40:40" x14ac:dyDescent="0.25">
      <c r="AN4257" s="136"/>
    </row>
    <row r="4258" spans="40:40" x14ac:dyDescent="0.25">
      <c r="AN4258" s="136"/>
    </row>
    <row r="4259" spans="40:40" x14ac:dyDescent="0.25">
      <c r="AN4259" s="136"/>
    </row>
    <row r="4260" spans="40:40" x14ac:dyDescent="0.25">
      <c r="AN4260" s="136"/>
    </row>
    <row r="4261" spans="40:40" x14ac:dyDescent="0.25">
      <c r="AN4261" s="136"/>
    </row>
    <row r="4262" spans="40:40" x14ac:dyDescent="0.25">
      <c r="AN4262" s="136"/>
    </row>
    <row r="4263" spans="40:40" x14ac:dyDescent="0.25">
      <c r="AN4263" s="136"/>
    </row>
    <row r="4264" spans="40:40" x14ac:dyDescent="0.25">
      <c r="AN4264" s="136"/>
    </row>
    <row r="4265" spans="40:40" x14ac:dyDescent="0.25">
      <c r="AN4265" s="136"/>
    </row>
    <row r="4266" spans="40:40" x14ac:dyDescent="0.25">
      <c r="AN4266" s="136"/>
    </row>
    <row r="4267" spans="40:40" x14ac:dyDescent="0.25">
      <c r="AN4267" s="136"/>
    </row>
    <row r="4268" spans="40:40" x14ac:dyDescent="0.25">
      <c r="AN4268" s="136"/>
    </row>
    <row r="4269" spans="40:40" x14ac:dyDescent="0.25">
      <c r="AN4269" s="136"/>
    </row>
    <row r="4270" spans="40:40" x14ac:dyDescent="0.25">
      <c r="AN4270" s="136"/>
    </row>
    <row r="4271" spans="40:40" x14ac:dyDescent="0.25">
      <c r="AN4271" s="136"/>
    </row>
    <row r="4272" spans="40:40" x14ac:dyDescent="0.25">
      <c r="AN4272" s="136"/>
    </row>
    <row r="4273" spans="40:40" x14ac:dyDescent="0.25">
      <c r="AN4273" s="136"/>
    </row>
    <row r="4274" spans="40:40" x14ac:dyDescent="0.25">
      <c r="AN4274" s="136"/>
    </row>
    <row r="4275" spans="40:40" x14ac:dyDescent="0.25">
      <c r="AN4275" s="136"/>
    </row>
    <row r="4276" spans="40:40" x14ac:dyDescent="0.25">
      <c r="AN4276" s="136"/>
    </row>
    <row r="4277" spans="40:40" x14ac:dyDescent="0.25">
      <c r="AN4277" s="136"/>
    </row>
    <row r="4278" spans="40:40" x14ac:dyDescent="0.25">
      <c r="AN4278" s="136"/>
    </row>
    <row r="4279" spans="40:40" x14ac:dyDescent="0.25">
      <c r="AN4279" s="136"/>
    </row>
    <row r="4280" spans="40:40" x14ac:dyDescent="0.25">
      <c r="AN4280" s="136"/>
    </row>
    <row r="4281" spans="40:40" x14ac:dyDescent="0.25">
      <c r="AN4281" s="136"/>
    </row>
    <row r="4282" spans="40:40" x14ac:dyDescent="0.25">
      <c r="AN4282" s="136"/>
    </row>
    <row r="4283" spans="40:40" x14ac:dyDescent="0.25">
      <c r="AN4283" s="136"/>
    </row>
    <row r="4284" spans="40:40" x14ac:dyDescent="0.25">
      <c r="AN4284" s="136"/>
    </row>
    <row r="4285" spans="40:40" x14ac:dyDescent="0.25">
      <c r="AN4285" s="136"/>
    </row>
    <row r="4286" spans="40:40" x14ac:dyDescent="0.25">
      <c r="AN4286" s="136"/>
    </row>
    <row r="4287" spans="40:40" x14ac:dyDescent="0.25">
      <c r="AN4287" s="136"/>
    </row>
    <row r="4288" spans="40:40" x14ac:dyDescent="0.25">
      <c r="AN4288" s="136"/>
    </row>
    <row r="4289" spans="40:40" x14ac:dyDescent="0.25">
      <c r="AN4289" s="136"/>
    </row>
    <row r="4290" spans="40:40" x14ac:dyDescent="0.25">
      <c r="AN4290" s="136"/>
    </row>
    <row r="4291" spans="40:40" x14ac:dyDescent="0.25">
      <c r="AN4291" s="136"/>
    </row>
    <row r="4292" spans="40:40" x14ac:dyDescent="0.25">
      <c r="AN4292" s="136"/>
    </row>
    <row r="4293" spans="40:40" x14ac:dyDescent="0.25">
      <c r="AN4293" s="136"/>
    </row>
    <row r="4294" spans="40:40" x14ac:dyDescent="0.25">
      <c r="AN4294" s="136"/>
    </row>
    <row r="4295" spans="40:40" x14ac:dyDescent="0.25">
      <c r="AN4295" s="136"/>
    </row>
    <row r="4296" spans="40:40" x14ac:dyDescent="0.25">
      <c r="AN4296" s="136"/>
    </row>
    <row r="4297" spans="40:40" x14ac:dyDescent="0.25">
      <c r="AN4297" s="136"/>
    </row>
    <row r="4298" spans="40:40" x14ac:dyDescent="0.25">
      <c r="AN4298" s="136"/>
    </row>
    <row r="4299" spans="40:40" x14ac:dyDescent="0.25">
      <c r="AN4299" s="136"/>
    </row>
    <row r="4300" spans="40:40" x14ac:dyDescent="0.25">
      <c r="AN4300" s="136"/>
    </row>
    <row r="4301" spans="40:40" x14ac:dyDescent="0.25">
      <c r="AN4301" s="136"/>
    </row>
    <row r="4302" spans="40:40" x14ac:dyDescent="0.25">
      <c r="AN4302" s="136"/>
    </row>
    <row r="4303" spans="40:40" x14ac:dyDescent="0.25">
      <c r="AN4303" s="136"/>
    </row>
    <row r="4304" spans="40:40" x14ac:dyDescent="0.25">
      <c r="AN4304" s="136"/>
    </row>
    <row r="4305" spans="40:40" x14ac:dyDescent="0.25">
      <c r="AN4305" s="136"/>
    </row>
    <row r="4306" spans="40:40" x14ac:dyDescent="0.25">
      <c r="AN4306" s="136"/>
    </row>
    <row r="4307" spans="40:40" x14ac:dyDescent="0.25">
      <c r="AN4307" s="136"/>
    </row>
    <row r="4308" spans="40:40" x14ac:dyDescent="0.25">
      <c r="AN4308" s="136"/>
    </row>
    <row r="4309" spans="40:40" x14ac:dyDescent="0.25">
      <c r="AN4309" s="136"/>
    </row>
    <row r="4310" spans="40:40" x14ac:dyDescent="0.25">
      <c r="AN4310" s="136"/>
    </row>
    <row r="4311" spans="40:40" x14ac:dyDescent="0.25">
      <c r="AN4311" s="136"/>
    </row>
    <row r="4312" spans="40:40" x14ac:dyDescent="0.25">
      <c r="AN4312" s="136"/>
    </row>
    <row r="4313" spans="40:40" x14ac:dyDescent="0.25">
      <c r="AN4313" s="136"/>
    </row>
    <row r="4314" spans="40:40" x14ac:dyDescent="0.25">
      <c r="AN4314" s="136"/>
    </row>
    <row r="4315" spans="40:40" x14ac:dyDescent="0.25">
      <c r="AN4315" s="136"/>
    </row>
    <row r="4316" spans="40:40" x14ac:dyDescent="0.25">
      <c r="AN4316" s="136"/>
    </row>
    <row r="4317" spans="40:40" x14ac:dyDescent="0.25">
      <c r="AN4317" s="136"/>
    </row>
    <row r="4318" spans="40:40" x14ac:dyDescent="0.25">
      <c r="AN4318" s="136"/>
    </row>
    <row r="4319" spans="40:40" x14ac:dyDescent="0.25">
      <c r="AN4319" s="136"/>
    </row>
    <row r="4320" spans="40:40" x14ac:dyDescent="0.25">
      <c r="AN4320" s="136"/>
    </row>
    <row r="4321" spans="40:40" x14ac:dyDescent="0.25">
      <c r="AN4321" s="136"/>
    </row>
    <row r="4322" spans="40:40" x14ac:dyDescent="0.25">
      <c r="AN4322" s="136"/>
    </row>
    <row r="4323" spans="40:40" x14ac:dyDescent="0.25">
      <c r="AN4323" s="136"/>
    </row>
    <row r="4324" spans="40:40" x14ac:dyDescent="0.25">
      <c r="AN4324" s="136"/>
    </row>
    <row r="4325" spans="40:40" x14ac:dyDescent="0.25">
      <c r="AN4325" s="136"/>
    </row>
    <row r="4326" spans="40:40" x14ac:dyDescent="0.25">
      <c r="AN4326" s="136"/>
    </row>
    <row r="4327" spans="40:40" x14ac:dyDescent="0.25">
      <c r="AN4327" s="136"/>
    </row>
    <row r="4328" spans="40:40" x14ac:dyDescent="0.25">
      <c r="AN4328" s="136"/>
    </row>
    <row r="4329" spans="40:40" x14ac:dyDescent="0.25">
      <c r="AN4329" s="136"/>
    </row>
    <row r="4330" spans="40:40" x14ac:dyDescent="0.25">
      <c r="AN4330" s="136"/>
    </row>
    <row r="4331" spans="40:40" x14ac:dyDescent="0.25">
      <c r="AN4331" s="136"/>
    </row>
    <row r="4332" spans="40:40" x14ac:dyDescent="0.25">
      <c r="AN4332" s="136"/>
    </row>
    <row r="4333" spans="40:40" x14ac:dyDescent="0.25">
      <c r="AN4333" s="136"/>
    </row>
    <row r="4334" spans="40:40" x14ac:dyDescent="0.25">
      <c r="AN4334" s="136"/>
    </row>
    <row r="4335" spans="40:40" x14ac:dyDescent="0.25">
      <c r="AN4335" s="136"/>
    </row>
    <row r="4336" spans="40:40" x14ac:dyDescent="0.25">
      <c r="AN4336" s="136"/>
    </row>
    <row r="4337" spans="40:40" x14ac:dyDescent="0.25">
      <c r="AN4337" s="136"/>
    </row>
    <row r="4338" spans="40:40" x14ac:dyDescent="0.25">
      <c r="AN4338" s="136"/>
    </row>
    <row r="4339" spans="40:40" x14ac:dyDescent="0.25">
      <c r="AN4339" s="136"/>
    </row>
    <row r="4340" spans="40:40" x14ac:dyDescent="0.25">
      <c r="AN4340" s="136"/>
    </row>
    <row r="4341" spans="40:40" x14ac:dyDescent="0.25">
      <c r="AN4341" s="136"/>
    </row>
    <row r="4342" spans="40:40" x14ac:dyDescent="0.25">
      <c r="AN4342" s="136"/>
    </row>
    <row r="4343" spans="40:40" x14ac:dyDescent="0.25">
      <c r="AN4343" s="136"/>
    </row>
    <row r="4344" spans="40:40" x14ac:dyDescent="0.25">
      <c r="AN4344" s="136"/>
    </row>
    <row r="4345" spans="40:40" x14ac:dyDescent="0.25">
      <c r="AN4345" s="136"/>
    </row>
    <row r="4346" spans="40:40" x14ac:dyDescent="0.25">
      <c r="AN4346" s="136"/>
    </row>
    <row r="4347" spans="40:40" x14ac:dyDescent="0.25">
      <c r="AN4347" s="136"/>
    </row>
    <row r="4348" spans="40:40" x14ac:dyDescent="0.25">
      <c r="AN4348" s="136"/>
    </row>
    <row r="4349" spans="40:40" x14ac:dyDescent="0.25">
      <c r="AN4349" s="136"/>
    </row>
    <row r="4350" spans="40:40" x14ac:dyDescent="0.25">
      <c r="AN4350" s="136"/>
    </row>
    <row r="4351" spans="40:40" x14ac:dyDescent="0.25">
      <c r="AN4351" s="136"/>
    </row>
    <row r="4352" spans="40:40" x14ac:dyDescent="0.25">
      <c r="AN4352" s="136"/>
    </row>
    <row r="4353" spans="40:40" x14ac:dyDescent="0.25">
      <c r="AN4353" s="136"/>
    </row>
    <row r="4354" spans="40:40" x14ac:dyDescent="0.25">
      <c r="AN4354" s="136"/>
    </row>
    <row r="4355" spans="40:40" x14ac:dyDescent="0.25">
      <c r="AN4355" s="136"/>
    </row>
    <row r="4356" spans="40:40" x14ac:dyDescent="0.25">
      <c r="AN4356" s="136"/>
    </row>
    <row r="4357" spans="40:40" x14ac:dyDescent="0.25">
      <c r="AN4357" s="136"/>
    </row>
    <row r="4358" spans="40:40" x14ac:dyDescent="0.25">
      <c r="AN4358" s="136"/>
    </row>
    <row r="4359" spans="40:40" x14ac:dyDescent="0.25">
      <c r="AN4359" s="136"/>
    </row>
    <row r="4360" spans="40:40" x14ac:dyDescent="0.25">
      <c r="AN4360" s="136"/>
    </row>
    <row r="4361" spans="40:40" x14ac:dyDescent="0.25">
      <c r="AN4361" s="136"/>
    </row>
    <row r="4362" spans="40:40" x14ac:dyDescent="0.25">
      <c r="AN4362" s="136"/>
    </row>
    <row r="4363" spans="40:40" x14ac:dyDescent="0.25">
      <c r="AN4363" s="136"/>
    </row>
    <row r="4364" spans="40:40" x14ac:dyDescent="0.25">
      <c r="AN4364" s="136"/>
    </row>
    <row r="4365" spans="40:40" x14ac:dyDescent="0.25">
      <c r="AN4365" s="136"/>
    </row>
    <row r="4366" spans="40:40" x14ac:dyDescent="0.25">
      <c r="AN4366" s="136"/>
    </row>
    <row r="4367" spans="40:40" x14ac:dyDescent="0.25">
      <c r="AN4367" s="136"/>
    </row>
    <row r="4368" spans="40:40" x14ac:dyDescent="0.25">
      <c r="AN4368" s="136"/>
    </row>
    <row r="4369" spans="40:40" x14ac:dyDescent="0.25">
      <c r="AN4369" s="136"/>
    </row>
    <row r="4370" spans="40:40" x14ac:dyDescent="0.25">
      <c r="AN4370" s="136"/>
    </row>
    <row r="4371" spans="40:40" x14ac:dyDescent="0.25">
      <c r="AN4371" s="136"/>
    </row>
    <row r="4372" spans="40:40" x14ac:dyDescent="0.25">
      <c r="AN4372" s="136"/>
    </row>
    <row r="4373" spans="40:40" x14ac:dyDescent="0.25">
      <c r="AN4373" s="136"/>
    </row>
    <row r="4374" spans="40:40" x14ac:dyDescent="0.25">
      <c r="AN4374" s="136"/>
    </row>
    <row r="4375" spans="40:40" x14ac:dyDescent="0.25">
      <c r="AN4375" s="136"/>
    </row>
    <row r="4376" spans="40:40" x14ac:dyDescent="0.25">
      <c r="AN4376" s="136"/>
    </row>
    <row r="4377" spans="40:40" x14ac:dyDescent="0.25">
      <c r="AN4377" s="136"/>
    </row>
    <row r="4378" spans="40:40" x14ac:dyDescent="0.25">
      <c r="AN4378" s="136"/>
    </row>
    <row r="4379" spans="40:40" x14ac:dyDescent="0.25">
      <c r="AN4379" s="136"/>
    </row>
    <row r="4380" spans="40:40" x14ac:dyDescent="0.25">
      <c r="AN4380" s="136"/>
    </row>
    <row r="4381" spans="40:40" x14ac:dyDescent="0.25">
      <c r="AN4381" s="136"/>
    </row>
    <row r="4382" spans="40:40" x14ac:dyDescent="0.25">
      <c r="AN4382" s="136"/>
    </row>
    <row r="4383" spans="40:40" x14ac:dyDescent="0.25">
      <c r="AN4383" s="136"/>
    </row>
    <row r="4384" spans="40:40" x14ac:dyDescent="0.25">
      <c r="AN4384" s="136"/>
    </row>
    <row r="4385" spans="40:40" x14ac:dyDescent="0.25">
      <c r="AN4385" s="136"/>
    </row>
    <row r="4386" spans="40:40" x14ac:dyDescent="0.25">
      <c r="AN4386" s="136"/>
    </row>
    <row r="4387" spans="40:40" x14ac:dyDescent="0.25">
      <c r="AN4387" s="136"/>
    </row>
    <row r="4388" spans="40:40" x14ac:dyDescent="0.25">
      <c r="AN4388" s="136"/>
    </row>
    <row r="4389" spans="40:40" x14ac:dyDescent="0.25">
      <c r="AN4389" s="136"/>
    </row>
    <row r="4390" spans="40:40" x14ac:dyDescent="0.25">
      <c r="AN4390" s="136"/>
    </row>
    <row r="4391" spans="40:40" x14ac:dyDescent="0.25">
      <c r="AN4391" s="136"/>
    </row>
    <row r="4392" spans="40:40" x14ac:dyDescent="0.25">
      <c r="AN4392" s="136"/>
    </row>
    <row r="4393" spans="40:40" x14ac:dyDescent="0.25">
      <c r="AN4393" s="136"/>
    </row>
    <row r="4394" spans="40:40" x14ac:dyDescent="0.25">
      <c r="AN4394" s="136"/>
    </row>
    <row r="4395" spans="40:40" x14ac:dyDescent="0.25">
      <c r="AN4395" s="136"/>
    </row>
    <row r="4396" spans="40:40" x14ac:dyDescent="0.25">
      <c r="AN4396" s="136"/>
    </row>
    <row r="4397" spans="40:40" x14ac:dyDescent="0.25">
      <c r="AN4397" s="136"/>
    </row>
    <row r="4398" spans="40:40" x14ac:dyDescent="0.25">
      <c r="AN4398" s="136"/>
    </row>
    <row r="4399" spans="40:40" x14ac:dyDescent="0.25">
      <c r="AN4399" s="136"/>
    </row>
    <row r="4400" spans="40:40" x14ac:dyDescent="0.25">
      <c r="AN4400" s="136"/>
    </row>
    <row r="4401" spans="40:40" x14ac:dyDescent="0.25">
      <c r="AN4401" s="136"/>
    </row>
    <row r="4402" spans="40:40" x14ac:dyDescent="0.25">
      <c r="AN4402" s="136"/>
    </row>
    <row r="4403" spans="40:40" x14ac:dyDescent="0.25">
      <c r="AN4403" s="136"/>
    </row>
    <row r="4404" spans="40:40" x14ac:dyDescent="0.25">
      <c r="AN4404" s="136"/>
    </row>
    <row r="4405" spans="40:40" x14ac:dyDescent="0.25">
      <c r="AN4405" s="136"/>
    </row>
    <row r="4406" spans="40:40" x14ac:dyDescent="0.25">
      <c r="AN4406" s="136"/>
    </row>
    <row r="4407" spans="40:40" x14ac:dyDescent="0.25">
      <c r="AN4407" s="136"/>
    </row>
    <row r="4408" spans="40:40" x14ac:dyDescent="0.25">
      <c r="AN4408" s="136"/>
    </row>
    <row r="4409" spans="40:40" x14ac:dyDescent="0.25">
      <c r="AN4409" s="136"/>
    </row>
    <row r="4410" spans="40:40" x14ac:dyDescent="0.25">
      <c r="AN4410" s="136"/>
    </row>
    <row r="4411" spans="40:40" x14ac:dyDescent="0.25">
      <c r="AN4411" s="136"/>
    </row>
    <row r="4412" spans="40:40" x14ac:dyDescent="0.25">
      <c r="AN4412" s="136"/>
    </row>
    <row r="4413" spans="40:40" x14ac:dyDescent="0.25">
      <c r="AN4413" s="136"/>
    </row>
    <row r="4414" spans="40:40" x14ac:dyDescent="0.25">
      <c r="AN4414" s="136"/>
    </row>
    <row r="4415" spans="40:40" x14ac:dyDescent="0.25">
      <c r="AN4415" s="136"/>
    </row>
    <row r="4416" spans="40:40" x14ac:dyDescent="0.25">
      <c r="AN4416" s="136"/>
    </row>
    <row r="4417" spans="40:40" x14ac:dyDescent="0.25">
      <c r="AN4417" s="136"/>
    </row>
    <row r="4418" spans="40:40" x14ac:dyDescent="0.25">
      <c r="AN4418" s="136"/>
    </row>
    <row r="4419" spans="40:40" x14ac:dyDescent="0.25">
      <c r="AN4419" s="136"/>
    </row>
    <row r="4420" spans="40:40" x14ac:dyDescent="0.25">
      <c r="AN4420" s="136"/>
    </row>
    <row r="4421" spans="40:40" x14ac:dyDescent="0.25">
      <c r="AN4421" s="136"/>
    </row>
    <row r="4422" spans="40:40" x14ac:dyDescent="0.25">
      <c r="AN4422" s="136"/>
    </row>
    <row r="4423" spans="40:40" x14ac:dyDescent="0.25">
      <c r="AN4423" s="136"/>
    </row>
    <row r="4424" spans="40:40" x14ac:dyDescent="0.25">
      <c r="AN4424" s="136"/>
    </row>
    <row r="4425" spans="40:40" x14ac:dyDescent="0.25">
      <c r="AN4425" s="136"/>
    </row>
    <row r="4426" spans="40:40" x14ac:dyDescent="0.25">
      <c r="AN4426" s="136"/>
    </row>
    <row r="4427" spans="40:40" x14ac:dyDescent="0.25">
      <c r="AN4427" s="136"/>
    </row>
    <row r="4428" spans="40:40" x14ac:dyDescent="0.25">
      <c r="AN4428" s="136"/>
    </row>
    <row r="4429" spans="40:40" x14ac:dyDescent="0.25">
      <c r="AN4429" s="136"/>
    </row>
    <row r="4430" spans="40:40" x14ac:dyDescent="0.25">
      <c r="AN4430" s="136"/>
    </row>
    <row r="4431" spans="40:40" x14ac:dyDescent="0.25">
      <c r="AN4431" s="136"/>
    </row>
    <row r="4432" spans="40:40" x14ac:dyDescent="0.25">
      <c r="AN4432" s="136"/>
    </row>
    <row r="4433" spans="40:40" x14ac:dyDescent="0.25">
      <c r="AN4433" s="136"/>
    </row>
    <row r="4434" spans="40:40" x14ac:dyDescent="0.25">
      <c r="AN4434" s="136"/>
    </row>
    <row r="4435" spans="40:40" x14ac:dyDescent="0.25">
      <c r="AN4435" s="136"/>
    </row>
    <row r="4436" spans="40:40" x14ac:dyDescent="0.25">
      <c r="AN4436" s="136"/>
    </row>
    <row r="4437" spans="40:40" x14ac:dyDescent="0.25">
      <c r="AN4437" s="136"/>
    </row>
    <row r="4438" spans="40:40" x14ac:dyDescent="0.25">
      <c r="AN4438" s="136"/>
    </row>
    <row r="4439" spans="40:40" x14ac:dyDescent="0.25">
      <c r="AN4439" s="136"/>
    </row>
    <row r="4440" spans="40:40" x14ac:dyDescent="0.25">
      <c r="AN4440" s="136"/>
    </row>
    <row r="4441" spans="40:40" x14ac:dyDescent="0.25">
      <c r="AN4441" s="136"/>
    </row>
    <row r="4442" spans="40:40" x14ac:dyDescent="0.25">
      <c r="AN4442" s="136"/>
    </row>
    <row r="4443" spans="40:40" x14ac:dyDescent="0.25">
      <c r="AN4443" s="136"/>
    </row>
    <row r="4444" spans="40:40" x14ac:dyDescent="0.25">
      <c r="AN4444" s="136"/>
    </row>
    <row r="4445" spans="40:40" x14ac:dyDescent="0.25">
      <c r="AN4445" s="136"/>
    </row>
    <row r="4446" spans="40:40" x14ac:dyDescent="0.25">
      <c r="AN4446" s="136"/>
    </row>
    <row r="4447" spans="40:40" x14ac:dyDescent="0.25">
      <c r="AN4447" s="136"/>
    </row>
    <row r="4448" spans="40:40" x14ac:dyDescent="0.25">
      <c r="AN4448" s="136"/>
    </row>
    <row r="4449" spans="40:40" x14ac:dyDescent="0.25">
      <c r="AN4449" s="136"/>
    </row>
    <row r="4450" spans="40:40" x14ac:dyDescent="0.25">
      <c r="AN4450" s="136"/>
    </row>
    <row r="4451" spans="40:40" x14ac:dyDescent="0.25">
      <c r="AN4451" s="136"/>
    </row>
    <row r="4452" spans="40:40" x14ac:dyDescent="0.25">
      <c r="AN4452" s="136"/>
    </row>
    <row r="4453" spans="40:40" x14ac:dyDescent="0.25">
      <c r="AN4453" s="136"/>
    </row>
    <row r="4454" spans="40:40" x14ac:dyDescent="0.25">
      <c r="AN4454" s="136"/>
    </row>
    <row r="4455" spans="40:40" x14ac:dyDescent="0.25">
      <c r="AN4455" s="136"/>
    </row>
    <row r="4456" spans="40:40" x14ac:dyDescent="0.25">
      <c r="AN4456" s="136"/>
    </row>
    <row r="4457" spans="40:40" x14ac:dyDescent="0.25">
      <c r="AN4457" s="136"/>
    </row>
    <row r="4458" spans="40:40" x14ac:dyDescent="0.25">
      <c r="AN4458" s="136"/>
    </row>
    <row r="4459" spans="40:40" x14ac:dyDescent="0.25">
      <c r="AN4459" s="136"/>
    </row>
    <row r="4460" spans="40:40" x14ac:dyDescent="0.25">
      <c r="AN4460" s="136"/>
    </row>
    <row r="4461" spans="40:40" x14ac:dyDescent="0.25">
      <c r="AN4461" s="136"/>
    </row>
    <row r="4462" spans="40:40" x14ac:dyDescent="0.25">
      <c r="AN4462" s="136"/>
    </row>
    <row r="4463" spans="40:40" x14ac:dyDescent="0.25">
      <c r="AN4463" s="136"/>
    </row>
    <row r="4464" spans="40:40" x14ac:dyDescent="0.25">
      <c r="AN4464" s="136"/>
    </row>
    <row r="4465" spans="40:40" x14ac:dyDescent="0.25">
      <c r="AN4465" s="136"/>
    </row>
    <row r="4466" spans="40:40" x14ac:dyDescent="0.25">
      <c r="AN4466" s="136"/>
    </row>
    <row r="4467" spans="40:40" x14ac:dyDescent="0.25">
      <c r="AN4467" s="136"/>
    </row>
    <row r="4468" spans="40:40" x14ac:dyDescent="0.25">
      <c r="AN4468" s="136"/>
    </row>
    <row r="4469" spans="40:40" x14ac:dyDescent="0.25">
      <c r="AN4469" s="136"/>
    </row>
    <row r="4470" spans="40:40" x14ac:dyDescent="0.25">
      <c r="AN4470" s="136"/>
    </row>
    <row r="4471" spans="40:40" x14ac:dyDescent="0.25">
      <c r="AN4471" s="136"/>
    </row>
    <row r="4472" spans="40:40" x14ac:dyDescent="0.25">
      <c r="AN4472" s="136"/>
    </row>
    <row r="4473" spans="40:40" x14ac:dyDescent="0.25">
      <c r="AN4473" s="136"/>
    </row>
    <row r="4474" spans="40:40" x14ac:dyDescent="0.25">
      <c r="AN4474" s="136"/>
    </row>
    <row r="4475" spans="40:40" x14ac:dyDescent="0.25">
      <c r="AN4475" s="136"/>
    </row>
    <row r="4476" spans="40:40" x14ac:dyDescent="0.25">
      <c r="AN4476" s="136"/>
    </row>
    <row r="4477" spans="40:40" x14ac:dyDescent="0.25">
      <c r="AN4477" s="136"/>
    </row>
    <row r="4478" spans="40:40" x14ac:dyDescent="0.25">
      <c r="AN4478" s="136"/>
    </row>
    <row r="4479" spans="40:40" x14ac:dyDescent="0.25">
      <c r="AN4479" s="136"/>
    </row>
    <row r="4480" spans="40:40" x14ac:dyDescent="0.25">
      <c r="AN4480" s="136"/>
    </row>
    <row r="4481" spans="40:40" x14ac:dyDescent="0.25">
      <c r="AN4481" s="136"/>
    </row>
    <row r="4482" spans="40:40" x14ac:dyDescent="0.25">
      <c r="AN4482" s="136"/>
    </row>
    <row r="4483" spans="40:40" x14ac:dyDescent="0.25">
      <c r="AN4483" s="136"/>
    </row>
    <row r="4484" spans="40:40" x14ac:dyDescent="0.25">
      <c r="AN4484" s="136"/>
    </row>
    <row r="4485" spans="40:40" x14ac:dyDescent="0.25">
      <c r="AN4485" s="136"/>
    </row>
    <row r="4486" spans="40:40" x14ac:dyDescent="0.25">
      <c r="AN4486" s="136"/>
    </row>
    <row r="4487" spans="40:40" x14ac:dyDescent="0.25">
      <c r="AN4487" s="136"/>
    </row>
    <row r="4488" spans="40:40" x14ac:dyDescent="0.25">
      <c r="AN4488" s="136"/>
    </row>
    <row r="4489" spans="40:40" x14ac:dyDescent="0.25">
      <c r="AN4489" s="136"/>
    </row>
    <row r="4490" spans="40:40" x14ac:dyDescent="0.25">
      <c r="AN4490" s="136"/>
    </row>
    <row r="4491" spans="40:40" x14ac:dyDescent="0.25">
      <c r="AN4491" s="136"/>
    </row>
    <row r="4492" spans="40:40" x14ac:dyDescent="0.25">
      <c r="AN4492" s="136"/>
    </row>
    <row r="4493" spans="40:40" x14ac:dyDescent="0.25">
      <c r="AN4493" s="136"/>
    </row>
    <row r="4494" spans="40:40" x14ac:dyDescent="0.25">
      <c r="AN4494" s="136"/>
    </row>
    <row r="4495" spans="40:40" x14ac:dyDescent="0.25">
      <c r="AN4495" s="136"/>
    </row>
    <row r="4496" spans="40:40" x14ac:dyDescent="0.25">
      <c r="AN4496" s="136"/>
    </row>
    <row r="4497" spans="40:40" x14ac:dyDescent="0.25">
      <c r="AN4497" s="136"/>
    </row>
    <row r="4498" spans="40:40" x14ac:dyDescent="0.25">
      <c r="AN4498" s="136"/>
    </row>
    <row r="4499" spans="40:40" x14ac:dyDescent="0.25">
      <c r="AN4499" s="136"/>
    </row>
    <row r="4500" spans="40:40" x14ac:dyDescent="0.25">
      <c r="AN4500" s="136"/>
    </row>
    <row r="4501" spans="40:40" x14ac:dyDescent="0.25">
      <c r="AN4501" s="136"/>
    </row>
    <row r="4502" spans="40:40" x14ac:dyDescent="0.25">
      <c r="AN4502" s="136"/>
    </row>
    <row r="4503" spans="40:40" x14ac:dyDescent="0.25">
      <c r="AN4503" s="136"/>
    </row>
    <row r="4504" spans="40:40" x14ac:dyDescent="0.25">
      <c r="AN4504" s="136"/>
    </row>
    <row r="4505" spans="40:40" x14ac:dyDescent="0.25">
      <c r="AN4505" s="136"/>
    </row>
    <row r="4506" spans="40:40" x14ac:dyDescent="0.25">
      <c r="AN4506" s="136"/>
    </row>
    <row r="4507" spans="40:40" x14ac:dyDescent="0.25">
      <c r="AN4507" s="136"/>
    </row>
    <row r="4508" spans="40:40" x14ac:dyDescent="0.25">
      <c r="AN4508" s="136"/>
    </row>
    <row r="4509" spans="40:40" x14ac:dyDescent="0.25">
      <c r="AN4509" s="136"/>
    </row>
    <row r="4510" spans="40:40" x14ac:dyDescent="0.25">
      <c r="AN4510" s="136"/>
    </row>
    <row r="4511" spans="40:40" x14ac:dyDescent="0.25">
      <c r="AN4511" s="136"/>
    </row>
    <row r="4512" spans="40:40" x14ac:dyDescent="0.25">
      <c r="AN4512" s="136"/>
    </row>
    <row r="4513" spans="40:40" x14ac:dyDescent="0.25">
      <c r="AN4513" s="136"/>
    </row>
    <row r="4514" spans="40:40" x14ac:dyDescent="0.25">
      <c r="AN4514" s="136"/>
    </row>
    <row r="4515" spans="40:40" x14ac:dyDescent="0.25">
      <c r="AN4515" s="136"/>
    </row>
    <row r="4516" spans="40:40" x14ac:dyDescent="0.25">
      <c r="AN4516" s="136"/>
    </row>
    <row r="4517" spans="40:40" x14ac:dyDescent="0.25">
      <c r="AN4517" s="136"/>
    </row>
    <row r="4518" spans="40:40" x14ac:dyDescent="0.25">
      <c r="AN4518" s="136"/>
    </row>
    <row r="4519" spans="40:40" x14ac:dyDescent="0.25">
      <c r="AN4519" s="136"/>
    </row>
    <row r="4520" spans="40:40" x14ac:dyDescent="0.25">
      <c r="AN4520" s="136"/>
    </row>
    <row r="4521" spans="40:40" x14ac:dyDescent="0.25">
      <c r="AN4521" s="136"/>
    </row>
    <row r="4522" spans="40:40" x14ac:dyDescent="0.25">
      <c r="AN4522" s="136"/>
    </row>
    <row r="4523" spans="40:40" x14ac:dyDescent="0.25">
      <c r="AN4523" s="136"/>
    </row>
    <row r="4524" spans="40:40" x14ac:dyDescent="0.25">
      <c r="AN4524" s="136"/>
    </row>
    <row r="4525" spans="40:40" x14ac:dyDescent="0.25">
      <c r="AN4525" s="136"/>
    </row>
    <row r="4526" spans="40:40" x14ac:dyDescent="0.25">
      <c r="AN4526" s="136"/>
    </row>
    <row r="4527" spans="40:40" x14ac:dyDescent="0.25">
      <c r="AN4527" s="136"/>
    </row>
    <row r="4528" spans="40:40" x14ac:dyDescent="0.25">
      <c r="AN4528" s="136"/>
    </row>
    <row r="4529" spans="40:40" x14ac:dyDescent="0.25">
      <c r="AN4529" s="136"/>
    </row>
    <row r="4530" spans="40:40" x14ac:dyDescent="0.25">
      <c r="AN4530" s="136"/>
    </row>
    <row r="4531" spans="40:40" x14ac:dyDescent="0.25">
      <c r="AN4531" s="136"/>
    </row>
    <row r="4532" spans="40:40" x14ac:dyDescent="0.25">
      <c r="AN4532" s="136"/>
    </row>
    <row r="4533" spans="40:40" x14ac:dyDescent="0.25">
      <c r="AN4533" s="136"/>
    </row>
    <row r="4534" spans="40:40" x14ac:dyDescent="0.25">
      <c r="AN4534" s="136"/>
    </row>
    <row r="4535" spans="40:40" x14ac:dyDescent="0.25">
      <c r="AN4535" s="136"/>
    </row>
    <row r="4536" spans="40:40" x14ac:dyDescent="0.25">
      <c r="AN4536" s="136"/>
    </row>
    <row r="4537" spans="40:40" x14ac:dyDescent="0.25">
      <c r="AN4537" s="136"/>
    </row>
    <row r="4538" spans="40:40" x14ac:dyDescent="0.25">
      <c r="AN4538" s="136"/>
    </row>
    <row r="4539" spans="40:40" x14ac:dyDescent="0.25">
      <c r="AN4539" s="136"/>
    </row>
    <row r="4540" spans="40:40" x14ac:dyDescent="0.25">
      <c r="AN4540" s="136"/>
    </row>
    <row r="4541" spans="40:40" x14ac:dyDescent="0.25">
      <c r="AN4541" s="136"/>
    </row>
    <row r="4542" spans="40:40" x14ac:dyDescent="0.25">
      <c r="AN4542" s="136"/>
    </row>
    <row r="4543" spans="40:40" x14ac:dyDescent="0.25">
      <c r="AN4543" s="136"/>
    </row>
    <row r="4544" spans="40:40" x14ac:dyDescent="0.25">
      <c r="AN4544" s="136"/>
    </row>
    <row r="4545" spans="40:40" x14ac:dyDescent="0.25">
      <c r="AN4545" s="136"/>
    </row>
    <row r="4546" spans="40:40" x14ac:dyDescent="0.25">
      <c r="AN4546" s="136"/>
    </row>
    <row r="4547" spans="40:40" x14ac:dyDescent="0.25">
      <c r="AN4547" s="136"/>
    </row>
    <row r="4548" spans="40:40" x14ac:dyDescent="0.25">
      <c r="AN4548" s="136"/>
    </row>
    <row r="4549" spans="40:40" x14ac:dyDescent="0.25">
      <c r="AN4549" s="136"/>
    </row>
    <row r="4550" spans="40:40" x14ac:dyDescent="0.25">
      <c r="AN4550" s="136"/>
    </row>
    <row r="4551" spans="40:40" x14ac:dyDescent="0.25">
      <c r="AN4551" s="136"/>
    </row>
    <row r="4552" spans="40:40" x14ac:dyDescent="0.25">
      <c r="AN4552" s="136"/>
    </row>
    <row r="4553" spans="40:40" x14ac:dyDescent="0.25">
      <c r="AN4553" s="136"/>
    </row>
    <row r="4554" spans="40:40" x14ac:dyDescent="0.25">
      <c r="AN4554" s="136"/>
    </row>
    <row r="4555" spans="40:40" x14ac:dyDescent="0.25">
      <c r="AN4555" s="136"/>
    </row>
    <row r="4556" spans="40:40" x14ac:dyDescent="0.25">
      <c r="AN4556" s="136"/>
    </row>
    <row r="4557" spans="40:40" x14ac:dyDescent="0.25">
      <c r="AN4557" s="136"/>
    </row>
    <row r="4558" spans="40:40" x14ac:dyDescent="0.25">
      <c r="AN4558" s="136"/>
    </row>
    <row r="4559" spans="40:40" x14ac:dyDescent="0.25">
      <c r="AN4559" s="136"/>
    </row>
    <row r="4560" spans="40:40" x14ac:dyDescent="0.25">
      <c r="AN4560" s="136"/>
    </row>
    <row r="4561" spans="40:40" x14ac:dyDescent="0.25">
      <c r="AN4561" s="136"/>
    </row>
    <row r="4562" spans="40:40" x14ac:dyDescent="0.25">
      <c r="AN4562" s="136"/>
    </row>
    <row r="4563" spans="40:40" x14ac:dyDescent="0.25">
      <c r="AN4563" s="136"/>
    </row>
    <row r="4564" spans="40:40" x14ac:dyDescent="0.25">
      <c r="AN4564" s="136"/>
    </row>
    <row r="4565" spans="40:40" x14ac:dyDescent="0.25">
      <c r="AN4565" s="136"/>
    </row>
    <row r="4566" spans="40:40" x14ac:dyDescent="0.25">
      <c r="AN4566" s="136"/>
    </row>
    <row r="4567" spans="40:40" x14ac:dyDescent="0.25">
      <c r="AN4567" s="136"/>
    </row>
    <row r="4568" spans="40:40" x14ac:dyDescent="0.25">
      <c r="AN4568" s="136"/>
    </row>
    <row r="4569" spans="40:40" x14ac:dyDescent="0.25">
      <c r="AN4569" s="136"/>
    </row>
    <row r="4570" spans="40:40" x14ac:dyDescent="0.25">
      <c r="AN4570" s="136"/>
    </row>
    <row r="4571" spans="40:40" x14ac:dyDescent="0.25">
      <c r="AN4571" s="136"/>
    </row>
    <row r="4572" spans="40:40" x14ac:dyDescent="0.25">
      <c r="AN4572" s="136"/>
    </row>
    <row r="4573" spans="40:40" x14ac:dyDescent="0.25">
      <c r="AN4573" s="136"/>
    </row>
    <row r="4574" spans="40:40" x14ac:dyDescent="0.25">
      <c r="AN4574" s="136"/>
    </row>
    <row r="4575" spans="40:40" x14ac:dyDescent="0.25">
      <c r="AN4575" s="136"/>
    </row>
    <row r="4576" spans="40:40" x14ac:dyDescent="0.25">
      <c r="AN4576" s="136"/>
    </row>
    <row r="4577" spans="40:40" x14ac:dyDescent="0.25">
      <c r="AN4577" s="136"/>
    </row>
    <row r="4578" spans="40:40" x14ac:dyDescent="0.25">
      <c r="AN4578" s="136"/>
    </row>
    <row r="4579" spans="40:40" x14ac:dyDescent="0.25">
      <c r="AN4579" s="136"/>
    </row>
    <row r="4580" spans="40:40" x14ac:dyDescent="0.25">
      <c r="AN4580" s="136"/>
    </row>
    <row r="4581" spans="40:40" x14ac:dyDescent="0.25">
      <c r="AN4581" s="136"/>
    </row>
    <row r="4582" spans="40:40" x14ac:dyDescent="0.25">
      <c r="AN4582" s="136"/>
    </row>
    <row r="4583" spans="40:40" x14ac:dyDescent="0.25">
      <c r="AN4583" s="136"/>
    </row>
    <row r="4584" spans="40:40" x14ac:dyDescent="0.25">
      <c r="AN4584" s="136"/>
    </row>
    <row r="4585" spans="40:40" x14ac:dyDescent="0.25">
      <c r="AN4585" s="136"/>
    </row>
    <row r="4586" spans="40:40" x14ac:dyDescent="0.25">
      <c r="AN4586" s="136"/>
    </row>
    <row r="4587" spans="40:40" x14ac:dyDescent="0.25">
      <c r="AN4587" s="136"/>
    </row>
    <row r="4588" spans="40:40" x14ac:dyDescent="0.25">
      <c r="AN4588" s="136"/>
    </row>
    <row r="4589" spans="40:40" x14ac:dyDescent="0.25">
      <c r="AN4589" s="136"/>
    </row>
    <row r="4590" spans="40:40" x14ac:dyDescent="0.25">
      <c r="AN4590" s="136"/>
    </row>
    <row r="4591" spans="40:40" x14ac:dyDescent="0.25">
      <c r="AN4591" s="136"/>
    </row>
    <row r="4592" spans="40:40" x14ac:dyDescent="0.25">
      <c r="AN4592" s="136"/>
    </row>
    <row r="4593" spans="40:40" x14ac:dyDescent="0.25">
      <c r="AN4593" s="136"/>
    </row>
    <row r="4594" spans="40:40" x14ac:dyDescent="0.25">
      <c r="AN4594" s="136"/>
    </row>
    <row r="4595" spans="40:40" x14ac:dyDescent="0.25">
      <c r="AN4595" s="136"/>
    </row>
    <row r="4596" spans="40:40" x14ac:dyDescent="0.25">
      <c r="AN4596" s="136"/>
    </row>
    <row r="4597" spans="40:40" x14ac:dyDescent="0.25">
      <c r="AN4597" s="136"/>
    </row>
    <row r="4598" spans="40:40" x14ac:dyDescent="0.25">
      <c r="AN4598" s="136"/>
    </row>
    <row r="4599" spans="40:40" x14ac:dyDescent="0.25">
      <c r="AN4599" s="136"/>
    </row>
    <row r="4600" spans="40:40" x14ac:dyDescent="0.25">
      <c r="AN4600" s="136"/>
    </row>
    <row r="4601" spans="40:40" x14ac:dyDescent="0.25">
      <c r="AN4601" s="136"/>
    </row>
    <row r="4602" spans="40:40" x14ac:dyDescent="0.25">
      <c r="AN4602" s="136"/>
    </row>
    <row r="4603" spans="40:40" x14ac:dyDescent="0.25">
      <c r="AN4603" s="136"/>
    </row>
    <row r="4604" spans="40:40" x14ac:dyDescent="0.25">
      <c r="AN4604" s="136"/>
    </row>
    <row r="4605" spans="40:40" x14ac:dyDescent="0.25">
      <c r="AN4605" s="136"/>
    </row>
    <row r="4606" spans="40:40" x14ac:dyDescent="0.25">
      <c r="AN4606" s="136"/>
    </row>
    <row r="4607" spans="40:40" x14ac:dyDescent="0.25">
      <c r="AN4607" s="136"/>
    </row>
    <row r="4608" spans="40:40" x14ac:dyDescent="0.25">
      <c r="AN4608" s="136"/>
    </row>
    <row r="4609" spans="40:40" x14ac:dyDescent="0.25">
      <c r="AN4609" s="136"/>
    </row>
    <row r="4610" spans="40:40" x14ac:dyDescent="0.25">
      <c r="AN4610" s="136"/>
    </row>
    <row r="4611" spans="40:40" x14ac:dyDescent="0.25">
      <c r="AN4611" s="136"/>
    </row>
    <row r="4612" spans="40:40" x14ac:dyDescent="0.25">
      <c r="AN4612" s="136"/>
    </row>
    <row r="4613" spans="40:40" x14ac:dyDescent="0.25">
      <c r="AN4613" s="136"/>
    </row>
    <row r="4614" spans="40:40" x14ac:dyDescent="0.25">
      <c r="AN4614" s="136"/>
    </row>
    <row r="4615" spans="40:40" x14ac:dyDescent="0.25">
      <c r="AN4615" s="136"/>
    </row>
    <row r="4616" spans="40:40" x14ac:dyDescent="0.25">
      <c r="AN4616" s="136"/>
    </row>
    <row r="4617" spans="40:40" x14ac:dyDescent="0.25">
      <c r="AN4617" s="136"/>
    </row>
    <row r="4618" spans="40:40" x14ac:dyDescent="0.25">
      <c r="AN4618" s="136"/>
    </row>
    <row r="4619" spans="40:40" x14ac:dyDescent="0.25">
      <c r="AN4619" s="136"/>
    </row>
    <row r="4620" spans="40:40" x14ac:dyDescent="0.25">
      <c r="AN4620" s="136"/>
    </row>
    <row r="4621" spans="40:40" x14ac:dyDescent="0.25">
      <c r="AN4621" s="136"/>
    </row>
    <row r="4622" spans="40:40" x14ac:dyDescent="0.25">
      <c r="AN4622" s="136"/>
    </row>
    <row r="4623" spans="40:40" x14ac:dyDescent="0.25">
      <c r="AN4623" s="136"/>
    </row>
    <row r="4624" spans="40:40" x14ac:dyDescent="0.25">
      <c r="AN4624" s="136"/>
    </row>
    <row r="4625" spans="40:40" x14ac:dyDescent="0.25">
      <c r="AN4625" s="136"/>
    </row>
    <row r="4626" spans="40:40" x14ac:dyDescent="0.25">
      <c r="AN4626" s="136"/>
    </row>
    <row r="4627" spans="40:40" x14ac:dyDescent="0.25">
      <c r="AN4627" s="136"/>
    </row>
    <row r="4628" spans="40:40" x14ac:dyDescent="0.25">
      <c r="AN4628" s="136"/>
    </row>
    <row r="4629" spans="40:40" x14ac:dyDescent="0.25">
      <c r="AN4629" s="136"/>
    </row>
    <row r="4630" spans="40:40" x14ac:dyDescent="0.25">
      <c r="AN4630" s="136"/>
    </row>
    <row r="4631" spans="40:40" x14ac:dyDescent="0.25">
      <c r="AN4631" s="136"/>
    </row>
    <row r="4632" spans="40:40" x14ac:dyDescent="0.25">
      <c r="AN4632" s="136"/>
    </row>
    <row r="4633" spans="40:40" x14ac:dyDescent="0.25">
      <c r="AN4633" s="136"/>
    </row>
    <row r="4634" spans="40:40" x14ac:dyDescent="0.25">
      <c r="AN4634" s="136"/>
    </row>
    <row r="4635" spans="40:40" x14ac:dyDescent="0.25">
      <c r="AN4635" s="136"/>
    </row>
    <row r="4636" spans="40:40" x14ac:dyDescent="0.25">
      <c r="AN4636" s="136"/>
    </row>
    <row r="4637" spans="40:40" x14ac:dyDescent="0.25">
      <c r="AN4637" s="136"/>
    </row>
    <row r="4638" spans="40:40" x14ac:dyDescent="0.25">
      <c r="AN4638" s="136"/>
    </row>
    <row r="4639" spans="40:40" x14ac:dyDescent="0.25">
      <c r="AN4639" s="136"/>
    </row>
    <row r="4640" spans="40:40" x14ac:dyDescent="0.25">
      <c r="AN4640" s="136"/>
    </row>
    <row r="4641" spans="40:40" x14ac:dyDescent="0.25">
      <c r="AN4641" s="136"/>
    </row>
    <row r="4642" spans="40:40" x14ac:dyDescent="0.25">
      <c r="AN4642" s="136"/>
    </row>
    <row r="4643" spans="40:40" x14ac:dyDescent="0.25">
      <c r="AN4643" s="136"/>
    </row>
    <row r="4644" spans="40:40" x14ac:dyDescent="0.25">
      <c r="AN4644" s="136"/>
    </row>
    <row r="4645" spans="40:40" x14ac:dyDescent="0.25">
      <c r="AN4645" s="136"/>
    </row>
    <row r="4646" spans="40:40" x14ac:dyDescent="0.25">
      <c r="AN4646" s="136"/>
    </row>
    <row r="4647" spans="40:40" x14ac:dyDescent="0.25">
      <c r="AN4647" s="136"/>
    </row>
    <row r="4648" spans="40:40" x14ac:dyDescent="0.25">
      <c r="AN4648" s="136"/>
    </row>
    <row r="4649" spans="40:40" x14ac:dyDescent="0.25">
      <c r="AN4649" s="136"/>
    </row>
    <row r="4650" spans="40:40" x14ac:dyDescent="0.25">
      <c r="AN4650" s="136"/>
    </row>
    <row r="4651" spans="40:40" x14ac:dyDescent="0.25">
      <c r="AN4651" s="136"/>
    </row>
    <row r="4652" spans="40:40" x14ac:dyDescent="0.25">
      <c r="AN4652" s="136"/>
    </row>
    <row r="4653" spans="40:40" x14ac:dyDescent="0.25">
      <c r="AN4653" s="136"/>
    </row>
    <row r="4654" spans="40:40" x14ac:dyDescent="0.25">
      <c r="AN4654" s="136"/>
    </row>
    <row r="4655" spans="40:40" x14ac:dyDescent="0.25">
      <c r="AN4655" s="136"/>
    </row>
    <row r="4656" spans="40:40" x14ac:dyDescent="0.25">
      <c r="AN4656" s="136"/>
    </row>
    <row r="4657" spans="40:40" x14ac:dyDescent="0.25">
      <c r="AN4657" s="136"/>
    </row>
    <row r="4658" spans="40:40" x14ac:dyDescent="0.25">
      <c r="AN4658" s="136"/>
    </row>
    <row r="4659" spans="40:40" x14ac:dyDescent="0.25">
      <c r="AN4659" s="136"/>
    </row>
    <row r="4660" spans="40:40" x14ac:dyDescent="0.25">
      <c r="AN4660" s="136"/>
    </row>
    <row r="4661" spans="40:40" x14ac:dyDescent="0.25">
      <c r="AN4661" s="136"/>
    </row>
    <row r="4662" spans="40:40" x14ac:dyDescent="0.25">
      <c r="AN4662" s="136"/>
    </row>
    <row r="4663" spans="40:40" x14ac:dyDescent="0.25">
      <c r="AN4663" s="136"/>
    </row>
    <row r="4664" spans="40:40" x14ac:dyDescent="0.25">
      <c r="AN4664" s="136"/>
    </row>
    <row r="4665" spans="40:40" x14ac:dyDescent="0.25">
      <c r="AN4665" s="136"/>
    </row>
    <row r="4666" spans="40:40" x14ac:dyDescent="0.25">
      <c r="AN4666" s="136"/>
    </row>
    <row r="4667" spans="40:40" x14ac:dyDescent="0.25">
      <c r="AN4667" s="136"/>
    </row>
    <row r="4668" spans="40:40" x14ac:dyDescent="0.25">
      <c r="AN4668" s="136"/>
    </row>
    <row r="4669" spans="40:40" x14ac:dyDescent="0.25">
      <c r="AN4669" s="136"/>
    </row>
    <row r="4670" spans="40:40" x14ac:dyDescent="0.25">
      <c r="AN4670" s="136"/>
    </row>
    <row r="4671" spans="40:40" x14ac:dyDescent="0.25">
      <c r="AN4671" s="136"/>
    </row>
    <row r="4672" spans="40:40" x14ac:dyDescent="0.25">
      <c r="AN4672" s="136"/>
    </row>
    <row r="4673" spans="40:40" x14ac:dyDescent="0.25">
      <c r="AN4673" s="136"/>
    </row>
    <row r="4674" spans="40:40" x14ac:dyDescent="0.25">
      <c r="AN4674" s="136"/>
    </row>
    <row r="4675" spans="40:40" x14ac:dyDescent="0.25">
      <c r="AN4675" s="136"/>
    </row>
    <row r="4676" spans="40:40" x14ac:dyDescent="0.25">
      <c r="AN4676" s="136"/>
    </row>
    <row r="4677" spans="40:40" x14ac:dyDescent="0.25">
      <c r="AN4677" s="136"/>
    </row>
    <row r="4678" spans="40:40" x14ac:dyDescent="0.25">
      <c r="AN4678" s="136"/>
    </row>
    <row r="4679" spans="40:40" x14ac:dyDescent="0.25">
      <c r="AN4679" s="136"/>
    </row>
    <row r="4680" spans="40:40" x14ac:dyDescent="0.25">
      <c r="AN4680" s="136"/>
    </row>
    <row r="4681" spans="40:40" x14ac:dyDescent="0.25">
      <c r="AN4681" s="136"/>
    </row>
    <row r="4682" spans="40:40" x14ac:dyDescent="0.25">
      <c r="AN4682" s="136"/>
    </row>
    <row r="4683" spans="40:40" x14ac:dyDescent="0.25">
      <c r="AN4683" s="136"/>
    </row>
    <row r="4684" spans="40:40" x14ac:dyDescent="0.25">
      <c r="AN4684" s="136"/>
    </row>
    <row r="4685" spans="40:40" x14ac:dyDescent="0.25">
      <c r="AN4685" s="136"/>
    </row>
    <row r="4686" spans="40:40" x14ac:dyDescent="0.25">
      <c r="AN4686" s="136"/>
    </row>
    <row r="4687" spans="40:40" x14ac:dyDescent="0.25">
      <c r="AN4687" s="136"/>
    </row>
    <row r="4688" spans="40:40" x14ac:dyDescent="0.25">
      <c r="AN4688" s="136"/>
    </row>
    <row r="4689" spans="40:40" x14ac:dyDescent="0.25">
      <c r="AN4689" s="136"/>
    </row>
    <row r="4690" spans="40:40" x14ac:dyDescent="0.25">
      <c r="AN4690" s="136"/>
    </row>
    <row r="4691" spans="40:40" x14ac:dyDescent="0.25">
      <c r="AN4691" s="136"/>
    </row>
    <row r="4692" spans="40:40" x14ac:dyDescent="0.25">
      <c r="AN4692" s="136"/>
    </row>
    <row r="4693" spans="40:40" x14ac:dyDescent="0.25">
      <c r="AN4693" s="136"/>
    </row>
    <row r="4694" spans="40:40" x14ac:dyDescent="0.25">
      <c r="AN4694" s="136"/>
    </row>
    <row r="4695" spans="40:40" x14ac:dyDescent="0.25">
      <c r="AN4695" s="136"/>
    </row>
    <row r="4696" spans="40:40" x14ac:dyDescent="0.25">
      <c r="AN4696" s="136"/>
    </row>
    <row r="4697" spans="40:40" x14ac:dyDescent="0.25">
      <c r="AN4697" s="136"/>
    </row>
    <row r="4698" spans="40:40" x14ac:dyDescent="0.25">
      <c r="AN4698" s="136"/>
    </row>
    <row r="4699" spans="40:40" x14ac:dyDescent="0.25">
      <c r="AN4699" s="136"/>
    </row>
    <row r="4700" spans="40:40" x14ac:dyDescent="0.25">
      <c r="AN4700" s="136"/>
    </row>
    <row r="4701" spans="40:40" x14ac:dyDescent="0.25">
      <c r="AN4701" s="136"/>
    </row>
    <row r="4702" spans="40:40" x14ac:dyDescent="0.25">
      <c r="AN4702" s="136"/>
    </row>
    <row r="4703" spans="40:40" x14ac:dyDescent="0.25">
      <c r="AN4703" s="136"/>
    </row>
    <row r="4704" spans="40:40" x14ac:dyDescent="0.25">
      <c r="AN4704" s="136"/>
    </row>
    <row r="4705" spans="40:40" x14ac:dyDescent="0.25">
      <c r="AN4705" s="136"/>
    </row>
    <row r="4706" spans="40:40" x14ac:dyDescent="0.25">
      <c r="AN4706" s="136"/>
    </row>
    <row r="4707" spans="40:40" x14ac:dyDescent="0.25">
      <c r="AN4707" s="136"/>
    </row>
    <row r="4708" spans="40:40" x14ac:dyDescent="0.25">
      <c r="AN4708" s="136"/>
    </row>
    <row r="4709" spans="40:40" x14ac:dyDescent="0.25">
      <c r="AN4709" s="136"/>
    </row>
    <row r="4710" spans="40:40" x14ac:dyDescent="0.25">
      <c r="AN4710" s="136"/>
    </row>
    <row r="4711" spans="40:40" x14ac:dyDescent="0.25">
      <c r="AN4711" s="136"/>
    </row>
    <row r="4712" spans="40:40" x14ac:dyDescent="0.25">
      <c r="AN4712" s="136"/>
    </row>
    <row r="4713" spans="40:40" x14ac:dyDescent="0.25">
      <c r="AN4713" s="136"/>
    </row>
    <row r="4714" spans="40:40" x14ac:dyDescent="0.25">
      <c r="AN4714" s="136"/>
    </row>
    <row r="4715" spans="40:40" x14ac:dyDescent="0.25">
      <c r="AN4715" s="136"/>
    </row>
    <row r="4716" spans="40:40" x14ac:dyDescent="0.25">
      <c r="AN4716" s="136"/>
    </row>
    <row r="4717" spans="40:40" x14ac:dyDescent="0.25">
      <c r="AN4717" s="136"/>
    </row>
    <row r="4718" spans="40:40" x14ac:dyDescent="0.25">
      <c r="AN4718" s="136"/>
    </row>
    <row r="4719" spans="40:40" x14ac:dyDescent="0.25">
      <c r="AN4719" s="136"/>
    </row>
    <row r="4720" spans="40:40" x14ac:dyDescent="0.25">
      <c r="AN4720" s="136"/>
    </row>
    <row r="4721" spans="40:40" x14ac:dyDescent="0.25">
      <c r="AN4721" s="136"/>
    </row>
    <row r="4722" spans="40:40" x14ac:dyDescent="0.25">
      <c r="AN4722" s="136"/>
    </row>
    <row r="4723" spans="40:40" x14ac:dyDescent="0.25">
      <c r="AN4723" s="136"/>
    </row>
    <row r="4724" spans="40:40" x14ac:dyDescent="0.25">
      <c r="AN4724" s="136"/>
    </row>
    <row r="4725" spans="40:40" x14ac:dyDescent="0.25">
      <c r="AN4725" s="136"/>
    </row>
    <row r="4726" spans="40:40" x14ac:dyDescent="0.25">
      <c r="AN4726" s="136"/>
    </row>
    <row r="4727" spans="40:40" x14ac:dyDescent="0.25">
      <c r="AN4727" s="136"/>
    </row>
    <row r="4728" spans="40:40" x14ac:dyDescent="0.25">
      <c r="AN4728" s="136"/>
    </row>
    <row r="4729" spans="40:40" x14ac:dyDescent="0.25">
      <c r="AN4729" s="136"/>
    </row>
    <row r="4730" spans="40:40" x14ac:dyDescent="0.25">
      <c r="AN4730" s="136"/>
    </row>
    <row r="4731" spans="40:40" x14ac:dyDescent="0.25">
      <c r="AN4731" s="136"/>
    </row>
    <row r="4732" spans="40:40" x14ac:dyDescent="0.25">
      <c r="AN4732" s="136"/>
    </row>
    <row r="4733" spans="40:40" x14ac:dyDescent="0.25">
      <c r="AN4733" s="136"/>
    </row>
    <row r="4734" spans="40:40" x14ac:dyDescent="0.25">
      <c r="AN4734" s="136"/>
    </row>
    <row r="4735" spans="40:40" x14ac:dyDescent="0.25">
      <c r="AN4735" s="136"/>
    </row>
    <row r="4736" spans="40:40" x14ac:dyDescent="0.25">
      <c r="AN4736" s="136"/>
    </row>
    <row r="4737" spans="40:40" x14ac:dyDescent="0.25">
      <c r="AN4737" s="136"/>
    </row>
    <row r="4738" spans="40:40" x14ac:dyDescent="0.25">
      <c r="AN4738" s="136"/>
    </row>
    <row r="4739" spans="40:40" x14ac:dyDescent="0.25">
      <c r="AN4739" s="136"/>
    </row>
    <row r="4740" spans="40:40" x14ac:dyDescent="0.25">
      <c r="AN4740" s="136"/>
    </row>
    <row r="4741" spans="40:40" x14ac:dyDescent="0.25">
      <c r="AN4741" s="136"/>
    </row>
    <row r="4742" spans="40:40" x14ac:dyDescent="0.25">
      <c r="AN4742" s="136"/>
    </row>
    <row r="4743" spans="40:40" x14ac:dyDescent="0.25">
      <c r="AN4743" s="136"/>
    </row>
    <row r="4744" spans="40:40" x14ac:dyDescent="0.25">
      <c r="AN4744" s="136"/>
    </row>
    <row r="4745" spans="40:40" x14ac:dyDescent="0.25">
      <c r="AN4745" s="136"/>
    </row>
    <row r="4746" spans="40:40" x14ac:dyDescent="0.25">
      <c r="AN4746" s="136"/>
    </row>
    <row r="4747" spans="40:40" x14ac:dyDescent="0.25">
      <c r="AN4747" s="136"/>
    </row>
    <row r="4748" spans="40:40" x14ac:dyDescent="0.25">
      <c r="AN4748" s="136"/>
    </row>
    <row r="4749" spans="40:40" x14ac:dyDescent="0.25">
      <c r="AN4749" s="136"/>
    </row>
    <row r="4750" spans="40:40" x14ac:dyDescent="0.25">
      <c r="AN4750" s="136"/>
    </row>
    <row r="4751" spans="40:40" x14ac:dyDescent="0.25">
      <c r="AN4751" s="136"/>
    </row>
    <row r="4752" spans="40:40" x14ac:dyDescent="0.25">
      <c r="AN4752" s="136"/>
    </row>
    <row r="4753" spans="40:40" x14ac:dyDescent="0.25">
      <c r="AN4753" s="136"/>
    </row>
    <row r="4754" spans="40:40" x14ac:dyDescent="0.25">
      <c r="AN4754" s="136"/>
    </row>
    <row r="4755" spans="40:40" x14ac:dyDescent="0.25">
      <c r="AN4755" s="136"/>
    </row>
    <row r="4756" spans="40:40" x14ac:dyDescent="0.25">
      <c r="AN4756" s="136"/>
    </row>
    <row r="4757" spans="40:40" x14ac:dyDescent="0.25">
      <c r="AN4757" s="136"/>
    </row>
    <row r="4758" spans="40:40" x14ac:dyDescent="0.25">
      <c r="AN4758" s="136"/>
    </row>
    <row r="4759" spans="40:40" x14ac:dyDescent="0.25">
      <c r="AN4759" s="136"/>
    </row>
    <row r="4760" spans="40:40" x14ac:dyDescent="0.25">
      <c r="AN4760" s="136"/>
    </row>
    <row r="4761" spans="40:40" x14ac:dyDescent="0.25">
      <c r="AN4761" s="136"/>
    </row>
    <row r="4762" spans="40:40" x14ac:dyDescent="0.25">
      <c r="AN4762" s="136"/>
    </row>
    <row r="4763" spans="40:40" x14ac:dyDescent="0.25">
      <c r="AN4763" s="136"/>
    </row>
    <row r="4764" spans="40:40" x14ac:dyDescent="0.25">
      <c r="AN4764" s="136"/>
    </row>
    <row r="4765" spans="40:40" x14ac:dyDescent="0.25">
      <c r="AN4765" s="136"/>
    </row>
    <row r="4766" spans="40:40" x14ac:dyDescent="0.25">
      <c r="AN4766" s="136"/>
    </row>
    <row r="4767" spans="40:40" x14ac:dyDescent="0.25">
      <c r="AN4767" s="136"/>
    </row>
    <row r="4768" spans="40:40" x14ac:dyDescent="0.25">
      <c r="AN4768" s="136"/>
    </row>
    <row r="4769" spans="40:40" x14ac:dyDescent="0.25">
      <c r="AN4769" s="136"/>
    </row>
    <row r="4770" spans="40:40" x14ac:dyDescent="0.25">
      <c r="AN4770" s="136"/>
    </row>
    <row r="4771" spans="40:40" x14ac:dyDescent="0.25">
      <c r="AN4771" s="136"/>
    </row>
    <row r="4772" spans="40:40" x14ac:dyDescent="0.25">
      <c r="AN4772" s="136"/>
    </row>
    <row r="4773" spans="40:40" x14ac:dyDescent="0.25">
      <c r="AN4773" s="136"/>
    </row>
    <row r="4774" spans="40:40" x14ac:dyDescent="0.25">
      <c r="AN4774" s="136"/>
    </row>
    <row r="4775" spans="40:40" x14ac:dyDescent="0.25">
      <c r="AN4775" s="136"/>
    </row>
    <row r="4776" spans="40:40" x14ac:dyDescent="0.25">
      <c r="AN4776" s="136"/>
    </row>
    <row r="4777" spans="40:40" x14ac:dyDescent="0.25">
      <c r="AN4777" s="136"/>
    </row>
    <row r="4778" spans="40:40" x14ac:dyDescent="0.25">
      <c r="AN4778" s="136"/>
    </row>
    <row r="4779" spans="40:40" x14ac:dyDescent="0.25">
      <c r="AN4779" s="136"/>
    </row>
    <row r="4780" spans="40:40" x14ac:dyDescent="0.25">
      <c r="AN4780" s="136"/>
    </row>
    <row r="4781" spans="40:40" x14ac:dyDescent="0.25">
      <c r="AN4781" s="136"/>
    </row>
    <row r="4782" spans="40:40" x14ac:dyDescent="0.25">
      <c r="AN4782" s="136"/>
    </row>
    <row r="4783" spans="40:40" x14ac:dyDescent="0.25">
      <c r="AN4783" s="136"/>
    </row>
    <row r="4784" spans="40:40" x14ac:dyDescent="0.25">
      <c r="AN4784" s="136"/>
    </row>
    <row r="4785" spans="40:40" x14ac:dyDescent="0.25">
      <c r="AN4785" s="136"/>
    </row>
    <row r="4786" spans="40:40" x14ac:dyDescent="0.25">
      <c r="AN4786" s="136"/>
    </row>
    <row r="4787" spans="40:40" x14ac:dyDescent="0.25">
      <c r="AN4787" s="136"/>
    </row>
    <row r="4788" spans="40:40" x14ac:dyDescent="0.25">
      <c r="AN4788" s="136"/>
    </row>
    <row r="4789" spans="40:40" x14ac:dyDescent="0.25">
      <c r="AN4789" s="136"/>
    </row>
    <row r="4790" spans="40:40" x14ac:dyDescent="0.25">
      <c r="AN4790" s="136"/>
    </row>
    <row r="4791" spans="40:40" x14ac:dyDescent="0.25">
      <c r="AN4791" s="136"/>
    </row>
    <row r="4792" spans="40:40" x14ac:dyDescent="0.25">
      <c r="AN4792" s="136"/>
    </row>
    <row r="4793" spans="40:40" x14ac:dyDescent="0.25">
      <c r="AN4793" s="136"/>
    </row>
    <row r="4794" spans="40:40" x14ac:dyDescent="0.25">
      <c r="AN4794" s="136"/>
    </row>
    <row r="4795" spans="40:40" x14ac:dyDescent="0.25">
      <c r="AN4795" s="136"/>
    </row>
    <row r="4796" spans="40:40" x14ac:dyDescent="0.25">
      <c r="AN4796" s="136"/>
    </row>
    <row r="4797" spans="40:40" x14ac:dyDescent="0.25">
      <c r="AN4797" s="136"/>
    </row>
    <row r="4798" spans="40:40" x14ac:dyDescent="0.25">
      <c r="AN4798" s="136"/>
    </row>
    <row r="4799" spans="40:40" x14ac:dyDescent="0.25">
      <c r="AN4799" s="136"/>
    </row>
    <row r="4800" spans="40:40" x14ac:dyDescent="0.25">
      <c r="AN4800" s="136"/>
    </row>
    <row r="4801" spans="40:40" x14ac:dyDescent="0.25">
      <c r="AN4801" s="136"/>
    </row>
    <row r="4802" spans="40:40" x14ac:dyDescent="0.25">
      <c r="AN4802" s="136"/>
    </row>
    <row r="4803" spans="40:40" x14ac:dyDescent="0.25">
      <c r="AN4803" s="136"/>
    </row>
    <row r="4804" spans="40:40" x14ac:dyDescent="0.25">
      <c r="AN4804" s="136"/>
    </row>
    <row r="4805" spans="40:40" x14ac:dyDescent="0.25">
      <c r="AN4805" s="136"/>
    </row>
    <row r="4806" spans="40:40" x14ac:dyDescent="0.25">
      <c r="AN4806" s="136"/>
    </row>
    <row r="4807" spans="40:40" x14ac:dyDescent="0.25">
      <c r="AN4807" s="136"/>
    </row>
    <row r="4808" spans="40:40" x14ac:dyDescent="0.25">
      <c r="AN4808" s="136"/>
    </row>
    <row r="4809" spans="40:40" x14ac:dyDescent="0.25">
      <c r="AN4809" s="136"/>
    </row>
    <row r="4810" spans="40:40" x14ac:dyDescent="0.25">
      <c r="AN4810" s="136"/>
    </row>
    <row r="4811" spans="40:40" x14ac:dyDescent="0.25">
      <c r="AN4811" s="136"/>
    </row>
    <row r="4812" spans="40:40" x14ac:dyDescent="0.25">
      <c r="AN4812" s="136"/>
    </row>
    <row r="4813" spans="40:40" x14ac:dyDescent="0.25">
      <c r="AN4813" s="136"/>
    </row>
    <row r="4814" spans="40:40" x14ac:dyDescent="0.25">
      <c r="AN4814" s="136"/>
    </row>
    <row r="4815" spans="40:40" x14ac:dyDescent="0.25">
      <c r="AN4815" s="136"/>
    </row>
    <row r="4816" spans="40:40" x14ac:dyDescent="0.25">
      <c r="AN4816" s="136"/>
    </row>
    <row r="4817" spans="40:40" x14ac:dyDescent="0.25">
      <c r="AN4817" s="136"/>
    </row>
    <row r="4818" spans="40:40" x14ac:dyDescent="0.25">
      <c r="AN4818" s="136"/>
    </row>
    <row r="4819" spans="40:40" x14ac:dyDescent="0.25">
      <c r="AN4819" s="136"/>
    </row>
    <row r="4820" spans="40:40" x14ac:dyDescent="0.25">
      <c r="AN4820" s="136"/>
    </row>
    <row r="4821" spans="40:40" x14ac:dyDescent="0.25">
      <c r="AN4821" s="136"/>
    </row>
    <row r="4822" spans="40:40" x14ac:dyDescent="0.25">
      <c r="AN4822" s="136"/>
    </row>
    <row r="4823" spans="40:40" x14ac:dyDescent="0.25">
      <c r="AN4823" s="136"/>
    </row>
    <row r="4824" spans="40:40" x14ac:dyDescent="0.25">
      <c r="AN4824" s="136"/>
    </row>
    <row r="4825" spans="40:40" x14ac:dyDescent="0.25">
      <c r="AN4825" s="136"/>
    </row>
    <row r="4826" spans="40:40" x14ac:dyDescent="0.25">
      <c r="AN4826" s="136"/>
    </row>
    <row r="4827" spans="40:40" x14ac:dyDescent="0.25">
      <c r="AN4827" s="136"/>
    </row>
    <row r="4828" spans="40:40" x14ac:dyDescent="0.25">
      <c r="AN4828" s="136"/>
    </row>
    <row r="4829" spans="40:40" x14ac:dyDescent="0.25">
      <c r="AN4829" s="136"/>
    </row>
    <row r="4830" spans="40:40" x14ac:dyDescent="0.25">
      <c r="AN4830" s="136"/>
    </row>
    <row r="4831" spans="40:40" x14ac:dyDescent="0.25">
      <c r="AN4831" s="136"/>
    </row>
    <row r="4832" spans="40:40" x14ac:dyDescent="0.25">
      <c r="AN4832" s="136"/>
    </row>
    <row r="4833" spans="40:40" x14ac:dyDescent="0.25">
      <c r="AN4833" s="136"/>
    </row>
    <row r="4834" spans="40:40" x14ac:dyDescent="0.25">
      <c r="AN4834" s="136"/>
    </row>
    <row r="4835" spans="40:40" x14ac:dyDescent="0.25">
      <c r="AN4835" s="136"/>
    </row>
    <row r="4836" spans="40:40" x14ac:dyDescent="0.25">
      <c r="AN4836" s="136"/>
    </row>
    <row r="4837" spans="40:40" x14ac:dyDescent="0.25">
      <c r="AN4837" s="136"/>
    </row>
    <row r="4838" spans="40:40" x14ac:dyDescent="0.25">
      <c r="AN4838" s="136"/>
    </row>
    <row r="4839" spans="40:40" x14ac:dyDescent="0.25">
      <c r="AN4839" s="136"/>
    </row>
    <row r="4840" spans="40:40" x14ac:dyDescent="0.25">
      <c r="AN4840" s="136"/>
    </row>
    <row r="4841" spans="40:40" x14ac:dyDescent="0.25">
      <c r="AN4841" s="136"/>
    </row>
    <row r="4842" spans="40:40" x14ac:dyDescent="0.25">
      <c r="AN4842" s="136"/>
    </row>
    <row r="4843" spans="40:40" x14ac:dyDescent="0.25">
      <c r="AN4843" s="136"/>
    </row>
    <row r="4844" spans="40:40" x14ac:dyDescent="0.25">
      <c r="AN4844" s="136"/>
    </row>
    <row r="4845" spans="40:40" x14ac:dyDescent="0.25">
      <c r="AN4845" s="136"/>
    </row>
    <row r="4846" spans="40:40" x14ac:dyDescent="0.25">
      <c r="AN4846" s="136"/>
    </row>
    <row r="4847" spans="40:40" x14ac:dyDescent="0.25">
      <c r="AN4847" s="136"/>
    </row>
    <row r="4848" spans="40:40" x14ac:dyDescent="0.25">
      <c r="AN4848" s="136"/>
    </row>
    <row r="4849" spans="40:40" x14ac:dyDescent="0.25">
      <c r="AN4849" s="136"/>
    </row>
    <row r="4850" spans="40:40" x14ac:dyDescent="0.25">
      <c r="AN4850" s="136"/>
    </row>
    <row r="4851" spans="40:40" x14ac:dyDescent="0.25">
      <c r="AN4851" s="136"/>
    </row>
    <row r="4852" spans="40:40" x14ac:dyDescent="0.25">
      <c r="AN4852" s="136"/>
    </row>
    <row r="4853" spans="40:40" x14ac:dyDescent="0.25">
      <c r="AN4853" s="136"/>
    </row>
    <row r="4854" spans="40:40" x14ac:dyDescent="0.25">
      <c r="AN4854" s="136"/>
    </row>
    <row r="4855" spans="40:40" x14ac:dyDescent="0.25">
      <c r="AN4855" s="136"/>
    </row>
    <row r="4856" spans="40:40" x14ac:dyDescent="0.25">
      <c r="AN4856" s="136"/>
    </row>
    <row r="4857" spans="40:40" x14ac:dyDescent="0.25">
      <c r="AN4857" s="136"/>
    </row>
    <row r="4858" spans="40:40" x14ac:dyDescent="0.25">
      <c r="AN4858" s="136"/>
    </row>
    <row r="4859" spans="40:40" x14ac:dyDescent="0.25">
      <c r="AN4859" s="136"/>
    </row>
    <row r="4860" spans="40:40" x14ac:dyDescent="0.25">
      <c r="AN4860" s="136"/>
    </row>
    <row r="4861" spans="40:40" x14ac:dyDescent="0.25">
      <c r="AN4861" s="136"/>
    </row>
    <row r="4862" spans="40:40" x14ac:dyDescent="0.25">
      <c r="AN4862" s="136"/>
    </row>
    <row r="4863" spans="40:40" x14ac:dyDescent="0.25">
      <c r="AN4863" s="136"/>
    </row>
    <row r="4864" spans="40:40" x14ac:dyDescent="0.25">
      <c r="AN4864" s="136"/>
    </row>
    <row r="4865" spans="40:40" x14ac:dyDescent="0.25">
      <c r="AN4865" s="136"/>
    </row>
    <row r="4866" spans="40:40" x14ac:dyDescent="0.25">
      <c r="AN4866" s="136"/>
    </row>
    <row r="4867" spans="40:40" x14ac:dyDescent="0.25">
      <c r="AN4867" s="136"/>
    </row>
    <row r="4868" spans="40:40" x14ac:dyDescent="0.25">
      <c r="AN4868" s="136"/>
    </row>
    <row r="4869" spans="40:40" x14ac:dyDescent="0.25">
      <c r="AN4869" s="136"/>
    </row>
    <row r="4870" spans="40:40" x14ac:dyDescent="0.25">
      <c r="AN4870" s="136"/>
    </row>
    <row r="4871" spans="40:40" x14ac:dyDescent="0.25">
      <c r="AN4871" s="136"/>
    </row>
    <row r="4872" spans="40:40" x14ac:dyDescent="0.25">
      <c r="AN4872" s="136"/>
    </row>
    <row r="4873" spans="40:40" x14ac:dyDescent="0.25">
      <c r="AN4873" s="136"/>
    </row>
    <row r="4874" spans="40:40" x14ac:dyDescent="0.25">
      <c r="AN4874" s="136"/>
    </row>
    <row r="4875" spans="40:40" x14ac:dyDescent="0.25">
      <c r="AN4875" s="136"/>
    </row>
    <row r="4876" spans="40:40" x14ac:dyDescent="0.25">
      <c r="AN4876" s="136"/>
    </row>
    <row r="4877" spans="40:40" x14ac:dyDescent="0.25">
      <c r="AN4877" s="136"/>
    </row>
    <row r="4878" spans="40:40" x14ac:dyDescent="0.25">
      <c r="AN4878" s="136"/>
    </row>
    <row r="4879" spans="40:40" x14ac:dyDescent="0.25">
      <c r="AN4879" s="136"/>
    </row>
    <row r="4880" spans="40:40" x14ac:dyDescent="0.25">
      <c r="AN4880" s="136"/>
    </row>
    <row r="4881" spans="40:40" x14ac:dyDescent="0.25">
      <c r="AN4881" s="136"/>
    </row>
    <row r="4882" spans="40:40" x14ac:dyDescent="0.25">
      <c r="AN4882" s="136"/>
    </row>
    <row r="4883" spans="40:40" x14ac:dyDescent="0.25">
      <c r="AN4883" s="136"/>
    </row>
    <row r="4884" spans="40:40" x14ac:dyDescent="0.25">
      <c r="AN4884" s="136"/>
    </row>
    <row r="4885" spans="40:40" x14ac:dyDescent="0.25">
      <c r="AN4885" s="136"/>
    </row>
    <row r="4886" spans="40:40" x14ac:dyDescent="0.25">
      <c r="AN4886" s="136"/>
    </row>
    <row r="4887" spans="40:40" x14ac:dyDescent="0.25">
      <c r="AN4887" s="136"/>
    </row>
    <row r="4888" spans="40:40" x14ac:dyDescent="0.25">
      <c r="AN4888" s="136"/>
    </row>
    <row r="4889" spans="40:40" x14ac:dyDescent="0.25">
      <c r="AN4889" s="136"/>
    </row>
    <row r="4890" spans="40:40" x14ac:dyDescent="0.25">
      <c r="AN4890" s="136"/>
    </row>
    <row r="4891" spans="40:40" x14ac:dyDescent="0.25">
      <c r="AN4891" s="136"/>
    </row>
    <row r="4892" spans="40:40" x14ac:dyDescent="0.25">
      <c r="AN4892" s="136"/>
    </row>
    <row r="4893" spans="40:40" x14ac:dyDescent="0.25">
      <c r="AN4893" s="136"/>
    </row>
    <row r="4894" spans="40:40" x14ac:dyDescent="0.25">
      <c r="AN4894" s="136"/>
    </row>
    <row r="4895" spans="40:40" x14ac:dyDescent="0.25">
      <c r="AN4895" s="136"/>
    </row>
    <row r="4896" spans="40:40" x14ac:dyDescent="0.25">
      <c r="AN4896" s="136"/>
    </row>
    <row r="4897" spans="40:40" x14ac:dyDescent="0.25">
      <c r="AN4897" s="136"/>
    </row>
    <row r="4898" spans="40:40" x14ac:dyDescent="0.25">
      <c r="AN4898" s="136"/>
    </row>
    <row r="4899" spans="40:40" x14ac:dyDescent="0.25">
      <c r="AN4899" s="136"/>
    </row>
    <row r="4900" spans="40:40" x14ac:dyDescent="0.25">
      <c r="AN4900" s="136"/>
    </row>
    <row r="4901" spans="40:40" x14ac:dyDescent="0.25">
      <c r="AN4901" s="136"/>
    </row>
    <row r="4902" spans="40:40" x14ac:dyDescent="0.25">
      <c r="AN4902" s="136"/>
    </row>
    <row r="4903" spans="40:40" x14ac:dyDescent="0.25">
      <c r="AN4903" s="136"/>
    </row>
    <row r="4904" spans="40:40" x14ac:dyDescent="0.25">
      <c r="AN4904" s="136"/>
    </row>
    <row r="4905" spans="40:40" x14ac:dyDescent="0.25">
      <c r="AN4905" s="136"/>
    </row>
    <row r="4906" spans="40:40" x14ac:dyDescent="0.25">
      <c r="AN4906" s="136"/>
    </row>
    <row r="4907" spans="40:40" x14ac:dyDescent="0.25">
      <c r="AN4907" s="136"/>
    </row>
    <row r="4908" spans="40:40" x14ac:dyDescent="0.25">
      <c r="AN4908" s="136"/>
    </row>
    <row r="4909" spans="40:40" x14ac:dyDescent="0.25">
      <c r="AN4909" s="136"/>
    </row>
    <row r="4910" spans="40:40" x14ac:dyDescent="0.25">
      <c r="AN4910" s="136"/>
    </row>
    <row r="4911" spans="40:40" x14ac:dyDescent="0.25">
      <c r="AN4911" s="136"/>
    </row>
    <row r="4912" spans="40:40" x14ac:dyDescent="0.25">
      <c r="AN4912" s="136"/>
    </row>
    <row r="4913" spans="40:40" x14ac:dyDescent="0.25">
      <c r="AN4913" s="136"/>
    </row>
    <row r="4914" spans="40:40" x14ac:dyDescent="0.25">
      <c r="AN4914" s="136"/>
    </row>
    <row r="4915" spans="40:40" x14ac:dyDescent="0.25">
      <c r="AN4915" s="136"/>
    </row>
    <row r="4916" spans="40:40" x14ac:dyDescent="0.25">
      <c r="AN4916" s="136"/>
    </row>
    <row r="4917" spans="40:40" x14ac:dyDescent="0.25">
      <c r="AN4917" s="136"/>
    </row>
    <row r="4918" spans="40:40" x14ac:dyDescent="0.25">
      <c r="AN4918" s="136"/>
    </row>
    <row r="4919" spans="40:40" x14ac:dyDescent="0.25">
      <c r="AN4919" s="136"/>
    </row>
    <row r="4920" spans="40:40" x14ac:dyDescent="0.25">
      <c r="AN4920" s="136"/>
    </row>
    <row r="4921" spans="40:40" x14ac:dyDescent="0.25">
      <c r="AN4921" s="136"/>
    </row>
    <row r="4922" spans="40:40" x14ac:dyDescent="0.25">
      <c r="AN4922" s="136"/>
    </row>
    <row r="4923" spans="40:40" x14ac:dyDescent="0.25">
      <c r="AN4923" s="136"/>
    </row>
    <row r="4924" spans="40:40" x14ac:dyDescent="0.25">
      <c r="AN4924" s="136"/>
    </row>
    <row r="4925" spans="40:40" x14ac:dyDescent="0.25">
      <c r="AN4925" s="136"/>
    </row>
    <row r="4926" spans="40:40" x14ac:dyDescent="0.25">
      <c r="AN4926" s="136"/>
    </row>
    <row r="4927" spans="40:40" x14ac:dyDescent="0.25">
      <c r="AN4927" s="136"/>
    </row>
    <row r="4928" spans="40:40" x14ac:dyDescent="0.25">
      <c r="AN4928" s="136"/>
    </row>
    <row r="4929" spans="40:40" x14ac:dyDescent="0.25">
      <c r="AN4929" s="136"/>
    </row>
    <row r="4930" spans="40:40" x14ac:dyDescent="0.25">
      <c r="AN4930" s="136"/>
    </row>
    <row r="4931" spans="40:40" x14ac:dyDescent="0.25">
      <c r="AN4931" s="136"/>
    </row>
    <row r="4932" spans="40:40" x14ac:dyDescent="0.25">
      <c r="AN4932" s="136"/>
    </row>
    <row r="4933" spans="40:40" x14ac:dyDescent="0.25">
      <c r="AN4933" s="136"/>
    </row>
    <row r="4934" spans="40:40" x14ac:dyDescent="0.25">
      <c r="AN4934" s="136"/>
    </row>
    <row r="4935" spans="40:40" x14ac:dyDescent="0.25">
      <c r="AN4935" s="136"/>
    </row>
    <row r="4936" spans="40:40" x14ac:dyDescent="0.25">
      <c r="AN4936" s="136"/>
    </row>
    <row r="4937" spans="40:40" x14ac:dyDescent="0.25">
      <c r="AN4937" s="136"/>
    </row>
    <row r="4938" spans="40:40" x14ac:dyDescent="0.25">
      <c r="AN4938" s="136"/>
    </row>
    <row r="4939" spans="40:40" x14ac:dyDescent="0.25">
      <c r="AN4939" s="136"/>
    </row>
    <row r="4940" spans="40:40" x14ac:dyDescent="0.25">
      <c r="AN4940" s="136"/>
    </row>
    <row r="4941" spans="40:40" x14ac:dyDescent="0.25">
      <c r="AN4941" s="136"/>
    </row>
    <row r="4942" spans="40:40" x14ac:dyDescent="0.25">
      <c r="AN4942" s="136"/>
    </row>
    <row r="4943" spans="40:40" x14ac:dyDescent="0.25">
      <c r="AN4943" s="136"/>
    </row>
    <row r="4944" spans="40:40" x14ac:dyDescent="0.25">
      <c r="AN4944" s="136"/>
    </row>
    <row r="4945" spans="40:40" x14ac:dyDescent="0.25">
      <c r="AN4945" s="136"/>
    </row>
    <row r="4946" spans="40:40" x14ac:dyDescent="0.25">
      <c r="AN4946" s="136"/>
    </row>
    <row r="4947" spans="40:40" x14ac:dyDescent="0.25">
      <c r="AN4947" s="136"/>
    </row>
    <row r="4948" spans="40:40" x14ac:dyDescent="0.25">
      <c r="AN4948" s="136"/>
    </row>
    <row r="4949" spans="40:40" x14ac:dyDescent="0.25">
      <c r="AN4949" s="136"/>
    </row>
    <row r="4950" spans="40:40" x14ac:dyDescent="0.25">
      <c r="AN4950" s="136"/>
    </row>
    <row r="4951" spans="40:40" x14ac:dyDescent="0.25">
      <c r="AN4951" s="136"/>
    </row>
    <row r="4952" spans="40:40" x14ac:dyDescent="0.25">
      <c r="AN4952" s="136"/>
    </row>
    <row r="4953" spans="40:40" x14ac:dyDescent="0.25">
      <c r="AN4953" s="136"/>
    </row>
    <row r="4954" spans="40:40" x14ac:dyDescent="0.25">
      <c r="AN4954" s="136"/>
    </row>
    <row r="4955" spans="40:40" x14ac:dyDescent="0.25">
      <c r="AN4955" s="136"/>
    </row>
    <row r="4956" spans="40:40" x14ac:dyDescent="0.25">
      <c r="AN4956" s="136"/>
    </row>
    <row r="4957" spans="40:40" x14ac:dyDescent="0.25">
      <c r="AN4957" s="136"/>
    </row>
    <row r="4958" spans="40:40" x14ac:dyDescent="0.25">
      <c r="AN4958" s="136"/>
    </row>
    <row r="4959" spans="40:40" x14ac:dyDescent="0.25">
      <c r="AN4959" s="136"/>
    </row>
    <row r="4960" spans="40:40" x14ac:dyDescent="0.25">
      <c r="AN4960" s="136"/>
    </row>
    <row r="4961" spans="40:40" x14ac:dyDescent="0.25">
      <c r="AN4961" s="136"/>
    </row>
    <row r="4962" spans="40:40" x14ac:dyDescent="0.25">
      <c r="AN4962" s="136"/>
    </row>
    <row r="4963" spans="40:40" x14ac:dyDescent="0.25">
      <c r="AN4963" s="136"/>
    </row>
    <row r="4964" spans="40:40" x14ac:dyDescent="0.25">
      <c r="AN4964" s="136"/>
    </row>
    <row r="4965" spans="40:40" x14ac:dyDescent="0.25">
      <c r="AN4965" s="136"/>
    </row>
    <row r="4966" spans="40:40" x14ac:dyDescent="0.25">
      <c r="AN4966" s="136"/>
    </row>
    <row r="4967" spans="40:40" x14ac:dyDescent="0.25">
      <c r="AN4967" s="136"/>
    </row>
    <row r="4968" spans="40:40" x14ac:dyDescent="0.25">
      <c r="AN4968" s="136"/>
    </row>
    <row r="4969" spans="40:40" x14ac:dyDescent="0.25">
      <c r="AN4969" s="136"/>
    </row>
    <row r="4970" spans="40:40" x14ac:dyDescent="0.25">
      <c r="AN4970" s="136"/>
    </row>
    <row r="4971" spans="40:40" x14ac:dyDescent="0.25">
      <c r="AN4971" s="136"/>
    </row>
    <row r="4972" spans="40:40" x14ac:dyDescent="0.25">
      <c r="AN4972" s="136"/>
    </row>
    <row r="4973" spans="40:40" x14ac:dyDescent="0.25">
      <c r="AN4973" s="136"/>
    </row>
    <row r="4974" spans="40:40" x14ac:dyDescent="0.25">
      <c r="AN4974" s="136"/>
    </row>
    <row r="4975" spans="40:40" x14ac:dyDescent="0.25">
      <c r="AN4975" s="136"/>
    </row>
    <row r="4976" spans="40:40" x14ac:dyDescent="0.25">
      <c r="AN4976" s="136"/>
    </row>
    <row r="4977" spans="40:40" x14ac:dyDescent="0.25">
      <c r="AN4977" s="136"/>
    </row>
    <row r="4978" spans="40:40" x14ac:dyDescent="0.25">
      <c r="AN4978" s="136"/>
    </row>
    <row r="4979" spans="40:40" x14ac:dyDescent="0.25">
      <c r="AN4979" s="136"/>
    </row>
    <row r="4980" spans="40:40" x14ac:dyDescent="0.25">
      <c r="AN4980" s="136"/>
    </row>
    <row r="4981" spans="40:40" x14ac:dyDescent="0.25">
      <c r="AN4981" s="136"/>
    </row>
    <row r="4982" spans="40:40" x14ac:dyDescent="0.25">
      <c r="AN4982" s="136"/>
    </row>
    <row r="4983" spans="40:40" x14ac:dyDescent="0.25">
      <c r="AN4983" s="136"/>
    </row>
    <row r="4984" spans="40:40" x14ac:dyDescent="0.25">
      <c r="AN4984" s="136"/>
    </row>
    <row r="4985" spans="40:40" x14ac:dyDescent="0.25">
      <c r="AN4985" s="136"/>
    </row>
    <row r="4986" spans="40:40" x14ac:dyDescent="0.25">
      <c r="AN4986" s="136"/>
    </row>
    <row r="4987" spans="40:40" x14ac:dyDescent="0.25">
      <c r="AN4987" s="136"/>
    </row>
    <row r="4988" spans="40:40" x14ac:dyDescent="0.25">
      <c r="AN4988" s="136"/>
    </row>
    <row r="4989" spans="40:40" x14ac:dyDescent="0.25">
      <c r="AN4989" s="136"/>
    </row>
    <row r="4990" spans="40:40" x14ac:dyDescent="0.25">
      <c r="AN4990" s="136"/>
    </row>
    <row r="4991" spans="40:40" x14ac:dyDescent="0.25">
      <c r="AN4991" s="136"/>
    </row>
    <row r="4992" spans="40:40" x14ac:dyDescent="0.25">
      <c r="AN4992" s="136"/>
    </row>
    <row r="4993" spans="40:40" x14ac:dyDescent="0.25">
      <c r="AN4993" s="136"/>
    </row>
    <row r="4994" spans="40:40" x14ac:dyDescent="0.25">
      <c r="AN4994" s="136"/>
    </row>
    <row r="4995" spans="40:40" x14ac:dyDescent="0.25">
      <c r="AN4995" s="136"/>
    </row>
    <row r="4996" spans="40:40" x14ac:dyDescent="0.25">
      <c r="AN4996" s="136"/>
    </row>
    <row r="4997" spans="40:40" x14ac:dyDescent="0.25">
      <c r="AN4997" s="136"/>
    </row>
    <row r="4998" spans="40:40" x14ac:dyDescent="0.25">
      <c r="AN4998" s="136"/>
    </row>
    <row r="4999" spans="40:40" x14ac:dyDescent="0.25">
      <c r="AN4999" s="136"/>
    </row>
    <row r="5000" spans="40:40" x14ac:dyDescent="0.25">
      <c r="AN5000" s="136"/>
    </row>
    <row r="5001" spans="40:40" x14ac:dyDescent="0.25">
      <c r="AN5001" s="136"/>
    </row>
    <row r="5002" spans="40:40" x14ac:dyDescent="0.25">
      <c r="AN5002" s="136"/>
    </row>
    <row r="5003" spans="40:40" x14ac:dyDescent="0.25">
      <c r="AN5003" s="136"/>
    </row>
    <row r="5004" spans="40:40" x14ac:dyDescent="0.25">
      <c r="AN5004" s="136"/>
    </row>
    <row r="5005" spans="40:40" x14ac:dyDescent="0.25">
      <c r="AN5005" s="136"/>
    </row>
    <row r="5006" spans="40:40" x14ac:dyDescent="0.25">
      <c r="AN5006" s="136"/>
    </row>
    <row r="5007" spans="40:40" x14ac:dyDescent="0.25">
      <c r="AN5007" s="136"/>
    </row>
    <row r="5008" spans="40:40" x14ac:dyDescent="0.25">
      <c r="AN5008" s="136"/>
    </row>
    <row r="5009" spans="40:40" x14ac:dyDescent="0.25">
      <c r="AN5009" s="136"/>
    </row>
    <row r="5010" spans="40:40" x14ac:dyDescent="0.25">
      <c r="AN5010" s="136"/>
    </row>
    <row r="5011" spans="40:40" x14ac:dyDescent="0.25">
      <c r="AN5011" s="136"/>
    </row>
    <row r="5012" spans="40:40" x14ac:dyDescent="0.25">
      <c r="AN5012" s="136"/>
    </row>
    <row r="5013" spans="40:40" x14ac:dyDescent="0.25">
      <c r="AN5013" s="136"/>
    </row>
    <row r="5014" spans="40:40" x14ac:dyDescent="0.25">
      <c r="AN5014" s="136"/>
    </row>
    <row r="5015" spans="40:40" x14ac:dyDescent="0.25">
      <c r="AN5015" s="136"/>
    </row>
    <row r="5016" spans="40:40" x14ac:dyDescent="0.25">
      <c r="AN5016" s="136"/>
    </row>
    <row r="5017" spans="40:40" x14ac:dyDescent="0.25">
      <c r="AN5017" s="136"/>
    </row>
    <row r="5018" spans="40:40" x14ac:dyDescent="0.25">
      <c r="AN5018" s="136"/>
    </row>
    <row r="5019" spans="40:40" x14ac:dyDescent="0.25">
      <c r="AN5019" s="136"/>
    </row>
    <row r="5020" spans="40:40" x14ac:dyDescent="0.25">
      <c r="AN5020" s="136"/>
    </row>
    <row r="5021" spans="40:40" x14ac:dyDescent="0.25">
      <c r="AN5021" s="136"/>
    </row>
    <row r="5022" spans="40:40" x14ac:dyDescent="0.25">
      <c r="AN5022" s="136"/>
    </row>
    <row r="5023" spans="40:40" x14ac:dyDescent="0.25">
      <c r="AN5023" s="136"/>
    </row>
    <row r="5024" spans="40:40" x14ac:dyDescent="0.25">
      <c r="AN5024" s="136"/>
    </row>
    <row r="5025" spans="40:40" x14ac:dyDescent="0.25">
      <c r="AN5025" s="136"/>
    </row>
    <row r="5026" spans="40:40" x14ac:dyDescent="0.25">
      <c r="AN5026" s="136"/>
    </row>
    <row r="5027" spans="40:40" x14ac:dyDescent="0.25">
      <c r="AN5027" s="136"/>
    </row>
    <row r="5028" spans="40:40" x14ac:dyDescent="0.25">
      <c r="AN5028" s="136"/>
    </row>
    <row r="5029" spans="40:40" x14ac:dyDescent="0.25">
      <c r="AN5029" s="136"/>
    </row>
    <row r="5030" spans="40:40" x14ac:dyDescent="0.25">
      <c r="AN5030" s="136"/>
    </row>
    <row r="5031" spans="40:40" x14ac:dyDescent="0.25">
      <c r="AN5031" s="136"/>
    </row>
    <row r="5032" spans="40:40" x14ac:dyDescent="0.25">
      <c r="AN5032" s="136"/>
    </row>
    <row r="5033" spans="40:40" x14ac:dyDescent="0.25">
      <c r="AN5033" s="136"/>
    </row>
    <row r="5034" spans="40:40" x14ac:dyDescent="0.25">
      <c r="AN5034" s="136"/>
    </row>
    <row r="5035" spans="40:40" x14ac:dyDescent="0.25">
      <c r="AN5035" s="136"/>
    </row>
    <row r="5036" spans="40:40" x14ac:dyDescent="0.25">
      <c r="AN5036" s="136"/>
    </row>
    <row r="5037" spans="40:40" x14ac:dyDescent="0.25">
      <c r="AN5037" s="136"/>
    </row>
    <row r="5038" spans="40:40" x14ac:dyDescent="0.25">
      <c r="AN5038" s="136"/>
    </row>
    <row r="5039" spans="40:40" x14ac:dyDescent="0.25">
      <c r="AN5039" s="136"/>
    </row>
    <row r="5040" spans="40:40" x14ac:dyDescent="0.25">
      <c r="AN5040" s="136"/>
    </row>
    <row r="5041" spans="40:40" x14ac:dyDescent="0.25">
      <c r="AN5041" s="136"/>
    </row>
    <row r="5042" spans="40:40" x14ac:dyDescent="0.25">
      <c r="AN5042" s="136"/>
    </row>
    <row r="5043" spans="40:40" x14ac:dyDescent="0.25">
      <c r="AN5043" s="136"/>
    </row>
    <row r="5044" spans="40:40" x14ac:dyDescent="0.25">
      <c r="AN5044" s="136"/>
    </row>
    <row r="5045" spans="40:40" x14ac:dyDescent="0.25">
      <c r="AN5045" s="136"/>
    </row>
    <row r="5046" spans="40:40" x14ac:dyDescent="0.25">
      <c r="AN5046" s="136"/>
    </row>
    <row r="5047" spans="40:40" x14ac:dyDescent="0.25">
      <c r="AN5047" s="136"/>
    </row>
    <row r="5048" spans="40:40" x14ac:dyDescent="0.25">
      <c r="AN5048" s="136"/>
    </row>
    <row r="5049" spans="40:40" x14ac:dyDescent="0.25">
      <c r="AN5049" s="136"/>
    </row>
    <row r="5050" spans="40:40" x14ac:dyDescent="0.25">
      <c r="AN5050" s="136"/>
    </row>
    <row r="5051" spans="40:40" x14ac:dyDescent="0.25">
      <c r="AN5051" s="136"/>
    </row>
    <row r="5052" spans="40:40" x14ac:dyDescent="0.25">
      <c r="AN5052" s="136"/>
    </row>
    <row r="5053" spans="40:40" x14ac:dyDescent="0.25">
      <c r="AN5053" s="136"/>
    </row>
    <row r="5054" spans="40:40" x14ac:dyDescent="0.25">
      <c r="AN5054" s="136"/>
    </row>
    <row r="5055" spans="40:40" x14ac:dyDescent="0.25">
      <c r="AN5055" s="136"/>
    </row>
    <row r="5056" spans="40:40" x14ac:dyDescent="0.25">
      <c r="AN5056" s="136"/>
    </row>
    <row r="5057" spans="40:40" x14ac:dyDescent="0.25">
      <c r="AN5057" s="136"/>
    </row>
    <row r="5058" spans="40:40" x14ac:dyDescent="0.25">
      <c r="AN5058" s="136"/>
    </row>
    <row r="5059" spans="40:40" x14ac:dyDescent="0.25">
      <c r="AN5059" s="136"/>
    </row>
    <row r="5060" spans="40:40" x14ac:dyDescent="0.25">
      <c r="AN5060" s="136"/>
    </row>
    <row r="5061" spans="40:40" x14ac:dyDescent="0.25">
      <c r="AN5061" s="136"/>
    </row>
    <row r="5062" spans="40:40" x14ac:dyDescent="0.25">
      <c r="AN5062" s="136"/>
    </row>
    <row r="5063" spans="40:40" x14ac:dyDescent="0.25">
      <c r="AN5063" s="136"/>
    </row>
    <row r="5064" spans="40:40" x14ac:dyDescent="0.25">
      <c r="AN5064" s="136"/>
    </row>
    <row r="5065" spans="40:40" x14ac:dyDescent="0.25">
      <c r="AN5065" s="136"/>
    </row>
    <row r="5066" spans="40:40" x14ac:dyDescent="0.25">
      <c r="AN5066" s="136"/>
    </row>
    <row r="5067" spans="40:40" x14ac:dyDescent="0.25">
      <c r="AN5067" s="136"/>
    </row>
    <row r="5068" spans="40:40" x14ac:dyDescent="0.25">
      <c r="AN5068" s="136"/>
    </row>
    <row r="5069" spans="40:40" x14ac:dyDescent="0.25">
      <c r="AN5069" s="136"/>
    </row>
    <row r="5070" spans="40:40" x14ac:dyDescent="0.25">
      <c r="AN5070" s="136"/>
    </row>
    <row r="5071" spans="40:40" x14ac:dyDescent="0.25">
      <c r="AN5071" s="136"/>
    </row>
    <row r="5072" spans="40:40" x14ac:dyDescent="0.25">
      <c r="AN5072" s="136"/>
    </row>
    <row r="5073" spans="40:40" x14ac:dyDescent="0.25">
      <c r="AN5073" s="136"/>
    </row>
    <row r="5074" spans="40:40" x14ac:dyDescent="0.25">
      <c r="AN5074" s="136"/>
    </row>
    <row r="5075" spans="40:40" x14ac:dyDescent="0.25">
      <c r="AN5075" s="136"/>
    </row>
    <row r="5076" spans="40:40" x14ac:dyDescent="0.25">
      <c r="AN5076" s="136"/>
    </row>
    <row r="5077" spans="40:40" x14ac:dyDescent="0.25">
      <c r="AN5077" s="136"/>
    </row>
    <row r="5078" spans="40:40" x14ac:dyDescent="0.25">
      <c r="AN5078" s="136"/>
    </row>
    <row r="5079" spans="40:40" x14ac:dyDescent="0.25">
      <c r="AN5079" s="136"/>
    </row>
    <row r="5080" spans="40:40" x14ac:dyDescent="0.25">
      <c r="AN5080" s="136"/>
    </row>
    <row r="5081" spans="40:40" x14ac:dyDescent="0.25">
      <c r="AN5081" s="136"/>
    </row>
    <row r="5082" spans="40:40" x14ac:dyDescent="0.25">
      <c r="AN5082" s="136"/>
    </row>
    <row r="5083" spans="40:40" x14ac:dyDescent="0.25">
      <c r="AN5083" s="136"/>
    </row>
    <row r="5084" spans="40:40" x14ac:dyDescent="0.25">
      <c r="AN5084" s="136"/>
    </row>
    <row r="5085" spans="40:40" x14ac:dyDescent="0.25">
      <c r="AN5085" s="136"/>
    </row>
    <row r="5086" spans="40:40" x14ac:dyDescent="0.25">
      <c r="AN5086" s="136"/>
    </row>
    <row r="5087" spans="40:40" x14ac:dyDescent="0.25">
      <c r="AN5087" s="136"/>
    </row>
    <row r="5088" spans="40:40" x14ac:dyDescent="0.25">
      <c r="AN5088" s="136"/>
    </row>
    <row r="5089" spans="40:40" x14ac:dyDescent="0.25">
      <c r="AN5089" s="136"/>
    </row>
    <row r="5090" spans="40:40" x14ac:dyDescent="0.25">
      <c r="AN5090" s="136"/>
    </row>
    <row r="5091" spans="40:40" x14ac:dyDescent="0.25">
      <c r="AN5091" s="136"/>
    </row>
    <row r="5092" spans="40:40" x14ac:dyDescent="0.25">
      <c r="AN5092" s="136"/>
    </row>
    <row r="5093" spans="40:40" x14ac:dyDescent="0.25">
      <c r="AN5093" s="136"/>
    </row>
    <row r="5094" spans="40:40" x14ac:dyDescent="0.25">
      <c r="AN5094" s="136"/>
    </row>
    <row r="5095" spans="40:40" x14ac:dyDescent="0.25">
      <c r="AN5095" s="136"/>
    </row>
    <row r="5096" spans="40:40" x14ac:dyDescent="0.25">
      <c r="AN5096" s="136"/>
    </row>
    <row r="5097" spans="40:40" x14ac:dyDescent="0.25">
      <c r="AN5097" s="136"/>
    </row>
    <row r="5098" spans="40:40" x14ac:dyDescent="0.25">
      <c r="AN5098" s="136"/>
    </row>
    <row r="5099" spans="40:40" x14ac:dyDescent="0.25">
      <c r="AN5099" s="136"/>
    </row>
    <row r="5100" spans="40:40" x14ac:dyDescent="0.25">
      <c r="AN5100" s="136"/>
    </row>
    <row r="5101" spans="40:40" x14ac:dyDescent="0.25">
      <c r="AN5101" s="136"/>
    </row>
    <row r="5102" spans="40:40" x14ac:dyDescent="0.25">
      <c r="AN5102" s="136"/>
    </row>
    <row r="5103" spans="40:40" x14ac:dyDescent="0.25">
      <c r="AN5103" s="136"/>
    </row>
    <row r="5104" spans="40:40" x14ac:dyDescent="0.25">
      <c r="AN5104" s="136"/>
    </row>
    <row r="5105" spans="40:40" x14ac:dyDescent="0.25">
      <c r="AN5105" s="136"/>
    </row>
    <row r="5106" spans="40:40" x14ac:dyDescent="0.25">
      <c r="AN5106" s="136"/>
    </row>
    <row r="5107" spans="40:40" x14ac:dyDescent="0.25">
      <c r="AN5107" s="136"/>
    </row>
    <row r="5108" spans="40:40" x14ac:dyDescent="0.25">
      <c r="AN5108" s="136"/>
    </row>
    <row r="5109" spans="40:40" x14ac:dyDescent="0.25">
      <c r="AN5109" s="136"/>
    </row>
    <row r="5110" spans="40:40" x14ac:dyDescent="0.25">
      <c r="AN5110" s="136"/>
    </row>
    <row r="5111" spans="40:40" x14ac:dyDescent="0.25">
      <c r="AN5111" s="136"/>
    </row>
    <row r="5112" spans="40:40" x14ac:dyDescent="0.25">
      <c r="AN5112" s="136"/>
    </row>
    <row r="5113" spans="40:40" x14ac:dyDescent="0.25">
      <c r="AN5113" s="136"/>
    </row>
    <row r="5114" spans="40:40" x14ac:dyDescent="0.25">
      <c r="AN5114" s="136"/>
    </row>
    <row r="5115" spans="40:40" x14ac:dyDescent="0.25">
      <c r="AN5115" s="136"/>
    </row>
    <row r="5116" spans="40:40" x14ac:dyDescent="0.25">
      <c r="AN5116" s="136"/>
    </row>
    <row r="5117" spans="40:40" x14ac:dyDescent="0.25">
      <c r="AN5117" s="136"/>
    </row>
    <row r="5118" spans="40:40" x14ac:dyDescent="0.25">
      <c r="AN5118" s="136"/>
    </row>
    <row r="5119" spans="40:40" x14ac:dyDescent="0.25">
      <c r="AN5119" s="136"/>
    </row>
    <row r="5120" spans="40:40" x14ac:dyDescent="0.25">
      <c r="AN5120" s="136"/>
    </row>
    <row r="5121" spans="40:40" x14ac:dyDescent="0.25">
      <c r="AN5121" s="136"/>
    </row>
    <row r="5122" spans="40:40" x14ac:dyDescent="0.25">
      <c r="AN5122" s="136"/>
    </row>
    <row r="5123" spans="40:40" x14ac:dyDescent="0.25">
      <c r="AN5123" s="136"/>
    </row>
    <row r="5124" spans="40:40" x14ac:dyDescent="0.25">
      <c r="AN5124" s="136"/>
    </row>
    <row r="5125" spans="40:40" x14ac:dyDescent="0.25">
      <c r="AN5125" s="136"/>
    </row>
    <row r="5126" spans="40:40" x14ac:dyDescent="0.25">
      <c r="AN5126" s="136"/>
    </row>
    <row r="5127" spans="40:40" x14ac:dyDescent="0.25">
      <c r="AN5127" s="136"/>
    </row>
    <row r="5128" spans="40:40" x14ac:dyDescent="0.25">
      <c r="AN5128" s="136"/>
    </row>
    <row r="5129" spans="40:40" x14ac:dyDescent="0.25">
      <c r="AN5129" s="136"/>
    </row>
    <row r="5130" spans="40:40" x14ac:dyDescent="0.25">
      <c r="AN5130" s="136"/>
    </row>
    <row r="5131" spans="40:40" x14ac:dyDescent="0.25">
      <c r="AN5131" s="136"/>
    </row>
    <row r="5132" spans="40:40" x14ac:dyDescent="0.25">
      <c r="AN5132" s="136"/>
    </row>
    <row r="5133" spans="40:40" x14ac:dyDescent="0.25">
      <c r="AN5133" s="136"/>
    </row>
    <row r="5134" spans="40:40" x14ac:dyDescent="0.25">
      <c r="AN5134" s="136"/>
    </row>
    <row r="5135" spans="40:40" x14ac:dyDescent="0.25">
      <c r="AN5135" s="136"/>
    </row>
    <row r="5136" spans="40:40" x14ac:dyDescent="0.25">
      <c r="AN5136" s="136"/>
    </row>
    <row r="5137" spans="40:40" x14ac:dyDescent="0.25">
      <c r="AN5137" s="136"/>
    </row>
    <row r="5138" spans="40:40" x14ac:dyDescent="0.25">
      <c r="AN5138" s="136"/>
    </row>
    <row r="5139" spans="40:40" x14ac:dyDescent="0.25">
      <c r="AN5139" s="136"/>
    </row>
    <row r="5140" spans="40:40" x14ac:dyDescent="0.25">
      <c r="AN5140" s="136"/>
    </row>
    <row r="5141" spans="40:40" x14ac:dyDescent="0.25">
      <c r="AN5141" s="136"/>
    </row>
    <row r="5142" spans="40:40" x14ac:dyDescent="0.25">
      <c r="AN5142" s="136"/>
    </row>
    <row r="5143" spans="40:40" x14ac:dyDescent="0.25">
      <c r="AN5143" s="136"/>
    </row>
    <row r="5144" spans="40:40" x14ac:dyDescent="0.25">
      <c r="AN5144" s="136"/>
    </row>
    <row r="5145" spans="40:40" x14ac:dyDescent="0.25">
      <c r="AN5145" s="136"/>
    </row>
    <row r="5146" spans="40:40" x14ac:dyDescent="0.25">
      <c r="AN5146" s="136"/>
    </row>
    <row r="5147" spans="40:40" x14ac:dyDescent="0.25">
      <c r="AN5147" s="136"/>
    </row>
    <row r="5148" spans="40:40" x14ac:dyDescent="0.25">
      <c r="AN5148" s="136"/>
    </row>
    <row r="5149" spans="40:40" x14ac:dyDescent="0.25">
      <c r="AN5149" s="136"/>
    </row>
    <row r="5150" spans="40:40" x14ac:dyDescent="0.25">
      <c r="AN5150" s="136"/>
    </row>
    <row r="5151" spans="40:40" x14ac:dyDescent="0.25">
      <c r="AN5151" s="136"/>
    </row>
    <row r="5152" spans="40:40" x14ac:dyDescent="0.25">
      <c r="AN5152" s="136"/>
    </row>
    <row r="5153" spans="40:40" x14ac:dyDescent="0.25">
      <c r="AN5153" s="136"/>
    </row>
    <row r="5154" spans="40:40" x14ac:dyDescent="0.25">
      <c r="AN5154" s="136"/>
    </row>
    <row r="5155" spans="40:40" x14ac:dyDescent="0.25">
      <c r="AN5155" s="136"/>
    </row>
    <row r="5156" spans="40:40" x14ac:dyDescent="0.25">
      <c r="AN5156" s="136"/>
    </row>
    <row r="5157" spans="40:40" x14ac:dyDescent="0.25">
      <c r="AN5157" s="136"/>
    </row>
    <row r="5158" spans="40:40" x14ac:dyDescent="0.25">
      <c r="AN5158" s="136"/>
    </row>
    <row r="5159" spans="40:40" x14ac:dyDescent="0.25">
      <c r="AN5159" s="136"/>
    </row>
    <row r="5160" spans="40:40" x14ac:dyDescent="0.25">
      <c r="AN5160" s="136"/>
    </row>
    <row r="5161" spans="40:40" x14ac:dyDescent="0.25">
      <c r="AN5161" s="136"/>
    </row>
    <row r="5162" spans="40:40" x14ac:dyDescent="0.25">
      <c r="AN5162" s="136"/>
    </row>
    <row r="5163" spans="40:40" x14ac:dyDescent="0.25">
      <c r="AN5163" s="136"/>
    </row>
    <row r="5164" spans="40:40" x14ac:dyDescent="0.25">
      <c r="AN5164" s="136"/>
    </row>
    <row r="5165" spans="40:40" x14ac:dyDescent="0.25">
      <c r="AN5165" s="136"/>
    </row>
    <row r="5166" spans="40:40" x14ac:dyDescent="0.25">
      <c r="AN5166" s="136"/>
    </row>
    <row r="5167" spans="40:40" x14ac:dyDescent="0.25">
      <c r="AN5167" s="136"/>
    </row>
    <row r="5168" spans="40:40" x14ac:dyDescent="0.25">
      <c r="AN5168" s="136"/>
    </row>
    <row r="5169" spans="40:40" x14ac:dyDescent="0.25">
      <c r="AN5169" s="136"/>
    </row>
    <row r="5170" spans="40:40" x14ac:dyDescent="0.25">
      <c r="AN5170" s="136"/>
    </row>
    <row r="5171" spans="40:40" x14ac:dyDescent="0.25">
      <c r="AN5171" s="136"/>
    </row>
    <row r="5172" spans="40:40" x14ac:dyDescent="0.25">
      <c r="AN5172" s="136"/>
    </row>
    <row r="5173" spans="40:40" x14ac:dyDescent="0.25">
      <c r="AN5173" s="136"/>
    </row>
    <row r="5174" spans="40:40" x14ac:dyDescent="0.25">
      <c r="AN5174" s="136"/>
    </row>
    <row r="5175" spans="40:40" x14ac:dyDescent="0.25">
      <c r="AN5175" s="136"/>
    </row>
    <row r="5176" spans="40:40" x14ac:dyDescent="0.25">
      <c r="AN5176" s="136"/>
    </row>
    <row r="5177" spans="40:40" x14ac:dyDescent="0.25">
      <c r="AN5177" s="136"/>
    </row>
    <row r="5178" spans="40:40" x14ac:dyDescent="0.25">
      <c r="AN5178" s="136"/>
    </row>
    <row r="5179" spans="40:40" x14ac:dyDescent="0.25">
      <c r="AN5179" s="136"/>
    </row>
    <row r="5180" spans="40:40" x14ac:dyDescent="0.25">
      <c r="AN5180" s="136"/>
    </row>
    <row r="5181" spans="40:40" x14ac:dyDescent="0.25">
      <c r="AN5181" s="136"/>
    </row>
    <row r="5182" spans="40:40" x14ac:dyDescent="0.25">
      <c r="AN5182" s="136"/>
    </row>
    <row r="5183" spans="40:40" x14ac:dyDescent="0.25">
      <c r="AN5183" s="136"/>
    </row>
    <row r="5184" spans="40:40" x14ac:dyDescent="0.25">
      <c r="AN5184" s="136"/>
    </row>
    <row r="5185" spans="40:40" x14ac:dyDescent="0.25">
      <c r="AN5185" s="136"/>
    </row>
    <row r="5186" spans="40:40" x14ac:dyDescent="0.25">
      <c r="AN5186" s="136"/>
    </row>
    <row r="5187" spans="40:40" x14ac:dyDescent="0.25">
      <c r="AN5187" s="136"/>
    </row>
    <row r="5188" spans="40:40" x14ac:dyDescent="0.25">
      <c r="AN5188" s="136"/>
    </row>
    <row r="5189" spans="40:40" x14ac:dyDescent="0.25">
      <c r="AN5189" s="136"/>
    </row>
    <row r="5190" spans="40:40" x14ac:dyDescent="0.25">
      <c r="AN5190" s="136"/>
    </row>
    <row r="5191" spans="40:40" x14ac:dyDescent="0.25">
      <c r="AN5191" s="136"/>
    </row>
    <row r="5192" spans="40:40" x14ac:dyDescent="0.25">
      <c r="AN5192" s="136"/>
    </row>
    <row r="5193" spans="40:40" x14ac:dyDescent="0.25">
      <c r="AN5193" s="136"/>
    </row>
    <row r="5194" spans="40:40" x14ac:dyDescent="0.25">
      <c r="AN5194" s="136"/>
    </row>
    <row r="5195" spans="40:40" x14ac:dyDescent="0.25">
      <c r="AN5195" s="136"/>
    </row>
    <row r="5196" spans="40:40" x14ac:dyDescent="0.25">
      <c r="AN5196" s="136"/>
    </row>
    <row r="5197" spans="40:40" x14ac:dyDescent="0.25">
      <c r="AN5197" s="136"/>
    </row>
    <row r="5198" spans="40:40" x14ac:dyDescent="0.25">
      <c r="AN5198" s="136"/>
    </row>
    <row r="5199" spans="40:40" x14ac:dyDescent="0.25">
      <c r="AN5199" s="136"/>
    </row>
    <row r="5200" spans="40:40" x14ac:dyDescent="0.25">
      <c r="AN5200" s="136"/>
    </row>
    <row r="5201" spans="40:40" x14ac:dyDescent="0.25">
      <c r="AN5201" s="136"/>
    </row>
    <row r="5202" spans="40:40" x14ac:dyDescent="0.25">
      <c r="AN5202" s="136"/>
    </row>
    <row r="5203" spans="40:40" x14ac:dyDescent="0.25">
      <c r="AN5203" s="136"/>
    </row>
    <row r="5204" spans="40:40" x14ac:dyDescent="0.25">
      <c r="AN5204" s="136"/>
    </row>
    <row r="5205" spans="40:40" x14ac:dyDescent="0.25">
      <c r="AN5205" s="136"/>
    </row>
    <row r="5206" spans="40:40" x14ac:dyDescent="0.25">
      <c r="AN5206" s="136"/>
    </row>
    <row r="5207" spans="40:40" x14ac:dyDescent="0.25">
      <c r="AN5207" s="136"/>
    </row>
    <row r="5208" spans="40:40" x14ac:dyDescent="0.25">
      <c r="AN5208" s="136"/>
    </row>
    <row r="5209" spans="40:40" x14ac:dyDescent="0.25">
      <c r="AN5209" s="136"/>
    </row>
    <row r="5210" spans="40:40" x14ac:dyDescent="0.25">
      <c r="AN5210" s="136"/>
    </row>
    <row r="5211" spans="40:40" x14ac:dyDescent="0.25">
      <c r="AN5211" s="136"/>
    </row>
    <row r="5212" spans="40:40" x14ac:dyDescent="0.25">
      <c r="AN5212" s="136"/>
    </row>
    <row r="5213" spans="40:40" x14ac:dyDescent="0.25">
      <c r="AN5213" s="136"/>
    </row>
    <row r="5214" spans="40:40" x14ac:dyDescent="0.25">
      <c r="AN5214" s="136"/>
    </row>
    <row r="5215" spans="40:40" x14ac:dyDescent="0.25">
      <c r="AN5215" s="136"/>
    </row>
    <row r="5216" spans="40:40" x14ac:dyDescent="0.25">
      <c r="AN5216" s="136"/>
    </row>
    <row r="5217" spans="40:40" x14ac:dyDescent="0.25">
      <c r="AN5217" s="136"/>
    </row>
    <row r="5218" spans="40:40" x14ac:dyDescent="0.25">
      <c r="AN5218" s="136"/>
    </row>
    <row r="5219" spans="40:40" x14ac:dyDescent="0.25">
      <c r="AN5219" s="136"/>
    </row>
    <row r="5220" spans="40:40" x14ac:dyDescent="0.25">
      <c r="AN5220" s="136"/>
    </row>
    <row r="5221" spans="40:40" x14ac:dyDescent="0.25">
      <c r="AN5221" s="136"/>
    </row>
    <row r="5222" spans="40:40" x14ac:dyDescent="0.25">
      <c r="AN5222" s="136"/>
    </row>
    <row r="5223" spans="40:40" x14ac:dyDescent="0.25">
      <c r="AN5223" s="136"/>
    </row>
    <row r="5224" spans="40:40" x14ac:dyDescent="0.25">
      <c r="AN5224" s="136"/>
    </row>
    <row r="5225" spans="40:40" x14ac:dyDescent="0.25">
      <c r="AN5225" s="136"/>
    </row>
    <row r="5226" spans="40:40" x14ac:dyDescent="0.25">
      <c r="AN5226" s="136"/>
    </row>
    <row r="5227" spans="40:40" x14ac:dyDescent="0.25">
      <c r="AN5227" s="136"/>
    </row>
    <row r="5228" spans="40:40" x14ac:dyDescent="0.25">
      <c r="AN5228" s="136"/>
    </row>
    <row r="5229" spans="40:40" x14ac:dyDescent="0.25">
      <c r="AN5229" s="136"/>
    </row>
    <row r="5230" spans="40:40" x14ac:dyDescent="0.25">
      <c r="AN5230" s="136"/>
    </row>
    <row r="5231" spans="40:40" x14ac:dyDescent="0.25">
      <c r="AN5231" s="136"/>
    </row>
    <row r="5232" spans="40:40" x14ac:dyDescent="0.25">
      <c r="AN5232" s="136"/>
    </row>
    <row r="5233" spans="40:40" x14ac:dyDescent="0.25">
      <c r="AN5233" s="136"/>
    </row>
    <row r="5234" spans="40:40" x14ac:dyDescent="0.25">
      <c r="AN5234" s="136"/>
    </row>
    <row r="5235" spans="40:40" x14ac:dyDescent="0.25">
      <c r="AN5235" s="136"/>
    </row>
    <row r="5236" spans="40:40" x14ac:dyDescent="0.25">
      <c r="AN5236" s="136"/>
    </row>
    <row r="5237" spans="40:40" x14ac:dyDescent="0.25">
      <c r="AN5237" s="136"/>
    </row>
    <row r="5238" spans="40:40" x14ac:dyDescent="0.25">
      <c r="AN5238" s="136"/>
    </row>
    <row r="5239" spans="40:40" x14ac:dyDescent="0.25">
      <c r="AN5239" s="136"/>
    </row>
    <row r="5240" spans="40:40" x14ac:dyDescent="0.25">
      <c r="AN5240" s="136"/>
    </row>
    <row r="5241" spans="40:40" x14ac:dyDescent="0.25">
      <c r="AN5241" s="136"/>
    </row>
    <row r="5242" spans="40:40" x14ac:dyDescent="0.25">
      <c r="AN5242" s="136"/>
    </row>
    <row r="5243" spans="40:40" x14ac:dyDescent="0.25">
      <c r="AN5243" s="136"/>
    </row>
    <row r="5244" spans="40:40" x14ac:dyDescent="0.25">
      <c r="AN5244" s="136"/>
    </row>
    <row r="5245" spans="40:40" x14ac:dyDescent="0.25">
      <c r="AN5245" s="136"/>
    </row>
    <row r="5246" spans="40:40" x14ac:dyDescent="0.25">
      <c r="AN5246" s="136"/>
    </row>
    <row r="5247" spans="40:40" x14ac:dyDescent="0.25">
      <c r="AN5247" s="136"/>
    </row>
    <row r="5248" spans="40:40" x14ac:dyDescent="0.25">
      <c r="AN5248" s="136"/>
    </row>
    <row r="5249" spans="40:40" x14ac:dyDescent="0.25">
      <c r="AN5249" s="136"/>
    </row>
    <row r="5250" spans="40:40" x14ac:dyDescent="0.25">
      <c r="AN5250" s="136"/>
    </row>
    <row r="5251" spans="40:40" x14ac:dyDescent="0.25">
      <c r="AN5251" s="136"/>
    </row>
    <row r="5252" spans="40:40" x14ac:dyDescent="0.25">
      <c r="AN5252" s="136"/>
    </row>
    <row r="5253" spans="40:40" x14ac:dyDescent="0.25">
      <c r="AN5253" s="136"/>
    </row>
    <row r="5254" spans="40:40" x14ac:dyDescent="0.25">
      <c r="AN5254" s="136"/>
    </row>
    <row r="5255" spans="40:40" x14ac:dyDescent="0.25">
      <c r="AN5255" s="136"/>
    </row>
    <row r="5256" spans="40:40" x14ac:dyDescent="0.25">
      <c r="AN5256" s="136"/>
    </row>
    <row r="5257" spans="40:40" x14ac:dyDescent="0.25">
      <c r="AN5257" s="136"/>
    </row>
    <row r="5258" spans="40:40" x14ac:dyDescent="0.25">
      <c r="AN5258" s="136"/>
    </row>
    <row r="5259" spans="40:40" x14ac:dyDescent="0.25">
      <c r="AN5259" s="136"/>
    </row>
    <row r="5260" spans="40:40" x14ac:dyDescent="0.25">
      <c r="AN5260" s="136"/>
    </row>
    <row r="5261" spans="40:40" x14ac:dyDescent="0.25">
      <c r="AN5261" s="136"/>
    </row>
    <row r="5262" spans="40:40" x14ac:dyDescent="0.25">
      <c r="AN5262" s="136"/>
    </row>
    <row r="5263" spans="40:40" x14ac:dyDescent="0.25">
      <c r="AN5263" s="136"/>
    </row>
    <row r="5264" spans="40:40" x14ac:dyDescent="0.25">
      <c r="AN5264" s="136"/>
    </row>
    <row r="5265" spans="40:40" x14ac:dyDescent="0.25">
      <c r="AN5265" s="136"/>
    </row>
    <row r="5266" spans="40:40" x14ac:dyDescent="0.25">
      <c r="AN5266" s="136"/>
    </row>
    <row r="5267" spans="40:40" x14ac:dyDescent="0.25">
      <c r="AN5267" s="136"/>
    </row>
    <row r="5268" spans="40:40" x14ac:dyDescent="0.25">
      <c r="AN5268" s="136"/>
    </row>
    <row r="5269" spans="40:40" x14ac:dyDescent="0.25">
      <c r="AN5269" s="136"/>
    </row>
    <row r="5270" spans="40:40" x14ac:dyDescent="0.25">
      <c r="AN5270" s="136"/>
    </row>
    <row r="5271" spans="40:40" x14ac:dyDescent="0.25">
      <c r="AN5271" s="136"/>
    </row>
    <row r="5272" spans="40:40" x14ac:dyDescent="0.25">
      <c r="AN5272" s="136"/>
    </row>
    <row r="5273" spans="40:40" x14ac:dyDescent="0.25">
      <c r="AN5273" s="136"/>
    </row>
    <row r="5274" spans="40:40" x14ac:dyDescent="0.25">
      <c r="AN5274" s="136"/>
    </row>
    <row r="5275" spans="40:40" x14ac:dyDescent="0.25">
      <c r="AN5275" s="136"/>
    </row>
    <row r="5276" spans="40:40" x14ac:dyDescent="0.25">
      <c r="AN5276" s="136"/>
    </row>
    <row r="5277" spans="40:40" x14ac:dyDescent="0.25">
      <c r="AN5277" s="136"/>
    </row>
    <row r="5278" spans="40:40" x14ac:dyDescent="0.25">
      <c r="AN5278" s="136"/>
    </row>
    <row r="5279" spans="40:40" x14ac:dyDescent="0.25">
      <c r="AN5279" s="136"/>
    </row>
    <row r="5280" spans="40:40" x14ac:dyDescent="0.25">
      <c r="AN5280" s="136"/>
    </row>
    <row r="5281" spans="40:40" x14ac:dyDescent="0.25">
      <c r="AN5281" s="136"/>
    </row>
    <row r="5282" spans="40:40" x14ac:dyDescent="0.25">
      <c r="AN5282" s="136"/>
    </row>
    <row r="5283" spans="40:40" x14ac:dyDescent="0.25">
      <c r="AN5283" s="136"/>
    </row>
    <row r="5284" spans="40:40" x14ac:dyDescent="0.25">
      <c r="AN5284" s="136"/>
    </row>
    <row r="5285" spans="40:40" x14ac:dyDescent="0.25">
      <c r="AN5285" s="136"/>
    </row>
    <row r="5286" spans="40:40" x14ac:dyDescent="0.25">
      <c r="AN5286" s="136"/>
    </row>
    <row r="5287" spans="40:40" x14ac:dyDescent="0.25">
      <c r="AN5287" s="136"/>
    </row>
    <row r="5288" spans="40:40" x14ac:dyDescent="0.25">
      <c r="AN5288" s="136"/>
    </row>
    <row r="5289" spans="40:40" x14ac:dyDescent="0.25">
      <c r="AN5289" s="136"/>
    </row>
    <row r="5290" spans="40:40" x14ac:dyDescent="0.25">
      <c r="AN5290" s="136"/>
    </row>
    <row r="5291" spans="40:40" x14ac:dyDescent="0.25">
      <c r="AN5291" s="136"/>
    </row>
    <row r="5292" spans="40:40" x14ac:dyDescent="0.25">
      <c r="AN5292" s="136"/>
    </row>
    <row r="5293" spans="40:40" x14ac:dyDescent="0.25">
      <c r="AN5293" s="136"/>
    </row>
    <row r="5294" spans="40:40" x14ac:dyDescent="0.25">
      <c r="AN5294" s="136"/>
    </row>
    <row r="5295" spans="40:40" x14ac:dyDescent="0.25">
      <c r="AN5295" s="136"/>
    </row>
    <row r="5296" spans="40:40" x14ac:dyDescent="0.25">
      <c r="AN5296" s="136"/>
    </row>
    <row r="5297" spans="40:40" x14ac:dyDescent="0.25">
      <c r="AN5297" s="136"/>
    </row>
    <row r="5298" spans="40:40" x14ac:dyDescent="0.25">
      <c r="AN5298" s="136"/>
    </row>
    <row r="5299" spans="40:40" x14ac:dyDescent="0.25">
      <c r="AN5299" s="136"/>
    </row>
    <row r="5300" spans="40:40" x14ac:dyDescent="0.25">
      <c r="AN5300" s="136"/>
    </row>
    <row r="5301" spans="40:40" x14ac:dyDescent="0.25">
      <c r="AN5301" s="136"/>
    </row>
    <row r="5302" spans="40:40" x14ac:dyDescent="0.25">
      <c r="AN5302" s="136"/>
    </row>
    <row r="5303" spans="40:40" x14ac:dyDescent="0.25">
      <c r="AN5303" s="136"/>
    </row>
    <row r="5304" spans="40:40" x14ac:dyDescent="0.25">
      <c r="AN5304" s="136"/>
    </row>
    <row r="5305" spans="40:40" x14ac:dyDescent="0.25">
      <c r="AN5305" s="136"/>
    </row>
    <row r="5306" spans="40:40" x14ac:dyDescent="0.25">
      <c r="AN5306" s="136"/>
    </row>
    <row r="5307" spans="40:40" x14ac:dyDescent="0.25">
      <c r="AN5307" s="136"/>
    </row>
    <row r="5308" spans="40:40" x14ac:dyDescent="0.25">
      <c r="AN5308" s="136"/>
    </row>
    <row r="5309" spans="40:40" x14ac:dyDescent="0.25">
      <c r="AN5309" s="136"/>
    </row>
    <row r="5310" spans="40:40" x14ac:dyDescent="0.25">
      <c r="AN5310" s="136"/>
    </row>
    <row r="5311" spans="40:40" x14ac:dyDescent="0.25">
      <c r="AN5311" s="136"/>
    </row>
    <row r="5312" spans="40:40" x14ac:dyDescent="0.25">
      <c r="AN5312" s="136"/>
    </row>
    <row r="5313" spans="40:40" x14ac:dyDescent="0.25">
      <c r="AN5313" s="136"/>
    </row>
    <row r="5314" spans="40:40" x14ac:dyDescent="0.25">
      <c r="AN5314" s="136"/>
    </row>
    <row r="5315" spans="40:40" x14ac:dyDescent="0.25">
      <c r="AN5315" s="136"/>
    </row>
    <row r="5316" spans="40:40" x14ac:dyDescent="0.25">
      <c r="AN5316" s="136"/>
    </row>
    <row r="5317" spans="40:40" x14ac:dyDescent="0.25">
      <c r="AN5317" s="136"/>
    </row>
    <row r="5318" spans="40:40" x14ac:dyDescent="0.25">
      <c r="AN5318" s="136"/>
    </row>
    <row r="5319" spans="40:40" x14ac:dyDescent="0.25">
      <c r="AN5319" s="136"/>
    </row>
    <row r="5320" spans="40:40" x14ac:dyDescent="0.25">
      <c r="AN5320" s="136"/>
    </row>
    <row r="5321" spans="40:40" x14ac:dyDescent="0.25">
      <c r="AN5321" s="136"/>
    </row>
    <row r="5322" spans="40:40" x14ac:dyDescent="0.25">
      <c r="AN5322" s="136"/>
    </row>
    <row r="5323" spans="40:40" x14ac:dyDescent="0.25">
      <c r="AN5323" s="136"/>
    </row>
    <row r="5324" spans="40:40" x14ac:dyDescent="0.25">
      <c r="AN5324" s="136"/>
    </row>
    <row r="5325" spans="40:40" x14ac:dyDescent="0.25">
      <c r="AN5325" s="136"/>
    </row>
    <row r="5326" spans="40:40" x14ac:dyDescent="0.25">
      <c r="AN5326" s="136"/>
    </row>
    <row r="5327" spans="40:40" x14ac:dyDescent="0.25">
      <c r="AN5327" s="136"/>
    </row>
    <row r="5328" spans="40:40" x14ac:dyDescent="0.25">
      <c r="AN5328" s="136"/>
    </row>
    <row r="5329" spans="40:40" x14ac:dyDescent="0.25">
      <c r="AN5329" s="136"/>
    </row>
    <row r="5330" spans="40:40" x14ac:dyDescent="0.25">
      <c r="AN5330" s="136"/>
    </row>
    <row r="5331" spans="40:40" x14ac:dyDescent="0.25">
      <c r="AN5331" s="136"/>
    </row>
    <row r="5332" spans="40:40" x14ac:dyDescent="0.25">
      <c r="AN5332" s="136"/>
    </row>
    <row r="5333" spans="40:40" x14ac:dyDescent="0.25">
      <c r="AN5333" s="136"/>
    </row>
    <row r="5334" spans="40:40" x14ac:dyDescent="0.25">
      <c r="AN5334" s="136"/>
    </row>
    <row r="5335" spans="40:40" x14ac:dyDescent="0.25">
      <c r="AN5335" s="136"/>
    </row>
    <row r="5336" spans="40:40" x14ac:dyDescent="0.25">
      <c r="AN5336" s="136"/>
    </row>
    <row r="5337" spans="40:40" x14ac:dyDescent="0.25">
      <c r="AN5337" s="136"/>
    </row>
    <row r="5338" spans="40:40" x14ac:dyDescent="0.25">
      <c r="AN5338" s="136"/>
    </row>
    <row r="5339" spans="40:40" x14ac:dyDescent="0.25">
      <c r="AN5339" s="136"/>
    </row>
    <row r="5340" spans="40:40" x14ac:dyDescent="0.25">
      <c r="AN5340" s="136"/>
    </row>
    <row r="5341" spans="40:40" x14ac:dyDescent="0.25">
      <c r="AN5341" s="136"/>
    </row>
    <row r="5342" spans="40:40" x14ac:dyDescent="0.25">
      <c r="AN5342" s="136"/>
    </row>
    <row r="5343" spans="40:40" x14ac:dyDescent="0.25">
      <c r="AN5343" s="136"/>
    </row>
    <row r="5344" spans="40:40" x14ac:dyDescent="0.25">
      <c r="AN5344" s="136"/>
    </row>
    <row r="5345" spans="40:40" x14ac:dyDescent="0.25">
      <c r="AN5345" s="136"/>
    </row>
    <row r="5346" spans="40:40" x14ac:dyDescent="0.25">
      <c r="AN5346" s="136"/>
    </row>
    <row r="5347" spans="40:40" x14ac:dyDescent="0.25">
      <c r="AN5347" s="136"/>
    </row>
    <row r="5348" spans="40:40" x14ac:dyDescent="0.25">
      <c r="AN5348" s="136"/>
    </row>
    <row r="5349" spans="40:40" x14ac:dyDescent="0.25">
      <c r="AN5349" s="136"/>
    </row>
    <row r="5350" spans="40:40" x14ac:dyDescent="0.25">
      <c r="AN5350" s="136"/>
    </row>
    <row r="5351" spans="40:40" x14ac:dyDescent="0.25">
      <c r="AN5351" s="136"/>
    </row>
    <row r="5352" spans="40:40" x14ac:dyDescent="0.25">
      <c r="AN5352" s="136"/>
    </row>
    <row r="5353" spans="40:40" x14ac:dyDescent="0.25">
      <c r="AN5353" s="136"/>
    </row>
    <row r="5354" spans="40:40" x14ac:dyDescent="0.25">
      <c r="AN5354" s="136"/>
    </row>
    <row r="5355" spans="40:40" x14ac:dyDescent="0.25">
      <c r="AN5355" s="136"/>
    </row>
    <row r="5356" spans="40:40" x14ac:dyDescent="0.25">
      <c r="AN5356" s="136"/>
    </row>
    <row r="5357" spans="40:40" x14ac:dyDescent="0.25">
      <c r="AN5357" s="136"/>
    </row>
    <row r="5358" spans="40:40" x14ac:dyDescent="0.25">
      <c r="AN5358" s="136"/>
    </row>
    <row r="5359" spans="40:40" x14ac:dyDescent="0.25">
      <c r="AN5359" s="136"/>
    </row>
    <row r="5360" spans="40:40" x14ac:dyDescent="0.25">
      <c r="AN5360" s="136"/>
    </row>
    <row r="5361" spans="40:40" x14ac:dyDescent="0.25">
      <c r="AN5361" s="136"/>
    </row>
    <row r="5362" spans="40:40" x14ac:dyDescent="0.25">
      <c r="AN5362" s="136"/>
    </row>
    <row r="5363" spans="40:40" x14ac:dyDescent="0.25">
      <c r="AN5363" s="136"/>
    </row>
    <row r="5364" spans="40:40" x14ac:dyDescent="0.25">
      <c r="AN5364" s="136"/>
    </row>
    <row r="5365" spans="40:40" x14ac:dyDescent="0.25">
      <c r="AN5365" s="136"/>
    </row>
    <row r="5366" spans="40:40" x14ac:dyDescent="0.25">
      <c r="AN5366" s="136"/>
    </row>
    <row r="5367" spans="40:40" x14ac:dyDescent="0.25">
      <c r="AN5367" s="136"/>
    </row>
    <row r="5368" spans="40:40" x14ac:dyDescent="0.25">
      <c r="AN5368" s="136"/>
    </row>
    <row r="5369" spans="40:40" x14ac:dyDescent="0.25">
      <c r="AN5369" s="136"/>
    </row>
    <row r="5370" spans="40:40" x14ac:dyDescent="0.25">
      <c r="AN5370" s="136"/>
    </row>
    <row r="5371" spans="40:40" x14ac:dyDescent="0.25">
      <c r="AN5371" s="136"/>
    </row>
    <row r="5372" spans="40:40" x14ac:dyDescent="0.25">
      <c r="AN5372" s="136"/>
    </row>
    <row r="5373" spans="40:40" x14ac:dyDescent="0.25">
      <c r="AN5373" s="136"/>
    </row>
    <row r="5374" spans="40:40" x14ac:dyDescent="0.25">
      <c r="AN5374" s="136"/>
    </row>
    <row r="5375" spans="40:40" x14ac:dyDescent="0.25">
      <c r="AN5375" s="136"/>
    </row>
    <row r="5376" spans="40:40" x14ac:dyDescent="0.25">
      <c r="AN5376" s="136"/>
    </row>
    <row r="5377" spans="40:40" x14ac:dyDescent="0.25">
      <c r="AN5377" s="136"/>
    </row>
    <row r="5378" spans="40:40" x14ac:dyDescent="0.25">
      <c r="AN5378" s="136"/>
    </row>
    <row r="5379" spans="40:40" x14ac:dyDescent="0.25">
      <c r="AN5379" s="136"/>
    </row>
    <row r="5380" spans="40:40" x14ac:dyDescent="0.25">
      <c r="AN5380" s="136"/>
    </row>
    <row r="5381" spans="40:40" x14ac:dyDescent="0.25">
      <c r="AN5381" s="136"/>
    </row>
    <row r="5382" spans="40:40" x14ac:dyDescent="0.25">
      <c r="AN5382" s="136"/>
    </row>
    <row r="5383" spans="40:40" x14ac:dyDescent="0.25">
      <c r="AN5383" s="136"/>
    </row>
    <row r="5384" spans="40:40" x14ac:dyDescent="0.25">
      <c r="AN5384" s="136"/>
    </row>
    <row r="5385" spans="40:40" x14ac:dyDescent="0.25">
      <c r="AN5385" s="136"/>
    </row>
    <row r="5386" spans="40:40" x14ac:dyDescent="0.25">
      <c r="AN5386" s="136"/>
    </row>
    <row r="5387" spans="40:40" x14ac:dyDescent="0.25">
      <c r="AN5387" s="136"/>
    </row>
    <row r="5388" spans="40:40" x14ac:dyDescent="0.25">
      <c r="AN5388" s="136"/>
    </row>
    <row r="5389" spans="40:40" x14ac:dyDescent="0.25">
      <c r="AN5389" s="136"/>
    </row>
    <row r="5390" spans="40:40" x14ac:dyDescent="0.25">
      <c r="AN5390" s="136"/>
    </row>
    <row r="5391" spans="40:40" x14ac:dyDescent="0.25">
      <c r="AN5391" s="136"/>
    </row>
    <row r="5392" spans="40:40" x14ac:dyDescent="0.25">
      <c r="AN5392" s="136"/>
    </row>
    <row r="5393" spans="40:40" x14ac:dyDescent="0.25">
      <c r="AN5393" s="136"/>
    </row>
    <row r="5394" spans="40:40" x14ac:dyDescent="0.25">
      <c r="AN5394" s="136"/>
    </row>
    <row r="5395" spans="40:40" x14ac:dyDescent="0.25">
      <c r="AN5395" s="136"/>
    </row>
    <row r="5396" spans="40:40" x14ac:dyDescent="0.25">
      <c r="AN5396" s="136"/>
    </row>
    <row r="5397" spans="40:40" x14ac:dyDescent="0.25">
      <c r="AN5397" s="136"/>
    </row>
    <row r="5398" spans="40:40" x14ac:dyDescent="0.25">
      <c r="AN5398" s="136"/>
    </row>
    <row r="5399" spans="40:40" x14ac:dyDescent="0.25">
      <c r="AN5399" s="136"/>
    </row>
    <row r="5400" spans="40:40" x14ac:dyDescent="0.25">
      <c r="AN5400" s="136"/>
    </row>
    <row r="5401" spans="40:40" x14ac:dyDescent="0.25">
      <c r="AN5401" s="136"/>
    </row>
    <row r="5402" spans="40:40" x14ac:dyDescent="0.25">
      <c r="AN5402" s="136"/>
    </row>
    <row r="5403" spans="40:40" x14ac:dyDescent="0.25">
      <c r="AN5403" s="136"/>
    </row>
    <row r="5404" spans="40:40" x14ac:dyDescent="0.25">
      <c r="AN5404" s="136"/>
    </row>
    <row r="5405" spans="40:40" x14ac:dyDescent="0.25">
      <c r="AN5405" s="136"/>
    </row>
    <row r="5406" spans="40:40" x14ac:dyDescent="0.25">
      <c r="AN5406" s="136"/>
    </row>
    <row r="5407" spans="40:40" x14ac:dyDescent="0.25">
      <c r="AN5407" s="136"/>
    </row>
    <row r="5408" spans="40:40" x14ac:dyDescent="0.25">
      <c r="AN5408" s="136"/>
    </row>
    <row r="5409" spans="40:40" x14ac:dyDescent="0.25">
      <c r="AN5409" s="136"/>
    </row>
    <row r="5410" spans="40:40" x14ac:dyDescent="0.25">
      <c r="AN5410" s="136"/>
    </row>
    <row r="5411" spans="40:40" x14ac:dyDescent="0.25">
      <c r="AN5411" s="136"/>
    </row>
    <row r="5412" spans="40:40" x14ac:dyDescent="0.25">
      <c r="AN5412" s="136"/>
    </row>
    <row r="5413" spans="40:40" x14ac:dyDescent="0.25">
      <c r="AN5413" s="136"/>
    </row>
    <row r="5414" spans="40:40" x14ac:dyDescent="0.25">
      <c r="AN5414" s="136"/>
    </row>
    <row r="5415" spans="40:40" x14ac:dyDescent="0.25">
      <c r="AN5415" s="136"/>
    </row>
    <row r="5416" spans="40:40" x14ac:dyDescent="0.25">
      <c r="AN5416" s="136"/>
    </row>
    <row r="5417" spans="40:40" x14ac:dyDescent="0.25">
      <c r="AN5417" s="136"/>
    </row>
    <row r="5418" spans="40:40" x14ac:dyDescent="0.25">
      <c r="AN5418" s="136"/>
    </row>
    <row r="5419" spans="40:40" x14ac:dyDescent="0.25">
      <c r="AN5419" s="136"/>
    </row>
    <row r="5420" spans="40:40" x14ac:dyDescent="0.25">
      <c r="AN5420" s="136"/>
    </row>
    <row r="5421" spans="40:40" x14ac:dyDescent="0.25">
      <c r="AN5421" s="136"/>
    </row>
    <row r="5422" spans="40:40" x14ac:dyDescent="0.25">
      <c r="AN5422" s="136"/>
    </row>
    <row r="5423" spans="40:40" x14ac:dyDescent="0.25">
      <c r="AN5423" s="136"/>
    </row>
    <row r="5424" spans="40:40" x14ac:dyDescent="0.25">
      <c r="AN5424" s="136"/>
    </row>
    <row r="5425" spans="40:40" x14ac:dyDescent="0.25">
      <c r="AN5425" s="136"/>
    </row>
    <row r="5426" spans="40:40" x14ac:dyDescent="0.25">
      <c r="AN5426" s="136"/>
    </row>
    <row r="5427" spans="40:40" x14ac:dyDescent="0.25">
      <c r="AN5427" s="136"/>
    </row>
    <row r="5428" spans="40:40" x14ac:dyDescent="0.25">
      <c r="AN5428" s="136"/>
    </row>
    <row r="5429" spans="40:40" x14ac:dyDescent="0.25">
      <c r="AN5429" s="136"/>
    </row>
    <row r="5430" spans="40:40" x14ac:dyDescent="0.25">
      <c r="AN5430" s="136"/>
    </row>
    <row r="5431" spans="40:40" x14ac:dyDescent="0.25">
      <c r="AN5431" s="136"/>
    </row>
    <row r="5432" spans="40:40" x14ac:dyDescent="0.25">
      <c r="AN5432" s="136"/>
    </row>
    <row r="5433" spans="40:40" x14ac:dyDescent="0.25">
      <c r="AN5433" s="136"/>
    </row>
    <row r="5434" spans="40:40" x14ac:dyDescent="0.25">
      <c r="AN5434" s="136"/>
    </row>
    <row r="5435" spans="40:40" x14ac:dyDescent="0.25">
      <c r="AN5435" s="136"/>
    </row>
    <row r="5436" spans="40:40" x14ac:dyDescent="0.25">
      <c r="AN5436" s="136"/>
    </row>
    <row r="5437" spans="40:40" x14ac:dyDescent="0.25">
      <c r="AN5437" s="136"/>
    </row>
    <row r="5438" spans="40:40" x14ac:dyDescent="0.25">
      <c r="AN5438" s="136"/>
    </row>
    <row r="5439" spans="40:40" x14ac:dyDescent="0.25">
      <c r="AN5439" s="136"/>
    </row>
    <row r="5440" spans="40:40" x14ac:dyDescent="0.25">
      <c r="AN5440" s="136"/>
    </row>
    <row r="5441" spans="40:40" x14ac:dyDescent="0.25">
      <c r="AN5441" s="136"/>
    </row>
    <row r="5442" spans="40:40" x14ac:dyDescent="0.25">
      <c r="AN5442" s="136"/>
    </row>
    <row r="5443" spans="40:40" x14ac:dyDescent="0.25">
      <c r="AN5443" s="136"/>
    </row>
    <row r="5444" spans="40:40" x14ac:dyDescent="0.25">
      <c r="AN5444" s="136"/>
    </row>
    <row r="5445" spans="40:40" x14ac:dyDescent="0.25">
      <c r="AN5445" s="136"/>
    </row>
    <row r="5446" spans="40:40" x14ac:dyDescent="0.25">
      <c r="AN5446" s="136"/>
    </row>
    <row r="5447" spans="40:40" x14ac:dyDescent="0.25">
      <c r="AN5447" s="136"/>
    </row>
    <row r="5448" spans="40:40" x14ac:dyDescent="0.25">
      <c r="AN5448" s="136"/>
    </row>
    <row r="5449" spans="40:40" x14ac:dyDescent="0.25">
      <c r="AN5449" s="136"/>
    </row>
    <row r="5450" spans="40:40" x14ac:dyDescent="0.25">
      <c r="AN5450" s="136"/>
    </row>
    <row r="5451" spans="40:40" x14ac:dyDescent="0.25">
      <c r="AN5451" s="136"/>
    </row>
    <row r="5452" spans="40:40" x14ac:dyDescent="0.25">
      <c r="AN5452" s="136"/>
    </row>
    <row r="5453" spans="40:40" x14ac:dyDescent="0.25">
      <c r="AN5453" s="136"/>
    </row>
    <row r="5454" spans="40:40" x14ac:dyDescent="0.25">
      <c r="AN5454" s="136"/>
    </row>
    <row r="5455" spans="40:40" x14ac:dyDescent="0.25">
      <c r="AN5455" s="136"/>
    </row>
    <row r="5456" spans="40:40" x14ac:dyDescent="0.25">
      <c r="AN5456" s="136"/>
    </row>
    <row r="5457" spans="40:40" x14ac:dyDescent="0.25">
      <c r="AN5457" s="136"/>
    </row>
    <row r="5458" spans="40:40" x14ac:dyDescent="0.25">
      <c r="AN5458" s="136"/>
    </row>
    <row r="5459" spans="40:40" x14ac:dyDescent="0.25">
      <c r="AN5459" s="136"/>
    </row>
    <row r="5460" spans="40:40" x14ac:dyDescent="0.25">
      <c r="AN5460" s="136"/>
    </row>
    <row r="5461" spans="40:40" x14ac:dyDescent="0.25">
      <c r="AN5461" s="136"/>
    </row>
    <row r="5462" spans="40:40" x14ac:dyDescent="0.25">
      <c r="AN5462" s="136"/>
    </row>
    <row r="5463" spans="40:40" x14ac:dyDescent="0.25">
      <c r="AN5463" s="136"/>
    </row>
    <row r="5464" spans="40:40" x14ac:dyDescent="0.25">
      <c r="AN5464" s="136"/>
    </row>
    <row r="5465" spans="40:40" x14ac:dyDescent="0.25">
      <c r="AN5465" s="136"/>
    </row>
    <row r="5466" spans="40:40" x14ac:dyDescent="0.25">
      <c r="AN5466" s="136"/>
    </row>
    <row r="5467" spans="40:40" x14ac:dyDescent="0.25">
      <c r="AN5467" s="136"/>
    </row>
    <row r="5468" spans="40:40" x14ac:dyDescent="0.25">
      <c r="AN5468" s="136"/>
    </row>
    <row r="5469" spans="40:40" x14ac:dyDescent="0.25">
      <c r="AN5469" s="136"/>
    </row>
    <row r="5470" spans="40:40" x14ac:dyDescent="0.25">
      <c r="AN5470" s="136"/>
    </row>
    <row r="5471" spans="40:40" x14ac:dyDescent="0.25">
      <c r="AN5471" s="136"/>
    </row>
    <row r="5472" spans="40:40" x14ac:dyDescent="0.25">
      <c r="AN5472" s="136"/>
    </row>
    <row r="5473" spans="40:40" x14ac:dyDescent="0.25">
      <c r="AN5473" s="136"/>
    </row>
    <row r="5474" spans="40:40" x14ac:dyDescent="0.25">
      <c r="AN5474" s="136"/>
    </row>
    <row r="5475" spans="40:40" x14ac:dyDescent="0.25">
      <c r="AN5475" s="136"/>
    </row>
    <row r="5476" spans="40:40" x14ac:dyDescent="0.25">
      <c r="AN5476" s="136"/>
    </row>
    <row r="5477" spans="40:40" x14ac:dyDescent="0.25">
      <c r="AN5477" s="136"/>
    </row>
    <row r="5478" spans="40:40" x14ac:dyDescent="0.25">
      <c r="AN5478" s="136"/>
    </row>
    <row r="5479" spans="40:40" x14ac:dyDescent="0.25">
      <c r="AN5479" s="136"/>
    </row>
    <row r="5480" spans="40:40" x14ac:dyDescent="0.25">
      <c r="AN5480" s="136"/>
    </row>
    <row r="5481" spans="40:40" x14ac:dyDescent="0.25">
      <c r="AN5481" s="136"/>
    </row>
    <row r="5482" spans="40:40" x14ac:dyDescent="0.25">
      <c r="AN5482" s="136"/>
    </row>
    <row r="5483" spans="40:40" x14ac:dyDescent="0.25">
      <c r="AN5483" s="136"/>
    </row>
    <row r="5484" spans="40:40" x14ac:dyDescent="0.25">
      <c r="AN5484" s="136"/>
    </row>
    <row r="5485" spans="40:40" x14ac:dyDescent="0.25">
      <c r="AN5485" s="136"/>
    </row>
    <row r="5486" spans="40:40" x14ac:dyDescent="0.25">
      <c r="AN5486" s="136"/>
    </row>
    <row r="5487" spans="40:40" x14ac:dyDescent="0.25">
      <c r="AN5487" s="136"/>
    </row>
    <row r="5488" spans="40:40" x14ac:dyDescent="0.25">
      <c r="AN5488" s="136"/>
    </row>
    <row r="5489" spans="40:40" x14ac:dyDescent="0.25">
      <c r="AN5489" s="136"/>
    </row>
    <row r="5490" spans="40:40" x14ac:dyDescent="0.25">
      <c r="AN5490" s="136"/>
    </row>
    <row r="5491" spans="40:40" x14ac:dyDescent="0.25">
      <c r="AN5491" s="136"/>
    </row>
    <row r="5492" spans="40:40" x14ac:dyDescent="0.25">
      <c r="AN5492" s="136"/>
    </row>
    <row r="5493" spans="40:40" x14ac:dyDescent="0.25">
      <c r="AN5493" s="136"/>
    </row>
    <row r="5494" spans="40:40" x14ac:dyDescent="0.25">
      <c r="AN5494" s="136"/>
    </row>
    <row r="5495" spans="40:40" x14ac:dyDescent="0.25">
      <c r="AN5495" s="136"/>
    </row>
    <row r="5496" spans="40:40" x14ac:dyDescent="0.25">
      <c r="AN5496" s="136"/>
    </row>
    <row r="5497" spans="40:40" x14ac:dyDescent="0.25">
      <c r="AN5497" s="136"/>
    </row>
    <row r="5498" spans="40:40" x14ac:dyDescent="0.25">
      <c r="AN5498" s="136"/>
    </row>
    <row r="5499" spans="40:40" x14ac:dyDescent="0.25">
      <c r="AN5499" s="136"/>
    </row>
    <row r="5500" spans="40:40" x14ac:dyDescent="0.25">
      <c r="AN5500" s="136"/>
    </row>
    <row r="5501" spans="40:40" x14ac:dyDescent="0.25">
      <c r="AN5501" s="136"/>
    </row>
    <row r="5502" spans="40:40" x14ac:dyDescent="0.25">
      <c r="AN5502" s="136"/>
    </row>
    <row r="5503" spans="40:40" x14ac:dyDescent="0.25">
      <c r="AN5503" s="136"/>
    </row>
    <row r="5504" spans="40:40" x14ac:dyDescent="0.25">
      <c r="AN5504" s="136"/>
    </row>
    <row r="5505" spans="40:40" x14ac:dyDescent="0.25">
      <c r="AN5505" s="136"/>
    </row>
    <row r="5506" spans="40:40" x14ac:dyDescent="0.25">
      <c r="AN5506" s="136"/>
    </row>
    <row r="5507" spans="40:40" x14ac:dyDescent="0.25">
      <c r="AN5507" s="136"/>
    </row>
    <row r="5508" spans="40:40" x14ac:dyDescent="0.25">
      <c r="AN5508" s="136"/>
    </row>
    <row r="5509" spans="40:40" x14ac:dyDescent="0.25">
      <c r="AN5509" s="136"/>
    </row>
    <row r="5510" spans="40:40" x14ac:dyDescent="0.25">
      <c r="AN5510" s="136"/>
    </row>
    <row r="5511" spans="40:40" x14ac:dyDescent="0.25">
      <c r="AN5511" s="136"/>
    </row>
    <row r="5512" spans="40:40" x14ac:dyDescent="0.25">
      <c r="AN5512" s="136"/>
    </row>
    <row r="5513" spans="40:40" x14ac:dyDescent="0.25">
      <c r="AN5513" s="136"/>
    </row>
    <row r="5514" spans="40:40" x14ac:dyDescent="0.25">
      <c r="AN5514" s="136"/>
    </row>
    <row r="5515" spans="40:40" x14ac:dyDescent="0.25">
      <c r="AN5515" s="136"/>
    </row>
    <row r="5516" spans="40:40" x14ac:dyDescent="0.25">
      <c r="AN5516" s="136"/>
    </row>
    <row r="5517" spans="40:40" x14ac:dyDescent="0.25">
      <c r="AN5517" s="136"/>
    </row>
    <row r="5518" spans="40:40" x14ac:dyDescent="0.25">
      <c r="AN5518" s="136"/>
    </row>
    <row r="5519" spans="40:40" x14ac:dyDescent="0.25">
      <c r="AN5519" s="136"/>
    </row>
    <row r="5520" spans="40:40" x14ac:dyDescent="0.25">
      <c r="AN5520" s="136"/>
    </row>
    <row r="5521" spans="40:40" x14ac:dyDescent="0.25">
      <c r="AN5521" s="136"/>
    </row>
    <row r="5522" spans="40:40" x14ac:dyDescent="0.25">
      <c r="AN5522" s="136"/>
    </row>
    <row r="5523" spans="40:40" x14ac:dyDescent="0.25">
      <c r="AN5523" s="136"/>
    </row>
    <row r="5524" spans="40:40" x14ac:dyDescent="0.25">
      <c r="AN5524" s="136"/>
    </row>
    <row r="5525" spans="40:40" x14ac:dyDescent="0.25">
      <c r="AN5525" s="136"/>
    </row>
    <row r="5526" spans="40:40" x14ac:dyDescent="0.25">
      <c r="AN5526" s="136"/>
    </row>
    <row r="5527" spans="40:40" x14ac:dyDescent="0.25">
      <c r="AN5527" s="136"/>
    </row>
    <row r="5528" spans="40:40" x14ac:dyDescent="0.25">
      <c r="AN5528" s="136"/>
    </row>
    <row r="5529" spans="40:40" x14ac:dyDescent="0.25">
      <c r="AN5529" s="136"/>
    </row>
    <row r="5530" spans="40:40" x14ac:dyDescent="0.25">
      <c r="AN5530" s="136"/>
    </row>
    <row r="5531" spans="40:40" x14ac:dyDescent="0.25">
      <c r="AN5531" s="136"/>
    </row>
    <row r="5532" spans="40:40" x14ac:dyDescent="0.25">
      <c r="AN5532" s="136"/>
    </row>
    <row r="5533" spans="40:40" x14ac:dyDescent="0.25">
      <c r="AN5533" s="136"/>
    </row>
    <row r="5534" spans="40:40" x14ac:dyDescent="0.25">
      <c r="AN5534" s="136"/>
    </row>
    <row r="5535" spans="40:40" x14ac:dyDescent="0.25">
      <c r="AN5535" s="136"/>
    </row>
    <row r="5536" spans="40:40" x14ac:dyDescent="0.25">
      <c r="AN5536" s="136"/>
    </row>
    <row r="5537" spans="40:40" x14ac:dyDescent="0.25">
      <c r="AN5537" s="136"/>
    </row>
    <row r="5538" spans="40:40" x14ac:dyDescent="0.25">
      <c r="AN5538" s="136"/>
    </row>
    <row r="5539" spans="40:40" x14ac:dyDescent="0.25">
      <c r="AN5539" s="136"/>
    </row>
    <row r="5540" spans="40:40" x14ac:dyDescent="0.25">
      <c r="AN5540" s="136"/>
    </row>
    <row r="5541" spans="40:40" x14ac:dyDescent="0.25">
      <c r="AN5541" s="136"/>
    </row>
    <row r="5542" spans="40:40" x14ac:dyDescent="0.25">
      <c r="AN5542" s="136"/>
    </row>
    <row r="5543" spans="40:40" x14ac:dyDescent="0.25">
      <c r="AN5543" s="136"/>
    </row>
    <row r="5544" spans="40:40" x14ac:dyDescent="0.25">
      <c r="AN5544" s="136"/>
    </row>
    <row r="5545" spans="40:40" x14ac:dyDescent="0.25">
      <c r="AN5545" s="136"/>
    </row>
    <row r="5546" spans="40:40" x14ac:dyDescent="0.25">
      <c r="AN5546" s="136"/>
    </row>
    <row r="5547" spans="40:40" x14ac:dyDescent="0.25">
      <c r="AN5547" s="136"/>
    </row>
    <row r="5548" spans="40:40" x14ac:dyDescent="0.25">
      <c r="AN5548" s="136"/>
    </row>
    <row r="5549" spans="40:40" x14ac:dyDescent="0.25">
      <c r="AN5549" s="136"/>
    </row>
    <row r="5550" spans="40:40" x14ac:dyDescent="0.25">
      <c r="AN5550" s="136"/>
    </row>
    <row r="5551" spans="40:40" x14ac:dyDescent="0.25">
      <c r="AN5551" s="136"/>
    </row>
    <row r="5552" spans="40:40" x14ac:dyDescent="0.25">
      <c r="AN5552" s="136"/>
    </row>
    <row r="5553" spans="40:40" x14ac:dyDescent="0.25">
      <c r="AN5553" s="136"/>
    </row>
    <row r="5554" spans="40:40" x14ac:dyDescent="0.25">
      <c r="AN5554" s="136"/>
    </row>
    <row r="5555" spans="40:40" x14ac:dyDescent="0.25">
      <c r="AN5555" s="136"/>
    </row>
    <row r="5556" spans="40:40" x14ac:dyDescent="0.25">
      <c r="AN5556" s="136"/>
    </row>
    <row r="5557" spans="40:40" x14ac:dyDescent="0.25">
      <c r="AN5557" s="136"/>
    </row>
    <row r="5558" spans="40:40" x14ac:dyDescent="0.25">
      <c r="AN5558" s="136"/>
    </row>
    <row r="5559" spans="40:40" x14ac:dyDescent="0.25">
      <c r="AN5559" s="136"/>
    </row>
    <row r="5560" spans="40:40" x14ac:dyDescent="0.25">
      <c r="AN5560" s="136"/>
    </row>
    <row r="5561" spans="40:40" x14ac:dyDescent="0.25">
      <c r="AN5561" s="136"/>
    </row>
    <row r="5562" spans="40:40" x14ac:dyDescent="0.25">
      <c r="AN5562" s="136"/>
    </row>
    <row r="5563" spans="40:40" x14ac:dyDescent="0.25">
      <c r="AN5563" s="136"/>
    </row>
    <row r="5564" spans="40:40" x14ac:dyDescent="0.25">
      <c r="AN5564" s="136"/>
    </row>
    <row r="5565" spans="40:40" x14ac:dyDescent="0.25">
      <c r="AN5565" s="136"/>
    </row>
    <row r="5566" spans="40:40" x14ac:dyDescent="0.25">
      <c r="AN5566" s="136"/>
    </row>
    <row r="5567" spans="40:40" x14ac:dyDescent="0.25">
      <c r="AN5567" s="136"/>
    </row>
    <row r="5568" spans="40:40" x14ac:dyDescent="0.25">
      <c r="AN5568" s="136"/>
    </row>
    <row r="5569" spans="40:40" x14ac:dyDescent="0.25">
      <c r="AN5569" s="136"/>
    </row>
    <row r="5570" spans="40:40" x14ac:dyDescent="0.25">
      <c r="AN5570" s="136"/>
    </row>
    <row r="5571" spans="40:40" x14ac:dyDescent="0.25">
      <c r="AN5571" s="136"/>
    </row>
    <row r="5572" spans="40:40" x14ac:dyDescent="0.25">
      <c r="AN5572" s="136"/>
    </row>
    <row r="5573" spans="40:40" x14ac:dyDescent="0.25">
      <c r="AN5573" s="136"/>
    </row>
    <row r="5574" spans="40:40" x14ac:dyDescent="0.25">
      <c r="AN5574" s="136"/>
    </row>
    <row r="5575" spans="40:40" x14ac:dyDescent="0.25">
      <c r="AN5575" s="136"/>
    </row>
    <row r="5576" spans="40:40" x14ac:dyDescent="0.25">
      <c r="AN5576" s="136"/>
    </row>
    <row r="5577" spans="40:40" x14ac:dyDescent="0.25">
      <c r="AN5577" s="136"/>
    </row>
    <row r="5578" spans="40:40" x14ac:dyDescent="0.25">
      <c r="AN5578" s="136"/>
    </row>
    <row r="5579" spans="40:40" x14ac:dyDescent="0.25">
      <c r="AN5579" s="136"/>
    </row>
    <row r="5580" spans="40:40" x14ac:dyDescent="0.25">
      <c r="AN5580" s="136"/>
    </row>
    <row r="5581" spans="40:40" x14ac:dyDescent="0.25">
      <c r="AN5581" s="136"/>
    </row>
    <row r="5582" spans="40:40" x14ac:dyDescent="0.25">
      <c r="AN5582" s="136"/>
    </row>
    <row r="5583" spans="40:40" x14ac:dyDescent="0.25">
      <c r="AN5583" s="136"/>
    </row>
    <row r="5584" spans="40:40" x14ac:dyDescent="0.25">
      <c r="AN5584" s="136"/>
    </row>
    <row r="5585" spans="40:40" x14ac:dyDescent="0.25">
      <c r="AN5585" s="136"/>
    </row>
    <row r="5586" spans="40:40" x14ac:dyDescent="0.25">
      <c r="AN5586" s="136"/>
    </row>
    <row r="5587" spans="40:40" x14ac:dyDescent="0.25">
      <c r="AN5587" s="136"/>
    </row>
    <row r="5588" spans="40:40" x14ac:dyDescent="0.25">
      <c r="AN5588" s="136"/>
    </row>
    <row r="5589" spans="40:40" x14ac:dyDescent="0.25">
      <c r="AN5589" s="136"/>
    </row>
    <row r="5590" spans="40:40" x14ac:dyDescent="0.25">
      <c r="AN5590" s="136"/>
    </row>
    <row r="5591" spans="40:40" x14ac:dyDescent="0.25">
      <c r="AN5591" s="136"/>
    </row>
    <row r="5592" spans="40:40" x14ac:dyDescent="0.25">
      <c r="AN5592" s="136"/>
    </row>
    <row r="5593" spans="40:40" x14ac:dyDescent="0.25">
      <c r="AN5593" s="136"/>
    </row>
    <row r="5594" spans="40:40" x14ac:dyDescent="0.25">
      <c r="AN5594" s="136"/>
    </row>
    <row r="5595" spans="40:40" x14ac:dyDescent="0.25">
      <c r="AN5595" s="136"/>
    </row>
    <row r="5596" spans="40:40" x14ac:dyDescent="0.25">
      <c r="AN5596" s="136"/>
    </row>
    <row r="5597" spans="40:40" x14ac:dyDescent="0.25">
      <c r="AN5597" s="136"/>
    </row>
    <row r="5598" spans="40:40" x14ac:dyDescent="0.25">
      <c r="AN5598" s="136"/>
    </row>
    <row r="5599" spans="40:40" x14ac:dyDescent="0.25">
      <c r="AN5599" s="136"/>
    </row>
    <row r="5600" spans="40:40" x14ac:dyDescent="0.25">
      <c r="AN5600" s="136"/>
    </row>
    <row r="5601" spans="40:40" x14ac:dyDescent="0.25">
      <c r="AN5601" s="136"/>
    </row>
    <row r="5602" spans="40:40" x14ac:dyDescent="0.25">
      <c r="AN5602" s="136"/>
    </row>
    <row r="5603" spans="40:40" x14ac:dyDescent="0.25">
      <c r="AN5603" s="136"/>
    </row>
    <row r="5604" spans="40:40" x14ac:dyDescent="0.25">
      <c r="AN5604" s="136"/>
    </row>
    <row r="5605" spans="40:40" x14ac:dyDescent="0.25">
      <c r="AN5605" s="136"/>
    </row>
    <row r="5606" spans="40:40" x14ac:dyDescent="0.25">
      <c r="AN5606" s="136"/>
    </row>
    <row r="5607" spans="40:40" x14ac:dyDescent="0.25">
      <c r="AN5607" s="136"/>
    </row>
    <row r="5608" spans="40:40" x14ac:dyDescent="0.25">
      <c r="AN5608" s="136"/>
    </row>
    <row r="5609" spans="40:40" x14ac:dyDescent="0.25">
      <c r="AN5609" s="136"/>
    </row>
    <row r="5610" spans="40:40" x14ac:dyDescent="0.25">
      <c r="AN5610" s="136"/>
    </row>
    <row r="5611" spans="40:40" x14ac:dyDescent="0.25">
      <c r="AN5611" s="136"/>
    </row>
    <row r="5612" spans="40:40" x14ac:dyDescent="0.25">
      <c r="AN5612" s="136"/>
    </row>
    <row r="5613" spans="40:40" x14ac:dyDescent="0.25">
      <c r="AN5613" s="136"/>
    </row>
    <row r="5614" spans="40:40" x14ac:dyDescent="0.25">
      <c r="AN5614" s="136"/>
    </row>
    <row r="5615" spans="40:40" x14ac:dyDescent="0.25">
      <c r="AN5615" s="136"/>
    </row>
    <row r="5616" spans="40:40" x14ac:dyDescent="0.25">
      <c r="AN5616" s="136"/>
    </row>
    <row r="5617" spans="40:40" x14ac:dyDescent="0.25">
      <c r="AN5617" s="136"/>
    </row>
    <row r="5618" spans="40:40" x14ac:dyDescent="0.25">
      <c r="AN5618" s="136"/>
    </row>
    <row r="5619" spans="40:40" x14ac:dyDescent="0.25">
      <c r="AN5619" s="136"/>
    </row>
    <row r="5620" spans="40:40" x14ac:dyDescent="0.25">
      <c r="AN5620" s="136"/>
    </row>
    <row r="5621" spans="40:40" x14ac:dyDescent="0.25">
      <c r="AN5621" s="136"/>
    </row>
    <row r="5622" spans="40:40" x14ac:dyDescent="0.25">
      <c r="AN5622" s="136"/>
    </row>
    <row r="5623" spans="40:40" x14ac:dyDescent="0.25">
      <c r="AN5623" s="136"/>
    </row>
    <row r="5624" spans="40:40" x14ac:dyDescent="0.25">
      <c r="AN5624" s="136"/>
    </row>
    <row r="5625" spans="40:40" x14ac:dyDescent="0.25">
      <c r="AN5625" s="136"/>
    </row>
    <row r="5626" spans="40:40" x14ac:dyDescent="0.25">
      <c r="AN5626" s="136"/>
    </row>
    <row r="5627" spans="40:40" x14ac:dyDescent="0.25">
      <c r="AN5627" s="136"/>
    </row>
    <row r="5628" spans="40:40" x14ac:dyDescent="0.25">
      <c r="AN5628" s="136"/>
    </row>
    <row r="5629" spans="40:40" x14ac:dyDescent="0.25">
      <c r="AN5629" s="136"/>
    </row>
    <row r="5630" spans="40:40" x14ac:dyDescent="0.25">
      <c r="AN5630" s="136"/>
    </row>
    <row r="5631" spans="40:40" x14ac:dyDescent="0.25">
      <c r="AN5631" s="136"/>
    </row>
    <row r="5632" spans="40:40" x14ac:dyDescent="0.25">
      <c r="AN5632" s="136"/>
    </row>
    <row r="5633" spans="40:40" x14ac:dyDescent="0.25">
      <c r="AN5633" s="136"/>
    </row>
    <row r="5634" spans="40:40" x14ac:dyDescent="0.25">
      <c r="AN5634" s="136"/>
    </row>
    <row r="5635" spans="40:40" x14ac:dyDescent="0.25">
      <c r="AN5635" s="136"/>
    </row>
    <row r="5636" spans="40:40" x14ac:dyDescent="0.25">
      <c r="AN5636" s="136"/>
    </row>
    <row r="5637" spans="40:40" x14ac:dyDescent="0.25">
      <c r="AN5637" s="136"/>
    </row>
    <row r="5638" spans="40:40" x14ac:dyDescent="0.25">
      <c r="AN5638" s="136"/>
    </row>
    <row r="5639" spans="40:40" x14ac:dyDescent="0.25">
      <c r="AN5639" s="136"/>
    </row>
    <row r="5640" spans="40:40" x14ac:dyDescent="0.25">
      <c r="AN5640" s="136"/>
    </row>
    <row r="5641" spans="40:40" x14ac:dyDescent="0.25">
      <c r="AN5641" s="136"/>
    </row>
    <row r="5642" spans="40:40" x14ac:dyDescent="0.25">
      <c r="AN5642" s="136"/>
    </row>
    <row r="5643" spans="40:40" x14ac:dyDescent="0.25">
      <c r="AN5643" s="136"/>
    </row>
    <row r="5644" spans="40:40" x14ac:dyDescent="0.25">
      <c r="AN5644" s="136"/>
    </row>
    <row r="5645" spans="40:40" x14ac:dyDescent="0.25">
      <c r="AN5645" s="136"/>
    </row>
    <row r="5646" spans="40:40" x14ac:dyDescent="0.25">
      <c r="AN5646" s="136"/>
    </row>
    <row r="5647" spans="40:40" x14ac:dyDescent="0.25">
      <c r="AN5647" s="136"/>
    </row>
    <row r="5648" spans="40:40" x14ac:dyDescent="0.25">
      <c r="AN5648" s="136"/>
    </row>
    <row r="5649" spans="40:40" x14ac:dyDescent="0.25">
      <c r="AN5649" s="136"/>
    </row>
    <row r="5650" spans="40:40" x14ac:dyDescent="0.25">
      <c r="AN5650" s="136"/>
    </row>
    <row r="5651" spans="40:40" x14ac:dyDescent="0.25">
      <c r="AN5651" s="136"/>
    </row>
    <row r="5652" spans="40:40" x14ac:dyDescent="0.25">
      <c r="AN5652" s="136"/>
    </row>
    <row r="5653" spans="40:40" x14ac:dyDescent="0.25">
      <c r="AN5653" s="136"/>
    </row>
    <row r="5654" spans="40:40" x14ac:dyDescent="0.25">
      <c r="AN5654" s="136"/>
    </row>
    <row r="5655" spans="40:40" x14ac:dyDescent="0.25">
      <c r="AN5655" s="136"/>
    </row>
    <row r="5656" spans="40:40" x14ac:dyDescent="0.25">
      <c r="AN5656" s="136"/>
    </row>
    <row r="5657" spans="40:40" x14ac:dyDescent="0.25">
      <c r="AN5657" s="136"/>
    </row>
    <row r="5658" spans="40:40" x14ac:dyDescent="0.25">
      <c r="AN5658" s="136"/>
    </row>
    <row r="5659" spans="40:40" x14ac:dyDescent="0.25">
      <c r="AN5659" s="136"/>
    </row>
    <row r="5660" spans="40:40" x14ac:dyDescent="0.25">
      <c r="AN5660" s="136"/>
    </row>
    <row r="5661" spans="40:40" x14ac:dyDescent="0.25">
      <c r="AN5661" s="136"/>
    </row>
    <row r="5662" spans="40:40" x14ac:dyDescent="0.25">
      <c r="AN5662" s="136"/>
    </row>
    <row r="5663" spans="40:40" x14ac:dyDescent="0.25">
      <c r="AN5663" s="136"/>
    </row>
    <row r="5664" spans="40:40" x14ac:dyDescent="0.25">
      <c r="AN5664" s="136"/>
    </row>
    <row r="5665" spans="40:40" x14ac:dyDescent="0.25">
      <c r="AN5665" s="136"/>
    </row>
    <row r="5666" spans="40:40" x14ac:dyDescent="0.25">
      <c r="AN5666" s="136"/>
    </row>
    <row r="5667" spans="40:40" x14ac:dyDescent="0.25">
      <c r="AN5667" s="136"/>
    </row>
    <row r="5668" spans="40:40" x14ac:dyDescent="0.25">
      <c r="AN5668" s="136"/>
    </row>
    <row r="5669" spans="40:40" x14ac:dyDescent="0.25">
      <c r="AN5669" s="136"/>
    </row>
    <row r="5670" spans="40:40" x14ac:dyDescent="0.25">
      <c r="AN5670" s="136"/>
    </row>
    <row r="5671" spans="40:40" x14ac:dyDescent="0.25">
      <c r="AN5671" s="136"/>
    </row>
    <row r="5672" spans="40:40" x14ac:dyDescent="0.25">
      <c r="AN5672" s="136"/>
    </row>
    <row r="5673" spans="40:40" x14ac:dyDescent="0.25">
      <c r="AN5673" s="136"/>
    </row>
    <row r="5674" spans="40:40" x14ac:dyDescent="0.25">
      <c r="AN5674" s="136"/>
    </row>
    <row r="5675" spans="40:40" x14ac:dyDescent="0.25">
      <c r="AN5675" s="136"/>
    </row>
    <row r="5676" spans="40:40" x14ac:dyDescent="0.25">
      <c r="AN5676" s="136"/>
    </row>
    <row r="5677" spans="40:40" x14ac:dyDescent="0.25">
      <c r="AN5677" s="136"/>
    </row>
    <row r="5678" spans="40:40" x14ac:dyDescent="0.25">
      <c r="AN5678" s="136"/>
    </row>
    <row r="5679" spans="40:40" x14ac:dyDescent="0.25">
      <c r="AN5679" s="136"/>
    </row>
    <row r="5680" spans="40:40" x14ac:dyDescent="0.25">
      <c r="AN5680" s="136"/>
    </row>
    <row r="5681" spans="40:40" x14ac:dyDescent="0.25">
      <c r="AN5681" s="136"/>
    </row>
    <row r="5682" spans="40:40" x14ac:dyDescent="0.25">
      <c r="AN5682" s="136"/>
    </row>
    <row r="5683" spans="40:40" x14ac:dyDescent="0.25">
      <c r="AN5683" s="136"/>
    </row>
    <row r="5684" spans="40:40" x14ac:dyDescent="0.25">
      <c r="AN5684" s="136"/>
    </row>
    <row r="5685" spans="40:40" x14ac:dyDescent="0.25">
      <c r="AN5685" s="136"/>
    </row>
    <row r="5686" spans="40:40" x14ac:dyDescent="0.25">
      <c r="AN5686" s="136"/>
    </row>
    <row r="5687" spans="40:40" x14ac:dyDescent="0.25">
      <c r="AN5687" s="136"/>
    </row>
    <row r="5688" spans="40:40" x14ac:dyDescent="0.25">
      <c r="AN5688" s="136"/>
    </row>
    <row r="5689" spans="40:40" x14ac:dyDescent="0.25">
      <c r="AN5689" s="136"/>
    </row>
    <row r="5690" spans="40:40" x14ac:dyDescent="0.25">
      <c r="AN5690" s="136"/>
    </row>
    <row r="5691" spans="40:40" x14ac:dyDescent="0.25">
      <c r="AN5691" s="136"/>
    </row>
    <row r="5692" spans="40:40" x14ac:dyDescent="0.25">
      <c r="AN5692" s="136"/>
    </row>
    <row r="5693" spans="40:40" x14ac:dyDescent="0.25">
      <c r="AN5693" s="136"/>
    </row>
    <row r="5694" spans="40:40" x14ac:dyDescent="0.25">
      <c r="AN5694" s="136"/>
    </row>
    <row r="5695" spans="40:40" x14ac:dyDescent="0.25">
      <c r="AN5695" s="136"/>
    </row>
    <row r="5696" spans="40:40" x14ac:dyDescent="0.25">
      <c r="AN5696" s="136"/>
    </row>
    <row r="5697" spans="40:40" x14ac:dyDescent="0.25">
      <c r="AN5697" s="136"/>
    </row>
    <row r="5698" spans="40:40" x14ac:dyDescent="0.25">
      <c r="AN5698" s="136"/>
    </row>
    <row r="5699" spans="40:40" x14ac:dyDescent="0.25">
      <c r="AN5699" s="136"/>
    </row>
    <row r="5700" spans="40:40" x14ac:dyDescent="0.25">
      <c r="AN5700" s="136"/>
    </row>
    <row r="5701" spans="40:40" x14ac:dyDescent="0.25">
      <c r="AN5701" s="136"/>
    </row>
    <row r="5702" spans="40:40" x14ac:dyDescent="0.25">
      <c r="AN5702" s="136"/>
    </row>
    <row r="5703" spans="40:40" x14ac:dyDescent="0.25">
      <c r="AN5703" s="136"/>
    </row>
    <row r="5704" spans="40:40" x14ac:dyDescent="0.25">
      <c r="AN5704" s="136"/>
    </row>
    <row r="5705" spans="40:40" x14ac:dyDescent="0.25">
      <c r="AN5705" s="136"/>
    </row>
    <row r="5706" spans="40:40" x14ac:dyDescent="0.25">
      <c r="AN5706" s="136"/>
    </row>
    <row r="5707" spans="40:40" x14ac:dyDescent="0.25">
      <c r="AN5707" s="136"/>
    </row>
    <row r="5708" spans="40:40" x14ac:dyDescent="0.25">
      <c r="AN5708" s="136"/>
    </row>
    <row r="5709" spans="40:40" x14ac:dyDescent="0.25">
      <c r="AN5709" s="136"/>
    </row>
    <row r="5710" spans="40:40" x14ac:dyDescent="0.25">
      <c r="AN5710" s="136"/>
    </row>
    <row r="5711" spans="40:40" x14ac:dyDescent="0.25">
      <c r="AN5711" s="136"/>
    </row>
    <row r="5712" spans="40:40" x14ac:dyDescent="0.25">
      <c r="AN5712" s="136"/>
    </row>
    <row r="5713" spans="40:40" x14ac:dyDescent="0.25">
      <c r="AN5713" s="136"/>
    </row>
    <row r="5714" spans="40:40" x14ac:dyDescent="0.25">
      <c r="AN5714" s="136"/>
    </row>
    <row r="5715" spans="40:40" x14ac:dyDescent="0.25">
      <c r="AN5715" s="136"/>
    </row>
    <row r="5716" spans="40:40" x14ac:dyDescent="0.25">
      <c r="AN5716" s="136"/>
    </row>
    <row r="5717" spans="40:40" x14ac:dyDescent="0.25">
      <c r="AN5717" s="136"/>
    </row>
    <row r="5718" spans="40:40" x14ac:dyDescent="0.25">
      <c r="AN5718" s="136"/>
    </row>
    <row r="5719" spans="40:40" x14ac:dyDescent="0.25">
      <c r="AN5719" s="136"/>
    </row>
    <row r="5720" spans="40:40" x14ac:dyDescent="0.25">
      <c r="AN5720" s="136"/>
    </row>
    <row r="5721" spans="40:40" x14ac:dyDescent="0.25">
      <c r="AN5721" s="136"/>
    </row>
    <row r="5722" spans="40:40" x14ac:dyDescent="0.25">
      <c r="AN5722" s="136"/>
    </row>
    <row r="5723" spans="40:40" x14ac:dyDescent="0.25">
      <c r="AN5723" s="136"/>
    </row>
    <row r="5724" spans="40:40" x14ac:dyDescent="0.25">
      <c r="AN5724" s="136"/>
    </row>
    <row r="5725" spans="40:40" x14ac:dyDescent="0.25">
      <c r="AN5725" s="136"/>
    </row>
    <row r="5726" spans="40:40" x14ac:dyDescent="0.25">
      <c r="AN5726" s="136"/>
    </row>
    <row r="5727" spans="40:40" x14ac:dyDescent="0.25">
      <c r="AN5727" s="136"/>
    </row>
    <row r="5728" spans="40:40" x14ac:dyDescent="0.25">
      <c r="AN5728" s="136"/>
    </row>
    <row r="5729" spans="40:40" x14ac:dyDescent="0.25">
      <c r="AN5729" s="136"/>
    </row>
    <row r="5730" spans="40:40" x14ac:dyDescent="0.25">
      <c r="AN5730" s="136"/>
    </row>
    <row r="5731" spans="40:40" x14ac:dyDescent="0.25">
      <c r="AN5731" s="136"/>
    </row>
    <row r="5732" spans="40:40" x14ac:dyDescent="0.25">
      <c r="AN5732" s="136"/>
    </row>
    <row r="5733" spans="40:40" x14ac:dyDescent="0.25">
      <c r="AN5733" s="136"/>
    </row>
    <row r="5734" spans="40:40" x14ac:dyDescent="0.25">
      <c r="AN5734" s="136"/>
    </row>
    <row r="5735" spans="40:40" x14ac:dyDescent="0.25">
      <c r="AN5735" s="136"/>
    </row>
    <row r="5736" spans="40:40" x14ac:dyDescent="0.25">
      <c r="AN5736" s="136"/>
    </row>
    <row r="5737" spans="40:40" x14ac:dyDescent="0.25">
      <c r="AN5737" s="136"/>
    </row>
    <row r="5738" spans="40:40" x14ac:dyDescent="0.25">
      <c r="AN5738" s="136"/>
    </row>
    <row r="5739" spans="40:40" x14ac:dyDescent="0.25">
      <c r="AN5739" s="136"/>
    </row>
    <row r="5740" spans="40:40" x14ac:dyDescent="0.25">
      <c r="AN5740" s="136"/>
    </row>
    <row r="5741" spans="40:40" x14ac:dyDescent="0.25">
      <c r="AN5741" s="136"/>
    </row>
    <row r="5742" spans="40:40" x14ac:dyDescent="0.25">
      <c r="AN5742" s="136"/>
    </row>
    <row r="5743" spans="40:40" x14ac:dyDescent="0.25">
      <c r="AN5743" s="136"/>
    </row>
    <row r="5744" spans="40:40" x14ac:dyDescent="0.25">
      <c r="AN5744" s="136"/>
    </row>
    <row r="5745" spans="40:40" x14ac:dyDescent="0.25">
      <c r="AN5745" s="136"/>
    </row>
    <row r="5746" spans="40:40" x14ac:dyDescent="0.25">
      <c r="AN5746" s="136"/>
    </row>
    <row r="5747" spans="40:40" x14ac:dyDescent="0.25">
      <c r="AN5747" s="136"/>
    </row>
    <row r="5748" spans="40:40" x14ac:dyDescent="0.25">
      <c r="AN5748" s="136"/>
    </row>
    <row r="5749" spans="40:40" x14ac:dyDescent="0.25">
      <c r="AN5749" s="136"/>
    </row>
    <row r="5750" spans="40:40" x14ac:dyDescent="0.25">
      <c r="AN5750" s="136"/>
    </row>
    <row r="5751" spans="40:40" x14ac:dyDescent="0.25">
      <c r="AN5751" s="136"/>
    </row>
    <row r="5752" spans="40:40" x14ac:dyDescent="0.25">
      <c r="AN5752" s="136"/>
    </row>
    <row r="5753" spans="40:40" x14ac:dyDescent="0.25">
      <c r="AN5753" s="136"/>
    </row>
    <row r="5754" spans="40:40" x14ac:dyDescent="0.25">
      <c r="AN5754" s="136"/>
    </row>
    <row r="5755" spans="40:40" x14ac:dyDescent="0.25">
      <c r="AN5755" s="136"/>
    </row>
    <row r="5756" spans="40:40" x14ac:dyDescent="0.25">
      <c r="AN5756" s="136"/>
    </row>
    <row r="5757" spans="40:40" x14ac:dyDescent="0.25">
      <c r="AN5757" s="136"/>
    </row>
    <row r="5758" spans="40:40" x14ac:dyDescent="0.25">
      <c r="AN5758" s="136"/>
    </row>
    <row r="5759" spans="40:40" x14ac:dyDescent="0.25">
      <c r="AN5759" s="136"/>
    </row>
    <row r="5760" spans="40:40" x14ac:dyDescent="0.25">
      <c r="AN5760" s="136"/>
    </row>
    <row r="5761" spans="40:40" x14ac:dyDescent="0.25">
      <c r="AN5761" s="136"/>
    </row>
    <row r="5762" spans="40:40" x14ac:dyDescent="0.25">
      <c r="AN5762" s="136"/>
    </row>
    <row r="5763" spans="40:40" x14ac:dyDescent="0.25">
      <c r="AN5763" s="136"/>
    </row>
    <row r="5764" spans="40:40" x14ac:dyDescent="0.25">
      <c r="AN5764" s="136"/>
    </row>
    <row r="5765" spans="40:40" x14ac:dyDescent="0.25">
      <c r="AN5765" s="136"/>
    </row>
    <row r="5766" spans="40:40" x14ac:dyDescent="0.25">
      <c r="AN5766" s="136"/>
    </row>
    <row r="5767" spans="40:40" x14ac:dyDescent="0.25">
      <c r="AN5767" s="136"/>
    </row>
    <row r="5768" spans="40:40" x14ac:dyDescent="0.25">
      <c r="AN5768" s="136"/>
    </row>
    <row r="5769" spans="40:40" x14ac:dyDescent="0.25">
      <c r="AN5769" s="136"/>
    </row>
    <row r="5770" spans="40:40" x14ac:dyDescent="0.25">
      <c r="AN5770" s="136"/>
    </row>
    <row r="5771" spans="40:40" x14ac:dyDescent="0.25">
      <c r="AN5771" s="136"/>
    </row>
    <row r="5772" spans="40:40" x14ac:dyDescent="0.25">
      <c r="AN5772" s="136"/>
    </row>
    <row r="5773" spans="40:40" x14ac:dyDescent="0.25">
      <c r="AN5773" s="136"/>
    </row>
    <row r="5774" spans="40:40" x14ac:dyDescent="0.25">
      <c r="AN5774" s="136"/>
    </row>
    <row r="5775" spans="40:40" x14ac:dyDescent="0.25">
      <c r="AN5775" s="136"/>
    </row>
    <row r="5776" spans="40:40" x14ac:dyDescent="0.25">
      <c r="AN5776" s="136"/>
    </row>
    <row r="5777" spans="40:40" x14ac:dyDescent="0.25">
      <c r="AN5777" s="136"/>
    </row>
    <row r="5778" spans="40:40" x14ac:dyDescent="0.25">
      <c r="AN5778" s="136"/>
    </row>
    <row r="5779" spans="40:40" x14ac:dyDescent="0.25">
      <c r="AN5779" s="136"/>
    </row>
    <row r="5780" spans="40:40" x14ac:dyDescent="0.25">
      <c r="AN5780" s="136"/>
    </row>
    <row r="5781" spans="40:40" x14ac:dyDescent="0.25">
      <c r="AN5781" s="136"/>
    </row>
    <row r="5782" spans="40:40" x14ac:dyDescent="0.25">
      <c r="AN5782" s="136"/>
    </row>
    <row r="5783" spans="40:40" x14ac:dyDescent="0.25">
      <c r="AN5783" s="136"/>
    </row>
    <row r="5784" spans="40:40" x14ac:dyDescent="0.25">
      <c r="AN5784" s="136"/>
    </row>
    <row r="5785" spans="40:40" x14ac:dyDescent="0.25">
      <c r="AN5785" s="136"/>
    </row>
    <row r="5786" spans="40:40" x14ac:dyDescent="0.25">
      <c r="AN5786" s="136"/>
    </row>
    <row r="5787" spans="40:40" x14ac:dyDescent="0.25">
      <c r="AN5787" s="136"/>
    </row>
    <row r="5788" spans="40:40" x14ac:dyDescent="0.25">
      <c r="AN5788" s="136"/>
    </row>
    <row r="5789" spans="40:40" x14ac:dyDescent="0.25">
      <c r="AN5789" s="136"/>
    </row>
    <row r="5790" spans="40:40" x14ac:dyDescent="0.25">
      <c r="AN5790" s="136"/>
    </row>
    <row r="5791" spans="40:40" x14ac:dyDescent="0.25">
      <c r="AN5791" s="136"/>
    </row>
    <row r="5792" spans="40:40" x14ac:dyDescent="0.25">
      <c r="AN5792" s="136"/>
    </row>
    <row r="5793" spans="40:40" x14ac:dyDescent="0.25">
      <c r="AN5793" s="136"/>
    </row>
    <row r="5794" spans="40:40" x14ac:dyDescent="0.25">
      <c r="AN5794" s="136"/>
    </row>
    <row r="5795" spans="40:40" x14ac:dyDescent="0.25">
      <c r="AN5795" s="136"/>
    </row>
    <row r="5796" spans="40:40" x14ac:dyDescent="0.25">
      <c r="AN5796" s="136"/>
    </row>
    <row r="5797" spans="40:40" x14ac:dyDescent="0.25">
      <c r="AN5797" s="136"/>
    </row>
    <row r="5798" spans="40:40" x14ac:dyDescent="0.25">
      <c r="AN5798" s="136"/>
    </row>
    <row r="5799" spans="40:40" x14ac:dyDescent="0.25">
      <c r="AN5799" s="136"/>
    </row>
    <row r="5800" spans="40:40" x14ac:dyDescent="0.25">
      <c r="AN5800" s="136"/>
    </row>
    <row r="5801" spans="40:40" x14ac:dyDescent="0.25">
      <c r="AN5801" s="136"/>
    </row>
    <row r="5802" spans="40:40" x14ac:dyDescent="0.25">
      <c r="AN5802" s="136"/>
    </row>
    <row r="5803" spans="40:40" x14ac:dyDescent="0.25">
      <c r="AN5803" s="136"/>
    </row>
    <row r="5804" spans="40:40" x14ac:dyDescent="0.25">
      <c r="AN5804" s="136"/>
    </row>
    <row r="5805" spans="40:40" x14ac:dyDescent="0.25">
      <c r="AN5805" s="136"/>
    </row>
    <row r="5806" spans="40:40" x14ac:dyDescent="0.25">
      <c r="AN5806" s="136"/>
    </row>
    <row r="5807" spans="40:40" x14ac:dyDescent="0.25">
      <c r="AN5807" s="136"/>
    </row>
    <row r="5808" spans="40:40" x14ac:dyDescent="0.25">
      <c r="AN5808" s="136"/>
    </row>
    <row r="5809" spans="40:40" x14ac:dyDescent="0.25">
      <c r="AN5809" s="136"/>
    </row>
    <row r="5810" spans="40:40" x14ac:dyDescent="0.25">
      <c r="AN5810" s="136"/>
    </row>
    <row r="5811" spans="40:40" x14ac:dyDescent="0.25">
      <c r="AN5811" s="136"/>
    </row>
    <row r="5812" spans="40:40" x14ac:dyDescent="0.25">
      <c r="AN5812" s="136"/>
    </row>
    <row r="5813" spans="40:40" x14ac:dyDescent="0.25">
      <c r="AN5813" s="136"/>
    </row>
    <row r="5814" spans="40:40" x14ac:dyDescent="0.25">
      <c r="AN5814" s="136"/>
    </row>
    <row r="5815" spans="40:40" x14ac:dyDescent="0.25">
      <c r="AN5815" s="136"/>
    </row>
    <row r="5816" spans="40:40" x14ac:dyDescent="0.25">
      <c r="AN5816" s="136"/>
    </row>
    <row r="5817" spans="40:40" x14ac:dyDescent="0.25">
      <c r="AN5817" s="136"/>
    </row>
    <row r="5818" spans="40:40" x14ac:dyDescent="0.25">
      <c r="AN5818" s="136"/>
    </row>
    <row r="5819" spans="40:40" x14ac:dyDescent="0.25">
      <c r="AN5819" s="136"/>
    </row>
    <row r="5820" spans="40:40" x14ac:dyDescent="0.25">
      <c r="AN5820" s="136"/>
    </row>
    <row r="5821" spans="40:40" x14ac:dyDescent="0.25">
      <c r="AN5821" s="136"/>
    </row>
    <row r="5822" spans="40:40" x14ac:dyDescent="0.25">
      <c r="AN5822" s="136"/>
    </row>
    <row r="5823" spans="40:40" x14ac:dyDescent="0.25">
      <c r="AN5823" s="136"/>
    </row>
    <row r="5824" spans="40:40" x14ac:dyDescent="0.25">
      <c r="AN5824" s="136"/>
    </row>
    <row r="5825" spans="40:40" x14ac:dyDescent="0.25">
      <c r="AN5825" s="136"/>
    </row>
    <row r="5826" spans="40:40" x14ac:dyDescent="0.25">
      <c r="AN5826" s="136"/>
    </row>
    <row r="5827" spans="40:40" x14ac:dyDescent="0.25">
      <c r="AN5827" s="136"/>
    </row>
    <row r="5828" spans="40:40" x14ac:dyDescent="0.25">
      <c r="AN5828" s="136"/>
    </row>
    <row r="5829" spans="40:40" x14ac:dyDescent="0.25">
      <c r="AN5829" s="136"/>
    </row>
    <row r="5830" spans="40:40" x14ac:dyDescent="0.25">
      <c r="AN5830" s="136"/>
    </row>
    <row r="5831" spans="40:40" x14ac:dyDescent="0.25">
      <c r="AN5831" s="136"/>
    </row>
    <row r="5832" spans="40:40" x14ac:dyDescent="0.25">
      <c r="AN5832" s="136"/>
    </row>
    <row r="5833" spans="40:40" x14ac:dyDescent="0.25">
      <c r="AN5833" s="136"/>
    </row>
    <row r="5834" spans="40:40" x14ac:dyDescent="0.25">
      <c r="AN5834" s="136"/>
    </row>
    <row r="5835" spans="40:40" x14ac:dyDescent="0.25">
      <c r="AN5835" s="136"/>
    </row>
    <row r="5836" spans="40:40" x14ac:dyDescent="0.25">
      <c r="AN5836" s="136"/>
    </row>
    <row r="5837" spans="40:40" x14ac:dyDescent="0.25">
      <c r="AN5837" s="136"/>
    </row>
    <row r="5838" spans="40:40" x14ac:dyDescent="0.25">
      <c r="AN5838" s="136"/>
    </row>
    <row r="5839" spans="40:40" x14ac:dyDescent="0.25">
      <c r="AN5839" s="136"/>
    </row>
    <row r="5840" spans="40:40" x14ac:dyDescent="0.25">
      <c r="AN5840" s="136"/>
    </row>
    <row r="5841" spans="40:40" x14ac:dyDescent="0.25">
      <c r="AN5841" s="136"/>
    </row>
    <row r="5842" spans="40:40" x14ac:dyDescent="0.25">
      <c r="AN5842" s="136"/>
    </row>
    <row r="5843" spans="40:40" x14ac:dyDescent="0.25">
      <c r="AN5843" s="136"/>
    </row>
    <row r="5844" spans="40:40" x14ac:dyDescent="0.25">
      <c r="AN5844" s="136"/>
    </row>
    <row r="5845" spans="40:40" x14ac:dyDescent="0.25">
      <c r="AN5845" s="136"/>
    </row>
    <row r="5846" spans="40:40" x14ac:dyDescent="0.25">
      <c r="AN5846" s="136"/>
    </row>
    <row r="5847" spans="40:40" x14ac:dyDescent="0.25">
      <c r="AN5847" s="136"/>
    </row>
    <row r="5848" spans="40:40" x14ac:dyDescent="0.25">
      <c r="AN5848" s="136"/>
    </row>
    <row r="5849" spans="40:40" x14ac:dyDescent="0.25">
      <c r="AN5849" s="136"/>
    </row>
    <row r="5850" spans="40:40" x14ac:dyDescent="0.25">
      <c r="AN5850" s="136"/>
    </row>
    <row r="5851" spans="40:40" x14ac:dyDescent="0.25">
      <c r="AN5851" s="136"/>
    </row>
    <row r="5852" spans="40:40" x14ac:dyDescent="0.25">
      <c r="AN5852" s="136"/>
    </row>
    <row r="5853" spans="40:40" x14ac:dyDescent="0.25">
      <c r="AN5853" s="136"/>
    </row>
    <row r="5854" spans="40:40" x14ac:dyDescent="0.25">
      <c r="AN5854" s="136"/>
    </row>
    <row r="5855" spans="40:40" x14ac:dyDescent="0.25">
      <c r="AN5855" s="136"/>
    </row>
    <row r="5856" spans="40:40" x14ac:dyDescent="0.25">
      <c r="AN5856" s="136"/>
    </row>
    <row r="5857" spans="40:40" x14ac:dyDescent="0.25">
      <c r="AN5857" s="136"/>
    </row>
    <row r="5858" spans="40:40" x14ac:dyDescent="0.25">
      <c r="AN5858" s="136"/>
    </row>
    <row r="5859" spans="40:40" x14ac:dyDescent="0.25">
      <c r="AN5859" s="136"/>
    </row>
    <row r="5860" spans="40:40" x14ac:dyDescent="0.25">
      <c r="AN5860" s="136"/>
    </row>
    <row r="5861" spans="40:40" x14ac:dyDescent="0.25">
      <c r="AN5861" s="136"/>
    </row>
    <row r="5862" spans="40:40" x14ac:dyDescent="0.25">
      <c r="AN5862" s="136"/>
    </row>
    <row r="5863" spans="40:40" x14ac:dyDescent="0.25">
      <c r="AN5863" s="136"/>
    </row>
    <row r="5864" spans="40:40" x14ac:dyDescent="0.25">
      <c r="AN5864" s="136"/>
    </row>
    <row r="5865" spans="40:40" x14ac:dyDescent="0.25">
      <c r="AN5865" s="136"/>
    </row>
    <row r="5866" spans="40:40" x14ac:dyDescent="0.25">
      <c r="AN5866" s="136"/>
    </row>
    <row r="5867" spans="40:40" x14ac:dyDescent="0.25">
      <c r="AN5867" s="136"/>
    </row>
    <row r="5868" spans="40:40" x14ac:dyDescent="0.25">
      <c r="AN5868" s="136"/>
    </row>
    <row r="5869" spans="40:40" x14ac:dyDescent="0.25">
      <c r="AN5869" s="136"/>
    </row>
    <row r="5870" spans="40:40" x14ac:dyDescent="0.25">
      <c r="AN5870" s="136"/>
    </row>
    <row r="5871" spans="40:40" x14ac:dyDescent="0.25">
      <c r="AN5871" s="136"/>
    </row>
    <row r="5872" spans="40:40" x14ac:dyDescent="0.25">
      <c r="AN5872" s="136"/>
    </row>
    <row r="5873" spans="40:40" x14ac:dyDescent="0.25">
      <c r="AN5873" s="136"/>
    </row>
    <row r="5874" spans="40:40" x14ac:dyDescent="0.25">
      <c r="AN5874" s="136"/>
    </row>
    <row r="5875" spans="40:40" x14ac:dyDescent="0.25">
      <c r="AN5875" s="136"/>
    </row>
    <row r="5876" spans="40:40" x14ac:dyDescent="0.25">
      <c r="AN5876" s="136"/>
    </row>
    <row r="5877" spans="40:40" x14ac:dyDescent="0.25">
      <c r="AN5877" s="136"/>
    </row>
    <row r="5878" spans="40:40" x14ac:dyDescent="0.25">
      <c r="AN5878" s="136"/>
    </row>
    <row r="5879" spans="40:40" x14ac:dyDescent="0.25">
      <c r="AN5879" s="136"/>
    </row>
    <row r="5880" spans="40:40" x14ac:dyDescent="0.25">
      <c r="AN5880" s="136"/>
    </row>
    <row r="5881" spans="40:40" x14ac:dyDescent="0.25">
      <c r="AN5881" s="136"/>
    </row>
    <row r="5882" spans="40:40" x14ac:dyDescent="0.25">
      <c r="AN5882" s="136"/>
    </row>
    <row r="5883" spans="40:40" x14ac:dyDescent="0.25">
      <c r="AN5883" s="136"/>
    </row>
    <row r="5884" spans="40:40" x14ac:dyDescent="0.25">
      <c r="AN5884" s="136"/>
    </row>
    <row r="5885" spans="40:40" x14ac:dyDescent="0.25">
      <c r="AN5885" s="136"/>
    </row>
    <row r="5886" spans="40:40" x14ac:dyDescent="0.25">
      <c r="AN5886" s="136"/>
    </row>
    <row r="5887" spans="40:40" x14ac:dyDescent="0.25">
      <c r="AN5887" s="136"/>
    </row>
    <row r="5888" spans="40:40" x14ac:dyDescent="0.25">
      <c r="AN5888" s="136"/>
    </row>
    <row r="5889" spans="40:40" x14ac:dyDescent="0.25">
      <c r="AN5889" s="136"/>
    </row>
    <row r="5890" spans="40:40" x14ac:dyDescent="0.25">
      <c r="AN5890" s="136"/>
    </row>
    <row r="5891" spans="40:40" x14ac:dyDescent="0.25">
      <c r="AN5891" s="136"/>
    </row>
    <row r="5892" spans="40:40" x14ac:dyDescent="0.25">
      <c r="AN5892" s="136"/>
    </row>
    <row r="5893" spans="40:40" x14ac:dyDescent="0.25">
      <c r="AN5893" s="136"/>
    </row>
    <row r="5894" spans="40:40" x14ac:dyDescent="0.25">
      <c r="AN5894" s="136"/>
    </row>
    <row r="5895" spans="40:40" x14ac:dyDescent="0.25">
      <c r="AN5895" s="136"/>
    </row>
    <row r="5896" spans="40:40" x14ac:dyDescent="0.25">
      <c r="AN5896" s="136"/>
    </row>
    <row r="5897" spans="40:40" x14ac:dyDescent="0.25">
      <c r="AN5897" s="136"/>
    </row>
    <row r="5898" spans="40:40" x14ac:dyDescent="0.25">
      <c r="AN5898" s="136"/>
    </row>
    <row r="5899" spans="40:40" x14ac:dyDescent="0.25">
      <c r="AN5899" s="136"/>
    </row>
    <row r="5900" spans="40:40" x14ac:dyDescent="0.25">
      <c r="AN5900" s="136"/>
    </row>
    <row r="5901" spans="40:40" x14ac:dyDescent="0.25">
      <c r="AN5901" s="136"/>
    </row>
    <row r="5902" spans="40:40" x14ac:dyDescent="0.25">
      <c r="AN5902" s="136"/>
    </row>
    <row r="5903" spans="40:40" x14ac:dyDescent="0.25">
      <c r="AN5903" s="136"/>
    </row>
    <row r="5904" spans="40:40" x14ac:dyDescent="0.25">
      <c r="AN5904" s="136"/>
    </row>
    <row r="5905" spans="40:40" x14ac:dyDescent="0.25">
      <c r="AN5905" s="136"/>
    </row>
    <row r="5906" spans="40:40" x14ac:dyDescent="0.25">
      <c r="AN5906" s="136"/>
    </row>
    <row r="5907" spans="40:40" x14ac:dyDescent="0.25">
      <c r="AN5907" s="136"/>
    </row>
    <row r="5908" spans="40:40" x14ac:dyDescent="0.25">
      <c r="AN5908" s="136"/>
    </row>
    <row r="5909" spans="40:40" x14ac:dyDescent="0.25">
      <c r="AN5909" s="136"/>
    </row>
    <row r="5910" spans="40:40" x14ac:dyDescent="0.25">
      <c r="AN5910" s="136"/>
    </row>
    <row r="5911" spans="40:40" x14ac:dyDescent="0.25">
      <c r="AN5911" s="136"/>
    </row>
    <row r="5912" spans="40:40" x14ac:dyDescent="0.25">
      <c r="AN5912" s="136"/>
    </row>
    <row r="5913" spans="40:40" x14ac:dyDescent="0.25">
      <c r="AN5913" s="136"/>
    </row>
    <row r="5914" spans="40:40" x14ac:dyDescent="0.25">
      <c r="AN5914" s="136"/>
    </row>
    <row r="5915" spans="40:40" x14ac:dyDescent="0.25">
      <c r="AN5915" s="136"/>
    </row>
    <row r="5916" spans="40:40" x14ac:dyDescent="0.25">
      <c r="AN5916" s="136"/>
    </row>
    <row r="5917" spans="40:40" x14ac:dyDescent="0.25">
      <c r="AN5917" s="136"/>
    </row>
    <row r="5918" spans="40:40" x14ac:dyDescent="0.25">
      <c r="AN5918" s="136"/>
    </row>
    <row r="5919" spans="40:40" x14ac:dyDescent="0.25">
      <c r="AN5919" s="136"/>
    </row>
    <row r="5920" spans="40:40" x14ac:dyDescent="0.25">
      <c r="AN5920" s="136"/>
    </row>
    <row r="5921" spans="40:40" x14ac:dyDescent="0.25">
      <c r="AN5921" s="136"/>
    </row>
    <row r="5922" spans="40:40" x14ac:dyDescent="0.25">
      <c r="AN5922" s="136"/>
    </row>
    <row r="5923" spans="40:40" x14ac:dyDescent="0.25">
      <c r="AN5923" s="136"/>
    </row>
    <row r="5924" spans="40:40" x14ac:dyDescent="0.25">
      <c r="AN5924" s="136"/>
    </row>
    <row r="5925" spans="40:40" x14ac:dyDescent="0.25">
      <c r="AN5925" s="136"/>
    </row>
    <row r="5926" spans="40:40" x14ac:dyDescent="0.25">
      <c r="AN5926" s="136"/>
    </row>
    <row r="5927" spans="40:40" x14ac:dyDescent="0.25">
      <c r="AN5927" s="136"/>
    </row>
    <row r="5928" spans="40:40" x14ac:dyDescent="0.25">
      <c r="AN5928" s="136"/>
    </row>
    <row r="5929" spans="40:40" x14ac:dyDescent="0.25">
      <c r="AN5929" s="136"/>
    </row>
    <row r="5930" spans="40:40" x14ac:dyDescent="0.25">
      <c r="AN5930" s="136"/>
    </row>
    <row r="5931" spans="40:40" x14ac:dyDescent="0.25">
      <c r="AN5931" s="136"/>
    </row>
    <row r="5932" spans="40:40" x14ac:dyDescent="0.25">
      <c r="AN5932" s="136"/>
    </row>
    <row r="5933" spans="40:40" x14ac:dyDescent="0.25">
      <c r="AN5933" s="136"/>
    </row>
    <row r="5934" spans="40:40" x14ac:dyDescent="0.25">
      <c r="AN5934" s="136"/>
    </row>
    <row r="5935" spans="40:40" x14ac:dyDescent="0.25">
      <c r="AN5935" s="136"/>
    </row>
    <row r="5936" spans="40:40" x14ac:dyDescent="0.25">
      <c r="AN5936" s="136"/>
    </row>
    <row r="5937" spans="40:40" x14ac:dyDescent="0.25">
      <c r="AN5937" s="136"/>
    </row>
    <row r="5938" spans="40:40" x14ac:dyDescent="0.25">
      <c r="AN5938" s="136"/>
    </row>
    <row r="5939" spans="40:40" x14ac:dyDescent="0.25">
      <c r="AN5939" s="136"/>
    </row>
    <row r="5940" spans="40:40" x14ac:dyDescent="0.25">
      <c r="AN5940" s="136"/>
    </row>
    <row r="5941" spans="40:40" x14ac:dyDescent="0.25">
      <c r="AN5941" s="136"/>
    </row>
    <row r="5942" spans="40:40" x14ac:dyDescent="0.25">
      <c r="AN5942" s="136"/>
    </row>
    <row r="5943" spans="40:40" x14ac:dyDescent="0.25">
      <c r="AN5943" s="136"/>
    </row>
    <row r="5944" spans="40:40" x14ac:dyDescent="0.25">
      <c r="AN5944" s="136"/>
    </row>
    <row r="5945" spans="40:40" x14ac:dyDescent="0.25">
      <c r="AN5945" s="136"/>
    </row>
    <row r="5946" spans="40:40" x14ac:dyDescent="0.25">
      <c r="AN5946" s="136"/>
    </row>
    <row r="5947" spans="40:40" x14ac:dyDescent="0.25">
      <c r="AN5947" s="136"/>
    </row>
    <row r="5948" spans="40:40" x14ac:dyDescent="0.25">
      <c r="AN5948" s="136"/>
    </row>
    <row r="5949" spans="40:40" x14ac:dyDescent="0.25">
      <c r="AN5949" s="136"/>
    </row>
    <row r="5950" spans="40:40" x14ac:dyDescent="0.25">
      <c r="AN5950" s="136"/>
    </row>
    <row r="5951" spans="40:40" x14ac:dyDescent="0.25">
      <c r="AN5951" s="136"/>
    </row>
    <row r="5952" spans="40:40" x14ac:dyDescent="0.25">
      <c r="AN5952" s="136"/>
    </row>
    <row r="5953" spans="40:40" x14ac:dyDescent="0.25">
      <c r="AN5953" s="136"/>
    </row>
    <row r="5954" spans="40:40" x14ac:dyDescent="0.25">
      <c r="AN5954" s="136"/>
    </row>
    <row r="5955" spans="40:40" x14ac:dyDescent="0.25">
      <c r="AN5955" s="136"/>
    </row>
    <row r="5956" spans="40:40" x14ac:dyDescent="0.25">
      <c r="AN5956" s="136"/>
    </row>
    <row r="5957" spans="40:40" x14ac:dyDescent="0.25">
      <c r="AN5957" s="136"/>
    </row>
    <row r="5958" spans="40:40" x14ac:dyDescent="0.25">
      <c r="AN5958" s="136"/>
    </row>
    <row r="5959" spans="40:40" x14ac:dyDescent="0.25">
      <c r="AN5959" s="136"/>
    </row>
    <row r="5960" spans="40:40" x14ac:dyDescent="0.25">
      <c r="AN5960" s="136"/>
    </row>
    <row r="5961" spans="40:40" x14ac:dyDescent="0.25">
      <c r="AN5961" s="136"/>
    </row>
    <row r="5962" spans="40:40" x14ac:dyDescent="0.25">
      <c r="AN5962" s="136"/>
    </row>
    <row r="5963" spans="40:40" x14ac:dyDescent="0.25">
      <c r="AN5963" s="136"/>
    </row>
    <row r="5964" spans="40:40" x14ac:dyDescent="0.25">
      <c r="AN5964" s="136"/>
    </row>
    <row r="5965" spans="40:40" x14ac:dyDescent="0.25">
      <c r="AN5965" s="136"/>
    </row>
    <row r="5966" spans="40:40" x14ac:dyDescent="0.25">
      <c r="AN5966" s="136"/>
    </row>
    <row r="5967" spans="40:40" x14ac:dyDescent="0.25">
      <c r="AN5967" s="136"/>
    </row>
    <row r="5968" spans="40:40" x14ac:dyDescent="0.25">
      <c r="AN5968" s="136"/>
    </row>
    <row r="5969" spans="40:40" x14ac:dyDescent="0.25">
      <c r="AN5969" s="136"/>
    </row>
    <row r="5970" spans="40:40" x14ac:dyDescent="0.25">
      <c r="AN5970" s="136"/>
    </row>
    <row r="5971" spans="40:40" x14ac:dyDescent="0.25">
      <c r="AN5971" s="136"/>
    </row>
    <row r="5972" spans="40:40" x14ac:dyDescent="0.25">
      <c r="AN5972" s="136"/>
    </row>
    <row r="5973" spans="40:40" x14ac:dyDescent="0.25">
      <c r="AN5973" s="136"/>
    </row>
    <row r="5974" spans="40:40" x14ac:dyDescent="0.25">
      <c r="AN5974" s="136"/>
    </row>
    <row r="5975" spans="40:40" x14ac:dyDescent="0.25">
      <c r="AN5975" s="136"/>
    </row>
    <row r="5976" spans="40:40" x14ac:dyDescent="0.25">
      <c r="AN5976" s="136"/>
    </row>
    <row r="5977" spans="40:40" x14ac:dyDescent="0.25">
      <c r="AN5977" s="136"/>
    </row>
    <row r="5978" spans="40:40" x14ac:dyDescent="0.25">
      <c r="AN5978" s="136"/>
    </row>
    <row r="5979" spans="40:40" x14ac:dyDescent="0.25">
      <c r="AN5979" s="136"/>
    </row>
    <row r="5980" spans="40:40" x14ac:dyDescent="0.25">
      <c r="AN5980" s="136"/>
    </row>
    <row r="5981" spans="40:40" x14ac:dyDescent="0.25">
      <c r="AN5981" s="136"/>
    </row>
    <row r="5982" spans="40:40" x14ac:dyDescent="0.25">
      <c r="AN5982" s="136"/>
    </row>
    <row r="5983" spans="40:40" x14ac:dyDescent="0.25">
      <c r="AN5983" s="136"/>
    </row>
    <row r="5984" spans="40:40" x14ac:dyDescent="0.25">
      <c r="AN5984" s="136"/>
    </row>
    <row r="5985" spans="40:40" x14ac:dyDescent="0.25">
      <c r="AN5985" s="136"/>
    </row>
    <row r="5986" spans="40:40" x14ac:dyDescent="0.25">
      <c r="AN5986" s="136"/>
    </row>
    <row r="5987" spans="40:40" x14ac:dyDescent="0.25">
      <c r="AN5987" s="136"/>
    </row>
    <row r="5988" spans="40:40" x14ac:dyDescent="0.25">
      <c r="AN5988" s="136"/>
    </row>
    <row r="5989" spans="40:40" x14ac:dyDescent="0.25">
      <c r="AN5989" s="136"/>
    </row>
    <row r="5990" spans="40:40" x14ac:dyDescent="0.25">
      <c r="AN5990" s="136"/>
    </row>
    <row r="5991" spans="40:40" x14ac:dyDescent="0.25">
      <c r="AN5991" s="136"/>
    </row>
    <row r="5992" spans="40:40" x14ac:dyDescent="0.25">
      <c r="AN5992" s="136"/>
    </row>
    <row r="5993" spans="40:40" x14ac:dyDescent="0.25">
      <c r="AN5993" s="136"/>
    </row>
    <row r="5994" spans="40:40" x14ac:dyDescent="0.25">
      <c r="AN5994" s="136"/>
    </row>
    <row r="5995" spans="40:40" x14ac:dyDescent="0.25">
      <c r="AN5995" s="136"/>
    </row>
    <row r="5996" spans="40:40" x14ac:dyDescent="0.25">
      <c r="AN5996" s="136"/>
    </row>
    <row r="5997" spans="40:40" x14ac:dyDescent="0.25">
      <c r="AN5997" s="136"/>
    </row>
    <row r="5998" spans="40:40" x14ac:dyDescent="0.25">
      <c r="AN5998" s="136"/>
    </row>
    <row r="5999" spans="40:40" x14ac:dyDescent="0.25">
      <c r="AN5999" s="136"/>
    </row>
    <row r="6000" spans="40:40" x14ac:dyDescent="0.25">
      <c r="AN6000" s="136"/>
    </row>
    <row r="6001" spans="40:40" x14ac:dyDescent="0.25">
      <c r="AN6001" s="136"/>
    </row>
    <row r="6002" spans="40:40" x14ac:dyDescent="0.25">
      <c r="AN6002" s="136"/>
    </row>
    <row r="6003" spans="40:40" x14ac:dyDescent="0.25">
      <c r="AN6003" s="136"/>
    </row>
    <row r="6004" spans="40:40" x14ac:dyDescent="0.25">
      <c r="AN6004" s="136"/>
    </row>
    <row r="6005" spans="40:40" x14ac:dyDescent="0.25">
      <c r="AN6005" s="136"/>
    </row>
    <row r="6006" spans="40:40" x14ac:dyDescent="0.25">
      <c r="AN6006" s="136"/>
    </row>
    <row r="6007" spans="40:40" x14ac:dyDescent="0.25">
      <c r="AN6007" s="136"/>
    </row>
    <row r="6008" spans="40:40" x14ac:dyDescent="0.25">
      <c r="AN6008" s="136"/>
    </row>
    <row r="6009" spans="40:40" x14ac:dyDescent="0.25">
      <c r="AN6009" s="136"/>
    </row>
    <row r="6010" spans="40:40" x14ac:dyDescent="0.25">
      <c r="AN6010" s="136"/>
    </row>
    <row r="6011" spans="40:40" x14ac:dyDescent="0.25">
      <c r="AN6011" s="136"/>
    </row>
    <row r="6012" spans="40:40" x14ac:dyDescent="0.25">
      <c r="AN6012" s="136"/>
    </row>
    <row r="6013" spans="40:40" x14ac:dyDescent="0.25">
      <c r="AN6013" s="136"/>
    </row>
    <row r="6014" spans="40:40" x14ac:dyDescent="0.25">
      <c r="AN6014" s="136"/>
    </row>
    <row r="6015" spans="40:40" x14ac:dyDescent="0.25">
      <c r="AN6015" s="136"/>
    </row>
    <row r="6016" spans="40:40" x14ac:dyDescent="0.25">
      <c r="AN6016" s="136"/>
    </row>
    <row r="6017" spans="40:40" x14ac:dyDescent="0.25">
      <c r="AN6017" s="136"/>
    </row>
    <row r="6018" spans="40:40" x14ac:dyDescent="0.25">
      <c r="AN6018" s="136"/>
    </row>
    <row r="6019" spans="40:40" x14ac:dyDescent="0.25">
      <c r="AN6019" s="136"/>
    </row>
    <row r="6020" spans="40:40" x14ac:dyDescent="0.25">
      <c r="AN6020" s="136"/>
    </row>
    <row r="6021" spans="40:40" x14ac:dyDescent="0.25">
      <c r="AN6021" s="136"/>
    </row>
    <row r="6022" spans="40:40" x14ac:dyDescent="0.25">
      <c r="AN6022" s="136"/>
    </row>
    <row r="6023" spans="40:40" x14ac:dyDescent="0.25">
      <c r="AN6023" s="136"/>
    </row>
    <row r="6024" spans="40:40" x14ac:dyDescent="0.25">
      <c r="AN6024" s="136"/>
    </row>
    <row r="6025" spans="40:40" x14ac:dyDescent="0.25">
      <c r="AN6025" s="136"/>
    </row>
    <row r="6026" spans="40:40" x14ac:dyDescent="0.25">
      <c r="AN6026" s="136"/>
    </row>
    <row r="6027" spans="40:40" x14ac:dyDescent="0.25">
      <c r="AN6027" s="136"/>
    </row>
    <row r="6028" spans="40:40" x14ac:dyDescent="0.25">
      <c r="AN6028" s="136"/>
    </row>
    <row r="6029" spans="40:40" x14ac:dyDescent="0.25">
      <c r="AN6029" s="136"/>
    </row>
    <row r="6030" spans="40:40" x14ac:dyDescent="0.25">
      <c r="AN6030" s="136"/>
    </row>
    <row r="6031" spans="40:40" x14ac:dyDescent="0.25">
      <c r="AN6031" s="136"/>
    </row>
    <row r="6032" spans="40:40" x14ac:dyDescent="0.25">
      <c r="AN6032" s="136"/>
    </row>
    <row r="6033" spans="40:40" x14ac:dyDescent="0.25">
      <c r="AN6033" s="136"/>
    </row>
    <row r="6034" spans="40:40" x14ac:dyDescent="0.25">
      <c r="AN6034" s="136"/>
    </row>
    <row r="6035" spans="40:40" x14ac:dyDescent="0.25">
      <c r="AN6035" s="136"/>
    </row>
    <row r="6036" spans="40:40" x14ac:dyDescent="0.25">
      <c r="AN6036" s="136"/>
    </row>
    <row r="6037" spans="40:40" x14ac:dyDescent="0.25">
      <c r="AN6037" s="136"/>
    </row>
    <row r="6038" spans="40:40" x14ac:dyDescent="0.25">
      <c r="AN6038" s="136"/>
    </row>
    <row r="6039" spans="40:40" x14ac:dyDescent="0.25">
      <c r="AN6039" s="136"/>
    </row>
    <row r="6040" spans="40:40" x14ac:dyDescent="0.25">
      <c r="AN6040" s="136"/>
    </row>
    <row r="6041" spans="40:40" x14ac:dyDescent="0.25">
      <c r="AN6041" s="136"/>
    </row>
    <row r="6042" spans="40:40" x14ac:dyDescent="0.25">
      <c r="AN6042" s="136"/>
    </row>
    <row r="6043" spans="40:40" x14ac:dyDescent="0.25">
      <c r="AN6043" s="136"/>
    </row>
    <row r="6044" spans="40:40" x14ac:dyDescent="0.25">
      <c r="AN6044" s="136"/>
    </row>
    <row r="6045" spans="40:40" x14ac:dyDescent="0.25">
      <c r="AN6045" s="136"/>
    </row>
    <row r="6046" spans="40:40" x14ac:dyDescent="0.25">
      <c r="AN6046" s="136"/>
    </row>
    <row r="6047" spans="40:40" x14ac:dyDescent="0.25">
      <c r="AN6047" s="136"/>
    </row>
    <row r="6048" spans="40:40" x14ac:dyDescent="0.25">
      <c r="AN6048" s="136"/>
    </row>
    <row r="6049" spans="40:40" x14ac:dyDescent="0.25">
      <c r="AN6049" s="136"/>
    </row>
    <row r="6050" spans="40:40" x14ac:dyDescent="0.25">
      <c r="AN6050" s="136"/>
    </row>
    <row r="6051" spans="40:40" x14ac:dyDescent="0.25">
      <c r="AN6051" s="136"/>
    </row>
    <row r="6052" spans="40:40" x14ac:dyDescent="0.25">
      <c r="AN6052" s="136"/>
    </row>
    <row r="6053" spans="40:40" x14ac:dyDescent="0.25">
      <c r="AN6053" s="136"/>
    </row>
    <row r="6054" spans="40:40" x14ac:dyDescent="0.25">
      <c r="AN6054" s="136"/>
    </row>
    <row r="6055" spans="40:40" x14ac:dyDescent="0.25">
      <c r="AN6055" s="136"/>
    </row>
    <row r="6056" spans="40:40" x14ac:dyDescent="0.25">
      <c r="AN6056" s="136"/>
    </row>
    <row r="6057" spans="40:40" x14ac:dyDescent="0.25">
      <c r="AN6057" s="136"/>
    </row>
    <row r="6058" spans="40:40" x14ac:dyDescent="0.25">
      <c r="AN6058" s="136"/>
    </row>
    <row r="6059" spans="40:40" x14ac:dyDescent="0.25">
      <c r="AN6059" s="136"/>
    </row>
    <row r="6060" spans="40:40" x14ac:dyDescent="0.25">
      <c r="AN6060" s="136"/>
    </row>
    <row r="6061" spans="40:40" x14ac:dyDescent="0.25">
      <c r="AN6061" s="136"/>
    </row>
    <row r="6062" spans="40:40" x14ac:dyDescent="0.25">
      <c r="AN6062" s="136"/>
    </row>
    <row r="6063" spans="40:40" x14ac:dyDescent="0.25">
      <c r="AN6063" s="136"/>
    </row>
    <row r="6064" spans="40:40" x14ac:dyDescent="0.25">
      <c r="AN6064" s="136"/>
    </row>
    <row r="6065" spans="40:40" x14ac:dyDescent="0.25">
      <c r="AN6065" s="136"/>
    </row>
    <row r="6066" spans="40:40" x14ac:dyDescent="0.25">
      <c r="AN6066" s="136"/>
    </row>
    <row r="6067" spans="40:40" x14ac:dyDescent="0.25">
      <c r="AN6067" s="136"/>
    </row>
    <row r="6068" spans="40:40" x14ac:dyDescent="0.25">
      <c r="AN6068" s="136"/>
    </row>
    <row r="6069" spans="40:40" x14ac:dyDescent="0.25">
      <c r="AN6069" s="136"/>
    </row>
    <row r="6070" spans="40:40" x14ac:dyDescent="0.25">
      <c r="AN6070" s="136"/>
    </row>
    <row r="6071" spans="40:40" x14ac:dyDescent="0.25">
      <c r="AN6071" s="136"/>
    </row>
    <row r="6072" spans="40:40" x14ac:dyDescent="0.25">
      <c r="AN6072" s="136"/>
    </row>
    <row r="6073" spans="40:40" x14ac:dyDescent="0.25">
      <c r="AN6073" s="136"/>
    </row>
    <row r="6074" spans="40:40" x14ac:dyDescent="0.25">
      <c r="AN6074" s="136"/>
    </row>
    <row r="6075" spans="40:40" x14ac:dyDescent="0.25">
      <c r="AN6075" s="136"/>
    </row>
    <row r="6076" spans="40:40" x14ac:dyDescent="0.25">
      <c r="AN6076" s="136"/>
    </row>
    <row r="6077" spans="40:40" x14ac:dyDescent="0.25">
      <c r="AN6077" s="136"/>
    </row>
    <row r="6078" spans="40:40" x14ac:dyDescent="0.25">
      <c r="AN6078" s="136"/>
    </row>
    <row r="6079" spans="40:40" x14ac:dyDescent="0.25">
      <c r="AN6079" s="136"/>
    </row>
    <row r="6080" spans="40:40" x14ac:dyDescent="0.25">
      <c r="AN6080" s="136"/>
    </row>
    <row r="6081" spans="40:40" x14ac:dyDescent="0.25">
      <c r="AN6081" s="136"/>
    </row>
    <row r="6082" spans="40:40" x14ac:dyDescent="0.25">
      <c r="AN6082" s="136"/>
    </row>
    <row r="6083" spans="40:40" x14ac:dyDescent="0.25">
      <c r="AN6083" s="136"/>
    </row>
    <row r="6084" spans="40:40" x14ac:dyDescent="0.25">
      <c r="AN6084" s="136"/>
    </row>
    <row r="6085" spans="40:40" x14ac:dyDescent="0.25">
      <c r="AN6085" s="136"/>
    </row>
    <row r="6086" spans="40:40" x14ac:dyDescent="0.25">
      <c r="AN6086" s="136"/>
    </row>
    <row r="6087" spans="40:40" x14ac:dyDescent="0.25">
      <c r="AN6087" s="136"/>
    </row>
    <row r="6088" spans="40:40" x14ac:dyDescent="0.25">
      <c r="AN6088" s="136"/>
    </row>
    <row r="6089" spans="40:40" x14ac:dyDescent="0.25">
      <c r="AN6089" s="136"/>
    </row>
    <row r="6090" spans="40:40" x14ac:dyDescent="0.25">
      <c r="AN6090" s="136"/>
    </row>
    <row r="6091" spans="40:40" x14ac:dyDescent="0.25">
      <c r="AN6091" s="136"/>
    </row>
    <row r="6092" spans="40:40" x14ac:dyDescent="0.25">
      <c r="AN6092" s="136"/>
    </row>
    <row r="6093" spans="40:40" x14ac:dyDescent="0.25">
      <c r="AN6093" s="136"/>
    </row>
    <row r="6094" spans="40:40" x14ac:dyDescent="0.25">
      <c r="AN6094" s="136"/>
    </row>
    <row r="6095" spans="40:40" x14ac:dyDescent="0.25">
      <c r="AN6095" s="136"/>
    </row>
    <row r="6096" spans="40:40" x14ac:dyDescent="0.25">
      <c r="AN6096" s="136"/>
    </row>
    <row r="6097" spans="40:40" x14ac:dyDescent="0.25">
      <c r="AN6097" s="136"/>
    </row>
    <row r="6098" spans="40:40" x14ac:dyDescent="0.25">
      <c r="AN6098" s="136"/>
    </row>
    <row r="6099" spans="40:40" x14ac:dyDescent="0.25">
      <c r="AN6099" s="136"/>
    </row>
    <row r="6100" spans="40:40" x14ac:dyDescent="0.25">
      <c r="AN6100" s="136"/>
    </row>
    <row r="6101" spans="40:40" x14ac:dyDescent="0.25">
      <c r="AN6101" s="136"/>
    </row>
    <row r="6102" spans="40:40" x14ac:dyDescent="0.25">
      <c r="AN6102" s="136"/>
    </row>
    <row r="6103" spans="40:40" x14ac:dyDescent="0.25">
      <c r="AN6103" s="136"/>
    </row>
    <row r="6104" spans="40:40" x14ac:dyDescent="0.25">
      <c r="AN6104" s="136"/>
    </row>
    <row r="6105" spans="40:40" x14ac:dyDescent="0.25">
      <c r="AN6105" s="136"/>
    </row>
    <row r="6106" spans="40:40" x14ac:dyDescent="0.25">
      <c r="AN6106" s="136"/>
    </row>
    <row r="6107" spans="40:40" x14ac:dyDescent="0.25">
      <c r="AN6107" s="136"/>
    </row>
    <row r="6108" spans="40:40" x14ac:dyDescent="0.25">
      <c r="AN6108" s="136"/>
    </row>
    <row r="6109" spans="40:40" x14ac:dyDescent="0.25">
      <c r="AN6109" s="136"/>
    </row>
    <row r="6110" spans="40:40" x14ac:dyDescent="0.25">
      <c r="AN6110" s="136"/>
    </row>
    <row r="6111" spans="40:40" x14ac:dyDescent="0.25">
      <c r="AN6111" s="136"/>
    </row>
    <row r="6112" spans="40:40" x14ac:dyDescent="0.25">
      <c r="AN6112" s="136"/>
    </row>
    <row r="6113" spans="40:40" x14ac:dyDescent="0.25">
      <c r="AN6113" s="136"/>
    </row>
    <row r="6114" spans="40:40" x14ac:dyDescent="0.25">
      <c r="AN6114" s="136"/>
    </row>
    <row r="6115" spans="40:40" x14ac:dyDescent="0.25">
      <c r="AN6115" s="136"/>
    </row>
    <row r="6116" spans="40:40" x14ac:dyDescent="0.25">
      <c r="AN6116" s="136"/>
    </row>
    <row r="6117" spans="40:40" x14ac:dyDescent="0.25">
      <c r="AN6117" s="136"/>
    </row>
    <row r="6118" spans="40:40" x14ac:dyDescent="0.25">
      <c r="AN6118" s="136"/>
    </row>
    <row r="6119" spans="40:40" x14ac:dyDescent="0.25">
      <c r="AN6119" s="136"/>
    </row>
    <row r="6120" spans="40:40" x14ac:dyDescent="0.25">
      <c r="AN6120" s="136"/>
    </row>
    <row r="6121" spans="40:40" x14ac:dyDescent="0.25">
      <c r="AN6121" s="136"/>
    </row>
    <row r="6122" spans="40:40" x14ac:dyDescent="0.25">
      <c r="AN6122" s="136"/>
    </row>
    <row r="6123" spans="40:40" x14ac:dyDescent="0.25">
      <c r="AN6123" s="136"/>
    </row>
    <row r="6124" spans="40:40" x14ac:dyDescent="0.25">
      <c r="AN6124" s="136"/>
    </row>
    <row r="6125" spans="40:40" x14ac:dyDescent="0.25">
      <c r="AN6125" s="136"/>
    </row>
    <row r="6126" spans="40:40" x14ac:dyDescent="0.25">
      <c r="AN6126" s="136"/>
    </row>
    <row r="6127" spans="40:40" x14ac:dyDescent="0.25">
      <c r="AN6127" s="136"/>
    </row>
    <row r="6128" spans="40:40" x14ac:dyDescent="0.25">
      <c r="AN6128" s="136"/>
    </row>
    <row r="6129" spans="40:40" x14ac:dyDescent="0.25">
      <c r="AN6129" s="136"/>
    </row>
    <row r="6130" spans="40:40" x14ac:dyDescent="0.25">
      <c r="AN6130" s="136"/>
    </row>
    <row r="6131" spans="40:40" x14ac:dyDescent="0.25">
      <c r="AN6131" s="136"/>
    </row>
    <row r="6132" spans="40:40" x14ac:dyDescent="0.25">
      <c r="AN6132" s="136"/>
    </row>
    <row r="6133" spans="40:40" x14ac:dyDescent="0.25">
      <c r="AN6133" s="136"/>
    </row>
    <row r="6134" spans="40:40" x14ac:dyDescent="0.25">
      <c r="AN6134" s="136"/>
    </row>
    <row r="6135" spans="40:40" x14ac:dyDescent="0.25">
      <c r="AN6135" s="136"/>
    </row>
    <row r="6136" spans="40:40" x14ac:dyDescent="0.25">
      <c r="AN6136" s="136"/>
    </row>
    <row r="6137" spans="40:40" x14ac:dyDescent="0.25">
      <c r="AN6137" s="136"/>
    </row>
    <row r="6138" spans="40:40" x14ac:dyDescent="0.25">
      <c r="AN6138" s="136"/>
    </row>
    <row r="6139" spans="40:40" x14ac:dyDescent="0.25">
      <c r="AN6139" s="136"/>
    </row>
    <row r="6140" spans="40:40" x14ac:dyDescent="0.25">
      <c r="AN6140" s="136"/>
    </row>
    <row r="6141" spans="40:40" x14ac:dyDescent="0.25">
      <c r="AN6141" s="136"/>
    </row>
    <row r="6142" spans="40:40" x14ac:dyDescent="0.25">
      <c r="AN6142" s="136"/>
    </row>
    <row r="6143" spans="40:40" x14ac:dyDescent="0.25">
      <c r="AN6143" s="136"/>
    </row>
    <row r="6144" spans="40:40" x14ac:dyDescent="0.25">
      <c r="AN6144" s="136"/>
    </row>
    <row r="6145" spans="40:40" x14ac:dyDescent="0.25">
      <c r="AN6145" s="136"/>
    </row>
    <row r="6146" spans="40:40" x14ac:dyDescent="0.25">
      <c r="AN6146" s="136"/>
    </row>
    <row r="6147" spans="40:40" x14ac:dyDescent="0.25">
      <c r="AN6147" s="136"/>
    </row>
    <row r="6148" spans="40:40" x14ac:dyDescent="0.25">
      <c r="AN6148" s="136"/>
    </row>
    <row r="6149" spans="40:40" x14ac:dyDescent="0.25">
      <c r="AN6149" s="136"/>
    </row>
    <row r="6150" spans="40:40" x14ac:dyDescent="0.25">
      <c r="AN6150" s="136"/>
    </row>
    <row r="6151" spans="40:40" x14ac:dyDescent="0.25">
      <c r="AN6151" s="136"/>
    </row>
    <row r="6152" spans="40:40" x14ac:dyDescent="0.25">
      <c r="AN6152" s="136"/>
    </row>
    <row r="6153" spans="40:40" x14ac:dyDescent="0.25">
      <c r="AN6153" s="136"/>
    </row>
    <row r="6154" spans="40:40" x14ac:dyDescent="0.25">
      <c r="AN6154" s="136"/>
    </row>
    <row r="6155" spans="40:40" x14ac:dyDescent="0.25">
      <c r="AN6155" s="136"/>
    </row>
    <row r="6156" spans="40:40" x14ac:dyDescent="0.25">
      <c r="AN6156" s="136"/>
    </row>
    <row r="6157" spans="40:40" x14ac:dyDescent="0.25">
      <c r="AN6157" s="136"/>
    </row>
    <row r="6158" spans="40:40" x14ac:dyDescent="0.25">
      <c r="AN6158" s="136"/>
    </row>
    <row r="6159" spans="40:40" x14ac:dyDescent="0.25">
      <c r="AN6159" s="136"/>
    </row>
    <row r="6160" spans="40:40" x14ac:dyDescent="0.25">
      <c r="AN6160" s="136"/>
    </row>
    <row r="6161" spans="40:40" x14ac:dyDescent="0.25">
      <c r="AN6161" s="136"/>
    </row>
    <row r="6162" spans="40:40" x14ac:dyDescent="0.25">
      <c r="AN6162" s="136"/>
    </row>
    <row r="6163" spans="40:40" x14ac:dyDescent="0.25">
      <c r="AN6163" s="136"/>
    </row>
    <row r="6164" spans="40:40" x14ac:dyDescent="0.25">
      <c r="AN6164" s="136"/>
    </row>
    <row r="6165" spans="40:40" x14ac:dyDescent="0.25">
      <c r="AN6165" s="136"/>
    </row>
    <row r="6166" spans="40:40" x14ac:dyDescent="0.25">
      <c r="AN6166" s="136"/>
    </row>
    <row r="6167" spans="40:40" x14ac:dyDescent="0.25">
      <c r="AN6167" s="136"/>
    </row>
    <row r="6168" spans="40:40" x14ac:dyDescent="0.25">
      <c r="AN6168" s="136"/>
    </row>
    <row r="6169" spans="40:40" x14ac:dyDescent="0.25">
      <c r="AN6169" s="136"/>
    </row>
    <row r="6170" spans="40:40" x14ac:dyDescent="0.25">
      <c r="AN6170" s="136"/>
    </row>
    <row r="6171" spans="40:40" x14ac:dyDescent="0.25">
      <c r="AN6171" s="136"/>
    </row>
    <row r="6172" spans="40:40" x14ac:dyDescent="0.25">
      <c r="AN6172" s="136"/>
    </row>
    <row r="6173" spans="40:40" x14ac:dyDescent="0.25">
      <c r="AN6173" s="136"/>
    </row>
    <row r="6174" spans="40:40" x14ac:dyDescent="0.25">
      <c r="AN6174" s="136"/>
    </row>
    <row r="6175" spans="40:40" x14ac:dyDescent="0.25">
      <c r="AN6175" s="136"/>
    </row>
    <row r="6176" spans="40:40" x14ac:dyDescent="0.25">
      <c r="AN6176" s="136"/>
    </row>
    <row r="6177" spans="40:40" x14ac:dyDescent="0.25">
      <c r="AN6177" s="136"/>
    </row>
    <row r="6178" spans="40:40" x14ac:dyDescent="0.25">
      <c r="AN6178" s="136"/>
    </row>
    <row r="6179" spans="40:40" x14ac:dyDescent="0.25">
      <c r="AN6179" s="136"/>
    </row>
    <row r="6180" spans="40:40" x14ac:dyDescent="0.25">
      <c r="AN6180" s="136"/>
    </row>
    <row r="6181" spans="40:40" x14ac:dyDescent="0.25">
      <c r="AN6181" s="136"/>
    </row>
    <row r="6182" spans="40:40" x14ac:dyDescent="0.25">
      <c r="AN6182" s="136"/>
    </row>
    <row r="6183" spans="40:40" x14ac:dyDescent="0.25">
      <c r="AN6183" s="136"/>
    </row>
    <row r="6184" spans="40:40" x14ac:dyDescent="0.25">
      <c r="AN6184" s="136"/>
    </row>
    <row r="6185" spans="40:40" x14ac:dyDescent="0.25">
      <c r="AN6185" s="136"/>
    </row>
    <row r="6186" spans="40:40" x14ac:dyDescent="0.25">
      <c r="AN6186" s="136"/>
    </row>
    <row r="6187" spans="40:40" x14ac:dyDescent="0.25">
      <c r="AN6187" s="136"/>
    </row>
    <row r="6188" spans="40:40" x14ac:dyDescent="0.25">
      <c r="AN6188" s="136"/>
    </row>
    <row r="6189" spans="40:40" x14ac:dyDescent="0.25">
      <c r="AN6189" s="136"/>
    </row>
    <row r="6190" spans="40:40" x14ac:dyDescent="0.25">
      <c r="AN6190" s="136"/>
    </row>
    <row r="6191" spans="40:40" x14ac:dyDescent="0.25">
      <c r="AN6191" s="136"/>
    </row>
    <row r="6192" spans="40:40" x14ac:dyDescent="0.25">
      <c r="AN6192" s="136"/>
    </row>
    <row r="6193" spans="40:40" x14ac:dyDescent="0.25">
      <c r="AN6193" s="136"/>
    </row>
    <row r="6194" spans="40:40" x14ac:dyDescent="0.25">
      <c r="AN6194" s="136"/>
    </row>
    <row r="6195" spans="40:40" x14ac:dyDescent="0.25">
      <c r="AN6195" s="136"/>
    </row>
    <row r="6196" spans="40:40" x14ac:dyDescent="0.25">
      <c r="AN6196" s="136"/>
    </row>
    <row r="6197" spans="40:40" x14ac:dyDescent="0.25">
      <c r="AN6197" s="136"/>
    </row>
    <row r="6198" spans="40:40" x14ac:dyDescent="0.25">
      <c r="AN6198" s="136"/>
    </row>
    <row r="6199" spans="40:40" x14ac:dyDescent="0.25">
      <c r="AN6199" s="136"/>
    </row>
    <row r="6200" spans="40:40" x14ac:dyDescent="0.25">
      <c r="AN6200" s="136"/>
    </row>
    <row r="6201" spans="40:40" x14ac:dyDescent="0.25">
      <c r="AN6201" s="136"/>
    </row>
    <row r="6202" spans="40:40" x14ac:dyDescent="0.25">
      <c r="AN6202" s="136"/>
    </row>
    <row r="6203" spans="40:40" x14ac:dyDescent="0.25">
      <c r="AN6203" s="136"/>
    </row>
    <row r="6204" spans="40:40" x14ac:dyDescent="0.25">
      <c r="AN6204" s="136"/>
    </row>
    <row r="6205" spans="40:40" x14ac:dyDescent="0.25">
      <c r="AN6205" s="136"/>
    </row>
    <row r="6206" spans="40:40" x14ac:dyDescent="0.25">
      <c r="AN6206" s="136"/>
    </row>
    <row r="6207" spans="40:40" x14ac:dyDescent="0.25">
      <c r="AN6207" s="136"/>
    </row>
    <row r="6208" spans="40:40" x14ac:dyDescent="0.25">
      <c r="AN6208" s="136"/>
    </row>
    <row r="6209" spans="40:40" x14ac:dyDescent="0.25">
      <c r="AN6209" s="136"/>
    </row>
    <row r="6210" spans="40:40" x14ac:dyDescent="0.25">
      <c r="AN6210" s="136"/>
    </row>
    <row r="6211" spans="40:40" x14ac:dyDescent="0.25">
      <c r="AN6211" s="136"/>
    </row>
    <row r="6212" spans="40:40" x14ac:dyDescent="0.25">
      <c r="AN6212" s="136"/>
    </row>
    <row r="6213" spans="40:40" x14ac:dyDescent="0.25">
      <c r="AN6213" s="136"/>
    </row>
    <row r="6214" spans="40:40" x14ac:dyDescent="0.25">
      <c r="AN6214" s="136"/>
    </row>
    <row r="6215" spans="40:40" x14ac:dyDescent="0.25">
      <c r="AN6215" s="136"/>
    </row>
    <row r="6216" spans="40:40" x14ac:dyDescent="0.25">
      <c r="AN6216" s="136"/>
    </row>
    <row r="6217" spans="40:40" x14ac:dyDescent="0.25">
      <c r="AN6217" s="136"/>
    </row>
    <row r="6218" spans="40:40" x14ac:dyDescent="0.25">
      <c r="AN6218" s="136"/>
    </row>
    <row r="6219" spans="40:40" x14ac:dyDescent="0.25">
      <c r="AN6219" s="136"/>
    </row>
    <row r="6220" spans="40:40" x14ac:dyDescent="0.25">
      <c r="AN6220" s="136"/>
    </row>
    <row r="6221" spans="40:40" x14ac:dyDescent="0.25">
      <c r="AN6221" s="136"/>
    </row>
    <row r="6222" spans="40:40" x14ac:dyDescent="0.25">
      <c r="AN6222" s="136"/>
    </row>
    <row r="6223" spans="40:40" x14ac:dyDescent="0.25">
      <c r="AN6223" s="136"/>
    </row>
    <row r="6224" spans="40:40" x14ac:dyDescent="0.25">
      <c r="AN6224" s="136"/>
    </row>
    <row r="6225" spans="40:40" x14ac:dyDescent="0.25">
      <c r="AN6225" s="136"/>
    </row>
    <row r="6226" spans="40:40" x14ac:dyDescent="0.25">
      <c r="AN6226" s="136"/>
    </row>
    <row r="6227" spans="40:40" x14ac:dyDescent="0.25">
      <c r="AN6227" s="136"/>
    </row>
    <row r="6228" spans="40:40" x14ac:dyDescent="0.25">
      <c r="AN6228" s="136"/>
    </row>
    <row r="6229" spans="40:40" x14ac:dyDescent="0.25">
      <c r="AN6229" s="136"/>
    </row>
    <row r="6230" spans="40:40" x14ac:dyDescent="0.25">
      <c r="AN6230" s="136"/>
    </row>
    <row r="6231" spans="40:40" x14ac:dyDescent="0.25">
      <c r="AN6231" s="136"/>
    </row>
    <row r="6232" spans="40:40" x14ac:dyDescent="0.25">
      <c r="AN6232" s="136"/>
    </row>
    <row r="6233" spans="40:40" x14ac:dyDescent="0.25">
      <c r="AN6233" s="136"/>
    </row>
    <row r="6234" spans="40:40" x14ac:dyDescent="0.25">
      <c r="AN6234" s="136"/>
    </row>
    <row r="6235" spans="40:40" x14ac:dyDescent="0.25">
      <c r="AN6235" s="136"/>
    </row>
    <row r="6236" spans="40:40" x14ac:dyDescent="0.25">
      <c r="AN6236" s="136"/>
    </row>
    <row r="6237" spans="40:40" x14ac:dyDescent="0.25">
      <c r="AN6237" s="136"/>
    </row>
    <row r="6238" spans="40:40" x14ac:dyDescent="0.25">
      <c r="AN6238" s="136"/>
    </row>
    <row r="6239" spans="40:40" x14ac:dyDescent="0.25">
      <c r="AN6239" s="136"/>
    </row>
    <row r="6240" spans="40:40" x14ac:dyDescent="0.25">
      <c r="AN6240" s="136"/>
    </row>
    <row r="6241" spans="40:40" x14ac:dyDescent="0.25">
      <c r="AN6241" s="136"/>
    </row>
    <row r="6242" spans="40:40" x14ac:dyDescent="0.25">
      <c r="AN6242" s="136"/>
    </row>
    <row r="6243" spans="40:40" x14ac:dyDescent="0.25">
      <c r="AN6243" s="136"/>
    </row>
    <row r="6244" spans="40:40" x14ac:dyDescent="0.25">
      <c r="AN6244" s="136"/>
    </row>
    <row r="6245" spans="40:40" x14ac:dyDescent="0.25">
      <c r="AN6245" s="136"/>
    </row>
    <row r="6246" spans="40:40" x14ac:dyDescent="0.25">
      <c r="AN6246" s="136"/>
    </row>
    <row r="6247" spans="40:40" x14ac:dyDescent="0.25">
      <c r="AN6247" s="136"/>
    </row>
    <row r="6248" spans="40:40" x14ac:dyDescent="0.25">
      <c r="AN6248" s="136"/>
    </row>
    <row r="6249" spans="40:40" x14ac:dyDescent="0.25">
      <c r="AN6249" s="136"/>
    </row>
    <row r="6250" spans="40:40" x14ac:dyDescent="0.25">
      <c r="AN6250" s="136"/>
    </row>
    <row r="6251" spans="40:40" x14ac:dyDescent="0.25">
      <c r="AN6251" s="136"/>
    </row>
    <row r="6252" spans="40:40" x14ac:dyDescent="0.25">
      <c r="AN6252" s="136"/>
    </row>
    <row r="6253" spans="40:40" x14ac:dyDescent="0.25">
      <c r="AN6253" s="136"/>
    </row>
    <row r="6254" spans="40:40" x14ac:dyDescent="0.25">
      <c r="AN6254" s="136"/>
    </row>
    <row r="6255" spans="40:40" x14ac:dyDescent="0.25">
      <c r="AN6255" s="136"/>
    </row>
    <row r="6256" spans="40:40" x14ac:dyDescent="0.25">
      <c r="AN6256" s="136"/>
    </row>
    <row r="6257" spans="40:40" x14ac:dyDescent="0.25">
      <c r="AN6257" s="136"/>
    </row>
    <row r="6258" spans="40:40" x14ac:dyDescent="0.25">
      <c r="AN6258" s="136"/>
    </row>
    <row r="6259" spans="40:40" x14ac:dyDescent="0.25">
      <c r="AN6259" s="136"/>
    </row>
    <row r="6260" spans="40:40" x14ac:dyDescent="0.25">
      <c r="AN6260" s="136"/>
    </row>
    <row r="6261" spans="40:40" x14ac:dyDescent="0.25">
      <c r="AN6261" s="136"/>
    </row>
    <row r="6262" spans="40:40" x14ac:dyDescent="0.25">
      <c r="AN6262" s="136"/>
    </row>
    <row r="6263" spans="40:40" x14ac:dyDescent="0.25">
      <c r="AN6263" s="136"/>
    </row>
    <row r="6264" spans="40:40" x14ac:dyDescent="0.25">
      <c r="AN6264" s="136"/>
    </row>
    <row r="6265" spans="40:40" x14ac:dyDescent="0.25">
      <c r="AN6265" s="136"/>
    </row>
    <row r="6266" spans="40:40" x14ac:dyDescent="0.25">
      <c r="AN6266" s="136"/>
    </row>
    <row r="6267" spans="40:40" x14ac:dyDescent="0.25">
      <c r="AN6267" s="136"/>
    </row>
    <row r="6268" spans="40:40" x14ac:dyDescent="0.25">
      <c r="AN6268" s="136"/>
    </row>
    <row r="6269" spans="40:40" x14ac:dyDescent="0.25">
      <c r="AN6269" s="136"/>
    </row>
    <row r="6270" spans="40:40" x14ac:dyDescent="0.25">
      <c r="AN6270" s="136"/>
    </row>
    <row r="6271" spans="40:40" x14ac:dyDescent="0.25">
      <c r="AN6271" s="136"/>
    </row>
    <row r="6272" spans="40:40" x14ac:dyDescent="0.25">
      <c r="AN6272" s="136"/>
    </row>
    <row r="6273" spans="40:40" x14ac:dyDescent="0.25">
      <c r="AN6273" s="136"/>
    </row>
    <row r="6274" spans="40:40" x14ac:dyDescent="0.25">
      <c r="AN6274" s="136"/>
    </row>
    <row r="6275" spans="40:40" x14ac:dyDescent="0.25">
      <c r="AN6275" s="136"/>
    </row>
    <row r="6276" spans="40:40" x14ac:dyDescent="0.25">
      <c r="AN6276" s="136"/>
    </row>
    <row r="6277" spans="40:40" x14ac:dyDescent="0.25">
      <c r="AN6277" s="136"/>
    </row>
    <row r="6278" spans="40:40" x14ac:dyDescent="0.25">
      <c r="AN6278" s="136"/>
    </row>
    <row r="6279" spans="40:40" x14ac:dyDescent="0.25">
      <c r="AN6279" s="136"/>
    </row>
    <row r="6280" spans="40:40" x14ac:dyDescent="0.25">
      <c r="AN6280" s="136"/>
    </row>
    <row r="6281" spans="40:40" x14ac:dyDescent="0.25">
      <c r="AN6281" s="136"/>
    </row>
    <row r="6282" spans="40:40" x14ac:dyDescent="0.25">
      <c r="AN6282" s="136"/>
    </row>
    <row r="6283" spans="40:40" x14ac:dyDescent="0.25">
      <c r="AN6283" s="136"/>
    </row>
    <row r="6284" spans="40:40" x14ac:dyDescent="0.25">
      <c r="AN6284" s="136"/>
    </row>
    <row r="6285" spans="40:40" x14ac:dyDescent="0.25">
      <c r="AN6285" s="136"/>
    </row>
    <row r="6286" spans="40:40" x14ac:dyDescent="0.25">
      <c r="AN6286" s="136"/>
    </row>
    <row r="6287" spans="40:40" x14ac:dyDescent="0.25">
      <c r="AN6287" s="136"/>
    </row>
    <row r="6288" spans="40:40" x14ac:dyDescent="0.25">
      <c r="AN6288" s="136"/>
    </row>
    <row r="6289" spans="40:40" x14ac:dyDescent="0.25">
      <c r="AN6289" s="136"/>
    </row>
    <row r="6290" spans="40:40" x14ac:dyDescent="0.25">
      <c r="AN6290" s="136"/>
    </row>
    <row r="6291" spans="40:40" x14ac:dyDescent="0.25">
      <c r="AN6291" s="136"/>
    </row>
    <row r="6292" spans="40:40" x14ac:dyDescent="0.25">
      <c r="AN6292" s="136"/>
    </row>
    <row r="6293" spans="40:40" x14ac:dyDescent="0.25">
      <c r="AN6293" s="136"/>
    </row>
    <row r="6294" spans="40:40" x14ac:dyDescent="0.25">
      <c r="AN6294" s="136"/>
    </row>
    <row r="6295" spans="40:40" x14ac:dyDescent="0.25">
      <c r="AN6295" s="136"/>
    </row>
    <row r="6296" spans="40:40" x14ac:dyDescent="0.25">
      <c r="AN6296" s="136"/>
    </row>
    <row r="6297" spans="40:40" x14ac:dyDescent="0.25">
      <c r="AN6297" s="136"/>
    </row>
    <row r="6298" spans="40:40" x14ac:dyDescent="0.25">
      <c r="AN6298" s="136"/>
    </row>
    <row r="6299" spans="40:40" x14ac:dyDescent="0.25">
      <c r="AN6299" s="136"/>
    </row>
    <row r="6300" spans="40:40" x14ac:dyDescent="0.25">
      <c r="AN6300" s="136"/>
    </row>
    <row r="6301" spans="40:40" x14ac:dyDescent="0.25">
      <c r="AN6301" s="136"/>
    </row>
    <row r="6302" spans="40:40" x14ac:dyDescent="0.25">
      <c r="AN6302" s="136"/>
    </row>
    <row r="6303" spans="40:40" x14ac:dyDescent="0.25">
      <c r="AN6303" s="136"/>
    </row>
    <row r="6304" spans="40:40" x14ac:dyDescent="0.25">
      <c r="AN6304" s="136"/>
    </row>
    <row r="6305" spans="40:40" x14ac:dyDescent="0.25">
      <c r="AN6305" s="136"/>
    </row>
    <row r="6306" spans="40:40" x14ac:dyDescent="0.25">
      <c r="AN6306" s="136"/>
    </row>
    <row r="6307" spans="40:40" x14ac:dyDescent="0.25">
      <c r="AN6307" s="136"/>
    </row>
    <row r="6308" spans="40:40" x14ac:dyDescent="0.25">
      <c r="AN6308" s="136"/>
    </row>
    <row r="6309" spans="40:40" x14ac:dyDescent="0.25">
      <c r="AN6309" s="136"/>
    </row>
    <row r="6310" spans="40:40" x14ac:dyDescent="0.25">
      <c r="AN6310" s="136"/>
    </row>
    <row r="6311" spans="40:40" x14ac:dyDescent="0.25">
      <c r="AN6311" s="136"/>
    </row>
    <row r="6312" spans="40:40" x14ac:dyDescent="0.25">
      <c r="AN6312" s="136"/>
    </row>
    <row r="6313" spans="40:40" x14ac:dyDescent="0.25">
      <c r="AN6313" s="136"/>
    </row>
    <row r="6314" spans="40:40" x14ac:dyDescent="0.25">
      <c r="AN6314" s="136"/>
    </row>
    <row r="6315" spans="40:40" x14ac:dyDescent="0.25">
      <c r="AN6315" s="136"/>
    </row>
    <row r="6316" spans="40:40" x14ac:dyDescent="0.25">
      <c r="AN6316" s="136"/>
    </row>
    <row r="6317" spans="40:40" x14ac:dyDescent="0.25">
      <c r="AN6317" s="136"/>
    </row>
    <row r="6318" spans="40:40" x14ac:dyDescent="0.25">
      <c r="AN6318" s="136"/>
    </row>
    <row r="6319" spans="40:40" x14ac:dyDescent="0.25">
      <c r="AN6319" s="136"/>
    </row>
    <row r="6320" spans="40:40" x14ac:dyDescent="0.25">
      <c r="AN6320" s="136"/>
    </row>
    <row r="6321" spans="40:40" x14ac:dyDescent="0.25">
      <c r="AN6321" s="136"/>
    </row>
    <row r="6322" spans="40:40" x14ac:dyDescent="0.25">
      <c r="AN6322" s="136"/>
    </row>
    <row r="6323" spans="40:40" x14ac:dyDescent="0.25">
      <c r="AN6323" s="136"/>
    </row>
    <row r="6324" spans="40:40" x14ac:dyDescent="0.25">
      <c r="AN6324" s="136"/>
    </row>
    <row r="6325" spans="40:40" x14ac:dyDescent="0.25">
      <c r="AN6325" s="136"/>
    </row>
    <row r="6326" spans="40:40" x14ac:dyDescent="0.25">
      <c r="AN6326" s="136"/>
    </row>
    <row r="6327" spans="40:40" x14ac:dyDescent="0.25">
      <c r="AN6327" s="136"/>
    </row>
    <row r="6328" spans="40:40" x14ac:dyDescent="0.25">
      <c r="AN6328" s="136"/>
    </row>
    <row r="6329" spans="40:40" x14ac:dyDescent="0.25">
      <c r="AN6329" s="136"/>
    </row>
    <row r="6330" spans="40:40" x14ac:dyDescent="0.25">
      <c r="AN6330" s="136"/>
    </row>
    <row r="6331" spans="40:40" x14ac:dyDescent="0.25">
      <c r="AN6331" s="136"/>
    </row>
    <row r="6332" spans="40:40" x14ac:dyDescent="0.25">
      <c r="AN6332" s="136"/>
    </row>
    <row r="6333" spans="40:40" x14ac:dyDescent="0.25">
      <c r="AN6333" s="136"/>
    </row>
    <row r="6334" spans="40:40" x14ac:dyDescent="0.25">
      <c r="AN6334" s="136"/>
    </row>
    <row r="6335" spans="40:40" x14ac:dyDescent="0.25">
      <c r="AN6335" s="136"/>
    </row>
    <row r="6336" spans="40:40" x14ac:dyDescent="0.25">
      <c r="AN6336" s="136"/>
    </row>
    <row r="6337" spans="40:40" x14ac:dyDescent="0.25">
      <c r="AN6337" s="136"/>
    </row>
    <row r="6338" spans="40:40" x14ac:dyDescent="0.25">
      <c r="AN6338" s="136"/>
    </row>
    <row r="6339" spans="40:40" x14ac:dyDescent="0.25">
      <c r="AN6339" s="136"/>
    </row>
    <row r="6340" spans="40:40" x14ac:dyDescent="0.25">
      <c r="AN6340" s="136"/>
    </row>
    <row r="6341" spans="40:40" x14ac:dyDescent="0.25">
      <c r="AN6341" s="136"/>
    </row>
    <row r="6342" spans="40:40" x14ac:dyDescent="0.25">
      <c r="AN6342" s="136"/>
    </row>
    <row r="6343" spans="40:40" x14ac:dyDescent="0.25">
      <c r="AN6343" s="136"/>
    </row>
    <row r="6344" spans="40:40" x14ac:dyDescent="0.25">
      <c r="AN6344" s="136"/>
    </row>
    <row r="6345" spans="40:40" x14ac:dyDescent="0.25">
      <c r="AN6345" s="136"/>
    </row>
    <row r="6346" spans="40:40" x14ac:dyDescent="0.25">
      <c r="AN6346" s="136"/>
    </row>
    <row r="6347" spans="40:40" x14ac:dyDescent="0.25">
      <c r="AN6347" s="136"/>
    </row>
    <row r="6348" spans="40:40" x14ac:dyDescent="0.25">
      <c r="AN6348" s="136"/>
    </row>
    <row r="6349" spans="40:40" x14ac:dyDescent="0.25">
      <c r="AN6349" s="136"/>
    </row>
    <row r="6350" spans="40:40" x14ac:dyDescent="0.25">
      <c r="AN6350" s="136"/>
    </row>
    <row r="6351" spans="40:40" x14ac:dyDescent="0.25">
      <c r="AN6351" s="136"/>
    </row>
    <row r="6352" spans="40:40" x14ac:dyDescent="0.25">
      <c r="AN6352" s="136"/>
    </row>
    <row r="6353" spans="40:40" x14ac:dyDescent="0.25">
      <c r="AN6353" s="136"/>
    </row>
    <row r="6354" spans="40:40" x14ac:dyDescent="0.25">
      <c r="AN6354" s="136"/>
    </row>
    <row r="6355" spans="40:40" x14ac:dyDescent="0.25">
      <c r="AN6355" s="136"/>
    </row>
    <row r="6356" spans="40:40" x14ac:dyDescent="0.25">
      <c r="AN6356" s="136"/>
    </row>
    <row r="6357" spans="40:40" x14ac:dyDescent="0.25">
      <c r="AN6357" s="136"/>
    </row>
    <row r="6358" spans="40:40" x14ac:dyDescent="0.25">
      <c r="AN6358" s="136"/>
    </row>
    <row r="6359" spans="40:40" x14ac:dyDescent="0.25">
      <c r="AN6359" s="136"/>
    </row>
    <row r="6360" spans="40:40" x14ac:dyDescent="0.25">
      <c r="AN6360" s="136"/>
    </row>
    <row r="6361" spans="40:40" x14ac:dyDescent="0.25">
      <c r="AN6361" s="136"/>
    </row>
    <row r="6362" spans="40:40" x14ac:dyDescent="0.25">
      <c r="AN6362" s="136"/>
    </row>
    <row r="6363" spans="40:40" x14ac:dyDescent="0.25">
      <c r="AN6363" s="136"/>
    </row>
    <row r="6364" spans="40:40" x14ac:dyDescent="0.25">
      <c r="AN6364" s="136"/>
    </row>
    <row r="6365" spans="40:40" x14ac:dyDescent="0.25">
      <c r="AN6365" s="136"/>
    </row>
    <row r="6366" spans="40:40" x14ac:dyDescent="0.25">
      <c r="AN6366" s="136"/>
    </row>
    <row r="6367" spans="40:40" x14ac:dyDescent="0.25">
      <c r="AN6367" s="136"/>
    </row>
    <row r="6368" spans="40:40" x14ac:dyDescent="0.25">
      <c r="AN6368" s="136"/>
    </row>
    <row r="6369" spans="40:40" x14ac:dyDescent="0.25">
      <c r="AN6369" s="136"/>
    </row>
    <row r="6370" spans="40:40" x14ac:dyDescent="0.25">
      <c r="AN6370" s="136"/>
    </row>
    <row r="6371" spans="40:40" x14ac:dyDescent="0.25">
      <c r="AN6371" s="136"/>
    </row>
    <row r="6372" spans="40:40" x14ac:dyDescent="0.25">
      <c r="AN6372" s="136"/>
    </row>
    <row r="6373" spans="40:40" x14ac:dyDescent="0.25">
      <c r="AN6373" s="136"/>
    </row>
    <row r="6374" spans="40:40" x14ac:dyDescent="0.25">
      <c r="AN6374" s="136"/>
    </row>
    <row r="6375" spans="40:40" x14ac:dyDescent="0.25">
      <c r="AN6375" s="136"/>
    </row>
    <row r="6376" spans="40:40" x14ac:dyDescent="0.25">
      <c r="AN6376" s="136"/>
    </row>
    <row r="6377" spans="40:40" x14ac:dyDescent="0.25">
      <c r="AN6377" s="136"/>
    </row>
    <row r="6378" spans="40:40" x14ac:dyDescent="0.25">
      <c r="AN6378" s="136"/>
    </row>
    <row r="6379" spans="40:40" x14ac:dyDescent="0.25">
      <c r="AN6379" s="136"/>
    </row>
    <row r="6380" spans="40:40" x14ac:dyDescent="0.25">
      <c r="AN6380" s="136"/>
    </row>
    <row r="6381" spans="40:40" x14ac:dyDescent="0.25">
      <c r="AN6381" s="136"/>
    </row>
    <row r="6382" spans="40:40" x14ac:dyDescent="0.25">
      <c r="AN6382" s="136"/>
    </row>
    <row r="6383" spans="40:40" x14ac:dyDescent="0.25">
      <c r="AN6383" s="136"/>
    </row>
    <row r="6384" spans="40:40" x14ac:dyDescent="0.25">
      <c r="AN6384" s="136"/>
    </row>
    <row r="6385" spans="40:40" x14ac:dyDescent="0.25">
      <c r="AN6385" s="136"/>
    </row>
    <row r="6386" spans="40:40" x14ac:dyDescent="0.25">
      <c r="AN6386" s="136"/>
    </row>
    <row r="6387" spans="40:40" x14ac:dyDescent="0.25">
      <c r="AN6387" s="136"/>
    </row>
    <row r="6388" spans="40:40" x14ac:dyDescent="0.25">
      <c r="AN6388" s="136"/>
    </row>
    <row r="6389" spans="40:40" x14ac:dyDescent="0.25">
      <c r="AN6389" s="136"/>
    </row>
    <row r="6390" spans="40:40" x14ac:dyDescent="0.25">
      <c r="AN6390" s="136"/>
    </row>
    <row r="6391" spans="40:40" x14ac:dyDescent="0.25">
      <c r="AN6391" s="136"/>
    </row>
    <row r="6392" spans="40:40" x14ac:dyDescent="0.25">
      <c r="AN6392" s="136"/>
    </row>
    <row r="6393" spans="40:40" x14ac:dyDescent="0.25">
      <c r="AN6393" s="136"/>
    </row>
    <row r="6394" spans="40:40" x14ac:dyDescent="0.25">
      <c r="AN6394" s="136"/>
    </row>
    <row r="6395" spans="40:40" x14ac:dyDescent="0.25">
      <c r="AN6395" s="136"/>
    </row>
    <row r="6396" spans="40:40" x14ac:dyDescent="0.25">
      <c r="AN6396" s="136"/>
    </row>
    <row r="6397" spans="40:40" x14ac:dyDescent="0.25">
      <c r="AN6397" s="136"/>
    </row>
    <row r="6398" spans="40:40" x14ac:dyDescent="0.25">
      <c r="AN6398" s="136"/>
    </row>
    <row r="6399" spans="40:40" x14ac:dyDescent="0.25">
      <c r="AN6399" s="136"/>
    </row>
    <row r="6400" spans="40:40" x14ac:dyDescent="0.25">
      <c r="AN6400" s="136"/>
    </row>
    <row r="6401" spans="40:40" x14ac:dyDescent="0.25">
      <c r="AN6401" s="136"/>
    </row>
    <row r="6402" spans="40:40" x14ac:dyDescent="0.25">
      <c r="AN6402" s="136"/>
    </row>
    <row r="6403" spans="40:40" x14ac:dyDescent="0.25">
      <c r="AN6403" s="136"/>
    </row>
    <row r="6404" spans="40:40" x14ac:dyDescent="0.25">
      <c r="AN6404" s="136"/>
    </row>
    <row r="6405" spans="40:40" x14ac:dyDescent="0.25">
      <c r="AN6405" s="136"/>
    </row>
    <row r="6406" spans="40:40" x14ac:dyDescent="0.25">
      <c r="AN6406" s="136"/>
    </row>
    <row r="6407" spans="40:40" x14ac:dyDescent="0.25">
      <c r="AN6407" s="136"/>
    </row>
    <row r="6408" spans="40:40" x14ac:dyDescent="0.25">
      <c r="AN6408" s="136"/>
    </row>
    <row r="6409" spans="40:40" x14ac:dyDescent="0.25">
      <c r="AN6409" s="136"/>
    </row>
    <row r="6410" spans="40:40" x14ac:dyDescent="0.25">
      <c r="AN6410" s="136"/>
    </row>
    <row r="6411" spans="40:40" x14ac:dyDescent="0.25">
      <c r="AN6411" s="136"/>
    </row>
    <row r="6412" spans="40:40" x14ac:dyDescent="0.25">
      <c r="AN6412" s="136"/>
    </row>
    <row r="6413" spans="40:40" x14ac:dyDescent="0.25">
      <c r="AN6413" s="136"/>
    </row>
    <row r="6414" spans="40:40" x14ac:dyDescent="0.25">
      <c r="AN6414" s="136"/>
    </row>
    <row r="6415" spans="40:40" x14ac:dyDescent="0.25">
      <c r="AN6415" s="136"/>
    </row>
    <row r="6416" spans="40:40" x14ac:dyDescent="0.25">
      <c r="AN6416" s="136"/>
    </row>
    <row r="6417" spans="40:40" x14ac:dyDescent="0.25">
      <c r="AN6417" s="136"/>
    </row>
    <row r="6418" spans="40:40" x14ac:dyDescent="0.25">
      <c r="AN6418" s="136"/>
    </row>
    <row r="6419" spans="40:40" x14ac:dyDescent="0.25">
      <c r="AN6419" s="136"/>
    </row>
    <row r="6420" spans="40:40" x14ac:dyDescent="0.25">
      <c r="AN6420" s="136"/>
    </row>
    <row r="6421" spans="40:40" x14ac:dyDescent="0.25">
      <c r="AN6421" s="136"/>
    </row>
    <row r="6422" spans="40:40" x14ac:dyDescent="0.25">
      <c r="AN6422" s="136"/>
    </row>
    <row r="6423" spans="40:40" x14ac:dyDescent="0.25">
      <c r="AN6423" s="136"/>
    </row>
    <row r="6424" spans="40:40" x14ac:dyDescent="0.25">
      <c r="AN6424" s="136"/>
    </row>
    <row r="6425" spans="40:40" x14ac:dyDescent="0.25">
      <c r="AN6425" s="136"/>
    </row>
    <row r="6426" spans="40:40" x14ac:dyDescent="0.25">
      <c r="AN6426" s="136"/>
    </row>
    <row r="6427" spans="40:40" x14ac:dyDescent="0.25">
      <c r="AN6427" s="136"/>
    </row>
    <row r="6428" spans="40:40" x14ac:dyDescent="0.25">
      <c r="AN6428" s="136"/>
    </row>
    <row r="6429" spans="40:40" x14ac:dyDescent="0.25">
      <c r="AN6429" s="136"/>
    </row>
    <row r="6430" spans="40:40" x14ac:dyDescent="0.25">
      <c r="AN6430" s="136"/>
    </row>
    <row r="6431" spans="40:40" x14ac:dyDescent="0.25">
      <c r="AN6431" s="136"/>
    </row>
    <row r="6432" spans="40:40" x14ac:dyDescent="0.25">
      <c r="AN6432" s="136"/>
    </row>
    <row r="6433" spans="40:40" x14ac:dyDescent="0.25">
      <c r="AN6433" s="136"/>
    </row>
    <row r="6434" spans="40:40" x14ac:dyDescent="0.25">
      <c r="AN6434" s="136"/>
    </row>
    <row r="6435" spans="40:40" x14ac:dyDescent="0.25">
      <c r="AN6435" s="136"/>
    </row>
    <row r="6436" spans="40:40" x14ac:dyDescent="0.25">
      <c r="AN6436" s="136"/>
    </row>
    <row r="6437" spans="40:40" x14ac:dyDescent="0.25">
      <c r="AN6437" s="136"/>
    </row>
    <row r="6438" spans="40:40" x14ac:dyDescent="0.25">
      <c r="AN6438" s="136"/>
    </row>
    <row r="6439" spans="40:40" x14ac:dyDescent="0.25">
      <c r="AN6439" s="136"/>
    </row>
    <row r="6440" spans="40:40" x14ac:dyDescent="0.25">
      <c r="AN6440" s="136"/>
    </row>
    <row r="6441" spans="40:40" x14ac:dyDescent="0.25">
      <c r="AN6441" s="136"/>
    </row>
    <row r="6442" spans="40:40" x14ac:dyDescent="0.25">
      <c r="AN6442" s="136"/>
    </row>
    <row r="6443" spans="40:40" x14ac:dyDescent="0.25">
      <c r="AN6443" s="136"/>
    </row>
    <row r="6444" spans="40:40" x14ac:dyDescent="0.25">
      <c r="AN6444" s="136"/>
    </row>
    <row r="6445" spans="40:40" x14ac:dyDescent="0.25">
      <c r="AN6445" s="136"/>
    </row>
    <row r="6446" spans="40:40" x14ac:dyDescent="0.25">
      <c r="AN6446" s="136"/>
    </row>
    <row r="6447" spans="40:40" x14ac:dyDescent="0.25">
      <c r="AN6447" s="136"/>
    </row>
    <row r="6448" spans="40:40" x14ac:dyDescent="0.25">
      <c r="AN6448" s="136"/>
    </row>
    <row r="6449" spans="40:40" x14ac:dyDescent="0.25">
      <c r="AN6449" s="136"/>
    </row>
    <row r="6450" spans="40:40" x14ac:dyDescent="0.25">
      <c r="AN6450" s="136"/>
    </row>
    <row r="6451" spans="40:40" x14ac:dyDescent="0.25">
      <c r="AN6451" s="136"/>
    </row>
    <row r="6452" spans="40:40" x14ac:dyDescent="0.25">
      <c r="AN6452" s="136"/>
    </row>
    <row r="6453" spans="40:40" x14ac:dyDescent="0.25">
      <c r="AN6453" s="136"/>
    </row>
    <row r="6454" spans="40:40" x14ac:dyDescent="0.25">
      <c r="AN6454" s="136"/>
    </row>
    <row r="6455" spans="40:40" x14ac:dyDescent="0.25">
      <c r="AN6455" s="136"/>
    </row>
    <row r="6456" spans="40:40" x14ac:dyDescent="0.25">
      <c r="AN6456" s="136"/>
    </row>
    <row r="6457" spans="40:40" x14ac:dyDescent="0.25">
      <c r="AN6457" s="136"/>
    </row>
    <row r="6458" spans="40:40" x14ac:dyDescent="0.25">
      <c r="AN6458" s="136"/>
    </row>
    <row r="6459" spans="40:40" x14ac:dyDescent="0.25">
      <c r="AN6459" s="136"/>
    </row>
    <row r="6460" spans="40:40" x14ac:dyDescent="0.25">
      <c r="AN6460" s="136"/>
    </row>
    <row r="6461" spans="40:40" x14ac:dyDescent="0.25">
      <c r="AN6461" s="136"/>
    </row>
    <row r="6462" spans="40:40" x14ac:dyDescent="0.25">
      <c r="AN6462" s="136"/>
    </row>
    <row r="6463" spans="40:40" x14ac:dyDescent="0.25">
      <c r="AN6463" s="136"/>
    </row>
    <row r="6464" spans="40:40" x14ac:dyDescent="0.25">
      <c r="AN6464" s="136"/>
    </row>
    <row r="6465" spans="40:40" x14ac:dyDescent="0.25">
      <c r="AN6465" s="136"/>
    </row>
    <row r="6466" spans="40:40" x14ac:dyDescent="0.25">
      <c r="AN6466" s="136"/>
    </row>
    <row r="6467" spans="40:40" x14ac:dyDescent="0.25">
      <c r="AN6467" s="136"/>
    </row>
    <row r="6468" spans="40:40" x14ac:dyDescent="0.25">
      <c r="AN6468" s="136"/>
    </row>
    <row r="6469" spans="40:40" x14ac:dyDescent="0.25">
      <c r="AN6469" s="136"/>
    </row>
    <row r="6470" spans="40:40" x14ac:dyDescent="0.25">
      <c r="AN6470" s="136"/>
    </row>
    <row r="6471" spans="40:40" x14ac:dyDescent="0.25">
      <c r="AN6471" s="136"/>
    </row>
    <row r="6472" spans="40:40" x14ac:dyDescent="0.25">
      <c r="AN6472" s="136"/>
    </row>
    <row r="6473" spans="40:40" x14ac:dyDescent="0.25">
      <c r="AN6473" s="136"/>
    </row>
    <row r="6474" spans="40:40" x14ac:dyDescent="0.25">
      <c r="AN6474" s="136"/>
    </row>
    <row r="6475" spans="40:40" x14ac:dyDescent="0.25">
      <c r="AN6475" s="136"/>
    </row>
    <row r="6476" spans="40:40" x14ac:dyDescent="0.25">
      <c r="AN6476" s="136"/>
    </row>
    <row r="6477" spans="40:40" x14ac:dyDescent="0.25">
      <c r="AN6477" s="136"/>
    </row>
    <row r="6478" spans="40:40" x14ac:dyDescent="0.25">
      <c r="AN6478" s="136"/>
    </row>
    <row r="6479" spans="40:40" x14ac:dyDescent="0.25">
      <c r="AN6479" s="136"/>
    </row>
    <row r="6480" spans="40:40" x14ac:dyDescent="0.25">
      <c r="AN6480" s="136"/>
    </row>
    <row r="6481" spans="40:40" x14ac:dyDescent="0.25">
      <c r="AN6481" s="136"/>
    </row>
    <row r="6482" spans="40:40" x14ac:dyDescent="0.25">
      <c r="AN6482" s="136"/>
    </row>
    <row r="6483" spans="40:40" x14ac:dyDescent="0.25">
      <c r="AN6483" s="136"/>
    </row>
    <row r="6484" spans="40:40" x14ac:dyDescent="0.25">
      <c r="AN6484" s="136"/>
    </row>
    <row r="6485" spans="40:40" x14ac:dyDescent="0.25">
      <c r="AN6485" s="136"/>
    </row>
    <row r="6486" spans="40:40" x14ac:dyDescent="0.25">
      <c r="AN6486" s="136"/>
    </row>
    <row r="6487" spans="40:40" x14ac:dyDescent="0.25">
      <c r="AN6487" s="136"/>
    </row>
    <row r="6488" spans="40:40" x14ac:dyDescent="0.25">
      <c r="AN6488" s="136"/>
    </row>
    <row r="6489" spans="40:40" x14ac:dyDescent="0.25">
      <c r="AN6489" s="136"/>
    </row>
    <row r="6490" spans="40:40" x14ac:dyDescent="0.25">
      <c r="AN6490" s="136"/>
    </row>
    <row r="6491" spans="40:40" x14ac:dyDescent="0.25">
      <c r="AN6491" s="136"/>
    </row>
    <row r="6492" spans="40:40" x14ac:dyDescent="0.25">
      <c r="AN6492" s="136"/>
    </row>
    <row r="6493" spans="40:40" x14ac:dyDescent="0.25">
      <c r="AN6493" s="136"/>
    </row>
    <row r="6494" spans="40:40" x14ac:dyDescent="0.25">
      <c r="AN6494" s="136"/>
    </row>
    <row r="6495" spans="40:40" x14ac:dyDescent="0.25">
      <c r="AN6495" s="136"/>
    </row>
    <row r="6496" spans="40:40" x14ac:dyDescent="0.25">
      <c r="AN6496" s="136"/>
    </row>
    <row r="6497" spans="40:40" x14ac:dyDescent="0.25">
      <c r="AN6497" s="136"/>
    </row>
    <row r="6498" spans="40:40" x14ac:dyDescent="0.25">
      <c r="AN6498" s="136"/>
    </row>
    <row r="6499" spans="40:40" x14ac:dyDescent="0.25">
      <c r="AN6499" s="136"/>
    </row>
    <row r="6500" spans="40:40" x14ac:dyDescent="0.25">
      <c r="AN6500" s="136"/>
    </row>
    <row r="6501" spans="40:40" x14ac:dyDescent="0.25">
      <c r="AN6501" s="136"/>
    </row>
    <row r="6502" spans="40:40" x14ac:dyDescent="0.25">
      <c r="AN6502" s="136"/>
    </row>
    <row r="6503" spans="40:40" x14ac:dyDescent="0.25">
      <c r="AN6503" s="136"/>
    </row>
    <row r="6504" spans="40:40" x14ac:dyDescent="0.25">
      <c r="AN6504" s="136"/>
    </row>
    <row r="6505" spans="40:40" x14ac:dyDescent="0.25">
      <c r="AN6505" s="136"/>
    </row>
    <row r="6506" spans="40:40" x14ac:dyDescent="0.25">
      <c r="AN6506" s="136"/>
    </row>
    <row r="6507" spans="40:40" x14ac:dyDescent="0.25">
      <c r="AN6507" s="136"/>
    </row>
    <row r="6508" spans="40:40" x14ac:dyDescent="0.25">
      <c r="AN6508" s="136"/>
    </row>
    <row r="6509" spans="40:40" x14ac:dyDescent="0.25">
      <c r="AN6509" s="136"/>
    </row>
    <row r="6510" spans="40:40" x14ac:dyDescent="0.25">
      <c r="AN6510" s="136"/>
    </row>
    <row r="6511" spans="40:40" x14ac:dyDescent="0.25">
      <c r="AN6511" s="136"/>
    </row>
    <row r="6512" spans="40:40" x14ac:dyDescent="0.25">
      <c r="AN6512" s="136"/>
    </row>
    <row r="6513" spans="40:40" x14ac:dyDescent="0.25">
      <c r="AN6513" s="136"/>
    </row>
    <row r="6514" spans="40:40" x14ac:dyDescent="0.25">
      <c r="AN6514" s="136"/>
    </row>
    <row r="6515" spans="40:40" x14ac:dyDescent="0.25">
      <c r="AN6515" s="136"/>
    </row>
    <row r="6516" spans="40:40" x14ac:dyDescent="0.25">
      <c r="AN6516" s="136"/>
    </row>
    <row r="6517" spans="40:40" x14ac:dyDescent="0.25">
      <c r="AN6517" s="136"/>
    </row>
    <row r="6518" spans="40:40" x14ac:dyDescent="0.25">
      <c r="AN6518" s="136"/>
    </row>
    <row r="6519" spans="40:40" x14ac:dyDescent="0.25">
      <c r="AN6519" s="136"/>
    </row>
    <row r="6520" spans="40:40" x14ac:dyDescent="0.25">
      <c r="AN6520" s="136"/>
    </row>
    <row r="6521" spans="40:40" x14ac:dyDescent="0.25">
      <c r="AN6521" s="136"/>
    </row>
    <row r="6522" spans="40:40" x14ac:dyDescent="0.25">
      <c r="AN6522" s="136"/>
    </row>
    <row r="6523" spans="40:40" x14ac:dyDescent="0.25">
      <c r="AN6523" s="136"/>
    </row>
    <row r="6524" spans="40:40" x14ac:dyDescent="0.25">
      <c r="AN6524" s="136"/>
    </row>
    <row r="6525" spans="40:40" x14ac:dyDescent="0.25">
      <c r="AN6525" s="136"/>
    </row>
    <row r="6526" spans="40:40" x14ac:dyDescent="0.25">
      <c r="AN6526" s="136"/>
    </row>
    <row r="6527" spans="40:40" x14ac:dyDescent="0.25">
      <c r="AN6527" s="136"/>
    </row>
    <row r="6528" spans="40:40" x14ac:dyDescent="0.25">
      <c r="AN6528" s="136"/>
    </row>
    <row r="6529" spans="40:40" x14ac:dyDescent="0.25">
      <c r="AN6529" s="136"/>
    </row>
    <row r="6530" spans="40:40" x14ac:dyDescent="0.25">
      <c r="AN6530" s="136"/>
    </row>
    <row r="6531" spans="40:40" x14ac:dyDescent="0.25">
      <c r="AN6531" s="136"/>
    </row>
    <row r="6532" spans="40:40" x14ac:dyDescent="0.25">
      <c r="AN6532" s="136"/>
    </row>
    <row r="6533" spans="40:40" x14ac:dyDescent="0.25">
      <c r="AN6533" s="136"/>
    </row>
    <row r="6534" spans="40:40" x14ac:dyDescent="0.25">
      <c r="AN6534" s="136"/>
    </row>
    <row r="6535" spans="40:40" x14ac:dyDescent="0.25">
      <c r="AN6535" s="136"/>
    </row>
    <row r="6536" spans="40:40" x14ac:dyDescent="0.25">
      <c r="AN6536" s="136"/>
    </row>
    <row r="6537" spans="40:40" x14ac:dyDescent="0.25">
      <c r="AN6537" s="136"/>
    </row>
    <row r="6538" spans="40:40" x14ac:dyDescent="0.25">
      <c r="AN6538" s="136"/>
    </row>
    <row r="6539" spans="40:40" x14ac:dyDescent="0.25">
      <c r="AN6539" s="136"/>
    </row>
    <row r="6540" spans="40:40" x14ac:dyDescent="0.25">
      <c r="AN6540" s="136"/>
    </row>
    <row r="6541" spans="40:40" x14ac:dyDescent="0.25">
      <c r="AN6541" s="136"/>
    </row>
    <row r="6542" spans="40:40" x14ac:dyDescent="0.25">
      <c r="AN6542" s="136"/>
    </row>
    <row r="6543" spans="40:40" x14ac:dyDescent="0.25">
      <c r="AN6543" s="136"/>
    </row>
    <row r="6544" spans="40:40" x14ac:dyDescent="0.25">
      <c r="AN6544" s="136"/>
    </row>
    <row r="6545" spans="40:40" x14ac:dyDescent="0.25">
      <c r="AN6545" s="136"/>
    </row>
    <row r="6546" spans="40:40" x14ac:dyDescent="0.25">
      <c r="AN6546" s="136"/>
    </row>
    <row r="6547" spans="40:40" x14ac:dyDescent="0.25">
      <c r="AN6547" s="136"/>
    </row>
    <row r="6548" spans="40:40" x14ac:dyDescent="0.25">
      <c r="AN6548" s="136"/>
    </row>
    <row r="6549" spans="40:40" x14ac:dyDescent="0.25">
      <c r="AN6549" s="136"/>
    </row>
    <row r="6550" spans="40:40" x14ac:dyDescent="0.25">
      <c r="AN6550" s="136"/>
    </row>
    <row r="6551" spans="40:40" x14ac:dyDescent="0.25">
      <c r="AN6551" s="136"/>
    </row>
    <row r="6552" spans="40:40" x14ac:dyDescent="0.25">
      <c r="AN6552" s="136"/>
    </row>
    <row r="6553" spans="40:40" x14ac:dyDescent="0.25">
      <c r="AN6553" s="136"/>
    </row>
    <row r="6554" spans="40:40" x14ac:dyDescent="0.25">
      <c r="AN6554" s="136"/>
    </row>
    <row r="6555" spans="40:40" x14ac:dyDescent="0.25">
      <c r="AN6555" s="136"/>
    </row>
    <row r="6556" spans="40:40" x14ac:dyDescent="0.25">
      <c r="AN6556" s="136"/>
    </row>
    <row r="6557" spans="40:40" x14ac:dyDescent="0.25">
      <c r="AN6557" s="136"/>
    </row>
    <row r="6558" spans="40:40" x14ac:dyDescent="0.25">
      <c r="AN6558" s="136"/>
    </row>
    <row r="6559" spans="40:40" x14ac:dyDescent="0.25">
      <c r="AN6559" s="136"/>
    </row>
    <row r="6560" spans="40:40" x14ac:dyDescent="0.25">
      <c r="AN6560" s="136"/>
    </row>
    <row r="6561" spans="40:40" x14ac:dyDescent="0.25">
      <c r="AN6561" s="136"/>
    </row>
    <row r="6562" spans="40:40" x14ac:dyDescent="0.25">
      <c r="AN6562" s="136"/>
    </row>
    <row r="6563" spans="40:40" x14ac:dyDescent="0.25">
      <c r="AN6563" s="136"/>
    </row>
    <row r="6564" spans="40:40" x14ac:dyDescent="0.25">
      <c r="AN6564" s="136"/>
    </row>
    <row r="6565" spans="40:40" x14ac:dyDescent="0.25">
      <c r="AN6565" s="136"/>
    </row>
    <row r="6566" spans="40:40" x14ac:dyDescent="0.25">
      <c r="AN6566" s="136"/>
    </row>
    <row r="6567" spans="40:40" x14ac:dyDescent="0.25">
      <c r="AN6567" s="136"/>
    </row>
    <row r="6568" spans="40:40" x14ac:dyDescent="0.25">
      <c r="AN6568" s="136"/>
    </row>
    <row r="6569" spans="40:40" x14ac:dyDescent="0.25">
      <c r="AN6569" s="136"/>
    </row>
    <row r="6570" spans="40:40" x14ac:dyDescent="0.25">
      <c r="AN6570" s="136"/>
    </row>
    <row r="6571" spans="40:40" x14ac:dyDescent="0.25">
      <c r="AN6571" s="136"/>
    </row>
    <row r="6572" spans="40:40" x14ac:dyDescent="0.25">
      <c r="AN6572" s="136"/>
    </row>
    <row r="6573" spans="40:40" x14ac:dyDescent="0.25">
      <c r="AN6573" s="136"/>
    </row>
    <row r="6574" spans="40:40" x14ac:dyDescent="0.25">
      <c r="AN6574" s="136"/>
    </row>
    <row r="6575" spans="40:40" x14ac:dyDescent="0.25">
      <c r="AN6575" s="136"/>
    </row>
    <row r="6576" spans="40:40" x14ac:dyDescent="0.25">
      <c r="AN6576" s="136"/>
    </row>
    <row r="6577" spans="40:40" x14ac:dyDescent="0.25">
      <c r="AN6577" s="136"/>
    </row>
    <row r="6578" spans="40:40" x14ac:dyDescent="0.25">
      <c r="AN6578" s="136"/>
    </row>
    <row r="6579" spans="40:40" x14ac:dyDescent="0.25">
      <c r="AN6579" s="136"/>
    </row>
    <row r="6580" spans="40:40" x14ac:dyDescent="0.25">
      <c r="AN6580" s="136"/>
    </row>
    <row r="6581" spans="40:40" x14ac:dyDescent="0.25">
      <c r="AN6581" s="136"/>
    </row>
    <row r="6582" spans="40:40" x14ac:dyDescent="0.25">
      <c r="AN6582" s="136"/>
    </row>
    <row r="6583" spans="40:40" x14ac:dyDescent="0.25">
      <c r="AN6583" s="136"/>
    </row>
    <row r="6584" spans="40:40" x14ac:dyDescent="0.25">
      <c r="AN6584" s="136"/>
    </row>
    <row r="6585" spans="40:40" x14ac:dyDescent="0.25">
      <c r="AN6585" s="136"/>
    </row>
    <row r="6586" spans="40:40" x14ac:dyDescent="0.25">
      <c r="AN6586" s="136"/>
    </row>
    <row r="6587" spans="40:40" x14ac:dyDescent="0.25">
      <c r="AN6587" s="136"/>
    </row>
    <row r="6588" spans="40:40" x14ac:dyDescent="0.25">
      <c r="AN6588" s="136"/>
    </row>
    <row r="6589" spans="40:40" x14ac:dyDescent="0.25">
      <c r="AN6589" s="136"/>
    </row>
    <row r="6590" spans="40:40" x14ac:dyDescent="0.25">
      <c r="AN6590" s="136"/>
    </row>
    <row r="6591" spans="40:40" x14ac:dyDescent="0.25">
      <c r="AN6591" s="136"/>
    </row>
    <row r="6592" spans="40:40" x14ac:dyDescent="0.25">
      <c r="AN6592" s="136"/>
    </row>
    <row r="6593" spans="40:40" x14ac:dyDescent="0.25">
      <c r="AN6593" s="136"/>
    </row>
    <row r="6594" spans="40:40" x14ac:dyDescent="0.25">
      <c r="AN6594" s="136"/>
    </row>
    <row r="6595" spans="40:40" x14ac:dyDescent="0.25">
      <c r="AN6595" s="136"/>
    </row>
    <row r="6596" spans="40:40" x14ac:dyDescent="0.25">
      <c r="AN6596" s="136"/>
    </row>
    <row r="6597" spans="40:40" x14ac:dyDescent="0.25">
      <c r="AN6597" s="136"/>
    </row>
    <row r="6598" spans="40:40" x14ac:dyDescent="0.25">
      <c r="AN6598" s="136"/>
    </row>
    <row r="6599" spans="40:40" x14ac:dyDescent="0.25">
      <c r="AN6599" s="136"/>
    </row>
    <row r="6600" spans="40:40" x14ac:dyDescent="0.25">
      <c r="AN6600" s="136"/>
    </row>
    <row r="6601" spans="40:40" x14ac:dyDescent="0.25">
      <c r="AN6601" s="136"/>
    </row>
    <row r="6602" spans="40:40" x14ac:dyDescent="0.25">
      <c r="AN6602" s="136"/>
    </row>
    <row r="6603" spans="40:40" x14ac:dyDescent="0.25">
      <c r="AN6603" s="136"/>
    </row>
    <row r="6604" spans="40:40" x14ac:dyDescent="0.25">
      <c r="AN6604" s="136"/>
    </row>
    <row r="6605" spans="40:40" x14ac:dyDescent="0.25">
      <c r="AN6605" s="136"/>
    </row>
    <row r="6606" spans="40:40" x14ac:dyDescent="0.25">
      <c r="AN6606" s="136"/>
    </row>
    <row r="6607" spans="40:40" x14ac:dyDescent="0.25">
      <c r="AN6607" s="136"/>
    </row>
    <row r="6608" spans="40:40" x14ac:dyDescent="0.25">
      <c r="AN6608" s="136"/>
    </row>
    <row r="6609" spans="40:40" x14ac:dyDescent="0.25">
      <c r="AN6609" s="136"/>
    </row>
    <row r="6610" spans="40:40" x14ac:dyDescent="0.25">
      <c r="AN6610" s="136"/>
    </row>
    <row r="6611" spans="40:40" x14ac:dyDescent="0.25">
      <c r="AN6611" s="136"/>
    </row>
    <row r="6612" spans="40:40" x14ac:dyDescent="0.25">
      <c r="AN6612" s="136"/>
    </row>
    <row r="6613" spans="40:40" x14ac:dyDescent="0.25">
      <c r="AN6613" s="136"/>
    </row>
    <row r="6614" spans="40:40" x14ac:dyDescent="0.25">
      <c r="AN6614" s="136"/>
    </row>
    <row r="6615" spans="40:40" x14ac:dyDescent="0.25">
      <c r="AN6615" s="136"/>
    </row>
    <row r="6616" spans="40:40" x14ac:dyDescent="0.25">
      <c r="AN6616" s="136"/>
    </row>
    <row r="6617" spans="40:40" x14ac:dyDescent="0.25">
      <c r="AN6617" s="136"/>
    </row>
    <row r="6618" spans="40:40" x14ac:dyDescent="0.25">
      <c r="AN6618" s="136"/>
    </row>
    <row r="6619" spans="40:40" x14ac:dyDescent="0.25">
      <c r="AN6619" s="136"/>
    </row>
    <row r="6620" spans="40:40" x14ac:dyDescent="0.25">
      <c r="AN6620" s="136"/>
    </row>
    <row r="6621" spans="40:40" x14ac:dyDescent="0.25">
      <c r="AN6621" s="136"/>
    </row>
    <row r="6622" spans="40:40" x14ac:dyDescent="0.25">
      <c r="AN6622" s="136"/>
    </row>
    <row r="6623" spans="40:40" x14ac:dyDescent="0.25">
      <c r="AN6623" s="136"/>
    </row>
    <row r="6624" spans="40:40" x14ac:dyDescent="0.25">
      <c r="AN6624" s="136"/>
    </row>
    <row r="6625" spans="40:40" x14ac:dyDescent="0.25">
      <c r="AN6625" s="136"/>
    </row>
    <row r="6626" spans="40:40" x14ac:dyDescent="0.25">
      <c r="AN6626" s="136"/>
    </row>
    <row r="6627" spans="40:40" x14ac:dyDescent="0.25">
      <c r="AN6627" s="136"/>
    </row>
    <row r="6628" spans="40:40" x14ac:dyDescent="0.25">
      <c r="AN6628" s="136"/>
    </row>
    <row r="6629" spans="40:40" x14ac:dyDescent="0.25">
      <c r="AN6629" s="136"/>
    </row>
    <row r="6630" spans="40:40" x14ac:dyDescent="0.25">
      <c r="AN6630" s="136"/>
    </row>
    <row r="6631" spans="40:40" x14ac:dyDescent="0.25">
      <c r="AN6631" s="136"/>
    </row>
    <row r="6632" spans="40:40" x14ac:dyDescent="0.25">
      <c r="AN6632" s="136"/>
    </row>
    <row r="6633" spans="40:40" x14ac:dyDescent="0.25">
      <c r="AN6633" s="136"/>
    </row>
    <row r="6634" spans="40:40" x14ac:dyDescent="0.25">
      <c r="AN6634" s="136"/>
    </row>
    <row r="6635" spans="40:40" x14ac:dyDescent="0.25">
      <c r="AN6635" s="136"/>
    </row>
    <row r="6636" spans="40:40" x14ac:dyDescent="0.25">
      <c r="AN6636" s="136"/>
    </row>
    <row r="6637" spans="40:40" x14ac:dyDescent="0.25">
      <c r="AN6637" s="136"/>
    </row>
    <row r="6638" spans="40:40" x14ac:dyDescent="0.25">
      <c r="AN6638" s="136"/>
    </row>
    <row r="6639" spans="40:40" x14ac:dyDescent="0.25">
      <c r="AN6639" s="136"/>
    </row>
    <row r="6640" spans="40:40" x14ac:dyDescent="0.25">
      <c r="AN6640" s="136"/>
    </row>
    <row r="6641" spans="40:40" x14ac:dyDescent="0.25">
      <c r="AN6641" s="136"/>
    </row>
    <row r="6642" spans="40:40" x14ac:dyDescent="0.25">
      <c r="AN6642" s="136"/>
    </row>
    <row r="6643" spans="40:40" x14ac:dyDescent="0.25">
      <c r="AN6643" s="136"/>
    </row>
    <row r="6644" spans="40:40" x14ac:dyDescent="0.25">
      <c r="AN6644" s="136"/>
    </row>
    <row r="6645" spans="40:40" x14ac:dyDescent="0.25">
      <c r="AN6645" s="136"/>
    </row>
    <row r="6646" spans="40:40" x14ac:dyDescent="0.25">
      <c r="AN6646" s="136"/>
    </row>
    <row r="6647" spans="40:40" x14ac:dyDescent="0.25">
      <c r="AN6647" s="136"/>
    </row>
    <row r="6648" spans="40:40" x14ac:dyDescent="0.25">
      <c r="AN6648" s="136"/>
    </row>
    <row r="6649" spans="40:40" x14ac:dyDescent="0.25">
      <c r="AN6649" s="136"/>
    </row>
    <row r="6650" spans="40:40" x14ac:dyDescent="0.25">
      <c r="AN6650" s="136"/>
    </row>
    <row r="6651" spans="40:40" x14ac:dyDescent="0.25">
      <c r="AN6651" s="136"/>
    </row>
    <row r="6652" spans="40:40" x14ac:dyDescent="0.25">
      <c r="AN6652" s="136"/>
    </row>
    <row r="6653" spans="40:40" x14ac:dyDescent="0.25">
      <c r="AN6653" s="136"/>
    </row>
    <row r="6654" spans="40:40" x14ac:dyDescent="0.25">
      <c r="AN6654" s="136"/>
    </row>
    <row r="6655" spans="40:40" x14ac:dyDescent="0.25">
      <c r="AN6655" s="136"/>
    </row>
    <row r="6656" spans="40:40" x14ac:dyDescent="0.25">
      <c r="AN6656" s="136"/>
    </row>
    <row r="6657" spans="40:40" x14ac:dyDescent="0.25">
      <c r="AN6657" s="136"/>
    </row>
    <row r="6658" spans="40:40" x14ac:dyDescent="0.25">
      <c r="AN6658" s="136"/>
    </row>
    <row r="6659" spans="40:40" x14ac:dyDescent="0.25">
      <c r="AN6659" s="136"/>
    </row>
    <row r="6660" spans="40:40" x14ac:dyDescent="0.25">
      <c r="AN6660" s="136"/>
    </row>
    <row r="6661" spans="40:40" x14ac:dyDescent="0.25">
      <c r="AN6661" s="136"/>
    </row>
    <row r="6662" spans="40:40" x14ac:dyDescent="0.25">
      <c r="AN6662" s="136"/>
    </row>
    <row r="6663" spans="40:40" x14ac:dyDescent="0.25">
      <c r="AN6663" s="136"/>
    </row>
    <row r="6664" spans="40:40" x14ac:dyDescent="0.25">
      <c r="AN6664" s="136"/>
    </row>
    <row r="6665" spans="40:40" x14ac:dyDescent="0.25">
      <c r="AN6665" s="136"/>
    </row>
    <row r="6666" spans="40:40" x14ac:dyDescent="0.25">
      <c r="AN6666" s="136"/>
    </row>
    <row r="6667" spans="40:40" x14ac:dyDescent="0.25">
      <c r="AN6667" s="136"/>
    </row>
    <row r="6668" spans="40:40" x14ac:dyDescent="0.25">
      <c r="AN6668" s="136"/>
    </row>
    <row r="6669" spans="40:40" x14ac:dyDescent="0.25">
      <c r="AN6669" s="136"/>
    </row>
    <row r="6670" spans="40:40" x14ac:dyDescent="0.25">
      <c r="AN6670" s="136"/>
    </row>
    <row r="6671" spans="40:40" x14ac:dyDescent="0.25">
      <c r="AN6671" s="136"/>
    </row>
    <row r="6672" spans="40:40" x14ac:dyDescent="0.25">
      <c r="AN6672" s="136"/>
    </row>
    <row r="6673" spans="40:40" x14ac:dyDescent="0.25">
      <c r="AN6673" s="136"/>
    </row>
    <row r="6674" spans="40:40" x14ac:dyDescent="0.25">
      <c r="AN6674" s="136"/>
    </row>
    <row r="6675" spans="40:40" x14ac:dyDescent="0.25">
      <c r="AN6675" s="136"/>
    </row>
    <row r="6676" spans="40:40" x14ac:dyDescent="0.25">
      <c r="AN6676" s="136"/>
    </row>
    <row r="6677" spans="40:40" x14ac:dyDescent="0.25">
      <c r="AN6677" s="136"/>
    </row>
    <row r="6678" spans="40:40" x14ac:dyDescent="0.25">
      <c r="AN6678" s="136"/>
    </row>
    <row r="6679" spans="40:40" x14ac:dyDescent="0.25">
      <c r="AN6679" s="136"/>
    </row>
    <row r="6680" spans="40:40" x14ac:dyDescent="0.25">
      <c r="AN6680" s="136"/>
    </row>
    <row r="6681" spans="40:40" x14ac:dyDescent="0.25">
      <c r="AN6681" s="136"/>
    </row>
    <row r="6682" spans="40:40" x14ac:dyDescent="0.25">
      <c r="AN6682" s="136"/>
    </row>
    <row r="6683" spans="40:40" x14ac:dyDescent="0.25">
      <c r="AN6683" s="136"/>
    </row>
    <row r="6684" spans="40:40" x14ac:dyDescent="0.25">
      <c r="AN6684" s="136"/>
    </row>
    <row r="6685" spans="40:40" x14ac:dyDescent="0.25">
      <c r="AN6685" s="136"/>
    </row>
    <row r="6686" spans="40:40" x14ac:dyDescent="0.25">
      <c r="AN6686" s="136"/>
    </row>
    <row r="6687" spans="40:40" x14ac:dyDescent="0.25">
      <c r="AN6687" s="136"/>
    </row>
    <row r="6688" spans="40:40" x14ac:dyDescent="0.25">
      <c r="AN6688" s="136"/>
    </row>
    <row r="6689" spans="40:40" x14ac:dyDescent="0.25">
      <c r="AN6689" s="136"/>
    </row>
    <row r="6690" spans="40:40" x14ac:dyDescent="0.25">
      <c r="AN6690" s="136"/>
    </row>
    <row r="6691" spans="40:40" x14ac:dyDescent="0.25">
      <c r="AN6691" s="136"/>
    </row>
    <row r="6692" spans="40:40" x14ac:dyDescent="0.25">
      <c r="AN6692" s="136"/>
    </row>
    <row r="6693" spans="40:40" x14ac:dyDescent="0.25">
      <c r="AN6693" s="136"/>
    </row>
    <row r="6694" spans="40:40" x14ac:dyDescent="0.25">
      <c r="AN6694" s="136"/>
    </row>
    <row r="6695" spans="40:40" x14ac:dyDescent="0.25">
      <c r="AN6695" s="136"/>
    </row>
    <row r="6696" spans="40:40" x14ac:dyDescent="0.25">
      <c r="AN6696" s="136"/>
    </row>
    <row r="6697" spans="40:40" x14ac:dyDescent="0.25">
      <c r="AN6697" s="136"/>
    </row>
    <row r="6698" spans="40:40" x14ac:dyDescent="0.25">
      <c r="AN6698" s="136"/>
    </row>
    <row r="6699" spans="40:40" x14ac:dyDescent="0.25">
      <c r="AN6699" s="136"/>
    </row>
    <row r="6700" spans="40:40" x14ac:dyDescent="0.25">
      <c r="AN6700" s="136"/>
    </row>
    <row r="6701" spans="40:40" x14ac:dyDescent="0.25">
      <c r="AN6701" s="136"/>
    </row>
    <row r="6702" spans="40:40" x14ac:dyDescent="0.25">
      <c r="AN6702" s="136"/>
    </row>
    <row r="6703" spans="40:40" x14ac:dyDescent="0.25">
      <c r="AN6703" s="136"/>
    </row>
    <row r="6704" spans="40:40" x14ac:dyDescent="0.25">
      <c r="AN6704" s="136"/>
    </row>
    <row r="6705" spans="40:40" x14ac:dyDescent="0.25">
      <c r="AN6705" s="136"/>
    </row>
    <row r="6706" spans="40:40" x14ac:dyDescent="0.25">
      <c r="AN6706" s="136"/>
    </row>
    <row r="6707" spans="40:40" x14ac:dyDescent="0.25">
      <c r="AN6707" s="136"/>
    </row>
    <row r="6708" spans="40:40" x14ac:dyDescent="0.25">
      <c r="AN6708" s="136"/>
    </row>
    <row r="6709" spans="40:40" x14ac:dyDescent="0.25">
      <c r="AN6709" s="136"/>
    </row>
    <row r="6710" spans="40:40" x14ac:dyDescent="0.25">
      <c r="AN6710" s="136"/>
    </row>
    <row r="6711" spans="40:40" x14ac:dyDescent="0.25">
      <c r="AN6711" s="136"/>
    </row>
    <row r="6712" spans="40:40" x14ac:dyDescent="0.25">
      <c r="AN6712" s="136"/>
    </row>
    <row r="6713" spans="40:40" x14ac:dyDescent="0.25">
      <c r="AN6713" s="136"/>
    </row>
    <row r="6714" spans="40:40" x14ac:dyDescent="0.25">
      <c r="AN6714" s="136"/>
    </row>
    <row r="6715" spans="40:40" x14ac:dyDescent="0.25">
      <c r="AN6715" s="136"/>
    </row>
    <row r="6716" spans="40:40" x14ac:dyDescent="0.25">
      <c r="AN6716" s="136"/>
    </row>
    <row r="6717" spans="40:40" x14ac:dyDescent="0.25">
      <c r="AN6717" s="136"/>
    </row>
    <row r="6718" spans="40:40" x14ac:dyDescent="0.25">
      <c r="AN6718" s="136"/>
    </row>
    <row r="6719" spans="40:40" x14ac:dyDescent="0.25">
      <c r="AN6719" s="136"/>
    </row>
    <row r="6720" spans="40:40" x14ac:dyDescent="0.25">
      <c r="AN6720" s="136"/>
    </row>
    <row r="6721" spans="40:40" x14ac:dyDescent="0.25">
      <c r="AN6721" s="136"/>
    </row>
    <row r="6722" spans="40:40" x14ac:dyDescent="0.25">
      <c r="AN6722" s="136"/>
    </row>
    <row r="6723" spans="40:40" x14ac:dyDescent="0.25">
      <c r="AN6723" s="136"/>
    </row>
    <row r="6724" spans="40:40" x14ac:dyDescent="0.25">
      <c r="AN6724" s="136"/>
    </row>
    <row r="6725" spans="40:40" x14ac:dyDescent="0.25">
      <c r="AN6725" s="136"/>
    </row>
    <row r="6726" spans="40:40" x14ac:dyDescent="0.25">
      <c r="AN6726" s="136"/>
    </row>
    <row r="6727" spans="40:40" x14ac:dyDescent="0.25">
      <c r="AN6727" s="136"/>
    </row>
    <row r="6728" spans="40:40" x14ac:dyDescent="0.25">
      <c r="AN6728" s="136"/>
    </row>
    <row r="6729" spans="40:40" x14ac:dyDescent="0.25">
      <c r="AN6729" s="136"/>
    </row>
    <row r="6730" spans="40:40" x14ac:dyDescent="0.25">
      <c r="AN6730" s="136"/>
    </row>
    <row r="6731" spans="40:40" x14ac:dyDescent="0.25">
      <c r="AN6731" s="136"/>
    </row>
    <row r="6732" spans="40:40" x14ac:dyDescent="0.25">
      <c r="AN6732" s="136"/>
    </row>
    <row r="6733" spans="40:40" x14ac:dyDescent="0.25">
      <c r="AN6733" s="136"/>
    </row>
    <row r="6734" spans="40:40" x14ac:dyDescent="0.25">
      <c r="AN6734" s="136"/>
    </row>
    <row r="6735" spans="40:40" x14ac:dyDescent="0.25">
      <c r="AN6735" s="136"/>
    </row>
    <row r="6736" spans="40:40" x14ac:dyDescent="0.25">
      <c r="AN6736" s="136"/>
    </row>
    <row r="6737" spans="40:40" x14ac:dyDescent="0.25">
      <c r="AN6737" s="136"/>
    </row>
    <row r="6738" spans="40:40" x14ac:dyDescent="0.25">
      <c r="AN6738" s="136"/>
    </row>
    <row r="6739" spans="40:40" x14ac:dyDescent="0.25">
      <c r="AN6739" s="136"/>
    </row>
    <row r="6740" spans="40:40" x14ac:dyDescent="0.25">
      <c r="AN6740" s="136"/>
    </row>
    <row r="6741" spans="40:40" x14ac:dyDescent="0.25">
      <c r="AN6741" s="136"/>
    </row>
    <row r="6742" spans="40:40" x14ac:dyDescent="0.25">
      <c r="AN6742" s="136"/>
    </row>
    <row r="6743" spans="40:40" x14ac:dyDescent="0.25">
      <c r="AN6743" s="136"/>
    </row>
    <row r="6744" spans="40:40" x14ac:dyDescent="0.25">
      <c r="AN6744" s="136"/>
    </row>
    <row r="6745" spans="40:40" x14ac:dyDescent="0.25">
      <c r="AN6745" s="136"/>
    </row>
    <row r="6746" spans="40:40" x14ac:dyDescent="0.25">
      <c r="AN6746" s="136"/>
    </row>
    <row r="6747" spans="40:40" x14ac:dyDescent="0.25">
      <c r="AN6747" s="136"/>
    </row>
    <row r="6748" spans="40:40" x14ac:dyDescent="0.25">
      <c r="AN6748" s="136"/>
    </row>
    <row r="6749" spans="40:40" x14ac:dyDescent="0.25">
      <c r="AN6749" s="136"/>
    </row>
    <row r="6750" spans="40:40" x14ac:dyDescent="0.25">
      <c r="AN6750" s="136"/>
    </row>
    <row r="6751" spans="40:40" x14ac:dyDescent="0.25">
      <c r="AN6751" s="136"/>
    </row>
    <row r="6752" spans="40:40" x14ac:dyDescent="0.25">
      <c r="AN6752" s="136"/>
    </row>
    <row r="6753" spans="40:40" x14ac:dyDescent="0.25">
      <c r="AN6753" s="136"/>
    </row>
    <row r="6754" spans="40:40" x14ac:dyDescent="0.25">
      <c r="AN6754" s="136"/>
    </row>
    <row r="6755" spans="40:40" x14ac:dyDescent="0.25">
      <c r="AN6755" s="136"/>
    </row>
    <row r="6756" spans="40:40" x14ac:dyDescent="0.25">
      <c r="AN6756" s="136"/>
    </row>
    <row r="6757" spans="40:40" x14ac:dyDescent="0.25">
      <c r="AN6757" s="136"/>
    </row>
    <row r="6758" spans="40:40" x14ac:dyDescent="0.25">
      <c r="AN6758" s="136"/>
    </row>
    <row r="6759" spans="40:40" x14ac:dyDescent="0.25">
      <c r="AN6759" s="136"/>
    </row>
    <row r="6760" spans="40:40" x14ac:dyDescent="0.25">
      <c r="AN6760" s="136"/>
    </row>
    <row r="6761" spans="40:40" x14ac:dyDescent="0.25">
      <c r="AN6761" s="136"/>
    </row>
    <row r="6762" spans="40:40" x14ac:dyDescent="0.25">
      <c r="AN6762" s="136"/>
    </row>
    <row r="6763" spans="40:40" x14ac:dyDescent="0.25">
      <c r="AN6763" s="136"/>
    </row>
    <row r="6764" spans="40:40" x14ac:dyDescent="0.25">
      <c r="AN6764" s="136"/>
    </row>
    <row r="6765" spans="40:40" x14ac:dyDescent="0.25">
      <c r="AN6765" s="136"/>
    </row>
    <row r="6766" spans="40:40" x14ac:dyDescent="0.25">
      <c r="AN6766" s="136"/>
    </row>
    <row r="6767" spans="40:40" x14ac:dyDescent="0.25">
      <c r="AN6767" s="136"/>
    </row>
    <row r="6768" spans="40:40" x14ac:dyDescent="0.25">
      <c r="AN6768" s="136"/>
    </row>
    <row r="6769" spans="40:40" x14ac:dyDescent="0.25">
      <c r="AN6769" s="136"/>
    </row>
    <row r="6770" spans="40:40" x14ac:dyDescent="0.25">
      <c r="AN6770" s="136"/>
    </row>
    <row r="6771" spans="40:40" x14ac:dyDescent="0.25">
      <c r="AN6771" s="136"/>
    </row>
    <row r="6772" spans="40:40" x14ac:dyDescent="0.25">
      <c r="AN6772" s="136"/>
    </row>
    <row r="6773" spans="40:40" x14ac:dyDescent="0.25">
      <c r="AN6773" s="136"/>
    </row>
    <row r="6774" spans="40:40" x14ac:dyDescent="0.25">
      <c r="AN6774" s="136"/>
    </row>
    <row r="6775" spans="40:40" x14ac:dyDescent="0.25">
      <c r="AN6775" s="136"/>
    </row>
    <row r="6776" spans="40:40" x14ac:dyDescent="0.25">
      <c r="AN6776" s="136"/>
    </row>
    <row r="6777" spans="40:40" x14ac:dyDescent="0.25">
      <c r="AN6777" s="136"/>
    </row>
    <row r="6778" spans="40:40" x14ac:dyDescent="0.25">
      <c r="AN6778" s="136"/>
    </row>
    <row r="6779" spans="40:40" x14ac:dyDescent="0.25">
      <c r="AN6779" s="136"/>
    </row>
    <row r="6780" spans="40:40" x14ac:dyDescent="0.25">
      <c r="AN6780" s="136"/>
    </row>
    <row r="6781" spans="40:40" x14ac:dyDescent="0.25">
      <c r="AN6781" s="136"/>
    </row>
    <row r="6782" spans="40:40" x14ac:dyDescent="0.25">
      <c r="AN6782" s="136"/>
    </row>
    <row r="6783" spans="40:40" x14ac:dyDescent="0.25">
      <c r="AN6783" s="136"/>
    </row>
    <row r="6784" spans="40:40" x14ac:dyDescent="0.25">
      <c r="AN6784" s="136"/>
    </row>
    <row r="6785" spans="40:40" x14ac:dyDescent="0.25">
      <c r="AN6785" s="136"/>
    </row>
    <row r="6786" spans="40:40" x14ac:dyDescent="0.25">
      <c r="AN6786" s="136"/>
    </row>
    <row r="6787" spans="40:40" x14ac:dyDescent="0.25">
      <c r="AN6787" s="136"/>
    </row>
    <row r="6788" spans="40:40" x14ac:dyDescent="0.25">
      <c r="AN6788" s="136"/>
    </row>
    <row r="6789" spans="40:40" x14ac:dyDescent="0.25">
      <c r="AN6789" s="136"/>
    </row>
    <row r="6790" spans="40:40" x14ac:dyDescent="0.25">
      <c r="AN6790" s="136"/>
    </row>
    <row r="6791" spans="40:40" x14ac:dyDescent="0.25">
      <c r="AN6791" s="136"/>
    </row>
    <row r="6792" spans="40:40" x14ac:dyDescent="0.25">
      <c r="AN6792" s="136"/>
    </row>
    <row r="6793" spans="40:40" x14ac:dyDescent="0.25">
      <c r="AN6793" s="136"/>
    </row>
    <row r="6794" spans="40:40" x14ac:dyDescent="0.25">
      <c r="AN6794" s="136"/>
    </row>
    <row r="6795" spans="40:40" x14ac:dyDescent="0.25">
      <c r="AN6795" s="136"/>
    </row>
    <row r="6796" spans="40:40" x14ac:dyDescent="0.25">
      <c r="AN6796" s="136"/>
    </row>
    <row r="6797" spans="40:40" x14ac:dyDescent="0.25">
      <c r="AN6797" s="136"/>
    </row>
    <row r="6798" spans="40:40" x14ac:dyDescent="0.25">
      <c r="AN6798" s="136"/>
    </row>
    <row r="6799" spans="40:40" x14ac:dyDescent="0.25">
      <c r="AN6799" s="136"/>
    </row>
    <row r="6800" spans="40:40" x14ac:dyDescent="0.25">
      <c r="AN6800" s="136"/>
    </row>
    <row r="6801" spans="40:40" x14ac:dyDescent="0.25">
      <c r="AN6801" s="136"/>
    </row>
    <row r="6802" spans="40:40" x14ac:dyDescent="0.25">
      <c r="AN6802" s="136"/>
    </row>
    <row r="6803" spans="40:40" x14ac:dyDescent="0.25">
      <c r="AN6803" s="136"/>
    </row>
    <row r="6804" spans="40:40" x14ac:dyDescent="0.25">
      <c r="AN6804" s="136"/>
    </row>
    <row r="6805" spans="40:40" x14ac:dyDescent="0.25">
      <c r="AN6805" s="136"/>
    </row>
    <row r="6806" spans="40:40" x14ac:dyDescent="0.25">
      <c r="AN6806" s="136"/>
    </row>
    <row r="6807" spans="40:40" x14ac:dyDescent="0.25">
      <c r="AN6807" s="136"/>
    </row>
    <row r="6808" spans="40:40" x14ac:dyDescent="0.25">
      <c r="AN6808" s="136"/>
    </row>
    <row r="6809" spans="40:40" x14ac:dyDescent="0.25">
      <c r="AN6809" s="136"/>
    </row>
    <row r="6810" spans="40:40" x14ac:dyDescent="0.25">
      <c r="AN6810" s="136"/>
    </row>
    <row r="6811" spans="40:40" x14ac:dyDescent="0.25">
      <c r="AN6811" s="136"/>
    </row>
    <row r="6812" spans="40:40" x14ac:dyDescent="0.25">
      <c r="AN6812" s="136"/>
    </row>
    <row r="6813" spans="40:40" x14ac:dyDescent="0.25">
      <c r="AN6813" s="136"/>
    </row>
    <row r="6814" spans="40:40" x14ac:dyDescent="0.25">
      <c r="AN6814" s="136"/>
    </row>
    <row r="6815" spans="40:40" x14ac:dyDescent="0.25">
      <c r="AN6815" s="136"/>
    </row>
    <row r="6816" spans="40:40" x14ac:dyDescent="0.25">
      <c r="AN6816" s="136"/>
    </row>
    <row r="6817" spans="40:40" x14ac:dyDescent="0.25">
      <c r="AN6817" s="136"/>
    </row>
    <row r="6818" spans="40:40" x14ac:dyDescent="0.25">
      <c r="AN6818" s="136"/>
    </row>
    <row r="6819" spans="40:40" x14ac:dyDescent="0.25">
      <c r="AN6819" s="136"/>
    </row>
    <row r="6820" spans="40:40" x14ac:dyDescent="0.25">
      <c r="AN6820" s="136"/>
    </row>
    <row r="6821" spans="40:40" x14ac:dyDescent="0.25">
      <c r="AN6821" s="136"/>
    </row>
    <row r="6822" spans="40:40" x14ac:dyDescent="0.25">
      <c r="AN6822" s="136"/>
    </row>
    <row r="6823" spans="40:40" x14ac:dyDescent="0.25">
      <c r="AN6823" s="136"/>
    </row>
    <row r="6824" spans="40:40" x14ac:dyDescent="0.25">
      <c r="AN6824" s="136"/>
    </row>
    <row r="6825" spans="40:40" x14ac:dyDescent="0.25">
      <c r="AN6825" s="136"/>
    </row>
    <row r="6826" spans="40:40" x14ac:dyDescent="0.25">
      <c r="AN6826" s="136"/>
    </row>
    <row r="6827" spans="40:40" x14ac:dyDescent="0.25">
      <c r="AN6827" s="136"/>
    </row>
    <row r="6828" spans="40:40" x14ac:dyDescent="0.25">
      <c r="AN6828" s="136"/>
    </row>
    <row r="6829" spans="40:40" x14ac:dyDescent="0.25">
      <c r="AN6829" s="136"/>
    </row>
    <row r="6830" spans="40:40" x14ac:dyDescent="0.25">
      <c r="AN6830" s="136"/>
    </row>
    <row r="6831" spans="40:40" x14ac:dyDescent="0.25">
      <c r="AN6831" s="136"/>
    </row>
    <row r="6832" spans="40:40" x14ac:dyDescent="0.25">
      <c r="AN6832" s="136"/>
    </row>
    <row r="6833" spans="40:40" x14ac:dyDescent="0.25">
      <c r="AN6833" s="136"/>
    </row>
    <row r="6834" spans="40:40" x14ac:dyDescent="0.25">
      <c r="AN6834" s="136"/>
    </row>
    <row r="6835" spans="40:40" x14ac:dyDescent="0.25">
      <c r="AN6835" s="136"/>
    </row>
    <row r="6836" spans="40:40" x14ac:dyDescent="0.25">
      <c r="AN6836" s="136"/>
    </row>
    <row r="6837" spans="40:40" x14ac:dyDescent="0.25">
      <c r="AN6837" s="136"/>
    </row>
    <row r="6838" spans="40:40" x14ac:dyDescent="0.25">
      <c r="AN6838" s="136"/>
    </row>
    <row r="6839" spans="40:40" x14ac:dyDescent="0.25">
      <c r="AN6839" s="136"/>
    </row>
    <row r="6840" spans="40:40" x14ac:dyDescent="0.25">
      <c r="AN6840" s="136"/>
    </row>
    <row r="6841" spans="40:40" x14ac:dyDescent="0.25">
      <c r="AN6841" s="136"/>
    </row>
    <row r="6842" spans="40:40" x14ac:dyDescent="0.25">
      <c r="AN6842" s="136"/>
    </row>
    <row r="6843" spans="40:40" x14ac:dyDescent="0.25">
      <c r="AN6843" s="136"/>
    </row>
    <row r="6844" spans="40:40" x14ac:dyDescent="0.25">
      <c r="AN6844" s="136"/>
    </row>
    <row r="6845" spans="40:40" x14ac:dyDescent="0.25">
      <c r="AN6845" s="136"/>
    </row>
    <row r="6846" spans="40:40" x14ac:dyDescent="0.25">
      <c r="AN6846" s="136"/>
    </row>
    <row r="6847" spans="40:40" x14ac:dyDescent="0.25">
      <c r="AN6847" s="136"/>
    </row>
    <row r="6848" spans="40:40" x14ac:dyDescent="0.25">
      <c r="AN6848" s="136"/>
    </row>
    <row r="6849" spans="40:40" x14ac:dyDescent="0.25">
      <c r="AN6849" s="136"/>
    </row>
    <row r="6850" spans="40:40" x14ac:dyDescent="0.25">
      <c r="AN6850" s="136"/>
    </row>
    <row r="6851" spans="40:40" x14ac:dyDescent="0.25">
      <c r="AN6851" s="136"/>
    </row>
    <row r="6852" spans="40:40" x14ac:dyDescent="0.25">
      <c r="AN6852" s="136"/>
    </row>
    <row r="6853" spans="40:40" x14ac:dyDescent="0.25">
      <c r="AN6853" s="136"/>
    </row>
    <row r="6854" spans="40:40" x14ac:dyDescent="0.25">
      <c r="AN6854" s="136"/>
    </row>
    <row r="6855" spans="40:40" x14ac:dyDescent="0.25">
      <c r="AN6855" s="136"/>
    </row>
    <row r="6856" spans="40:40" x14ac:dyDescent="0.25">
      <c r="AN6856" s="136"/>
    </row>
    <row r="6857" spans="40:40" x14ac:dyDescent="0.25">
      <c r="AN6857" s="136"/>
    </row>
    <row r="6858" spans="40:40" x14ac:dyDescent="0.25">
      <c r="AN6858" s="136"/>
    </row>
    <row r="6859" spans="40:40" x14ac:dyDescent="0.25">
      <c r="AN6859" s="136"/>
    </row>
    <row r="6860" spans="40:40" x14ac:dyDescent="0.25">
      <c r="AN6860" s="136"/>
    </row>
    <row r="6861" spans="40:40" x14ac:dyDescent="0.25">
      <c r="AN6861" s="136"/>
    </row>
    <row r="6862" spans="40:40" x14ac:dyDescent="0.25">
      <c r="AN6862" s="136"/>
    </row>
    <row r="6863" spans="40:40" x14ac:dyDescent="0.25">
      <c r="AN6863" s="136"/>
    </row>
    <row r="6864" spans="40:40" x14ac:dyDescent="0.25">
      <c r="AN6864" s="136"/>
    </row>
    <row r="6865" spans="40:40" x14ac:dyDescent="0.25">
      <c r="AN6865" s="136"/>
    </row>
    <row r="6866" spans="40:40" x14ac:dyDescent="0.25">
      <c r="AN6866" s="136"/>
    </row>
    <row r="6867" spans="40:40" x14ac:dyDescent="0.25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5">
      <c r="A8" s="50">
        <f>[5]Tregion!$J8</f>
        <v>37165</v>
      </c>
      <c r="B8" s="57">
        <f>[5]Tregion!$L8</f>
        <v>27.5</v>
      </c>
      <c r="C8" s="58">
        <f>[6]Tregion!$L8</f>
        <v>28</v>
      </c>
      <c r="D8" s="57">
        <f>[7]Tregion!$L8</f>
        <v>26</v>
      </c>
      <c r="E8" s="58">
        <f>[8]Tregion!$L8</f>
        <v>28.5</v>
      </c>
      <c r="F8" s="57">
        <f>[9]Tregion!$L8</f>
        <v>29.5</v>
      </c>
      <c r="G8" s="57">
        <f>[5]Tregion!$L8</f>
        <v>27.5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5">
      <c r="A9" s="50">
        <f>[5]Tregion!$J9</f>
        <v>37196</v>
      </c>
      <c r="B9" s="57">
        <f>[5]Tregion!$L9</f>
        <v>27.75</v>
      </c>
      <c r="C9" s="58">
        <f>[6]Tregion!$L9</f>
        <v>28.75</v>
      </c>
      <c r="D9" s="57">
        <f>[7]Tregion!$L9</f>
        <v>28</v>
      </c>
      <c r="E9" s="58">
        <f>[8]Tregion!$L9</f>
        <v>29.25</v>
      </c>
      <c r="F9" s="57">
        <f>[9]Tregion!$L9</f>
        <v>28.6</v>
      </c>
      <c r="G9" s="57">
        <f>[5]Tregion!$L9</f>
        <v>27.75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34.988750000000117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5">
      <c r="A10" s="50">
        <f>[5]Tregion!$J10</f>
        <v>37226</v>
      </c>
      <c r="B10" s="57">
        <f>[5]Tregion!$L10</f>
        <v>32.5</v>
      </c>
      <c r="C10" s="58">
        <f>[6]Tregion!$L10</f>
        <v>36.5</v>
      </c>
      <c r="D10" s="57">
        <f>[7]Tregion!$L10</f>
        <v>36.25</v>
      </c>
      <c r="E10" s="58">
        <f>[8]Tregion!$L10</f>
        <v>36</v>
      </c>
      <c r="F10" s="57">
        <f>[9]Tregion!$L10</f>
        <v>34.5</v>
      </c>
      <c r="G10" s="57">
        <f>[5]Tregion!$L10</f>
        <v>32.5</v>
      </c>
      <c r="H10" s="57"/>
      <c r="I10" s="58">
        <f>[11]Tregion!$L10</f>
        <v>32.5</v>
      </c>
      <c r="J10" s="57"/>
      <c r="K10" s="58"/>
      <c r="L10" s="57"/>
      <c r="M10" s="58"/>
      <c r="N10" s="57"/>
      <c r="O10" s="58"/>
      <c r="Q10" s="57"/>
      <c r="R10" s="58">
        <f>[12]Tregion!$L10</f>
        <v>39.426091286661467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5">
      <c r="A11" s="50">
        <f>[5]Tregion!$J11</f>
        <v>37257</v>
      </c>
      <c r="B11" s="57">
        <f>[5]Tregion!$L11</f>
        <v>32.75</v>
      </c>
      <c r="C11" s="58">
        <f>[6]Tregion!$L11</f>
        <v>36.25</v>
      </c>
      <c r="D11" s="57">
        <f>[7]Tregion!$L11</f>
        <v>36.25</v>
      </c>
      <c r="E11" s="58">
        <f>[8]Tregion!$L11</f>
        <v>35.75</v>
      </c>
      <c r="F11" s="57">
        <f>[9]Tregion!$L11</f>
        <v>35</v>
      </c>
      <c r="G11" s="57">
        <f>[5]Tregion!$L11</f>
        <v>32.75</v>
      </c>
      <c r="H11" s="57"/>
      <c r="I11" s="58">
        <f>[11]Tregion!$L11</f>
        <v>33.25</v>
      </c>
      <c r="J11" s="57"/>
      <c r="K11" s="58"/>
      <c r="L11" s="57"/>
      <c r="M11" s="58"/>
      <c r="N11" s="57"/>
      <c r="O11" s="58"/>
      <c r="Q11" s="57"/>
      <c r="R11" s="58">
        <f>[12]Tregion!$L11</f>
        <v>47.053050089194947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5">
      <c r="A12" s="50">
        <f>[5]Tregion!$J12</f>
        <v>37288</v>
      </c>
      <c r="B12" s="57">
        <f>[5]Tregion!$L12</f>
        <v>32</v>
      </c>
      <c r="C12" s="58">
        <f>[6]Tregion!$L12</f>
        <v>33.9</v>
      </c>
      <c r="D12" s="57">
        <f>[7]Tregion!$L12</f>
        <v>34</v>
      </c>
      <c r="E12" s="58">
        <f>[8]Tregion!$L12</f>
        <v>35.5</v>
      </c>
      <c r="F12" s="57">
        <f>[9]Tregion!$L12</f>
        <v>34</v>
      </c>
      <c r="G12" s="57">
        <f>[5]Tregion!$L12</f>
        <v>32</v>
      </c>
      <c r="H12" s="57"/>
      <c r="I12" s="58">
        <f>[11]Tregion!$L12</f>
        <v>33.25</v>
      </c>
      <c r="J12" s="57"/>
      <c r="K12" s="58"/>
      <c r="L12" s="57"/>
      <c r="M12" s="58"/>
      <c r="N12" s="57"/>
      <c r="O12" s="58"/>
      <c r="Q12" s="57"/>
      <c r="R12" s="58">
        <f>[12]Tregion!$L12</f>
        <v>46.745428392645145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5">
      <c r="A13" s="50">
        <f>[5]Tregion!$J13</f>
        <v>37316</v>
      </c>
      <c r="B13" s="57">
        <f>[5]Tregion!$L13</f>
        <v>31.5</v>
      </c>
      <c r="C13" s="58">
        <f>[6]Tregion!$L13</f>
        <v>30.5</v>
      </c>
      <c r="D13" s="57">
        <f>[7]Tregion!$L13</f>
        <v>30.5</v>
      </c>
      <c r="E13" s="58">
        <f>[8]Tregion!$L13</f>
        <v>33</v>
      </c>
      <c r="F13" s="57">
        <f>[9]Tregion!$L13</f>
        <v>33.25</v>
      </c>
      <c r="G13" s="57">
        <f>[5]Tregion!$L13</f>
        <v>31.5</v>
      </c>
      <c r="H13" s="57"/>
      <c r="I13" s="58">
        <f>[11]Tregion!$L13</f>
        <v>31</v>
      </c>
      <c r="J13" s="57"/>
      <c r="K13" s="58"/>
      <c r="L13" s="57"/>
      <c r="M13" s="58"/>
      <c r="N13" s="57"/>
      <c r="O13" s="58"/>
      <c r="Q13" s="57"/>
      <c r="R13" s="58">
        <f>[12]Tregion!$L13</f>
        <v>45.716808204319726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5">
      <c r="A14" s="50">
        <f>[5]Tregion!$J14</f>
        <v>37347</v>
      </c>
      <c r="B14" s="57">
        <f>[5]Tregion!$L14</f>
        <v>31</v>
      </c>
      <c r="C14" s="58">
        <f>[6]Tregion!$L14</f>
        <v>30</v>
      </c>
      <c r="D14" s="57">
        <f>[7]Tregion!$L14</f>
        <v>28</v>
      </c>
      <c r="E14" s="58">
        <f>[8]Tregion!$L14</f>
        <v>30.5</v>
      </c>
      <c r="F14" s="57">
        <f>[9]Tregion!$L14</f>
        <v>31.5</v>
      </c>
      <c r="G14" s="57">
        <f>[5]Tregion!$L14</f>
        <v>31</v>
      </c>
      <c r="H14" s="57"/>
      <c r="I14" s="58">
        <f>[11]Tregion!$L14</f>
        <v>29.75</v>
      </c>
      <c r="J14" s="57"/>
      <c r="K14" s="58"/>
      <c r="L14" s="57"/>
      <c r="M14" s="58"/>
      <c r="N14" s="57"/>
      <c r="O14" s="58"/>
      <c r="Q14" s="57"/>
      <c r="R14" s="58">
        <f>[12]Tregion!$L14</f>
        <v>39.278478078767911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5">
      <c r="A15" s="50">
        <f>[5]Tregion!$J15</f>
        <v>37377</v>
      </c>
      <c r="B15" s="57">
        <f>[5]Tregion!$L15</f>
        <v>35.5</v>
      </c>
      <c r="C15" s="58">
        <f>[6]Tregion!$L15</f>
        <v>29</v>
      </c>
      <c r="D15" s="57">
        <f>[7]Tregion!$L15</f>
        <v>26.5</v>
      </c>
      <c r="E15" s="58">
        <f>[8]Tregion!$L15</f>
        <v>30.5</v>
      </c>
      <c r="F15" s="57">
        <f>[9]Tregion!$L15</f>
        <v>33.5</v>
      </c>
      <c r="G15" s="57">
        <f>[5]Tregion!$L15</f>
        <v>35.5</v>
      </c>
      <c r="H15" s="57"/>
      <c r="I15" s="58">
        <f>[11]Tregion!$L15</f>
        <v>29.75</v>
      </c>
      <c r="J15" s="57"/>
      <c r="K15" s="58"/>
      <c r="L15" s="57"/>
      <c r="M15" s="58"/>
      <c r="N15" s="57"/>
      <c r="O15" s="58"/>
      <c r="Q15" s="57"/>
      <c r="R15" s="58">
        <f>[12]Tregion!$L15</f>
        <v>39.806410018367345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5">
      <c r="A16" s="50">
        <f>[5]Tregion!$J16</f>
        <v>37408</v>
      </c>
      <c r="B16" s="57">
        <f>[5]Tregion!$L16</f>
        <v>43.5</v>
      </c>
      <c r="C16" s="58">
        <f>[6]Tregion!$L16</f>
        <v>30.5</v>
      </c>
      <c r="D16" s="57">
        <f>[7]Tregion!$L16</f>
        <v>28</v>
      </c>
      <c r="E16" s="58">
        <f>[8]Tregion!$L16</f>
        <v>37</v>
      </c>
      <c r="F16" s="57">
        <f>[9]Tregion!$L16</f>
        <v>39.5</v>
      </c>
      <c r="G16" s="57">
        <f>[5]Tregion!$L16</f>
        <v>43.5</v>
      </c>
      <c r="H16" s="57"/>
      <c r="I16" s="58">
        <f>[11]Tregion!$L16</f>
        <v>36.5</v>
      </c>
      <c r="J16" s="57"/>
      <c r="K16" s="58"/>
      <c r="L16" s="57"/>
      <c r="M16" s="58"/>
      <c r="N16" s="57"/>
      <c r="O16" s="58"/>
      <c r="Q16" s="57"/>
      <c r="R16" s="58">
        <f>[12]Tregion!$L16</f>
        <v>40.677155060765259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5">
      <c r="A17" s="50">
        <f>[5]Tregion!$J17</f>
        <v>37438</v>
      </c>
      <c r="B17" s="57">
        <f>[5]Tregion!$L17</f>
        <v>50</v>
      </c>
      <c r="C17" s="58">
        <f>[6]Tregion!$L17</f>
        <v>44</v>
      </c>
      <c r="D17" s="57">
        <f>[7]Tregion!$L17</f>
        <v>41</v>
      </c>
      <c r="E17" s="58">
        <f>[8]Tregion!$L17</f>
        <v>46</v>
      </c>
      <c r="F17" s="57">
        <f>[9]Tregion!$L17</f>
        <v>45.75</v>
      </c>
      <c r="G17" s="57">
        <f>[5]Tregion!$L17</f>
        <v>50</v>
      </c>
      <c r="H17" s="57"/>
      <c r="I17" s="58">
        <f>[11]Tregion!$L17</f>
        <v>45.25</v>
      </c>
      <c r="J17" s="57"/>
      <c r="K17" s="58"/>
      <c r="L17" s="57"/>
      <c r="M17" s="58"/>
      <c r="N17" s="57"/>
      <c r="O17" s="58"/>
      <c r="Q17" s="57"/>
      <c r="R17" s="58">
        <f>[12]Tregion!$L17</f>
        <v>43.317533355664281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5">
      <c r="A18" s="50">
        <f>[5]Tregion!$J18</f>
        <v>37469</v>
      </c>
      <c r="B18" s="57">
        <f>[5]Tregion!$L18</f>
        <v>58.5</v>
      </c>
      <c r="C18" s="58">
        <f>[6]Tregion!$L18</f>
        <v>51</v>
      </c>
      <c r="D18" s="57">
        <f>[7]Tregion!$L18</f>
        <v>48.5</v>
      </c>
      <c r="E18" s="58">
        <f>[8]Tregion!$L18</f>
        <v>53</v>
      </c>
      <c r="F18" s="57">
        <f>[9]Tregion!$L18</f>
        <v>53</v>
      </c>
      <c r="G18" s="57">
        <f>[5]Tregion!$L18</f>
        <v>58.5</v>
      </c>
      <c r="H18" s="57"/>
      <c r="I18" s="58">
        <f>[11]Tregion!$L18</f>
        <v>52.25</v>
      </c>
      <c r="J18" s="57"/>
      <c r="K18" s="58"/>
      <c r="L18" s="57"/>
      <c r="M18" s="58"/>
      <c r="N18" s="57"/>
      <c r="O18" s="58"/>
      <c r="Q18" s="57"/>
      <c r="R18" s="58">
        <f>[12]Tregion!$L18</f>
        <v>44.169664753021593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5">
      <c r="A19" s="50">
        <f>[5]Tregion!$J19</f>
        <v>37500</v>
      </c>
      <c r="B19" s="57">
        <f>[5]Tregion!$L19</f>
        <v>48</v>
      </c>
      <c r="C19" s="58">
        <f>[6]Tregion!$L19</f>
        <v>45</v>
      </c>
      <c r="D19" s="57">
        <f>[7]Tregion!$L19</f>
        <v>41.5</v>
      </c>
      <c r="E19" s="58">
        <f>[8]Tregion!$L19</f>
        <v>44.5</v>
      </c>
      <c r="F19" s="57">
        <f>[9]Tregion!$L19</f>
        <v>44.75</v>
      </c>
      <c r="G19" s="57">
        <f>[5]Tregion!$L19</f>
        <v>48</v>
      </c>
      <c r="H19" s="57"/>
      <c r="I19" s="58">
        <f>[11]Tregion!$L19</f>
        <v>40.25</v>
      </c>
      <c r="J19" s="57"/>
      <c r="K19" s="58"/>
      <c r="L19" s="57"/>
      <c r="M19" s="58"/>
      <c r="N19" s="57"/>
      <c r="O19" s="58"/>
      <c r="Q19" s="57"/>
      <c r="R19" s="58">
        <f>[12]Tregion!$L19</f>
        <v>44.178607627503553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5">
      <c r="A20" s="50">
        <f>[5]Tregion!$J20</f>
        <v>37530</v>
      </c>
      <c r="B20" s="57">
        <f>[5]Tregion!$L20</f>
        <v>35.75</v>
      </c>
      <c r="C20" s="58">
        <f>[6]Tregion!$L20</f>
        <v>35.5</v>
      </c>
      <c r="D20" s="57">
        <f>[7]Tregion!$L20</f>
        <v>36</v>
      </c>
      <c r="E20" s="58">
        <f>[8]Tregion!$L20</f>
        <v>38</v>
      </c>
      <c r="F20" s="57">
        <f>[9]Tregion!$L20</f>
        <v>37.75</v>
      </c>
      <c r="G20" s="57">
        <f>[5]Tregion!$L20</f>
        <v>35.75</v>
      </c>
      <c r="H20" s="57"/>
      <c r="I20" s="58">
        <f>[11]Tregion!$L20</f>
        <v>36.25</v>
      </c>
      <c r="J20" s="57"/>
      <c r="K20" s="58"/>
      <c r="L20" s="57"/>
      <c r="M20" s="58"/>
      <c r="N20" s="57"/>
      <c r="O20" s="58"/>
      <c r="Q20" s="57"/>
      <c r="R20" s="58">
        <f>[12]Tregion!$L20</f>
        <v>40.914183509860372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5">
      <c r="A21" s="50">
        <f>[5]Tregion!$J21</f>
        <v>37561</v>
      </c>
      <c r="B21" s="57">
        <f>[5]Tregion!$L21</f>
        <v>34.25</v>
      </c>
      <c r="C21" s="58">
        <f>[6]Tregion!$L21</f>
        <v>33.5</v>
      </c>
      <c r="D21" s="57">
        <f>[7]Tregion!$L21</f>
        <v>34</v>
      </c>
      <c r="E21" s="58">
        <f>[8]Tregion!$L21</f>
        <v>35.75</v>
      </c>
      <c r="F21" s="57">
        <f>[9]Tregion!$L21</f>
        <v>36.75</v>
      </c>
      <c r="G21" s="57">
        <f>[5]Tregion!$L21</f>
        <v>34.25</v>
      </c>
      <c r="H21" s="57"/>
      <c r="I21" s="58">
        <f>[11]Tregion!$L21</f>
        <v>35.5</v>
      </c>
      <c r="J21" s="57"/>
      <c r="K21" s="58"/>
      <c r="L21" s="57"/>
      <c r="M21" s="58"/>
      <c r="N21" s="57"/>
      <c r="O21" s="58"/>
      <c r="Q21" s="57"/>
      <c r="R21" s="58">
        <f>[12]Tregion!$L21</f>
        <v>45.271532655372297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5">
      <c r="A22" s="50">
        <f>[5]Tregion!$J22</f>
        <v>37591</v>
      </c>
      <c r="B22" s="57">
        <f>[5]Tregion!$L22</f>
        <v>35</v>
      </c>
      <c r="C22" s="58">
        <f>[6]Tregion!$L22</f>
        <v>35.75</v>
      </c>
      <c r="D22" s="57">
        <f>[7]Tregion!$L22</f>
        <v>36.25</v>
      </c>
      <c r="E22" s="58">
        <f>[8]Tregion!$L22</f>
        <v>38.25</v>
      </c>
      <c r="F22" s="57">
        <f>[9]Tregion!$L22</f>
        <v>39.25</v>
      </c>
      <c r="G22" s="57">
        <f>[5]Tregion!$L22</f>
        <v>35</v>
      </c>
      <c r="H22" s="57"/>
      <c r="I22" s="58">
        <f>[11]Tregion!$L22</f>
        <v>37.75</v>
      </c>
      <c r="J22" s="57"/>
      <c r="K22" s="58"/>
      <c r="L22" s="57"/>
      <c r="M22" s="58"/>
      <c r="N22" s="57"/>
      <c r="O22" s="58"/>
      <c r="Q22" s="57"/>
      <c r="R22" s="58">
        <f>[12]Tregion!$L22</f>
        <v>48.822810341011852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5">
      <c r="A23" s="50">
        <f>[5]Tregion!$J23</f>
        <v>37622</v>
      </c>
      <c r="B23" s="57">
        <f>[5]Tregion!$L23</f>
        <v>35.5</v>
      </c>
      <c r="C23" s="58">
        <f>[6]Tregion!$L23</f>
        <v>39.75</v>
      </c>
      <c r="D23" s="57">
        <f>[7]Tregion!$L23</f>
        <v>40</v>
      </c>
      <c r="E23" s="58">
        <f>[8]Tregion!$L23</f>
        <v>40.25</v>
      </c>
      <c r="F23" s="57">
        <f>[9]Tregion!$L23</f>
        <v>39.75</v>
      </c>
      <c r="G23" s="57">
        <f>[5]Tregion!$L23</f>
        <v>35.5</v>
      </c>
      <c r="H23" s="57"/>
      <c r="I23" s="58">
        <f>[11]Tregion!$L23</f>
        <v>28.5</v>
      </c>
      <c r="J23" s="57"/>
      <c r="K23" s="58"/>
      <c r="L23" s="57"/>
      <c r="M23" s="58"/>
      <c r="N23" s="57"/>
      <c r="O23" s="58"/>
      <c r="Q23" s="57"/>
      <c r="R23" s="58">
        <f>[12]Tregion!$L23</f>
        <v>47.411227311130361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5">
      <c r="A24" s="50">
        <f>[5]Tregion!$J24</f>
        <v>37653</v>
      </c>
      <c r="B24" s="57">
        <f>[5]Tregion!$L24</f>
        <v>35</v>
      </c>
      <c r="C24" s="58">
        <f>[6]Tregion!$L24</f>
        <v>38.25</v>
      </c>
      <c r="D24" s="57">
        <f>[7]Tregion!$L24</f>
        <v>38.5</v>
      </c>
      <c r="E24" s="58">
        <f>[8]Tregion!$L24</f>
        <v>39.25</v>
      </c>
      <c r="F24" s="57">
        <f>[9]Tregion!$L24</f>
        <v>38.25</v>
      </c>
      <c r="G24" s="57">
        <f>[5]Tregion!$L24</f>
        <v>35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45.960711627128958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5">
      <c r="A25" s="50">
        <f>[5]Tregion!$J25</f>
        <v>37681</v>
      </c>
      <c r="B25" s="57">
        <f>[5]Tregion!$L25</f>
        <v>35</v>
      </c>
      <c r="C25" s="58">
        <f>[6]Tregion!$L25</f>
        <v>34</v>
      </c>
      <c r="D25" s="57">
        <f>[7]Tregion!$L25</f>
        <v>34</v>
      </c>
      <c r="E25" s="58">
        <f>[8]Tregion!$L25</f>
        <v>37.5</v>
      </c>
      <c r="F25" s="57">
        <f>[9]Tregion!$L25</f>
        <v>36.75</v>
      </c>
      <c r="G25" s="57">
        <f>[5]Tregion!$L25</f>
        <v>35</v>
      </c>
      <c r="H25" s="57"/>
      <c r="I25" s="58">
        <f>[11]Tregion!$L25</f>
        <v>25</v>
      </c>
      <c r="J25" s="57"/>
      <c r="K25" s="58"/>
      <c r="L25" s="57"/>
      <c r="M25" s="58"/>
      <c r="N25" s="57"/>
      <c r="O25" s="58"/>
      <c r="Q25" s="57"/>
      <c r="R25" s="58">
        <f>[12]Tregion!$L25</f>
        <v>44.431990008164156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5">
      <c r="A26" s="50">
        <f>[5]Tregion!$J26</f>
        <v>37712</v>
      </c>
      <c r="B26" s="57">
        <f>[5]Tregion!$L26</f>
        <v>34.5</v>
      </c>
      <c r="C26" s="58">
        <f>[6]Tregion!$L26</f>
        <v>34.25</v>
      </c>
      <c r="D26" s="57">
        <f>[7]Tregion!$L26</f>
        <v>31</v>
      </c>
      <c r="E26" s="58">
        <f>[8]Tregion!$L26</f>
        <v>35</v>
      </c>
      <c r="F26" s="57">
        <f>[9]Tregion!$L26</f>
        <v>36.25</v>
      </c>
      <c r="G26" s="57">
        <f>[5]Tregion!$L26</f>
        <v>34.5</v>
      </c>
      <c r="H26" s="57"/>
      <c r="I26" s="58">
        <f>[11]Tregion!$L26</f>
        <v>23.5</v>
      </c>
      <c r="J26" s="57"/>
      <c r="K26" s="58"/>
      <c r="L26" s="57"/>
      <c r="M26" s="58"/>
      <c r="N26" s="57"/>
      <c r="O26" s="58"/>
      <c r="Q26" s="57"/>
      <c r="R26" s="58">
        <f>[12]Tregion!$L26</f>
        <v>42.152404976184236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5">
      <c r="A27" s="50">
        <f>[5]Tregion!$J27</f>
        <v>37742</v>
      </c>
      <c r="B27" s="57">
        <f>[5]Tregion!$L27</f>
        <v>34.5</v>
      </c>
      <c r="C27" s="58">
        <f>[6]Tregion!$L27</f>
        <v>30.75</v>
      </c>
      <c r="D27" s="57">
        <f>[7]Tregion!$L27</f>
        <v>27.5</v>
      </c>
      <c r="E27" s="58">
        <f>[8]Tregion!$L27</f>
        <v>35</v>
      </c>
      <c r="F27" s="57">
        <f>[9]Tregion!$L27</f>
        <v>36.75</v>
      </c>
      <c r="G27" s="57">
        <f>[5]Tregion!$L27</f>
        <v>34.5</v>
      </c>
      <c r="H27" s="57"/>
      <c r="I27" s="58">
        <f>[11]Tregion!$L27</f>
        <v>24.5</v>
      </c>
      <c r="J27" s="57"/>
      <c r="K27" s="58"/>
      <c r="L27" s="57"/>
      <c r="M27" s="58"/>
      <c r="N27" s="57"/>
      <c r="O27" s="58"/>
      <c r="Q27" s="57"/>
      <c r="R27" s="58">
        <f>[12]Tregion!$L27</f>
        <v>42.307217736345308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5">
      <c r="A28" s="50">
        <f>[5]Tregion!$J28</f>
        <v>37773</v>
      </c>
      <c r="B28" s="57">
        <f>[5]Tregion!$L28</f>
        <v>39</v>
      </c>
      <c r="C28" s="58">
        <f>[6]Tregion!$L28</f>
        <v>32</v>
      </c>
      <c r="D28" s="57">
        <f>[7]Tregion!$L28</f>
        <v>28.75</v>
      </c>
      <c r="E28" s="58">
        <f>[8]Tregion!$L28</f>
        <v>39.5</v>
      </c>
      <c r="F28" s="57">
        <f>[9]Tregion!$L28</f>
        <v>41.25</v>
      </c>
      <c r="G28" s="57">
        <f>[5]Tregion!$L28</f>
        <v>39</v>
      </c>
      <c r="H28" s="57"/>
      <c r="I28" s="58">
        <f>[11]Tregion!$L28</f>
        <v>28.5</v>
      </c>
      <c r="J28" s="57"/>
      <c r="K28" s="58"/>
      <c r="L28" s="57"/>
      <c r="M28" s="58"/>
      <c r="N28" s="57"/>
      <c r="O28" s="58"/>
      <c r="Q28" s="57"/>
      <c r="R28" s="58">
        <f>[12]Tregion!$L28</f>
        <v>42.767370381421458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5">
      <c r="A29" s="50">
        <f>[5]Tregion!$J29</f>
        <v>37803</v>
      </c>
      <c r="B29" s="57">
        <f>[5]Tregion!$L29</f>
        <v>53.5</v>
      </c>
      <c r="C29" s="58">
        <f>[6]Tregion!$L29</f>
        <v>51.5</v>
      </c>
      <c r="D29" s="57">
        <f>[7]Tregion!$L29</f>
        <v>47</v>
      </c>
      <c r="E29" s="58">
        <f>[8]Tregion!$L29</f>
        <v>49.75</v>
      </c>
      <c r="F29" s="57">
        <f>[9]Tregion!$L29</f>
        <v>55.25</v>
      </c>
      <c r="G29" s="57">
        <f>[5]Tregion!$L29</f>
        <v>53.5</v>
      </c>
      <c r="H29" s="57"/>
      <c r="I29" s="58">
        <f>[11]Tregion!$L29</f>
        <v>38.75</v>
      </c>
      <c r="J29" s="57"/>
      <c r="K29" s="58"/>
      <c r="L29" s="57"/>
      <c r="M29" s="58"/>
      <c r="N29" s="57"/>
      <c r="O29" s="58"/>
      <c r="Q29" s="57"/>
      <c r="R29" s="58">
        <f>[12]Tregion!$L29</f>
        <v>43.165292112880337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5">
      <c r="A30" s="50">
        <f>[5]Tregion!$J30</f>
        <v>37834</v>
      </c>
      <c r="B30" s="57">
        <f>[5]Tregion!$L30</f>
        <v>60</v>
      </c>
      <c r="C30" s="58">
        <f>[6]Tregion!$L30</f>
        <v>58.5</v>
      </c>
      <c r="D30" s="57">
        <f>[7]Tregion!$L30</f>
        <v>55</v>
      </c>
      <c r="E30" s="58">
        <f>[8]Tregion!$L30</f>
        <v>59</v>
      </c>
      <c r="F30" s="57">
        <f>[9]Tregion!$L30</f>
        <v>61.5</v>
      </c>
      <c r="G30" s="57">
        <f>[5]Tregion!$L30</f>
        <v>60</v>
      </c>
      <c r="H30" s="57"/>
      <c r="I30" s="58">
        <f>[11]Tregion!$L30</f>
        <v>47.5</v>
      </c>
      <c r="J30" s="57"/>
      <c r="K30" s="58"/>
      <c r="L30" s="57"/>
      <c r="M30" s="58"/>
      <c r="N30" s="57"/>
      <c r="O30" s="58"/>
      <c r="Q30" s="57"/>
      <c r="R30" s="58">
        <f>[12]Tregion!$L30</f>
        <v>43.608118671221639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5">
      <c r="A31" s="50">
        <f>[5]Tregion!$J31</f>
        <v>37865</v>
      </c>
      <c r="B31" s="57">
        <f>[5]Tregion!$L31</f>
        <v>47.5</v>
      </c>
      <c r="C31" s="58">
        <f>[6]Tregion!$L31</f>
        <v>49</v>
      </c>
      <c r="D31" s="57">
        <f>[7]Tregion!$L31</f>
        <v>45.5</v>
      </c>
      <c r="E31" s="58">
        <f>[8]Tregion!$L31</f>
        <v>54</v>
      </c>
      <c r="F31" s="57">
        <f>[9]Tregion!$L31</f>
        <v>48.5</v>
      </c>
      <c r="G31" s="57">
        <f>[5]Tregion!$L31</f>
        <v>47.5</v>
      </c>
      <c r="H31" s="57"/>
      <c r="I31" s="58">
        <f>[11]Tregion!$L31</f>
        <v>37.5</v>
      </c>
      <c r="J31" s="57"/>
      <c r="K31" s="58"/>
      <c r="L31" s="57"/>
      <c r="M31" s="58"/>
      <c r="N31" s="57"/>
      <c r="O31" s="58"/>
      <c r="Q31" s="57"/>
      <c r="R31" s="58">
        <f>[12]Tregion!$L31</f>
        <v>43.667114092313014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5">
      <c r="A32" s="50">
        <f>[5]Tregion!$J32</f>
        <v>37895</v>
      </c>
      <c r="B32" s="57">
        <f>[5]Tregion!$L32</f>
        <v>37</v>
      </c>
      <c r="C32" s="58">
        <f>[6]Tregion!$L32</f>
        <v>38.75</v>
      </c>
      <c r="D32" s="57">
        <f>[7]Tregion!$L32</f>
        <v>39</v>
      </c>
      <c r="E32" s="58">
        <f>[8]Tregion!$L32</f>
        <v>40</v>
      </c>
      <c r="F32" s="57">
        <f>[9]Tregion!$L32</f>
        <v>38.25</v>
      </c>
      <c r="G32" s="57">
        <f>[5]Tregion!$L32</f>
        <v>37</v>
      </c>
      <c r="H32" s="57"/>
      <c r="I32" s="58">
        <f>[11]Tregion!$L32</f>
        <v>28</v>
      </c>
      <c r="J32" s="57"/>
      <c r="K32" s="58"/>
      <c r="L32" s="57"/>
      <c r="M32" s="58"/>
      <c r="N32" s="57"/>
      <c r="O32" s="58"/>
      <c r="Q32" s="57"/>
      <c r="R32" s="58">
        <f>[12]Tregion!$L32</f>
        <v>43.848700647064788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5">
      <c r="A33" s="50">
        <f>[5]Tregion!$J33</f>
        <v>37926</v>
      </c>
      <c r="B33" s="57">
        <f>[5]Tregion!$L33</f>
        <v>35.5</v>
      </c>
      <c r="C33" s="58">
        <f>[6]Tregion!$L33</f>
        <v>34.75</v>
      </c>
      <c r="D33" s="57">
        <f>[7]Tregion!$L33</f>
        <v>35</v>
      </c>
      <c r="E33" s="58">
        <f>[8]Tregion!$L33</f>
        <v>38.25</v>
      </c>
      <c r="F33" s="57">
        <f>[9]Tregion!$L33</f>
        <v>38</v>
      </c>
      <c r="G33" s="57">
        <f>[5]Tregion!$L33</f>
        <v>35.5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47.228470019356124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5">
      <c r="A34" s="50">
        <f>[5]Tregion!$J34</f>
        <v>37956</v>
      </c>
      <c r="B34" s="57">
        <f>[5]Tregion!$L34</f>
        <v>35.5</v>
      </c>
      <c r="C34" s="58">
        <f>[6]Tregion!$L34</f>
        <v>37.25</v>
      </c>
      <c r="D34" s="57">
        <f>[7]Tregion!$L34</f>
        <v>37.5</v>
      </c>
      <c r="E34" s="58">
        <f>[8]Tregion!$L34</f>
        <v>40.25</v>
      </c>
      <c r="F34" s="57">
        <f>[9]Tregion!$L34</f>
        <v>39.25</v>
      </c>
      <c r="G34" s="57">
        <f>[5]Tregion!$L34</f>
        <v>35.5</v>
      </c>
      <c r="H34" s="57"/>
      <c r="I34" s="58">
        <f>[11]Tregion!$L34</f>
        <v>29</v>
      </c>
      <c r="J34" s="57"/>
      <c r="K34" s="58"/>
      <c r="L34" s="57"/>
      <c r="M34" s="58"/>
      <c r="N34" s="57"/>
      <c r="O34" s="58"/>
      <c r="Q34" s="57"/>
      <c r="R34" s="58">
        <f>[12]Tregion!$L34</f>
        <v>49.62498215496877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5">
      <c r="A35" s="50">
        <f>[5]Tregion!$J35</f>
        <v>37987</v>
      </c>
      <c r="B35" s="57">
        <f>[5]Tregion!$L35</f>
        <v>36.15</v>
      </c>
      <c r="C35" s="58">
        <f>[6]Tregion!$L35</f>
        <v>40.270000000000003</v>
      </c>
      <c r="D35" s="57">
        <f>[7]Tregion!$L35</f>
        <v>40.15</v>
      </c>
      <c r="E35" s="58">
        <f>[8]Tregion!$L35</f>
        <v>40.99</v>
      </c>
      <c r="F35" s="57">
        <f>[9]Tregion!$L35</f>
        <v>40.25</v>
      </c>
      <c r="G35" s="57">
        <f>[5]Tregion!$L35</f>
        <v>36.15</v>
      </c>
      <c r="H35" s="57"/>
      <c r="I35" s="58">
        <f>[11]Tregion!$L35</f>
        <v>19.25</v>
      </c>
      <c r="J35" s="57"/>
      <c r="K35" s="58"/>
      <c r="L35" s="57"/>
      <c r="M35" s="58"/>
      <c r="N35" s="57"/>
      <c r="O35" s="58"/>
      <c r="Q35" s="57"/>
      <c r="R35" s="58">
        <f>[12]Tregion!$L35</f>
        <v>45.536319589246247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5">
      <c r="A36" s="50">
        <f>[5]Tregion!$J36</f>
        <v>38018</v>
      </c>
      <c r="B36" s="57">
        <f>[5]Tregion!$L36</f>
        <v>35.68</v>
      </c>
      <c r="C36" s="58">
        <f>[6]Tregion!$L36</f>
        <v>38.979999999999997</v>
      </c>
      <c r="D36" s="57">
        <f>[7]Tregion!$L36</f>
        <v>38.86</v>
      </c>
      <c r="E36" s="58">
        <f>[8]Tregion!$L36</f>
        <v>40.130000000000003</v>
      </c>
      <c r="F36" s="57">
        <f>[9]Tregion!$L36</f>
        <v>38.86</v>
      </c>
      <c r="G36" s="57">
        <f>[5]Tregion!$L36</f>
        <v>35.68</v>
      </c>
      <c r="H36" s="57"/>
      <c r="I36" s="58">
        <f>[11]Tregion!$L36</f>
        <v>21.5</v>
      </c>
      <c r="J36" s="57"/>
      <c r="K36" s="58"/>
      <c r="L36" s="57"/>
      <c r="M36" s="58"/>
      <c r="N36" s="57"/>
      <c r="O36" s="58"/>
      <c r="Q36" s="57"/>
      <c r="R36" s="58">
        <f>[12]Tregion!$L36</f>
        <v>43.941146122924678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5">
      <c r="A37" s="50">
        <f>[5]Tregion!$J37</f>
        <v>38047</v>
      </c>
      <c r="B37" s="57">
        <f>[5]Tregion!$L37</f>
        <v>35.68</v>
      </c>
      <c r="C37" s="58">
        <f>[6]Tregion!$L37</f>
        <v>35.32</v>
      </c>
      <c r="D37" s="57">
        <f>[7]Tregion!$L37</f>
        <v>35</v>
      </c>
      <c r="E37" s="58">
        <f>[8]Tregion!$L37</f>
        <v>38.630000000000003</v>
      </c>
      <c r="F37" s="57">
        <f>[9]Tregion!$L37</f>
        <v>37.479999999999997</v>
      </c>
      <c r="G37" s="57">
        <f>[5]Tregion!$L37</f>
        <v>35.68</v>
      </c>
      <c r="H37" s="57"/>
      <c r="I37" s="58">
        <f>[11]Tregion!$L37</f>
        <v>18.5</v>
      </c>
      <c r="J37" s="57"/>
      <c r="K37" s="58"/>
      <c r="L37" s="57"/>
      <c r="M37" s="58"/>
      <c r="N37" s="57"/>
      <c r="O37" s="58"/>
      <c r="Q37" s="57"/>
      <c r="R37" s="58">
        <f>[12]Tregion!$L37</f>
        <v>41.904208849304993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5">
      <c r="A38" s="50">
        <f>[5]Tregion!$J38</f>
        <v>38078</v>
      </c>
      <c r="B38" s="57">
        <f>[5]Tregion!$L38</f>
        <v>35.22</v>
      </c>
      <c r="C38" s="58">
        <f>[6]Tregion!$L38</f>
        <v>35.54</v>
      </c>
      <c r="D38" s="57">
        <f>[7]Tregion!$L38</f>
        <v>32.42</v>
      </c>
      <c r="E38" s="58">
        <f>[8]Tregion!$L38</f>
        <v>36.479999999999997</v>
      </c>
      <c r="F38" s="57">
        <f>[9]Tregion!$L38</f>
        <v>37.01</v>
      </c>
      <c r="G38" s="57">
        <f>[5]Tregion!$L38</f>
        <v>35.22</v>
      </c>
      <c r="H38" s="57"/>
      <c r="I38" s="58">
        <f>[11]Tregion!$L38</f>
        <v>26.5</v>
      </c>
      <c r="J38" s="57"/>
      <c r="K38" s="58"/>
      <c r="L38" s="57"/>
      <c r="M38" s="58"/>
      <c r="N38" s="57"/>
      <c r="O38" s="58"/>
      <c r="Q38" s="57"/>
      <c r="R38" s="58">
        <f>[12]Tregion!$L38</f>
        <v>39.069199966881499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5">
      <c r="A39" s="50">
        <f>[5]Tregion!$J39</f>
        <v>38108</v>
      </c>
      <c r="B39" s="57">
        <f>[5]Tregion!$L39</f>
        <v>35.22</v>
      </c>
      <c r="C39" s="58">
        <f>[6]Tregion!$L39</f>
        <v>32.53</v>
      </c>
      <c r="D39" s="57">
        <f>[7]Tregion!$L39</f>
        <v>29.42</v>
      </c>
      <c r="E39" s="58">
        <f>[8]Tregion!$L39</f>
        <v>36.479999999999997</v>
      </c>
      <c r="F39" s="57">
        <f>[9]Tregion!$L39</f>
        <v>37.479999999999997</v>
      </c>
      <c r="G39" s="57">
        <f>[5]Tregion!$L39</f>
        <v>35.22</v>
      </c>
      <c r="H39" s="57"/>
      <c r="I39" s="58">
        <f>[11]Tregion!$L39</f>
        <v>26.5</v>
      </c>
      <c r="J39" s="57"/>
      <c r="K39" s="58"/>
      <c r="L39" s="57"/>
      <c r="M39" s="58"/>
      <c r="N39" s="57"/>
      <c r="O39" s="58"/>
      <c r="Q39" s="57"/>
      <c r="R39" s="58">
        <f>[12]Tregion!$L39</f>
        <v>38.99855897833843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5">
      <c r="A40" s="50">
        <f>[5]Tregion!$J40</f>
        <v>38139</v>
      </c>
      <c r="B40" s="57">
        <f>[5]Tregion!$L40</f>
        <v>39.39</v>
      </c>
      <c r="C40" s="58">
        <f>[6]Tregion!$L40</f>
        <v>33.6</v>
      </c>
      <c r="D40" s="57">
        <f>[7]Tregion!$L40</f>
        <v>30.49</v>
      </c>
      <c r="E40" s="58">
        <f>[8]Tregion!$L40</f>
        <v>40.35</v>
      </c>
      <c r="F40" s="57">
        <f>[9]Tregion!$L40</f>
        <v>41.65</v>
      </c>
      <c r="G40" s="57">
        <f>[5]Tregion!$L40</f>
        <v>39.39</v>
      </c>
      <c r="H40" s="57"/>
      <c r="I40" s="58">
        <f>[11]Tregion!$L40</f>
        <v>32.5</v>
      </c>
      <c r="J40" s="57"/>
      <c r="K40" s="58"/>
      <c r="L40" s="57"/>
      <c r="M40" s="58"/>
      <c r="N40" s="57"/>
      <c r="O40" s="58"/>
      <c r="Q40" s="57"/>
      <c r="R40" s="58">
        <f>[12]Tregion!$L40</f>
        <v>39.52103168969365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5">
      <c r="A41" s="50">
        <f>[5]Tregion!$J41</f>
        <v>38169</v>
      </c>
      <c r="B41" s="57">
        <f>[5]Tregion!$L41</f>
        <v>52.83</v>
      </c>
      <c r="C41" s="58">
        <f>[6]Tregion!$L41</f>
        <v>50.39</v>
      </c>
      <c r="D41" s="57">
        <f>[7]Tregion!$L41</f>
        <v>46.17</v>
      </c>
      <c r="E41" s="58">
        <f>[8]Tregion!$L41</f>
        <v>49.16</v>
      </c>
      <c r="F41" s="57">
        <f>[9]Tregion!$L41</f>
        <v>54.62</v>
      </c>
      <c r="G41" s="57">
        <f>[5]Tregion!$L41</f>
        <v>52.83</v>
      </c>
      <c r="H41" s="57"/>
      <c r="I41" s="58">
        <f>[11]Tregion!$L41</f>
        <v>36.5</v>
      </c>
      <c r="J41" s="57"/>
      <c r="K41" s="58"/>
      <c r="L41" s="57"/>
      <c r="M41" s="58"/>
      <c r="N41" s="57"/>
      <c r="O41" s="58"/>
      <c r="Q41" s="57"/>
      <c r="R41" s="58">
        <f>[12]Tregion!$L41</f>
        <v>40.14182989262833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5">
      <c r="A42" s="50">
        <f>[5]Tregion!$J42</f>
        <v>38200</v>
      </c>
      <c r="B42" s="57">
        <f>[5]Tregion!$L42</f>
        <v>58.86</v>
      </c>
      <c r="C42" s="58">
        <f>[6]Tregion!$L42</f>
        <v>56.41</v>
      </c>
      <c r="D42" s="57">
        <f>[7]Tregion!$L42</f>
        <v>53.04</v>
      </c>
      <c r="E42" s="58">
        <f>[8]Tregion!$L42</f>
        <v>57.1</v>
      </c>
      <c r="F42" s="57">
        <f>[9]Tregion!$L42</f>
        <v>60.41</v>
      </c>
      <c r="G42" s="57">
        <f>[5]Tregion!$L42</f>
        <v>58.86</v>
      </c>
      <c r="H42" s="57"/>
      <c r="I42" s="58">
        <f>[11]Tregion!$L42</f>
        <v>45.5</v>
      </c>
      <c r="J42" s="57"/>
      <c r="K42" s="58"/>
      <c r="L42" s="57"/>
      <c r="M42" s="58"/>
      <c r="N42" s="57"/>
      <c r="O42" s="58"/>
      <c r="Q42" s="57"/>
      <c r="R42" s="58">
        <f>[12]Tregion!$L42</f>
        <v>40.668088580062907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5">
      <c r="A43" s="50">
        <f>[5]Tregion!$J43</f>
        <v>38231</v>
      </c>
      <c r="B43" s="57">
        <f>[5]Tregion!$L43</f>
        <v>47.27</v>
      </c>
      <c r="C43" s="58">
        <f>[6]Tregion!$L43</f>
        <v>48.24</v>
      </c>
      <c r="D43" s="57">
        <f>[7]Tregion!$L43</f>
        <v>44.88</v>
      </c>
      <c r="E43" s="58">
        <f>[8]Tregion!$L43</f>
        <v>52.81</v>
      </c>
      <c r="F43" s="57">
        <f>[9]Tregion!$L43</f>
        <v>48.36</v>
      </c>
      <c r="G43" s="57">
        <f>[5]Tregion!$L43</f>
        <v>47.27</v>
      </c>
      <c r="H43" s="57"/>
      <c r="I43" s="58">
        <f>[11]Tregion!$L43</f>
        <v>29.25</v>
      </c>
      <c r="J43" s="57"/>
      <c r="K43" s="58"/>
      <c r="L43" s="57"/>
      <c r="M43" s="58"/>
      <c r="N43" s="57"/>
      <c r="O43" s="58"/>
      <c r="Q43" s="57"/>
      <c r="R43" s="58">
        <f>[12]Tregion!$L43</f>
        <v>40.586812231668269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5">
      <c r="A44" s="50">
        <f>[5]Tregion!$J44</f>
        <v>38261</v>
      </c>
      <c r="B44" s="57">
        <f>[5]Tregion!$L44</f>
        <v>37.54</v>
      </c>
      <c r="C44" s="58">
        <f>[6]Tregion!$L44</f>
        <v>39.42</v>
      </c>
      <c r="D44" s="57">
        <f>[7]Tregion!$L44</f>
        <v>39.299999999999997</v>
      </c>
      <c r="E44" s="58">
        <f>[8]Tregion!$L44</f>
        <v>40.78</v>
      </c>
      <c r="F44" s="57">
        <f>[9]Tregion!$L44</f>
        <v>38.869999999999997</v>
      </c>
      <c r="G44" s="57">
        <f>[5]Tregion!$L44</f>
        <v>37.54</v>
      </c>
      <c r="H44" s="57"/>
      <c r="I44" s="58">
        <f>[11]Tregion!$L44</f>
        <v>30.5</v>
      </c>
      <c r="J44" s="57"/>
      <c r="K44" s="58"/>
      <c r="L44" s="57"/>
      <c r="M44" s="58"/>
      <c r="N44" s="57"/>
      <c r="O44" s="58"/>
      <c r="Q44" s="57"/>
      <c r="R44" s="58">
        <f>[12]Tregion!$L44</f>
        <v>40.590371911255637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5">
      <c r="A45" s="50">
        <f>[5]Tregion!$J45</f>
        <v>38292</v>
      </c>
      <c r="B45" s="57">
        <f>[5]Tregion!$L45</f>
        <v>36.15</v>
      </c>
      <c r="C45" s="58">
        <f>[6]Tregion!$L45</f>
        <v>35.979999999999997</v>
      </c>
      <c r="D45" s="57">
        <f>[7]Tregion!$L45</f>
        <v>35.869999999999997</v>
      </c>
      <c r="E45" s="58">
        <f>[8]Tregion!$L45</f>
        <v>39.28</v>
      </c>
      <c r="F45" s="57">
        <f>[9]Tregion!$L45</f>
        <v>38.6</v>
      </c>
      <c r="G45" s="57">
        <f>[5]Tregion!$L45</f>
        <v>36.15</v>
      </c>
      <c r="H45" s="57"/>
      <c r="I45" s="58">
        <f>[11]Tregion!$L45</f>
        <v>26</v>
      </c>
      <c r="J45" s="57"/>
      <c r="K45" s="58"/>
      <c r="L45" s="57"/>
      <c r="M45" s="58"/>
      <c r="N45" s="57"/>
      <c r="O45" s="58"/>
      <c r="Q45" s="57"/>
      <c r="R45" s="58">
        <f>[12]Tregion!$L45</f>
        <v>43.488498938442476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5">
      <c r="A46" s="50">
        <f>[5]Tregion!$J46</f>
        <v>38322</v>
      </c>
      <c r="B46" s="57">
        <f>[5]Tregion!$L46</f>
        <v>36.15</v>
      </c>
      <c r="C46" s="58">
        <f>[6]Tregion!$L46</f>
        <v>38.130000000000003</v>
      </c>
      <c r="D46" s="57">
        <f>[7]Tregion!$L46</f>
        <v>38.01</v>
      </c>
      <c r="E46" s="58">
        <f>[8]Tregion!$L46</f>
        <v>41</v>
      </c>
      <c r="F46" s="57">
        <f>[9]Tregion!$L46</f>
        <v>39.79</v>
      </c>
      <c r="G46" s="57">
        <f>[5]Tregion!$L46</f>
        <v>36.15</v>
      </c>
      <c r="H46" s="57"/>
      <c r="I46" s="58">
        <f>[11]Tregion!$L46</f>
        <v>28.75</v>
      </c>
      <c r="J46" s="57"/>
      <c r="K46" s="58"/>
      <c r="L46" s="57"/>
      <c r="M46" s="58"/>
      <c r="N46" s="57"/>
      <c r="O46" s="58"/>
      <c r="Q46" s="57"/>
      <c r="R46" s="58">
        <f>[12]Tregion!$L46</f>
        <v>45.576074536860013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5">
      <c r="A47" s="50">
        <f>[5]Tregion!$J47</f>
        <v>38353</v>
      </c>
      <c r="B47" s="57">
        <f>[5]Tregion!$L47</f>
        <v>36.409999999999997</v>
      </c>
      <c r="C47" s="58">
        <f>[6]Tregion!$L47</f>
        <v>40.76</v>
      </c>
      <c r="D47" s="57">
        <f>[7]Tregion!$L47</f>
        <v>40.380000000000003</v>
      </c>
      <c r="E47" s="58">
        <f>[8]Tregion!$L47</f>
        <v>41.69</v>
      </c>
      <c r="F47" s="57">
        <f>[9]Tregion!$L47</f>
        <v>40.54</v>
      </c>
      <c r="G47" s="57">
        <f>[5]Tregion!$L47</f>
        <v>36.409999999999997</v>
      </c>
      <c r="H47" s="57"/>
      <c r="I47" s="58">
        <f>[11]Tregion!$L47</f>
        <v>19.25</v>
      </c>
      <c r="J47" s="57"/>
      <c r="K47" s="58"/>
      <c r="L47" s="57"/>
      <c r="M47" s="58"/>
      <c r="N47" s="57"/>
      <c r="O47" s="58"/>
      <c r="Q47" s="57"/>
      <c r="R47" s="58">
        <f>[12]Tregion!$L47</f>
        <v>44.342706206980729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5">
      <c r="A48" s="50">
        <f>[5]Tregion!$J48</f>
        <v>38384</v>
      </c>
      <c r="B48" s="57">
        <f>[5]Tregion!$L48</f>
        <v>35.950000000000003</v>
      </c>
      <c r="C48" s="58">
        <f>[6]Tregion!$L48</f>
        <v>39.659999999999997</v>
      </c>
      <c r="D48" s="57">
        <f>[7]Tregion!$L48</f>
        <v>39.270000000000003</v>
      </c>
      <c r="E48" s="58">
        <f>[8]Tregion!$L48</f>
        <v>40.950000000000003</v>
      </c>
      <c r="F48" s="57">
        <f>[9]Tregion!$L48</f>
        <v>39.14</v>
      </c>
      <c r="G48" s="57">
        <f>[5]Tregion!$L48</f>
        <v>35.950000000000003</v>
      </c>
      <c r="H48" s="57"/>
      <c r="I48" s="58">
        <f>[11]Tregion!$L48</f>
        <v>21.5</v>
      </c>
      <c r="J48" s="57"/>
      <c r="K48" s="58"/>
      <c r="L48" s="57"/>
      <c r="M48" s="58"/>
      <c r="N48" s="57"/>
      <c r="O48" s="58"/>
      <c r="Q48" s="57"/>
      <c r="R48" s="58">
        <f>[12]Tregion!$L48</f>
        <v>42.832350743352798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5">
      <c r="A49" s="50">
        <f>[5]Tregion!$J49</f>
        <v>38412</v>
      </c>
      <c r="B49" s="57">
        <f>[5]Tregion!$L49</f>
        <v>35.950000000000003</v>
      </c>
      <c r="C49" s="58">
        <f>[6]Tregion!$L49</f>
        <v>36.520000000000003</v>
      </c>
      <c r="D49" s="57">
        <f>[7]Tregion!$L49</f>
        <v>35.950000000000003</v>
      </c>
      <c r="E49" s="58">
        <f>[8]Tregion!$L49</f>
        <v>39.659999999999997</v>
      </c>
      <c r="F49" s="57">
        <f>[9]Tregion!$L49</f>
        <v>37.74</v>
      </c>
      <c r="G49" s="57">
        <f>[5]Tregion!$L49</f>
        <v>35.950000000000003</v>
      </c>
      <c r="H49" s="57"/>
      <c r="I49" s="58">
        <f>[11]Tregion!$L49</f>
        <v>18.5</v>
      </c>
      <c r="J49" s="57"/>
      <c r="K49" s="58"/>
      <c r="L49" s="57"/>
      <c r="M49" s="58"/>
      <c r="N49" s="57"/>
      <c r="O49" s="58"/>
      <c r="Q49" s="57"/>
      <c r="R49" s="58">
        <f>[12]Tregion!$L49</f>
        <v>40.905429696665863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5">
      <c r="A50" s="50">
        <f>[5]Tregion!$J50</f>
        <v>38443</v>
      </c>
      <c r="B50" s="57">
        <f>[5]Tregion!$L50</f>
        <v>35.479999999999997</v>
      </c>
      <c r="C50" s="58">
        <f>[6]Tregion!$L50</f>
        <v>36.71</v>
      </c>
      <c r="D50" s="57">
        <f>[7]Tregion!$L50</f>
        <v>33.74</v>
      </c>
      <c r="E50" s="58">
        <f>[8]Tregion!$L50</f>
        <v>37.82</v>
      </c>
      <c r="F50" s="57">
        <f>[9]Tregion!$L50</f>
        <v>37.270000000000003</v>
      </c>
      <c r="G50" s="57">
        <f>[5]Tregion!$L50</f>
        <v>35.479999999999997</v>
      </c>
      <c r="H50" s="57"/>
      <c r="I50" s="58">
        <f>[11]Tregion!$L50</f>
        <v>25.5</v>
      </c>
      <c r="J50" s="57"/>
      <c r="K50" s="58"/>
      <c r="L50" s="57"/>
      <c r="M50" s="58"/>
      <c r="N50" s="57"/>
      <c r="O50" s="58"/>
      <c r="Q50" s="57"/>
      <c r="R50" s="58">
        <f>[12]Tregion!$L50</f>
        <v>38.094491811443369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5">
      <c r="A51" s="50">
        <f>[5]Tregion!$J51</f>
        <v>38473</v>
      </c>
      <c r="B51" s="57">
        <f>[5]Tregion!$L51</f>
        <v>35.479999999999997</v>
      </c>
      <c r="C51" s="58">
        <f>[6]Tregion!$L51</f>
        <v>34.119999999999997</v>
      </c>
      <c r="D51" s="57">
        <f>[7]Tregion!$L51</f>
        <v>31.16</v>
      </c>
      <c r="E51" s="58">
        <f>[8]Tregion!$L51</f>
        <v>37.82</v>
      </c>
      <c r="F51" s="57">
        <f>[9]Tregion!$L51</f>
        <v>37.74</v>
      </c>
      <c r="G51" s="57">
        <f>[5]Tregion!$L51</f>
        <v>35.479999999999997</v>
      </c>
      <c r="H51" s="57"/>
      <c r="I51" s="58">
        <f>[11]Tregion!$L51</f>
        <v>25.5</v>
      </c>
      <c r="J51" s="57"/>
      <c r="K51" s="58"/>
      <c r="L51" s="57"/>
      <c r="M51" s="58"/>
      <c r="N51" s="57"/>
      <c r="O51" s="58"/>
      <c r="Q51" s="57"/>
      <c r="R51" s="58">
        <f>[12]Tregion!$L51</f>
        <v>38.026698689507171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5">
      <c r="A52" s="50">
        <f>[5]Tregion!$J52</f>
        <v>38504</v>
      </c>
      <c r="B52" s="57">
        <f>[5]Tregion!$L52</f>
        <v>39.68</v>
      </c>
      <c r="C52" s="58">
        <f>[6]Tregion!$L52</f>
        <v>35.049999999999997</v>
      </c>
      <c r="D52" s="57">
        <f>[7]Tregion!$L52</f>
        <v>32.08</v>
      </c>
      <c r="E52" s="58">
        <f>[8]Tregion!$L52</f>
        <v>41.14</v>
      </c>
      <c r="F52" s="57">
        <f>[9]Tregion!$L52</f>
        <v>41.94</v>
      </c>
      <c r="G52" s="57">
        <f>[5]Tregion!$L52</f>
        <v>39.68</v>
      </c>
      <c r="H52" s="57"/>
      <c r="I52" s="58">
        <f>[11]Tregion!$L52</f>
        <v>30.5</v>
      </c>
      <c r="J52" s="57"/>
      <c r="K52" s="58"/>
      <c r="L52" s="57"/>
      <c r="M52" s="58"/>
      <c r="N52" s="57"/>
      <c r="O52" s="58"/>
      <c r="Q52" s="57"/>
      <c r="R52" s="58">
        <f>[12]Tregion!$L52</f>
        <v>38.51949799328596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5">
      <c r="A53" s="50">
        <f>[5]Tregion!$J53</f>
        <v>38534</v>
      </c>
      <c r="B53" s="57">
        <f>[5]Tregion!$L53</f>
        <v>53.22</v>
      </c>
      <c r="C53" s="58">
        <f>[6]Tregion!$L53</f>
        <v>49.5</v>
      </c>
      <c r="D53" s="57">
        <f>[7]Tregion!$L53</f>
        <v>45.56</v>
      </c>
      <c r="E53" s="58">
        <f>[8]Tregion!$L53</f>
        <v>48.71</v>
      </c>
      <c r="F53" s="57">
        <f>[9]Tregion!$L53</f>
        <v>55</v>
      </c>
      <c r="G53" s="57">
        <f>[5]Tregion!$L53</f>
        <v>53.22</v>
      </c>
      <c r="H53" s="57"/>
      <c r="I53" s="58">
        <f>[11]Tregion!$L53</f>
        <v>27.5</v>
      </c>
      <c r="J53" s="57"/>
      <c r="K53" s="58"/>
      <c r="L53" s="57"/>
      <c r="M53" s="58"/>
      <c r="N53" s="57"/>
      <c r="O53" s="58"/>
      <c r="Q53" s="57"/>
      <c r="R53" s="58">
        <f>[12]Tregion!$L53</f>
        <v>39.105362309428244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5">
      <c r="A54" s="50">
        <f>[5]Tregion!$J54</f>
        <v>38565</v>
      </c>
      <c r="B54" s="57">
        <f>[5]Tregion!$L54</f>
        <v>59.29</v>
      </c>
      <c r="C54" s="58">
        <f>[6]Tregion!$L54</f>
        <v>54.69</v>
      </c>
      <c r="D54" s="57">
        <f>[7]Tregion!$L54</f>
        <v>51.47</v>
      </c>
      <c r="E54" s="58">
        <f>[8]Tregion!$L54</f>
        <v>55.53</v>
      </c>
      <c r="F54" s="57">
        <f>[9]Tregion!$L54</f>
        <v>60.83</v>
      </c>
      <c r="G54" s="57">
        <f>[5]Tregion!$L54</f>
        <v>59.29</v>
      </c>
      <c r="H54" s="57"/>
      <c r="I54" s="58">
        <f>[11]Tregion!$L54</f>
        <v>36.5</v>
      </c>
      <c r="J54" s="57"/>
      <c r="K54" s="58"/>
      <c r="L54" s="57"/>
      <c r="M54" s="58"/>
      <c r="N54" s="57"/>
      <c r="O54" s="58"/>
      <c r="Q54" s="57"/>
      <c r="R54" s="58">
        <f>[12]Tregion!$L54</f>
        <v>39.601667941938061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5">
      <c r="A55" s="50">
        <f>[5]Tregion!$J55</f>
        <v>38596</v>
      </c>
      <c r="B55" s="57">
        <f>[5]Tregion!$L55</f>
        <v>47.62</v>
      </c>
      <c r="C55" s="58">
        <f>[6]Tregion!$L55</f>
        <v>47.66</v>
      </c>
      <c r="D55" s="57">
        <f>[7]Tregion!$L55</f>
        <v>44.46</v>
      </c>
      <c r="E55" s="58">
        <f>[8]Tregion!$L55</f>
        <v>51.85</v>
      </c>
      <c r="F55" s="57">
        <f>[9]Tregion!$L55</f>
        <v>48.7</v>
      </c>
      <c r="G55" s="57">
        <f>[5]Tregion!$L55</f>
        <v>47.62</v>
      </c>
      <c r="H55" s="57"/>
      <c r="I55" s="58">
        <f>[11]Tregion!$L55</f>
        <v>23.25</v>
      </c>
      <c r="J55" s="57"/>
      <c r="K55" s="58"/>
      <c r="L55" s="57"/>
      <c r="M55" s="58"/>
      <c r="N55" s="57"/>
      <c r="O55" s="58"/>
      <c r="Q55" s="57"/>
      <c r="R55" s="58">
        <f>[12]Tregion!$L55</f>
        <v>39.523979379484764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5">
      <c r="A56" s="50">
        <f>[5]Tregion!$J56</f>
        <v>38626</v>
      </c>
      <c r="B56" s="57">
        <f>[5]Tregion!$L56</f>
        <v>37.82</v>
      </c>
      <c r="C56" s="58">
        <f>[6]Tregion!$L56</f>
        <v>40.07</v>
      </c>
      <c r="D56" s="57">
        <f>[7]Tregion!$L56</f>
        <v>39.659999999999997</v>
      </c>
      <c r="E56" s="58">
        <f>[8]Tregion!$L56</f>
        <v>41.52</v>
      </c>
      <c r="F56" s="57">
        <f>[9]Tregion!$L56</f>
        <v>39.14</v>
      </c>
      <c r="G56" s="57">
        <f>[5]Tregion!$L56</f>
        <v>37.82</v>
      </c>
      <c r="H56" s="57"/>
      <c r="I56" s="58">
        <f>[11]Tregion!$L56</f>
        <v>27.5</v>
      </c>
      <c r="J56" s="57"/>
      <c r="K56" s="58"/>
      <c r="L56" s="57"/>
      <c r="M56" s="58"/>
      <c r="N56" s="57"/>
      <c r="O56" s="58"/>
      <c r="Q56" s="57"/>
      <c r="R56" s="58">
        <f>[12]Tregion!$L56</f>
        <v>39.525689760899972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5">
      <c r="A57" s="50">
        <f>[5]Tregion!$J57</f>
        <v>38657</v>
      </c>
      <c r="B57" s="57">
        <f>[5]Tregion!$L57</f>
        <v>36.42</v>
      </c>
      <c r="C57" s="58">
        <f>[6]Tregion!$L57</f>
        <v>37.11</v>
      </c>
      <c r="D57" s="57">
        <f>[7]Tregion!$L57</f>
        <v>36.71</v>
      </c>
      <c r="E57" s="58">
        <f>[8]Tregion!$L57</f>
        <v>40.229999999999997</v>
      </c>
      <c r="F57" s="57">
        <f>[9]Tregion!$L57</f>
        <v>38.869999999999997</v>
      </c>
      <c r="G57" s="57">
        <f>[5]Tregion!$L57</f>
        <v>36.42</v>
      </c>
      <c r="H57" s="57"/>
      <c r="I57" s="58">
        <f>[11]Tregion!$L57</f>
        <v>23.5</v>
      </c>
      <c r="J57" s="57"/>
      <c r="K57" s="58"/>
      <c r="L57" s="57"/>
      <c r="M57" s="58"/>
      <c r="N57" s="57"/>
      <c r="O57" s="58"/>
      <c r="Q57" s="57"/>
      <c r="R57" s="58">
        <f>[12]Tregion!$L57</f>
        <v>42.335176388120018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5">
      <c r="A58" s="50">
        <f>[5]Tregion!$J58</f>
        <v>38687</v>
      </c>
      <c r="B58" s="57">
        <f>[5]Tregion!$L58</f>
        <v>36.42</v>
      </c>
      <c r="C58" s="58">
        <f>[6]Tregion!$L58</f>
        <v>38.97</v>
      </c>
      <c r="D58" s="57">
        <f>[7]Tregion!$L58</f>
        <v>38.56</v>
      </c>
      <c r="E58" s="58">
        <f>[8]Tregion!$L58</f>
        <v>41.7</v>
      </c>
      <c r="F58" s="57">
        <f>[9]Tregion!$L58</f>
        <v>40.07</v>
      </c>
      <c r="G58" s="57">
        <f>[5]Tregion!$L58</f>
        <v>36.42</v>
      </c>
      <c r="H58" s="57"/>
      <c r="I58" s="58">
        <f>[11]Tregion!$L58</f>
        <v>26.25</v>
      </c>
      <c r="J58" s="57"/>
      <c r="K58" s="58"/>
      <c r="L58" s="57"/>
      <c r="M58" s="58"/>
      <c r="N58" s="57"/>
      <c r="O58" s="58"/>
      <c r="Q58" s="57"/>
      <c r="R58" s="58">
        <f>[12]Tregion!$L58</f>
        <v>44.323246175158971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5">
      <c r="A59" s="50">
        <f>[5]Tregion!$J59</f>
        <v>38718</v>
      </c>
      <c r="B59" s="57">
        <f>[5]Tregion!$L59</f>
        <v>36.68</v>
      </c>
      <c r="C59" s="58">
        <f>[6]Tregion!$L59</f>
        <v>41.52</v>
      </c>
      <c r="D59" s="57">
        <f>[7]Tregion!$L59</f>
        <v>40.71</v>
      </c>
      <c r="E59" s="58">
        <f>[8]Tregion!$L59</f>
        <v>42.27</v>
      </c>
      <c r="F59" s="57">
        <f>[9]Tregion!$L59</f>
        <v>40.82</v>
      </c>
      <c r="G59" s="57">
        <f>[5]Tregion!$L59</f>
        <v>36.68</v>
      </c>
      <c r="H59" s="57"/>
      <c r="I59" s="58">
        <f>[11]Tregion!$L59</f>
        <v>19.5</v>
      </c>
      <c r="J59" s="57"/>
      <c r="K59" s="58"/>
      <c r="L59" s="57"/>
      <c r="M59" s="58"/>
      <c r="N59" s="57"/>
      <c r="O59" s="58"/>
      <c r="Q59" s="57"/>
      <c r="R59" s="58">
        <f>[12]Tregion!$L59</f>
        <v>41.695647285033054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5">
      <c r="A60" s="50">
        <f>[5]Tregion!$J60</f>
        <v>38749</v>
      </c>
      <c r="B60" s="57">
        <f>[5]Tregion!$L60</f>
        <v>36.21</v>
      </c>
      <c r="C60" s="58">
        <f>[6]Tregion!$L60</f>
        <v>40.51</v>
      </c>
      <c r="D60" s="57">
        <f>[7]Tregion!$L60</f>
        <v>39.700000000000003</v>
      </c>
      <c r="E60" s="58">
        <f>[8]Tregion!$L60</f>
        <v>41.6</v>
      </c>
      <c r="F60" s="57">
        <f>[9]Tregion!$L60</f>
        <v>39.409999999999997</v>
      </c>
      <c r="G60" s="57">
        <f>[5]Tregion!$L60</f>
        <v>36.21</v>
      </c>
      <c r="H60" s="57"/>
      <c r="I60" s="58">
        <f>[11]Tregion!$L60</f>
        <v>21.75</v>
      </c>
      <c r="J60" s="57"/>
      <c r="K60" s="58"/>
      <c r="L60" s="57"/>
      <c r="M60" s="58"/>
      <c r="N60" s="57"/>
      <c r="O60" s="58"/>
      <c r="Q60" s="57"/>
      <c r="R60" s="58">
        <f>[12]Tregion!$L60</f>
        <v>40.338009836929913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5">
      <c r="A61" s="50">
        <f>[5]Tregion!$J61</f>
        <v>38777</v>
      </c>
      <c r="B61" s="57">
        <f>[5]Tregion!$L61</f>
        <v>36.21</v>
      </c>
      <c r="C61" s="58">
        <f>[6]Tregion!$L61</f>
        <v>37.630000000000003</v>
      </c>
      <c r="D61" s="57">
        <f>[7]Tregion!$L61</f>
        <v>36.68</v>
      </c>
      <c r="E61" s="58">
        <f>[8]Tregion!$L61</f>
        <v>40.43</v>
      </c>
      <c r="F61" s="57">
        <f>[9]Tregion!$L61</f>
        <v>38</v>
      </c>
      <c r="G61" s="57">
        <f>[5]Tregion!$L61</f>
        <v>36.21</v>
      </c>
      <c r="H61" s="57"/>
      <c r="I61" s="58">
        <f>[11]Tregion!$L61</f>
        <v>18.75</v>
      </c>
      <c r="J61" s="57"/>
      <c r="K61" s="58"/>
      <c r="L61" s="57"/>
      <c r="M61" s="58"/>
      <c r="N61" s="57"/>
      <c r="O61" s="58"/>
      <c r="Q61" s="57"/>
      <c r="R61" s="58">
        <f>[12]Tregion!$L61</f>
        <v>38.59634793948284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5">
      <c r="A62" s="50">
        <f>[5]Tregion!$J62</f>
        <v>38808</v>
      </c>
      <c r="B62" s="57">
        <f>[5]Tregion!$L62</f>
        <v>35.74</v>
      </c>
      <c r="C62" s="58">
        <f>[6]Tregion!$L62</f>
        <v>37.81</v>
      </c>
      <c r="D62" s="57">
        <f>[7]Tregion!$L62</f>
        <v>34.67</v>
      </c>
      <c r="E62" s="58">
        <f>[8]Tregion!$L62</f>
        <v>38.75</v>
      </c>
      <c r="F62" s="57">
        <f>[9]Tregion!$L62</f>
        <v>37.53</v>
      </c>
      <c r="G62" s="57">
        <f>[5]Tregion!$L62</f>
        <v>35.74</v>
      </c>
      <c r="H62" s="57"/>
      <c r="I62" s="58">
        <f>[11]Tregion!$L62</f>
        <v>25.75</v>
      </c>
      <c r="J62" s="57"/>
      <c r="K62" s="58"/>
      <c r="L62" s="57"/>
      <c r="M62" s="58"/>
      <c r="N62" s="57"/>
      <c r="O62" s="58"/>
      <c r="Q62" s="57"/>
      <c r="R62" s="58">
        <f>[12]Tregion!$L62</f>
        <v>35.98329506134354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5">
      <c r="A63" s="50">
        <f>[5]Tregion!$J63</f>
        <v>38838</v>
      </c>
      <c r="B63" s="57">
        <f>[5]Tregion!$L63</f>
        <v>35.74</v>
      </c>
      <c r="C63" s="58">
        <f>[6]Tregion!$L63</f>
        <v>35.44</v>
      </c>
      <c r="D63" s="57">
        <f>[7]Tregion!$L63</f>
        <v>32.31</v>
      </c>
      <c r="E63" s="58">
        <f>[8]Tregion!$L63</f>
        <v>38.76</v>
      </c>
      <c r="F63" s="57">
        <f>[9]Tregion!$L63</f>
        <v>38</v>
      </c>
      <c r="G63" s="57">
        <f>[5]Tregion!$L63</f>
        <v>35.74</v>
      </c>
      <c r="H63" s="57"/>
      <c r="I63" s="58">
        <f>[11]Tregion!$L63</f>
        <v>25.75</v>
      </c>
      <c r="J63" s="57"/>
      <c r="K63" s="58"/>
      <c r="L63" s="57"/>
      <c r="M63" s="58"/>
      <c r="N63" s="57"/>
      <c r="O63" s="58"/>
      <c r="Q63" s="57"/>
      <c r="R63" s="58">
        <f>[12]Tregion!$L63</f>
        <v>35.93728561374239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5">
      <c r="A64" s="50">
        <f>[5]Tregion!$J64</f>
        <v>38869</v>
      </c>
      <c r="B64" s="57">
        <f>[5]Tregion!$L64</f>
        <v>39.97</v>
      </c>
      <c r="C64" s="58">
        <f>[6]Tregion!$L64</f>
        <v>36.29</v>
      </c>
      <c r="D64" s="57">
        <f>[7]Tregion!$L64</f>
        <v>33.159999999999997</v>
      </c>
      <c r="E64" s="58">
        <f>[8]Tregion!$L64</f>
        <v>41.78</v>
      </c>
      <c r="F64" s="57">
        <f>[9]Tregion!$L64</f>
        <v>42.23</v>
      </c>
      <c r="G64" s="57">
        <f>[5]Tregion!$L64</f>
        <v>39.97</v>
      </c>
      <c r="H64" s="57"/>
      <c r="I64" s="58">
        <f>[11]Tregion!$L64</f>
        <v>30.75</v>
      </c>
      <c r="J64" s="57"/>
      <c r="K64" s="58"/>
      <c r="L64" s="57"/>
      <c r="M64" s="58"/>
      <c r="N64" s="57"/>
      <c r="O64" s="58"/>
      <c r="Q64" s="57"/>
      <c r="R64" s="58">
        <f>[12]Tregion!$L64</f>
        <v>36.40613826239079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5">
      <c r="A65" s="50">
        <f>[5]Tregion!$J65</f>
        <v>38899</v>
      </c>
      <c r="B65" s="57">
        <f>[5]Tregion!$L65</f>
        <v>53.61</v>
      </c>
      <c r="C65" s="58">
        <f>[6]Tregion!$L65</f>
        <v>49.53</v>
      </c>
      <c r="D65" s="57">
        <f>[7]Tregion!$L65</f>
        <v>45.43</v>
      </c>
      <c r="E65" s="58">
        <f>[8]Tregion!$L65</f>
        <v>48.66</v>
      </c>
      <c r="F65" s="57">
        <f>[9]Tregion!$L65</f>
        <v>55.38</v>
      </c>
      <c r="G65" s="57">
        <f>[5]Tregion!$L65</f>
        <v>53.61</v>
      </c>
      <c r="H65" s="57"/>
      <c r="I65" s="58">
        <f>[11]Tregion!$L65</f>
        <v>27.75</v>
      </c>
      <c r="J65" s="57"/>
      <c r="K65" s="58"/>
      <c r="L65" s="57"/>
      <c r="M65" s="58"/>
      <c r="N65" s="57"/>
      <c r="O65" s="58"/>
      <c r="Q65" s="57"/>
      <c r="R65" s="58">
        <f>[12]Tregion!$L65</f>
        <v>36.959013153589595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5">
      <c r="A66" s="50">
        <f>[5]Tregion!$J66</f>
        <v>38930</v>
      </c>
      <c r="B66" s="57">
        <f>[5]Tregion!$L66</f>
        <v>59.73</v>
      </c>
      <c r="C66" s="58">
        <f>[6]Tregion!$L66</f>
        <v>54.29</v>
      </c>
      <c r="D66" s="57">
        <f>[7]Tregion!$L66</f>
        <v>50.81</v>
      </c>
      <c r="E66" s="58">
        <f>[8]Tregion!$L66</f>
        <v>54.87</v>
      </c>
      <c r="F66" s="57">
        <f>[9]Tregion!$L66</f>
        <v>61.26</v>
      </c>
      <c r="G66" s="57">
        <f>[5]Tregion!$L66</f>
        <v>59.73</v>
      </c>
      <c r="H66" s="57"/>
      <c r="I66" s="58">
        <f>[11]Tregion!$L66</f>
        <v>36.75</v>
      </c>
      <c r="J66" s="57"/>
      <c r="K66" s="58"/>
      <c r="L66" s="57"/>
      <c r="M66" s="58"/>
      <c r="N66" s="57"/>
      <c r="O66" s="58"/>
      <c r="Q66" s="57"/>
      <c r="R66" s="58">
        <f>[12]Tregion!$L66</f>
        <v>37.429525782762362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5">
      <c r="A67" s="50">
        <f>[5]Tregion!$J67</f>
        <v>38961</v>
      </c>
      <c r="B67" s="57">
        <f>[5]Tregion!$L67</f>
        <v>47.97</v>
      </c>
      <c r="C67" s="58">
        <f>[6]Tregion!$L67</f>
        <v>47.85</v>
      </c>
      <c r="D67" s="57">
        <f>[7]Tregion!$L67</f>
        <v>44.43</v>
      </c>
      <c r="E67" s="58">
        <f>[8]Tregion!$L67</f>
        <v>51.51</v>
      </c>
      <c r="F67" s="57">
        <f>[9]Tregion!$L67</f>
        <v>49.04</v>
      </c>
      <c r="G67" s="57">
        <f>[5]Tregion!$L67</f>
        <v>47.97</v>
      </c>
      <c r="H67" s="57"/>
      <c r="I67" s="58">
        <f>[11]Tregion!$L67</f>
        <v>23.5</v>
      </c>
      <c r="J67" s="57"/>
      <c r="K67" s="58"/>
      <c r="L67" s="57"/>
      <c r="M67" s="58"/>
      <c r="N67" s="57"/>
      <c r="O67" s="58"/>
      <c r="Q67" s="57"/>
      <c r="R67" s="58">
        <f>[12]Tregion!$L67</f>
        <v>37.374236169478557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5">
      <c r="A68" s="50">
        <f>[5]Tregion!$J68</f>
        <v>38991</v>
      </c>
      <c r="B68" s="57">
        <f>[5]Tregion!$L68</f>
        <v>38.090000000000003</v>
      </c>
      <c r="C68" s="58">
        <f>[6]Tregion!$L68</f>
        <v>40.89</v>
      </c>
      <c r="D68" s="57">
        <f>[7]Tregion!$L68</f>
        <v>40.06</v>
      </c>
      <c r="E68" s="58">
        <f>[8]Tregion!$L68</f>
        <v>42.12</v>
      </c>
      <c r="F68" s="57">
        <f>[9]Tregion!$L68</f>
        <v>39.409999999999997</v>
      </c>
      <c r="G68" s="57">
        <f>[5]Tregion!$L68</f>
        <v>38.090000000000003</v>
      </c>
      <c r="H68" s="57"/>
      <c r="I68" s="58">
        <f>[11]Tregion!$L68</f>
        <v>27.75</v>
      </c>
      <c r="J68" s="57"/>
      <c r="K68" s="58"/>
      <c r="L68" s="57"/>
      <c r="M68" s="58"/>
      <c r="N68" s="57"/>
      <c r="O68" s="58"/>
      <c r="Q68" s="57"/>
      <c r="R68" s="58">
        <f>[12]Tregion!$L68</f>
        <v>37.390629016821528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5">
      <c r="A69" s="50">
        <f>[5]Tregion!$J69</f>
        <v>39022</v>
      </c>
      <c r="B69" s="57">
        <f>[5]Tregion!$L69</f>
        <v>36.68</v>
      </c>
      <c r="C69" s="58">
        <f>[6]Tregion!$L69</f>
        <v>38.18</v>
      </c>
      <c r="D69" s="57">
        <f>[7]Tregion!$L69</f>
        <v>37.369999999999997</v>
      </c>
      <c r="E69" s="58">
        <f>[8]Tregion!$L69</f>
        <v>40.950000000000003</v>
      </c>
      <c r="F69" s="57">
        <f>[9]Tregion!$L69</f>
        <v>39.15</v>
      </c>
      <c r="G69" s="57">
        <f>[5]Tregion!$L69</f>
        <v>36.68</v>
      </c>
      <c r="H69" s="57"/>
      <c r="I69" s="58">
        <f>[11]Tregion!$L69</f>
        <v>23.75</v>
      </c>
      <c r="J69" s="57"/>
      <c r="K69" s="58"/>
      <c r="L69" s="57"/>
      <c r="M69" s="58"/>
      <c r="N69" s="57"/>
      <c r="O69" s="58"/>
      <c r="Q69" s="57"/>
      <c r="R69" s="58">
        <f>[12]Tregion!$L69</f>
        <v>40.035840016611509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5">
      <c r="A70" s="50">
        <f>[5]Tregion!$J70</f>
        <v>39052</v>
      </c>
      <c r="B70" s="57">
        <f>[5]Tregion!$L70</f>
        <v>36.68</v>
      </c>
      <c r="C70" s="58">
        <f>[6]Tregion!$L70</f>
        <v>39.89</v>
      </c>
      <c r="D70" s="57">
        <f>[7]Tregion!$L70</f>
        <v>39.06</v>
      </c>
      <c r="E70" s="58">
        <f>[8]Tregion!$L70</f>
        <v>42.29</v>
      </c>
      <c r="F70" s="57">
        <f>[9]Tregion!$L70</f>
        <v>40.35</v>
      </c>
      <c r="G70" s="57">
        <f>[5]Tregion!$L70</f>
        <v>36.68</v>
      </c>
      <c r="H70" s="57"/>
      <c r="I70" s="58">
        <f>[11]Tregion!$L70</f>
        <v>26.5</v>
      </c>
      <c r="J70" s="57"/>
      <c r="K70" s="58"/>
      <c r="L70" s="57"/>
      <c r="M70" s="58"/>
      <c r="N70" s="57"/>
      <c r="O70" s="58"/>
      <c r="Q70" s="57"/>
      <c r="R70" s="58">
        <f>[12]Tregion!$L70</f>
        <v>41.860614556518385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5">
      <c r="A71" s="50">
        <f>[5]Tregion!$J71</f>
        <v>39083</v>
      </c>
      <c r="B71" s="57">
        <f>[5]Tregion!$L71</f>
        <v>36.950000000000003</v>
      </c>
      <c r="C71" s="58">
        <f>[6]Tregion!$L71</f>
        <v>42.27</v>
      </c>
      <c r="D71" s="57">
        <f>[7]Tregion!$L71</f>
        <v>41.05</v>
      </c>
      <c r="E71" s="58">
        <f>[8]Tregion!$L71</f>
        <v>42.85</v>
      </c>
      <c r="F71" s="57">
        <f>[9]Tregion!$L71</f>
        <v>41.1</v>
      </c>
      <c r="G71" s="57">
        <f>[5]Tregion!$L71</f>
        <v>36.950000000000003</v>
      </c>
      <c r="H71" s="57"/>
      <c r="I71" s="58">
        <f>[11]Tregion!$L71</f>
        <v>28.85</v>
      </c>
      <c r="J71" s="57"/>
      <c r="K71" s="58"/>
      <c r="L71" s="57"/>
      <c r="M71" s="58"/>
      <c r="N71" s="57"/>
      <c r="O71" s="58"/>
      <c r="Q71" s="57"/>
      <c r="R71" s="58">
        <f>[12]Tregion!$L71</f>
        <v>43.062909561354601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5">
      <c r="A72" s="50">
        <f>[5]Tregion!$J72</f>
        <v>39114</v>
      </c>
      <c r="B72" s="57">
        <f>[5]Tregion!$L72</f>
        <v>36.479999999999997</v>
      </c>
      <c r="C72" s="58">
        <f>[6]Tregion!$L72</f>
        <v>41.35</v>
      </c>
      <c r="D72" s="57">
        <f>[7]Tregion!$L72</f>
        <v>40.130000000000003</v>
      </c>
      <c r="E72" s="58">
        <f>[8]Tregion!$L72</f>
        <v>42.24</v>
      </c>
      <c r="F72" s="57">
        <f>[9]Tregion!$L72</f>
        <v>39.68</v>
      </c>
      <c r="G72" s="57">
        <f>[5]Tregion!$L72</f>
        <v>36.479999999999997</v>
      </c>
      <c r="H72" s="57"/>
      <c r="I72" s="58">
        <f>[11]Tregion!$L72</f>
        <v>31.1</v>
      </c>
      <c r="J72" s="57"/>
      <c r="K72" s="58"/>
      <c r="L72" s="57"/>
      <c r="M72" s="58"/>
      <c r="N72" s="57"/>
      <c r="O72" s="58"/>
      <c r="Q72" s="57"/>
      <c r="R72" s="58">
        <f>[12]Tregion!$L72</f>
        <v>41.689425818620535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5">
      <c r="A73" s="50">
        <f>[5]Tregion!$J73</f>
        <v>39142</v>
      </c>
      <c r="B73" s="57">
        <f>[5]Tregion!$L73</f>
        <v>36.479999999999997</v>
      </c>
      <c r="C73" s="58">
        <f>[6]Tregion!$L73</f>
        <v>38.71</v>
      </c>
      <c r="D73" s="57">
        <f>[7]Tregion!$L73</f>
        <v>37.380000000000003</v>
      </c>
      <c r="E73" s="58">
        <f>[8]Tregion!$L73</f>
        <v>41.17</v>
      </c>
      <c r="F73" s="57">
        <f>[9]Tregion!$L73</f>
        <v>38.26</v>
      </c>
      <c r="G73" s="57">
        <f>[5]Tregion!$L73</f>
        <v>36.479999999999997</v>
      </c>
      <c r="H73" s="57"/>
      <c r="I73" s="58">
        <f>[11]Tregion!$L73</f>
        <v>28.1</v>
      </c>
      <c r="J73" s="57"/>
      <c r="K73" s="58"/>
      <c r="L73" s="57"/>
      <c r="M73" s="58"/>
      <c r="N73" s="57"/>
      <c r="O73" s="58"/>
      <c r="Q73" s="57"/>
      <c r="R73" s="58">
        <f>[12]Tregion!$L73</f>
        <v>39.931813028067701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5">
      <c r="A74" s="50">
        <f>[5]Tregion!$J74</f>
        <v>39173</v>
      </c>
      <c r="B74" s="57">
        <f>[5]Tregion!$L74</f>
        <v>36</v>
      </c>
      <c r="C74" s="58">
        <f>[6]Tregion!$L74</f>
        <v>38.869999999999997</v>
      </c>
      <c r="D74" s="57">
        <f>[7]Tregion!$L74</f>
        <v>35.549999999999997</v>
      </c>
      <c r="E74" s="58">
        <f>[8]Tregion!$L74</f>
        <v>39.65</v>
      </c>
      <c r="F74" s="57">
        <f>[9]Tregion!$L74</f>
        <v>37.79</v>
      </c>
      <c r="G74" s="57">
        <f>[5]Tregion!$L74</f>
        <v>36</v>
      </c>
      <c r="H74" s="57"/>
      <c r="I74" s="58">
        <f>[11]Tregion!$L74</f>
        <v>35.1</v>
      </c>
      <c r="J74" s="57"/>
      <c r="K74" s="58"/>
      <c r="L74" s="57"/>
      <c r="M74" s="58"/>
      <c r="N74" s="57"/>
      <c r="O74" s="58"/>
      <c r="Q74" s="57"/>
      <c r="R74" s="58">
        <f>[12]Tregion!$L74</f>
        <v>37.299427336597319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5">
      <c r="A75" s="50">
        <f>[5]Tregion!$J75</f>
        <v>39203</v>
      </c>
      <c r="B75" s="57">
        <f>[5]Tregion!$L75</f>
        <v>36</v>
      </c>
      <c r="C75" s="58">
        <f>[6]Tregion!$L75</f>
        <v>36.700000000000003</v>
      </c>
      <c r="D75" s="57">
        <f>[7]Tregion!$L75</f>
        <v>33.409999999999997</v>
      </c>
      <c r="E75" s="58">
        <f>[8]Tregion!$L75</f>
        <v>39.65</v>
      </c>
      <c r="F75" s="57">
        <f>[9]Tregion!$L75</f>
        <v>38.26</v>
      </c>
      <c r="G75" s="57">
        <f>[5]Tregion!$L75</f>
        <v>36</v>
      </c>
      <c r="H75" s="57"/>
      <c r="I75" s="58">
        <f>[11]Tregion!$L75</f>
        <v>35.1</v>
      </c>
      <c r="J75" s="57"/>
      <c r="K75" s="58"/>
      <c r="L75" s="57"/>
      <c r="M75" s="58"/>
      <c r="N75" s="57"/>
      <c r="O75" s="58"/>
      <c r="Q75" s="57"/>
      <c r="R75" s="58">
        <f>[12]Tregion!$L75</f>
        <v>37.243143310037127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5">
      <c r="A76" s="50">
        <f>[5]Tregion!$J76</f>
        <v>39234</v>
      </c>
      <c r="B76" s="57">
        <f>[5]Tregion!$L76</f>
        <v>40.270000000000003</v>
      </c>
      <c r="C76" s="58">
        <f>[6]Tregion!$L76</f>
        <v>37.49</v>
      </c>
      <c r="D76" s="57">
        <f>[7]Tregion!$L76</f>
        <v>34.18</v>
      </c>
      <c r="E76" s="58">
        <f>[8]Tregion!$L76</f>
        <v>42.4</v>
      </c>
      <c r="F76" s="57">
        <f>[9]Tregion!$L76</f>
        <v>42.52</v>
      </c>
      <c r="G76" s="57">
        <f>[5]Tregion!$L76</f>
        <v>40.270000000000003</v>
      </c>
      <c r="H76" s="57"/>
      <c r="I76" s="58">
        <f>[11]Tregion!$L76</f>
        <v>41.1</v>
      </c>
      <c r="J76" s="57"/>
      <c r="K76" s="58"/>
      <c r="L76" s="57"/>
      <c r="M76" s="58"/>
      <c r="N76" s="57"/>
      <c r="O76" s="58"/>
      <c r="Q76" s="57"/>
      <c r="R76" s="58">
        <f>[12]Tregion!$L76</f>
        <v>37.702360950085897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5">
      <c r="A77" s="50">
        <f>[5]Tregion!$J77</f>
        <v>39264</v>
      </c>
      <c r="B77" s="57">
        <f>[5]Tregion!$L77</f>
        <v>54.01</v>
      </c>
      <c r="C77" s="58">
        <f>[6]Tregion!$L77</f>
        <v>49.62</v>
      </c>
      <c r="D77" s="57">
        <f>[7]Tregion!$L77</f>
        <v>45.35</v>
      </c>
      <c r="E77" s="58">
        <f>[8]Tregion!$L77</f>
        <v>48.65</v>
      </c>
      <c r="F77" s="57">
        <f>[9]Tregion!$L77</f>
        <v>55.77</v>
      </c>
      <c r="G77" s="57">
        <f>[5]Tregion!$L77</f>
        <v>54.01</v>
      </c>
      <c r="H77" s="57"/>
      <c r="I77" s="58">
        <f>[11]Tregion!$L77</f>
        <v>48.1</v>
      </c>
      <c r="J77" s="57"/>
      <c r="K77" s="58"/>
      <c r="L77" s="57"/>
      <c r="M77" s="58"/>
      <c r="N77" s="57"/>
      <c r="O77" s="58"/>
      <c r="Q77" s="57"/>
      <c r="R77" s="58">
        <f>[12]Tregion!$L77</f>
        <v>38.245446484079494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5">
      <c r="A78" s="50">
        <f>[5]Tregion!$J78</f>
        <v>39295</v>
      </c>
      <c r="B78" s="57">
        <f>[5]Tregion!$L78</f>
        <v>60.16</v>
      </c>
      <c r="C78" s="58">
        <f>[6]Tregion!$L78</f>
        <v>53.99</v>
      </c>
      <c r="D78" s="57">
        <f>[7]Tregion!$L78</f>
        <v>50.25</v>
      </c>
      <c r="E78" s="58">
        <f>[8]Tregion!$L78</f>
        <v>54.3</v>
      </c>
      <c r="F78" s="57">
        <f>[9]Tregion!$L78</f>
        <v>61.68</v>
      </c>
      <c r="G78" s="57">
        <f>[5]Tregion!$L78</f>
        <v>60.16</v>
      </c>
      <c r="H78" s="57"/>
      <c r="I78" s="58">
        <f>[11]Tregion!$L78</f>
        <v>57.1</v>
      </c>
      <c r="J78" s="57"/>
      <c r="K78" s="58"/>
      <c r="L78" s="57"/>
      <c r="M78" s="58"/>
      <c r="N78" s="57"/>
      <c r="O78" s="58"/>
      <c r="Q78" s="57"/>
      <c r="R78" s="58">
        <f>[12]Tregion!$L78</f>
        <v>38.704831148977583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5">
      <c r="A79" s="50">
        <f>[5]Tregion!$J79</f>
        <v>39326</v>
      </c>
      <c r="B79" s="57">
        <f>[5]Tregion!$L79</f>
        <v>48.32</v>
      </c>
      <c r="C79" s="58">
        <f>[6]Tregion!$L79</f>
        <v>48.09</v>
      </c>
      <c r="D79" s="57">
        <f>[7]Tregion!$L79</f>
        <v>44.44</v>
      </c>
      <c r="E79" s="58">
        <f>[8]Tregion!$L79</f>
        <v>51.25</v>
      </c>
      <c r="F79" s="57">
        <f>[9]Tregion!$L79</f>
        <v>49.38</v>
      </c>
      <c r="G79" s="57">
        <f>[5]Tregion!$L79</f>
        <v>48.32</v>
      </c>
      <c r="H79" s="57"/>
      <c r="I79" s="58">
        <f>[11]Tregion!$L79</f>
        <v>39.85</v>
      </c>
      <c r="J79" s="57"/>
      <c r="K79" s="58"/>
      <c r="L79" s="57"/>
      <c r="M79" s="58"/>
      <c r="N79" s="57"/>
      <c r="O79" s="58"/>
      <c r="Q79" s="57"/>
      <c r="R79" s="58">
        <f>[12]Tregion!$L79</f>
        <v>38.636749053513839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5">
      <c r="A80" s="50">
        <f>[5]Tregion!$J80</f>
        <v>39356</v>
      </c>
      <c r="B80" s="57">
        <f>[5]Tregion!$L80</f>
        <v>38.369999999999997</v>
      </c>
      <c r="C80" s="58">
        <f>[6]Tregion!$L80</f>
        <v>41.72</v>
      </c>
      <c r="D80" s="57">
        <f>[7]Tregion!$L80</f>
        <v>40.47</v>
      </c>
      <c r="E80" s="58">
        <f>[8]Tregion!$L80</f>
        <v>42.71</v>
      </c>
      <c r="F80" s="57">
        <f>[9]Tregion!$L80</f>
        <v>39.68</v>
      </c>
      <c r="G80" s="57">
        <f>[5]Tregion!$L80</f>
        <v>38.369999999999997</v>
      </c>
      <c r="H80" s="57"/>
      <c r="I80" s="58">
        <f>[11]Tregion!$L80</f>
        <v>40.1</v>
      </c>
      <c r="J80" s="57"/>
      <c r="K80" s="58"/>
      <c r="L80" s="57"/>
      <c r="M80" s="58"/>
      <c r="N80" s="57"/>
      <c r="O80" s="58"/>
      <c r="Q80" s="57"/>
      <c r="R80" s="58">
        <f>[12]Tregion!$L80</f>
        <v>38.640462627681906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5">
      <c r="A81" s="50">
        <f>[5]Tregion!$J81</f>
        <v>39387</v>
      </c>
      <c r="B81" s="57">
        <f>[5]Tregion!$L81</f>
        <v>36.950000000000003</v>
      </c>
      <c r="C81" s="58">
        <f>[6]Tregion!$L81</f>
        <v>39.229999999999997</v>
      </c>
      <c r="D81" s="57">
        <f>[7]Tregion!$L81</f>
        <v>38.020000000000003</v>
      </c>
      <c r="E81" s="58">
        <f>[8]Tregion!$L81</f>
        <v>41.65</v>
      </c>
      <c r="F81" s="57">
        <f>[9]Tregion!$L81</f>
        <v>39.42</v>
      </c>
      <c r="G81" s="57">
        <f>[5]Tregion!$L81</f>
        <v>36.950000000000003</v>
      </c>
      <c r="H81" s="57"/>
      <c r="I81" s="58">
        <f>[11]Tregion!$L81</f>
        <v>36.1</v>
      </c>
      <c r="J81" s="57"/>
      <c r="K81" s="58"/>
      <c r="L81" s="57"/>
      <c r="M81" s="58"/>
      <c r="N81" s="57"/>
      <c r="O81" s="58"/>
      <c r="Q81" s="57"/>
      <c r="R81" s="58">
        <f>[12]Tregion!$L81</f>
        <v>41.222573090603412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5">
      <c r="A82" s="50">
        <f>[5]Tregion!$J82</f>
        <v>39417</v>
      </c>
      <c r="B82" s="57">
        <f>[5]Tregion!$L82</f>
        <v>36.950000000000003</v>
      </c>
      <c r="C82" s="58">
        <f>[6]Tregion!$L82</f>
        <v>40.799999999999997</v>
      </c>
      <c r="D82" s="57">
        <f>[7]Tregion!$L82</f>
        <v>39.56</v>
      </c>
      <c r="E82" s="58">
        <f>[8]Tregion!$L82</f>
        <v>42.87</v>
      </c>
      <c r="F82" s="57">
        <f>[9]Tregion!$L82</f>
        <v>40.630000000000003</v>
      </c>
      <c r="G82" s="57">
        <f>[5]Tregion!$L82</f>
        <v>36.950000000000003</v>
      </c>
      <c r="H82" s="57"/>
      <c r="I82" s="58">
        <f>[11]Tregion!$L82</f>
        <v>38.85</v>
      </c>
      <c r="J82" s="57"/>
      <c r="K82" s="58"/>
      <c r="L82" s="57"/>
      <c r="M82" s="58"/>
      <c r="N82" s="57"/>
      <c r="O82" s="58"/>
      <c r="Q82" s="57"/>
      <c r="R82" s="58">
        <f>[12]Tregion!$L82</f>
        <v>43.049472098035963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5">
      <c r="A83" s="50">
        <f>[5]Tregion!$J83</f>
        <v>39448</v>
      </c>
      <c r="B83" s="57">
        <f>[5]Tregion!$L83</f>
        <v>37.22</v>
      </c>
      <c r="C83" s="58">
        <f>[6]Tregion!$L83</f>
        <v>43.12</v>
      </c>
      <c r="D83" s="57">
        <f>[7]Tregion!$L83</f>
        <v>41.47</v>
      </c>
      <c r="E83" s="58">
        <f>[8]Tregion!$L83</f>
        <v>43.34</v>
      </c>
      <c r="F83" s="57">
        <f>[9]Tregion!$L83</f>
        <v>41.38</v>
      </c>
      <c r="G83" s="57">
        <f>[5]Tregion!$L83</f>
        <v>37.22</v>
      </c>
      <c r="H83" s="57"/>
      <c r="I83" s="58">
        <f>[11]Tregion!$L83</f>
        <v>29.2</v>
      </c>
      <c r="J83" s="57"/>
      <c r="K83" s="58"/>
      <c r="L83" s="57"/>
      <c r="M83" s="58"/>
      <c r="N83" s="57"/>
      <c r="O83" s="58"/>
      <c r="Q83" s="57"/>
      <c r="R83" s="58">
        <f>[12]Tregion!$L83</f>
        <v>44.283128713407557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5">
      <c r="A84" s="50">
        <f>[5]Tregion!$J84</f>
        <v>39479</v>
      </c>
      <c r="B84" s="57">
        <f>[5]Tregion!$L84</f>
        <v>36.74</v>
      </c>
      <c r="C84" s="58">
        <f>[6]Tregion!$L84</f>
        <v>42.25</v>
      </c>
      <c r="D84" s="57">
        <f>[7]Tregion!$L84</f>
        <v>40.619999999999997</v>
      </c>
      <c r="E84" s="58">
        <f>[8]Tregion!$L84</f>
        <v>42.77</v>
      </c>
      <c r="F84" s="57">
        <f>[9]Tregion!$L84</f>
        <v>39.950000000000003</v>
      </c>
      <c r="G84" s="57">
        <f>[5]Tregion!$L84</f>
        <v>36.74</v>
      </c>
      <c r="H84" s="57"/>
      <c r="I84" s="58">
        <f>[11]Tregion!$L84</f>
        <v>31.45</v>
      </c>
      <c r="J84" s="57"/>
      <c r="K84" s="58"/>
      <c r="L84" s="57"/>
      <c r="M84" s="58"/>
      <c r="N84" s="57"/>
      <c r="O84" s="58"/>
      <c r="Q84" s="57"/>
      <c r="R84" s="58">
        <f>[12]Tregion!$L84</f>
        <v>42.907987188907484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5">
      <c r="A85" s="50">
        <f>[5]Tregion!$J85</f>
        <v>39508</v>
      </c>
      <c r="B85" s="57">
        <f>[5]Tregion!$L85</f>
        <v>36.74</v>
      </c>
      <c r="C85" s="58">
        <f>[6]Tregion!$L85</f>
        <v>39.78</v>
      </c>
      <c r="D85" s="57">
        <f>[7]Tregion!$L85</f>
        <v>38.06</v>
      </c>
      <c r="E85" s="58">
        <f>[8]Tregion!$L85</f>
        <v>41.78</v>
      </c>
      <c r="F85" s="57">
        <f>[9]Tregion!$L85</f>
        <v>38.53</v>
      </c>
      <c r="G85" s="57">
        <f>[5]Tregion!$L85</f>
        <v>36.74</v>
      </c>
      <c r="H85" s="57"/>
      <c r="I85" s="58">
        <f>[11]Tregion!$L85</f>
        <v>28.45</v>
      </c>
      <c r="J85" s="57"/>
      <c r="K85" s="58"/>
      <c r="L85" s="57"/>
      <c r="M85" s="58"/>
      <c r="N85" s="57"/>
      <c r="O85" s="58"/>
      <c r="Q85" s="57"/>
      <c r="R85" s="58">
        <f>[12]Tregion!$L85</f>
        <v>41.148409087430366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5">
      <c r="A86" s="50">
        <f>[5]Tregion!$J86</f>
        <v>39539</v>
      </c>
      <c r="B86" s="57">
        <f>[5]Tregion!$L86</f>
        <v>36.26</v>
      </c>
      <c r="C86" s="58">
        <f>[6]Tregion!$L86</f>
        <v>39.94</v>
      </c>
      <c r="D86" s="57">
        <f>[7]Tregion!$L86</f>
        <v>36.35</v>
      </c>
      <c r="E86" s="58">
        <f>[8]Tregion!$L86</f>
        <v>40.369999999999997</v>
      </c>
      <c r="F86" s="57">
        <f>[9]Tregion!$L86</f>
        <v>38.049999999999997</v>
      </c>
      <c r="G86" s="57">
        <f>[5]Tregion!$L86</f>
        <v>36.26</v>
      </c>
      <c r="H86" s="57"/>
      <c r="I86" s="58">
        <f>[11]Tregion!$L86</f>
        <v>35.450000000000003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38.51290664087054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5">
      <c r="A87" s="50">
        <f>[5]Tregion!$J87</f>
        <v>39569</v>
      </c>
      <c r="B87" s="57">
        <f>[5]Tregion!$L87</f>
        <v>36.26</v>
      </c>
      <c r="C87" s="58">
        <f>[6]Tregion!$L87</f>
        <v>37.9</v>
      </c>
      <c r="D87" s="57">
        <f>[7]Tregion!$L87</f>
        <v>34.36</v>
      </c>
      <c r="E87" s="58">
        <f>[8]Tregion!$L87</f>
        <v>40.369999999999997</v>
      </c>
      <c r="F87" s="57">
        <f>[9]Tregion!$L87</f>
        <v>38.53</v>
      </c>
      <c r="G87" s="57">
        <f>[5]Tregion!$L87</f>
        <v>36.26</v>
      </c>
      <c r="H87" s="57"/>
      <c r="I87" s="58">
        <f>[11]Tregion!$L87</f>
        <v>35.450000000000003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38.4565340032241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5">
      <c r="A88" s="50">
        <f>[5]Tregion!$J88</f>
        <v>39600</v>
      </c>
      <c r="B88" s="57">
        <f>[5]Tregion!$L88</f>
        <v>40.56</v>
      </c>
      <c r="C88" s="58">
        <f>[6]Tregion!$L88</f>
        <v>38.64</v>
      </c>
      <c r="D88" s="57">
        <f>[7]Tregion!$L88</f>
        <v>35.08</v>
      </c>
      <c r="E88" s="58">
        <f>[8]Tregion!$L88</f>
        <v>42.92</v>
      </c>
      <c r="F88" s="57">
        <f>[9]Tregion!$L88</f>
        <v>42.81</v>
      </c>
      <c r="G88" s="57">
        <f>[5]Tregion!$L88</f>
        <v>40.56</v>
      </c>
      <c r="H88" s="57"/>
      <c r="I88" s="58">
        <f>[11]Tregion!$L88</f>
        <v>41.45</v>
      </c>
      <c r="J88" s="57"/>
      <c r="K88" s="58"/>
      <c r="L88" s="57"/>
      <c r="M88" s="58"/>
      <c r="N88" s="57"/>
      <c r="O88" s="58"/>
      <c r="Q88" s="57"/>
      <c r="R88" s="58">
        <f>[12]Tregion!$L88</f>
        <v>38.916262528251885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5">
      <c r="A89" s="50">
        <f>[5]Tregion!$J89</f>
        <v>39630</v>
      </c>
      <c r="B89" s="57">
        <f>[5]Tregion!$L89</f>
        <v>54.4</v>
      </c>
      <c r="C89" s="58">
        <f>[6]Tregion!$L89</f>
        <v>50.03</v>
      </c>
      <c r="D89" s="57">
        <f>[7]Tregion!$L89</f>
        <v>45.49</v>
      </c>
      <c r="E89" s="58">
        <f>[8]Tregion!$L89</f>
        <v>48.73</v>
      </c>
      <c r="F89" s="57">
        <f>[9]Tregion!$L89</f>
        <v>56.15</v>
      </c>
      <c r="G89" s="57">
        <f>[5]Tregion!$L89</f>
        <v>54.4</v>
      </c>
      <c r="H89" s="57"/>
      <c r="I89" s="58">
        <f>[11]Tregion!$L89</f>
        <v>48.45</v>
      </c>
      <c r="J89" s="57"/>
      <c r="K89" s="58"/>
      <c r="L89" s="57"/>
      <c r="M89" s="58"/>
      <c r="N89" s="57"/>
      <c r="O89" s="58"/>
      <c r="Q89" s="57"/>
      <c r="R89" s="58">
        <f>[12]Tregion!$L89</f>
        <v>39.459953483441851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5">
      <c r="A90" s="50">
        <f>[5]Tregion!$J90</f>
        <v>39661</v>
      </c>
      <c r="B90" s="57">
        <f>[5]Tregion!$L90</f>
        <v>60.6</v>
      </c>
      <c r="C90" s="58">
        <f>[6]Tregion!$L90</f>
        <v>54.13</v>
      </c>
      <c r="D90" s="57">
        <f>[7]Tregion!$L90</f>
        <v>50.05</v>
      </c>
      <c r="E90" s="58">
        <f>[8]Tregion!$L90</f>
        <v>53.97</v>
      </c>
      <c r="F90" s="57">
        <f>[9]Tregion!$L90</f>
        <v>62.1</v>
      </c>
      <c r="G90" s="57">
        <f>[5]Tregion!$L90</f>
        <v>60.6</v>
      </c>
      <c r="H90" s="57"/>
      <c r="I90" s="58">
        <f>[11]Tregion!$L90</f>
        <v>57.45</v>
      </c>
      <c r="J90" s="57"/>
      <c r="K90" s="58"/>
      <c r="L90" s="57"/>
      <c r="M90" s="58"/>
      <c r="N90" s="57"/>
      <c r="O90" s="58"/>
      <c r="Q90" s="57"/>
      <c r="R90" s="58">
        <f>[12]Tregion!$L90</f>
        <v>39.919841593004669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5">
      <c r="A91" s="50">
        <f>[5]Tregion!$J91</f>
        <v>39692</v>
      </c>
      <c r="B91" s="57">
        <f>[5]Tregion!$L91</f>
        <v>48.67</v>
      </c>
      <c r="C91" s="58">
        <f>[6]Tregion!$L91</f>
        <v>48.59</v>
      </c>
      <c r="D91" s="57">
        <f>[7]Tregion!$L91</f>
        <v>44.64</v>
      </c>
      <c r="E91" s="58">
        <f>[8]Tregion!$L91</f>
        <v>51.14</v>
      </c>
      <c r="F91" s="57">
        <f>[9]Tregion!$L91</f>
        <v>49.72</v>
      </c>
      <c r="G91" s="57">
        <f>[5]Tregion!$L91</f>
        <v>48.67</v>
      </c>
      <c r="H91" s="57"/>
      <c r="I91" s="58">
        <f>[11]Tregion!$L91</f>
        <v>40.200000000000003</v>
      </c>
      <c r="J91" s="57"/>
      <c r="K91" s="58"/>
      <c r="L91" s="57"/>
      <c r="M91" s="58"/>
      <c r="N91" s="57"/>
      <c r="O91" s="58"/>
      <c r="Q91" s="57"/>
      <c r="R91" s="58">
        <f>[12]Tregion!$L91</f>
        <v>39.851650921495242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5">
      <c r="A92" s="50">
        <f>[5]Tregion!$J92</f>
        <v>39722</v>
      </c>
      <c r="B92" s="57">
        <f>[5]Tregion!$L92</f>
        <v>38.65</v>
      </c>
      <c r="C92" s="58">
        <f>[6]Tregion!$L92</f>
        <v>42.62</v>
      </c>
      <c r="D92" s="57">
        <f>[7]Tregion!$L92</f>
        <v>40.94</v>
      </c>
      <c r="E92" s="58">
        <f>[8]Tregion!$L92</f>
        <v>43.21</v>
      </c>
      <c r="F92" s="57">
        <f>[9]Tregion!$L92</f>
        <v>39.96</v>
      </c>
      <c r="G92" s="57">
        <f>[5]Tregion!$L92</f>
        <v>38.65</v>
      </c>
      <c r="H92" s="57"/>
      <c r="I92" s="58">
        <f>[11]Tregion!$L92</f>
        <v>40.450000000000003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39.855339620465401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5">
      <c r="A93" s="50">
        <f>[5]Tregion!$J93</f>
        <v>39753</v>
      </c>
      <c r="B93" s="57">
        <f>[5]Tregion!$L93</f>
        <v>37.22</v>
      </c>
      <c r="C93" s="58">
        <f>[6]Tregion!$L93</f>
        <v>40.29</v>
      </c>
      <c r="D93" s="57">
        <f>[7]Tregion!$L93</f>
        <v>38.659999999999997</v>
      </c>
      <c r="E93" s="58">
        <f>[8]Tregion!$L93</f>
        <v>42.22</v>
      </c>
      <c r="F93" s="57">
        <f>[9]Tregion!$L93</f>
        <v>39.69</v>
      </c>
      <c r="G93" s="57">
        <f>[5]Tregion!$L93</f>
        <v>37.22</v>
      </c>
      <c r="H93" s="57"/>
      <c r="I93" s="58">
        <f>[11]Tregion!$L93</f>
        <v>36.450000000000003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42.209487390156255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5">
      <c r="A94" s="50">
        <f>[5]Tregion!$J94</f>
        <v>39783</v>
      </c>
      <c r="B94" s="57">
        <f>[5]Tregion!$L94</f>
        <v>37.22</v>
      </c>
      <c r="C94" s="58">
        <f>[6]Tregion!$L94</f>
        <v>41.76</v>
      </c>
      <c r="D94" s="57">
        <f>[7]Tregion!$L94</f>
        <v>40.090000000000003</v>
      </c>
      <c r="E94" s="58">
        <f>[8]Tregion!$L94</f>
        <v>43.35</v>
      </c>
      <c r="F94" s="57">
        <f>[9]Tregion!$L94</f>
        <v>40.909999999999997</v>
      </c>
      <c r="G94" s="57">
        <f>[5]Tregion!$L94</f>
        <v>37.22</v>
      </c>
      <c r="H94" s="57"/>
      <c r="I94" s="58">
        <f>[11]Tregion!$L94</f>
        <v>39.200000000000003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44.063271276559909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5">
      <c r="A95" s="50">
        <f>[5]Tregion!$J95</f>
        <v>39814</v>
      </c>
      <c r="B95" s="57">
        <f>[5]Tregion!$L95</f>
        <v>37.479999999999997</v>
      </c>
      <c r="C95" s="58">
        <f>[6]Tregion!$L95</f>
        <v>44.07</v>
      </c>
      <c r="D95" s="57">
        <f>[7]Tregion!$L95</f>
        <v>41.9</v>
      </c>
      <c r="E95" s="58">
        <f>[8]Tregion!$L95</f>
        <v>43.77</v>
      </c>
      <c r="F95" s="57">
        <f>[9]Tregion!$L95</f>
        <v>41.67</v>
      </c>
      <c r="G95" s="57">
        <f>[5]Tregion!$L95</f>
        <v>37.479999999999997</v>
      </c>
      <c r="H95" s="57"/>
      <c r="I95" s="58">
        <f>[11]Tregion!$L95</f>
        <v>29.7</v>
      </c>
      <c r="J95" s="57"/>
      <c r="K95" s="58"/>
      <c r="L95" s="57"/>
      <c r="M95" s="58"/>
      <c r="N95" s="57"/>
      <c r="O95" s="58"/>
      <c r="Q95" s="57"/>
      <c r="R95" s="58">
        <f>[12]Tregion!$L95</f>
        <v>45.355880837619701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5">
      <c r="A96" s="50">
        <f>[5]Tregion!$J96</f>
        <v>39845</v>
      </c>
      <c r="B96" s="57">
        <f>[5]Tregion!$L96</f>
        <v>37</v>
      </c>
      <c r="C96" s="58">
        <f>[6]Tregion!$L96</f>
        <v>43.26</v>
      </c>
      <c r="D96" s="57">
        <f>[7]Tregion!$L96</f>
        <v>41.11</v>
      </c>
      <c r="E96" s="58">
        <f>[8]Tregion!$L96</f>
        <v>43.25</v>
      </c>
      <c r="F96" s="57">
        <f>[9]Tregion!$L96</f>
        <v>40.229999999999997</v>
      </c>
      <c r="G96" s="57">
        <f>[5]Tregion!$L96</f>
        <v>37</v>
      </c>
      <c r="H96" s="57"/>
      <c r="I96" s="58">
        <f>[11]Tregion!$L96</f>
        <v>31.95</v>
      </c>
      <c r="J96" s="57"/>
      <c r="K96" s="58"/>
      <c r="L96" s="57"/>
      <c r="M96" s="58"/>
      <c r="N96" s="57"/>
      <c r="O96" s="58"/>
      <c r="Q96" s="57"/>
      <c r="R96" s="58">
        <f>[12]Tregion!$L96</f>
        <v>44.003651545659615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5">
      <c r="A97" s="50">
        <f>[5]Tregion!$J97</f>
        <v>39873</v>
      </c>
      <c r="B97" s="57">
        <f>[5]Tregion!$L97</f>
        <v>37</v>
      </c>
      <c r="C97" s="58">
        <f>[6]Tregion!$L97</f>
        <v>40.93</v>
      </c>
      <c r="D97" s="57">
        <f>[7]Tregion!$L97</f>
        <v>38.72</v>
      </c>
      <c r="E97" s="58">
        <f>[8]Tregion!$L97</f>
        <v>42.33</v>
      </c>
      <c r="F97" s="57">
        <f>[9]Tregion!$L97</f>
        <v>38.79</v>
      </c>
      <c r="G97" s="57">
        <f>[5]Tregion!$L97</f>
        <v>37</v>
      </c>
      <c r="H97" s="57"/>
      <c r="I97" s="58">
        <f>[11]Tregion!$L97</f>
        <v>28.95</v>
      </c>
      <c r="J97" s="57"/>
      <c r="K97" s="58"/>
      <c r="L97" s="57"/>
      <c r="M97" s="58"/>
      <c r="N97" s="57"/>
      <c r="O97" s="58"/>
      <c r="Q97" s="57"/>
      <c r="R97" s="58">
        <f>[12]Tregion!$L97</f>
        <v>42.261842851259068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5">
      <c r="A98" s="50">
        <f>[5]Tregion!$J98</f>
        <v>39904</v>
      </c>
      <c r="B98" s="57">
        <f>[5]Tregion!$L98</f>
        <v>36.520000000000003</v>
      </c>
      <c r="C98" s="58">
        <f>[6]Tregion!$L98</f>
        <v>41.08</v>
      </c>
      <c r="D98" s="57">
        <f>[7]Tregion!$L98</f>
        <v>37.130000000000003</v>
      </c>
      <c r="E98" s="58">
        <f>[8]Tregion!$L98</f>
        <v>41.02</v>
      </c>
      <c r="F98" s="57">
        <f>[9]Tregion!$L98</f>
        <v>38.31</v>
      </c>
      <c r="G98" s="57">
        <f>[5]Tregion!$L98</f>
        <v>36.520000000000003</v>
      </c>
      <c r="H98" s="57"/>
      <c r="I98" s="58">
        <f>[11]Tregion!$L98</f>
        <v>36</v>
      </c>
      <c r="J98" s="57"/>
      <c r="K98" s="58"/>
      <c r="L98" s="57"/>
      <c r="M98" s="58"/>
      <c r="N98" s="57"/>
      <c r="O98" s="58"/>
      <c r="Q98" s="57"/>
      <c r="R98" s="58">
        <f>[12]Tregion!$L98</f>
        <v>39.219771867501407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5">
      <c r="A99" s="50">
        <f>[5]Tregion!$J99</f>
        <v>39934</v>
      </c>
      <c r="B99" s="57">
        <f>[5]Tregion!$L99</f>
        <v>36.520000000000003</v>
      </c>
      <c r="C99" s="58">
        <f>[6]Tregion!$L99</f>
        <v>39.17</v>
      </c>
      <c r="D99" s="57">
        <f>[7]Tregion!$L99</f>
        <v>35.28</v>
      </c>
      <c r="E99" s="58">
        <f>[8]Tregion!$L99</f>
        <v>41.02</v>
      </c>
      <c r="F99" s="57">
        <f>[9]Tregion!$L99</f>
        <v>38.79</v>
      </c>
      <c r="G99" s="57">
        <f>[5]Tregion!$L99</f>
        <v>36.520000000000003</v>
      </c>
      <c r="H99" s="57"/>
      <c r="I99" s="58">
        <f>[11]Tregion!$L99</f>
        <v>36</v>
      </c>
      <c r="J99" s="57"/>
      <c r="K99" s="58"/>
      <c r="L99" s="57"/>
      <c r="M99" s="58"/>
      <c r="N99" s="57"/>
      <c r="O99" s="58"/>
      <c r="Q99" s="57"/>
      <c r="R99" s="58">
        <f>[12]Tregion!$L99</f>
        <v>39.187319705441034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5">
      <c r="A100" s="50">
        <f>[5]Tregion!$J100</f>
        <v>39965</v>
      </c>
      <c r="B100" s="57">
        <f>[5]Tregion!$L100</f>
        <v>40.85</v>
      </c>
      <c r="C100" s="58">
        <f>[6]Tregion!$L100</f>
        <v>39.869999999999997</v>
      </c>
      <c r="D100" s="57">
        <f>[7]Tregion!$L100</f>
        <v>35.950000000000003</v>
      </c>
      <c r="E100" s="58">
        <f>[8]Tregion!$L100</f>
        <v>43.39</v>
      </c>
      <c r="F100" s="57">
        <f>[9]Tregion!$L100</f>
        <v>43.1</v>
      </c>
      <c r="G100" s="57">
        <f>[5]Tregion!$L100</f>
        <v>40.85</v>
      </c>
      <c r="H100" s="57"/>
      <c r="I100" s="58">
        <f>[11]Tregion!$L100</f>
        <v>42</v>
      </c>
      <c r="J100" s="57"/>
      <c r="K100" s="58"/>
      <c r="L100" s="57"/>
      <c r="M100" s="58"/>
      <c r="N100" s="57"/>
      <c r="O100" s="58"/>
      <c r="Q100" s="57"/>
      <c r="R100" s="58">
        <f>[12]Tregion!$L100</f>
        <v>39.675101866486848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5">
      <c r="A101" s="50">
        <f>[5]Tregion!$J101</f>
        <v>39995</v>
      </c>
      <c r="B101" s="57">
        <f>[5]Tregion!$L101</f>
        <v>54.79</v>
      </c>
      <c r="C101" s="58">
        <f>[6]Tregion!$L101</f>
        <v>50.58</v>
      </c>
      <c r="D101" s="57">
        <f>[7]Tregion!$L101</f>
        <v>45.64</v>
      </c>
      <c r="E101" s="58">
        <f>[8]Tregion!$L101</f>
        <v>48.77</v>
      </c>
      <c r="F101" s="57">
        <f>[9]Tregion!$L101</f>
        <v>56.53</v>
      </c>
      <c r="G101" s="57">
        <f>[5]Tregion!$L101</f>
        <v>54.79</v>
      </c>
      <c r="H101" s="57"/>
      <c r="I101" s="58">
        <f>[11]Tregion!$L101</f>
        <v>49</v>
      </c>
      <c r="J101" s="57"/>
      <c r="K101" s="58"/>
      <c r="L101" s="57"/>
      <c r="M101" s="58"/>
      <c r="N101" s="57"/>
      <c r="O101" s="58"/>
      <c r="Q101" s="57"/>
      <c r="R101" s="58">
        <f>[12]Tregion!$L101</f>
        <v>40.247657118877946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5">
      <c r="A102" s="50">
        <f>[5]Tregion!$J102</f>
        <v>40026</v>
      </c>
      <c r="B102" s="57">
        <f>[5]Tregion!$L102</f>
        <v>61.04</v>
      </c>
      <c r="C102" s="58">
        <f>[6]Tregion!$L102</f>
        <v>54.43</v>
      </c>
      <c r="D102" s="57">
        <f>[7]Tregion!$L102</f>
        <v>49.9</v>
      </c>
      <c r="E102" s="58">
        <f>[8]Tregion!$L102</f>
        <v>53.63</v>
      </c>
      <c r="F102" s="57">
        <f>[9]Tregion!$L102</f>
        <v>62.52</v>
      </c>
      <c r="G102" s="57">
        <f>[5]Tregion!$L102</f>
        <v>61.04</v>
      </c>
      <c r="H102" s="57"/>
      <c r="I102" s="58">
        <f>[11]Tregion!$L102</f>
        <v>58</v>
      </c>
      <c r="J102" s="57"/>
      <c r="K102" s="58"/>
      <c r="L102" s="57"/>
      <c r="M102" s="58"/>
      <c r="N102" s="57"/>
      <c r="O102" s="58"/>
      <c r="Q102" s="57"/>
      <c r="R102" s="58">
        <f>[12]Tregion!$L102</f>
        <v>40.737968491752653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5">
      <c r="A103" s="50">
        <f>[5]Tregion!$J103</f>
        <v>40057</v>
      </c>
      <c r="B103" s="57">
        <f>[5]Tregion!$L103</f>
        <v>49.02</v>
      </c>
      <c r="C103" s="58">
        <f>[6]Tregion!$L103</f>
        <v>49.23</v>
      </c>
      <c r="D103" s="57">
        <f>[7]Tregion!$L103</f>
        <v>44.85</v>
      </c>
      <c r="E103" s="58">
        <f>[8]Tregion!$L103</f>
        <v>51.01</v>
      </c>
      <c r="F103" s="57">
        <f>[9]Tregion!$L103</f>
        <v>50.06</v>
      </c>
      <c r="G103" s="57">
        <f>[5]Tregion!$L103</f>
        <v>49.02</v>
      </c>
      <c r="H103" s="57"/>
      <c r="I103" s="58">
        <f>[11]Tregion!$L103</f>
        <v>40.700000000000003</v>
      </c>
      <c r="J103" s="57"/>
      <c r="K103" s="58"/>
      <c r="L103" s="57"/>
      <c r="M103" s="58"/>
      <c r="N103" s="57"/>
      <c r="O103" s="58"/>
      <c r="Q103" s="57"/>
      <c r="R103" s="58">
        <f>[12]Tregion!$L103</f>
        <v>40.697407092387017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5">
      <c r="A104" s="50">
        <f>[5]Tregion!$J104</f>
        <v>40087</v>
      </c>
      <c r="B104" s="57">
        <f>[5]Tregion!$L104</f>
        <v>38.93</v>
      </c>
      <c r="C104" s="58">
        <f>[6]Tregion!$L104</f>
        <v>43.61</v>
      </c>
      <c r="D104" s="57">
        <f>[7]Tregion!$L104</f>
        <v>41.41</v>
      </c>
      <c r="E104" s="58">
        <f>[8]Tregion!$L104</f>
        <v>43.66</v>
      </c>
      <c r="F104" s="57">
        <f>[9]Tregion!$L104</f>
        <v>40.229999999999997</v>
      </c>
      <c r="G104" s="57">
        <f>[5]Tregion!$L104</f>
        <v>38.93</v>
      </c>
      <c r="H104" s="57"/>
      <c r="I104" s="58">
        <f>[11]Tregion!$L104</f>
        <v>41</v>
      </c>
      <c r="J104" s="57"/>
      <c r="K104" s="58"/>
      <c r="L104" s="57"/>
      <c r="M104" s="58"/>
      <c r="N104" s="57"/>
      <c r="O104" s="58"/>
      <c r="Q104" s="57"/>
      <c r="R104" s="58">
        <f>[12]Tregion!$L104</f>
        <v>40.728859714447104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5">
      <c r="A105" s="50">
        <f>[5]Tregion!$J105</f>
        <v>40118</v>
      </c>
      <c r="B105" s="57">
        <f>[5]Tregion!$L105</f>
        <v>37.49</v>
      </c>
      <c r="C105" s="58">
        <f>[6]Tregion!$L105</f>
        <v>41.42</v>
      </c>
      <c r="D105" s="57">
        <f>[7]Tregion!$L105</f>
        <v>39.29</v>
      </c>
      <c r="E105" s="58">
        <f>[8]Tregion!$L105</f>
        <v>42.74</v>
      </c>
      <c r="F105" s="57">
        <f>[9]Tregion!$L105</f>
        <v>39.97</v>
      </c>
      <c r="G105" s="57">
        <f>[5]Tregion!$L105</f>
        <v>37.49</v>
      </c>
      <c r="H105" s="57"/>
      <c r="I105" s="58">
        <f>[11]Tregion!$L105</f>
        <v>37</v>
      </c>
      <c r="J105" s="57"/>
      <c r="K105" s="58"/>
      <c r="L105" s="57"/>
      <c r="M105" s="58"/>
      <c r="N105" s="57"/>
      <c r="O105" s="58"/>
      <c r="Q105" s="57"/>
      <c r="R105" s="58">
        <f>[12]Tregion!$L105</f>
        <v>43.548019544675427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5">
      <c r="A106" s="50">
        <f>[5]Tregion!$J106</f>
        <v>40148</v>
      </c>
      <c r="B106" s="57">
        <f>[5]Tregion!$L106</f>
        <v>37.49</v>
      </c>
      <c r="C106" s="58">
        <f>[6]Tregion!$L106</f>
        <v>42.81</v>
      </c>
      <c r="D106" s="57">
        <f>[7]Tregion!$L106</f>
        <v>40.619999999999997</v>
      </c>
      <c r="E106" s="58">
        <f>[8]Tregion!$L106</f>
        <v>43.79</v>
      </c>
      <c r="F106" s="57">
        <f>[9]Tregion!$L106</f>
        <v>41.19</v>
      </c>
      <c r="G106" s="57">
        <f>[5]Tregion!$L106</f>
        <v>37.49</v>
      </c>
      <c r="H106" s="57"/>
      <c r="I106" s="58">
        <f>[11]Tregion!$L106</f>
        <v>39.700000000000003</v>
      </c>
      <c r="J106" s="57"/>
      <c r="K106" s="58"/>
      <c r="L106" s="57"/>
      <c r="M106" s="58"/>
      <c r="N106" s="57"/>
      <c r="O106" s="58"/>
      <c r="Q106" s="57"/>
      <c r="R106" s="58">
        <f>[12]Tregion!$L106</f>
        <v>45.425490746051466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5">
      <c r="A107" s="50">
        <f>[5]Tregion!$J107</f>
        <v>40179</v>
      </c>
      <c r="B107" s="57">
        <f>[5]Tregion!$L107</f>
        <v>37.75</v>
      </c>
      <c r="C107" s="58">
        <f>[6]Tregion!$L107</f>
        <v>45.07</v>
      </c>
      <c r="D107" s="57">
        <f>[7]Tregion!$L107</f>
        <v>42.34</v>
      </c>
      <c r="E107" s="58">
        <f>[8]Tregion!$L107</f>
        <v>44.2</v>
      </c>
      <c r="F107" s="57">
        <f>[9]Tregion!$L107</f>
        <v>41.95</v>
      </c>
      <c r="G107" s="57">
        <f>[5]Tregion!$L107</f>
        <v>37.75</v>
      </c>
      <c r="H107" s="57"/>
      <c r="I107" s="58">
        <f>[11]Tregion!$L107</f>
        <v>30.2</v>
      </c>
      <c r="J107" s="57"/>
      <c r="K107" s="58"/>
      <c r="L107" s="57"/>
      <c r="M107" s="58"/>
      <c r="N107" s="57"/>
      <c r="O107" s="58"/>
      <c r="Q107" s="57"/>
      <c r="R107" s="58">
        <f>[12]Tregion!$L107</f>
        <v>46.767869609172699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5">
      <c r="A108" s="50">
        <f>[5]Tregion!$J108</f>
        <v>40210</v>
      </c>
      <c r="B108" s="57">
        <f>[5]Tregion!$L108</f>
        <v>37.270000000000003</v>
      </c>
      <c r="C108" s="58">
        <f>[6]Tregion!$L108</f>
        <v>44.31</v>
      </c>
      <c r="D108" s="57">
        <f>[7]Tregion!$L108</f>
        <v>41.6</v>
      </c>
      <c r="E108" s="58">
        <f>[8]Tregion!$L108</f>
        <v>43.72</v>
      </c>
      <c r="F108" s="57">
        <f>[9]Tregion!$L108</f>
        <v>40.5</v>
      </c>
      <c r="G108" s="57">
        <f>[5]Tregion!$L108</f>
        <v>37.270000000000003</v>
      </c>
      <c r="H108" s="57"/>
      <c r="I108" s="58">
        <f>[11]Tregion!$L108</f>
        <v>32.450000000000003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45.411139859425276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5">
      <c r="A109" s="50">
        <f>[5]Tregion!$J109</f>
        <v>40238</v>
      </c>
      <c r="B109" s="57">
        <f>[5]Tregion!$L109</f>
        <v>37.270000000000003</v>
      </c>
      <c r="C109" s="58">
        <f>[6]Tregion!$L109</f>
        <v>42.12</v>
      </c>
      <c r="D109" s="57">
        <f>[7]Tregion!$L109</f>
        <v>39.380000000000003</v>
      </c>
      <c r="E109" s="58">
        <f>[8]Tregion!$L109</f>
        <v>42.87</v>
      </c>
      <c r="F109" s="57">
        <f>[9]Tregion!$L109</f>
        <v>39.049999999999997</v>
      </c>
      <c r="G109" s="57">
        <f>[5]Tregion!$L109</f>
        <v>37.270000000000003</v>
      </c>
      <c r="H109" s="57"/>
      <c r="I109" s="58">
        <f>[11]Tregion!$L109</f>
        <v>29.45</v>
      </c>
      <c r="J109" s="57"/>
      <c r="K109" s="58"/>
      <c r="L109" s="57"/>
      <c r="M109" s="58"/>
      <c r="N109" s="57"/>
      <c r="O109" s="58"/>
      <c r="Q109" s="57"/>
      <c r="R109" s="58">
        <f>[12]Tregion!$L109</f>
        <v>43.660042099276943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5">
      <c r="A110" s="50">
        <f>[5]Tregion!$J110</f>
        <v>40269</v>
      </c>
      <c r="B110" s="57">
        <f>[5]Tregion!$L110</f>
        <v>36.78</v>
      </c>
      <c r="C110" s="58">
        <f>[6]Tregion!$L110</f>
        <v>42.26</v>
      </c>
      <c r="D110" s="57">
        <f>[7]Tregion!$L110</f>
        <v>37.9</v>
      </c>
      <c r="E110" s="58">
        <f>[8]Tregion!$L110</f>
        <v>41.65</v>
      </c>
      <c r="F110" s="57">
        <f>[9]Tregion!$L110</f>
        <v>38.57</v>
      </c>
      <c r="G110" s="57">
        <f>[5]Tregion!$L110</f>
        <v>36.78</v>
      </c>
      <c r="H110" s="57"/>
      <c r="I110" s="58">
        <f>[11]Tregion!$L110</f>
        <v>36.75</v>
      </c>
      <c r="J110" s="57"/>
      <c r="K110" s="58"/>
      <c r="L110" s="57"/>
      <c r="M110" s="58"/>
      <c r="N110" s="57"/>
      <c r="O110" s="58"/>
      <c r="Q110" s="57"/>
      <c r="R110" s="58">
        <f>[12]Tregion!$L110</f>
        <v>40.1707946381404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5">
      <c r="A111" s="50">
        <f>[5]Tregion!$J111</f>
        <v>40299</v>
      </c>
      <c r="B111" s="57">
        <f>[5]Tregion!$L111</f>
        <v>36.78</v>
      </c>
      <c r="C111" s="58">
        <f>[6]Tregion!$L111</f>
        <v>40.47</v>
      </c>
      <c r="D111" s="57">
        <f>[7]Tregion!$L111</f>
        <v>36.17</v>
      </c>
      <c r="E111" s="58">
        <f>[8]Tregion!$L111</f>
        <v>41.65</v>
      </c>
      <c r="F111" s="57">
        <f>[9]Tregion!$L111</f>
        <v>39.049999999999997</v>
      </c>
      <c r="G111" s="57">
        <f>[5]Tregion!$L111</f>
        <v>36.78</v>
      </c>
      <c r="H111" s="57"/>
      <c r="I111" s="58">
        <f>[11]Tregion!$L111</f>
        <v>36.75</v>
      </c>
      <c r="J111" s="57"/>
      <c r="K111" s="58"/>
      <c r="L111" s="57"/>
      <c r="M111" s="58"/>
      <c r="N111" s="57"/>
      <c r="O111" s="58"/>
      <c r="Q111" s="57"/>
      <c r="R111" s="58">
        <f>[12]Tregion!$L111</f>
        <v>40.144477284046779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5">
      <c r="A112" s="50">
        <f>[5]Tregion!$J112</f>
        <v>40330</v>
      </c>
      <c r="B112" s="57">
        <f>[5]Tregion!$L112</f>
        <v>41.14</v>
      </c>
      <c r="C112" s="58">
        <f>[6]Tregion!$L112</f>
        <v>41.12</v>
      </c>
      <c r="D112" s="57">
        <f>[7]Tregion!$L112</f>
        <v>36.79</v>
      </c>
      <c r="E112" s="58">
        <f>[8]Tregion!$L112</f>
        <v>43.84</v>
      </c>
      <c r="F112" s="57">
        <f>[9]Tregion!$L112</f>
        <v>43.4</v>
      </c>
      <c r="G112" s="57">
        <f>[5]Tregion!$L112</f>
        <v>41.14</v>
      </c>
      <c r="H112" s="57"/>
      <c r="I112" s="58">
        <f>[11]Tregion!$L112</f>
        <v>42.75</v>
      </c>
      <c r="J112" s="57"/>
      <c r="K112" s="58"/>
      <c r="L112" s="57"/>
      <c r="M112" s="58"/>
      <c r="N112" s="57"/>
      <c r="O112" s="58"/>
      <c r="Q112" s="57"/>
      <c r="R112" s="58">
        <f>[12]Tregion!$L112</f>
        <v>40.643718142290389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5">
      <c r="A113" s="50">
        <f>[5]Tregion!$J113</f>
        <v>40360</v>
      </c>
      <c r="B113" s="57">
        <f>[5]Tregion!$L113</f>
        <v>55.18</v>
      </c>
      <c r="C113" s="58">
        <f>[6]Tregion!$L113</f>
        <v>51.2</v>
      </c>
      <c r="D113" s="57">
        <f>[7]Tregion!$L113</f>
        <v>45.82</v>
      </c>
      <c r="E113" s="58">
        <f>[8]Tregion!$L113</f>
        <v>48.84</v>
      </c>
      <c r="F113" s="57">
        <f>[9]Tregion!$L113</f>
        <v>56.91</v>
      </c>
      <c r="G113" s="57">
        <f>[5]Tregion!$L113</f>
        <v>55.18</v>
      </c>
      <c r="H113" s="57"/>
      <c r="I113" s="58">
        <f>[11]Tregion!$L113</f>
        <v>49.75</v>
      </c>
      <c r="J113" s="57"/>
      <c r="K113" s="58"/>
      <c r="L113" s="57"/>
      <c r="M113" s="58"/>
      <c r="N113" s="57"/>
      <c r="O113" s="58"/>
      <c r="Q113" s="57"/>
      <c r="R113" s="58">
        <f>[12]Tregion!$L113</f>
        <v>41.228518297851842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5">
      <c r="A114" s="50">
        <f>[5]Tregion!$J114</f>
        <v>40391</v>
      </c>
      <c r="B114" s="57">
        <f>[5]Tregion!$L114</f>
        <v>61.47</v>
      </c>
      <c r="C114" s="58">
        <f>[6]Tregion!$L114</f>
        <v>54.83</v>
      </c>
      <c r="D114" s="57">
        <f>[7]Tregion!$L114</f>
        <v>49.78</v>
      </c>
      <c r="E114" s="58">
        <f>[8]Tregion!$L114</f>
        <v>53.34</v>
      </c>
      <c r="F114" s="57">
        <f>[9]Tregion!$L114</f>
        <v>62.95</v>
      </c>
      <c r="G114" s="57">
        <f>[5]Tregion!$L114</f>
        <v>61.47</v>
      </c>
      <c r="H114" s="57"/>
      <c r="I114" s="58">
        <f>[11]Tregion!$L114</f>
        <v>58.75</v>
      </c>
      <c r="J114" s="57"/>
      <c r="K114" s="58"/>
      <c r="L114" s="57"/>
      <c r="M114" s="58"/>
      <c r="N114" s="57"/>
      <c r="O114" s="58"/>
      <c r="Q114" s="57"/>
      <c r="R114" s="58">
        <f>[12]Tregion!$L114</f>
        <v>41.730646110171477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5">
      <c r="A115" s="50">
        <f>[5]Tregion!$J115</f>
        <v>40422</v>
      </c>
      <c r="B115" s="57">
        <f>[5]Tregion!$L115</f>
        <v>49.37</v>
      </c>
      <c r="C115" s="58">
        <f>[6]Tregion!$L115</f>
        <v>49.93</v>
      </c>
      <c r="D115" s="57">
        <f>[7]Tregion!$L115</f>
        <v>45.09</v>
      </c>
      <c r="E115" s="58">
        <f>[8]Tregion!$L115</f>
        <v>50.91</v>
      </c>
      <c r="F115" s="57">
        <f>[9]Tregion!$L115</f>
        <v>50.4</v>
      </c>
      <c r="G115" s="57">
        <f>[5]Tregion!$L115</f>
        <v>49.37</v>
      </c>
      <c r="H115" s="57"/>
      <c r="I115" s="58">
        <f>[11]Tregion!$L115</f>
        <v>41.2</v>
      </c>
      <c r="J115" s="57"/>
      <c r="K115" s="58"/>
      <c r="L115" s="57"/>
      <c r="M115" s="58"/>
      <c r="N115" s="57"/>
      <c r="O115" s="58"/>
      <c r="Q115" s="57"/>
      <c r="R115" s="58">
        <f>[12]Tregion!$L115</f>
        <v>41.696599730439772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5">
      <c r="A116" s="50">
        <f>[5]Tregion!$J116</f>
        <v>40452</v>
      </c>
      <c r="B116" s="57">
        <f>[5]Tregion!$L116</f>
        <v>39.21</v>
      </c>
      <c r="C116" s="58">
        <f>[6]Tregion!$L116</f>
        <v>44.65</v>
      </c>
      <c r="D116" s="57">
        <f>[7]Tregion!$L116</f>
        <v>41.88</v>
      </c>
      <c r="E116" s="58">
        <f>[8]Tregion!$L116</f>
        <v>44.1</v>
      </c>
      <c r="F116" s="57">
        <f>[9]Tregion!$L116</f>
        <v>40.5</v>
      </c>
      <c r="G116" s="57">
        <f>[5]Tregion!$L116</f>
        <v>39.21</v>
      </c>
      <c r="H116" s="57"/>
      <c r="I116" s="58">
        <f>[11]Tregion!$L116</f>
        <v>41.75</v>
      </c>
      <c r="J116" s="57"/>
      <c r="K116" s="58"/>
      <c r="L116" s="57"/>
      <c r="M116" s="58"/>
      <c r="N116" s="57"/>
      <c r="O116" s="58"/>
      <c r="Q116" s="57"/>
      <c r="R116" s="58">
        <f>[12]Tregion!$L116</f>
        <v>41.735090906468848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5">
      <c r="A117" s="50">
        <f>[5]Tregion!$J117</f>
        <v>40483</v>
      </c>
      <c r="B117" s="57">
        <f>[5]Tregion!$L117</f>
        <v>37.75</v>
      </c>
      <c r="C117" s="58">
        <f>[6]Tregion!$L117</f>
        <v>42.59</v>
      </c>
      <c r="D117" s="57">
        <f>[7]Tregion!$L117</f>
        <v>39.909999999999997</v>
      </c>
      <c r="E117" s="58">
        <f>[8]Tregion!$L117</f>
        <v>43.25</v>
      </c>
      <c r="F117" s="57">
        <f>[9]Tregion!$L117</f>
        <v>40.24</v>
      </c>
      <c r="G117" s="57">
        <f>[5]Tregion!$L117</f>
        <v>37.75</v>
      </c>
      <c r="H117" s="57"/>
      <c r="I117" s="58">
        <f>[11]Tregion!$L117</f>
        <v>37.75</v>
      </c>
      <c r="J117" s="57"/>
      <c r="K117" s="58"/>
      <c r="L117" s="57"/>
      <c r="M117" s="58"/>
      <c r="N117" s="57"/>
      <c r="O117" s="58"/>
      <c r="Q117" s="57"/>
      <c r="R117" s="58">
        <f>[12]Tregion!$L117</f>
        <v>44.223821021883495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5">
      <c r="A118" s="50">
        <f>[5]Tregion!$J118</f>
        <v>40513</v>
      </c>
      <c r="B118" s="57">
        <f>[5]Tregion!$L118</f>
        <v>37.75</v>
      </c>
      <c r="C118" s="58">
        <f>[6]Tregion!$L118</f>
        <v>43.89</v>
      </c>
      <c r="D118" s="57">
        <f>[7]Tregion!$L118</f>
        <v>41.15</v>
      </c>
      <c r="E118" s="58">
        <f>[8]Tregion!$L118</f>
        <v>44.22</v>
      </c>
      <c r="F118" s="57">
        <f>[9]Tregion!$L118</f>
        <v>41.47</v>
      </c>
      <c r="G118" s="57">
        <f>[5]Tregion!$L118</f>
        <v>37.75</v>
      </c>
      <c r="H118" s="57"/>
      <c r="I118" s="58">
        <f>[11]Tregion!$L118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[12]Tregion!$L118</f>
        <v>46.12828580530865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5">
      <c r="A119" s="50">
        <f>[5]Tregion!$J119</f>
        <v>40544</v>
      </c>
      <c r="B119" s="57">
        <f>[5]Tregion!$L119</f>
        <v>38.020000000000003</v>
      </c>
      <c r="C119" s="58">
        <f>[6]Tregion!$L119</f>
        <v>46.07</v>
      </c>
      <c r="D119" s="57">
        <f>[7]Tregion!$L119</f>
        <v>42.77</v>
      </c>
      <c r="E119" s="58">
        <f>[8]Tregion!$L119</f>
        <v>44.62</v>
      </c>
      <c r="F119" s="57">
        <f>[9]Tregion!$L119</f>
        <v>42.23</v>
      </c>
      <c r="G119" s="57">
        <f>[5]Tregion!$L119</f>
        <v>38.020000000000003</v>
      </c>
      <c r="H119" s="57"/>
      <c r="I119" s="58">
        <f>[11]Tregion!$L119</f>
        <v>30.7</v>
      </c>
      <c r="J119" s="57"/>
      <c r="K119" s="58"/>
      <c r="L119" s="57"/>
      <c r="M119" s="58"/>
      <c r="N119" s="57"/>
      <c r="O119" s="58"/>
      <c r="Q119" s="57"/>
      <c r="R119" s="58">
        <f>[12]Tregion!$L119</f>
        <v>41.27466945621736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5">
      <c r="A120" s="50">
        <f>[5]Tregion!$J120</f>
        <v>40575</v>
      </c>
      <c r="B120" s="57">
        <f>[5]Tregion!$L120</f>
        <v>37.53</v>
      </c>
      <c r="C120" s="58">
        <f>[6]Tregion!$L120</f>
        <v>45.36</v>
      </c>
      <c r="D120" s="57">
        <f>[7]Tregion!$L120</f>
        <v>42.09</v>
      </c>
      <c r="E120" s="58">
        <f>[8]Tregion!$L120</f>
        <v>44.17</v>
      </c>
      <c r="F120" s="57">
        <f>[9]Tregion!$L120</f>
        <v>40.770000000000003</v>
      </c>
      <c r="G120" s="57">
        <f>[5]Tregion!$L120</f>
        <v>37.53</v>
      </c>
      <c r="H120" s="57"/>
      <c r="I120" s="58">
        <f>[11]Tregion!$L120</f>
        <v>32.950000000000003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40.044116416039728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5">
      <c r="A121" s="50">
        <f>[5]Tregion!$J121</f>
        <v>40603</v>
      </c>
      <c r="B121" s="57">
        <f>[5]Tregion!$L121</f>
        <v>37.53</v>
      </c>
      <c r="C121" s="58">
        <f>[6]Tregion!$L121</f>
        <v>43.31</v>
      </c>
      <c r="D121" s="57">
        <f>[7]Tregion!$L121</f>
        <v>40.020000000000003</v>
      </c>
      <c r="E121" s="58">
        <f>[8]Tregion!$L121</f>
        <v>43.39</v>
      </c>
      <c r="F121" s="57">
        <f>[9]Tregion!$L121</f>
        <v>39.31</v>
      </c>
      <c r="G121" s="57">
        <f>[5]Tregion!$L121</f>
        <v>37.53</v>
      </c>
      <c r="H121" s="57"/>
      <c r="I121" s="58">
        <f>[11]Tregion!$L121</f>
        <v>29.95</v>
      </c>
      <c r="J121" s="57"/>
      <c r="K121" s="58"/>
      <c r="L121" s="57"/>
      <c r="M121" s="58"/>
      <c r="N121" s="57"/>
      <c r="O121" s="58"/>
      <c r="Q121" s="57"/>
      <c r="R121" s="58">
        <f>[12]Tregion!$L121</f>
        <v>38.459039094429905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5">
      <c r="A122" s="50">
        <f>[5]Tregion!$J122</f>
        <v>40634</v>
      </c>
      <c r="B122" s="57">
        <f>[5]Tregion!$L122</f>
        <v>37.049999999999997</v>
      </c>
      <c r="C122" s="58">
        <f>[6]Tregion!$L122</f>
        <v>43.44</v>
      </c>
      <c r="D122" s="57">
        <f>[7]Tregion!$L122</f>
        <v>38.64</v>
      </c>
      <c r="E122" s="58">
        <f>[8]Tregion!$L122</f>
        <v>42.26</v>
      </c>
      <c r="F122" s="57">
        <f>[9]Tregion!$L122</f>
        <v>38.83</v>
      </c>
      <c r="G122" s="57">
        <f>[5]Tregion!$L122</f>
        <v>37.049999999999997</v>
      </c>
      <c r="H122" s="57"/>
      <c r="I122" s="58">
        <f>[11]Tregion!$L122</f>
        <v>37.25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35.690699642122254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5">
      <c r="A123" s="50">
        <f>[5]Tregion!$J123</f>
        <v>40664</v>
      </c>
      <c r="B123" s="57">
        <f>[5]Tregion!$L123</f>
        <v>37.049999999999997</v>
      </c>
      <c r="C123" s="58">
        <f>[6]Tregion!$L123</f>
        <v>41.75</v>
      </c>
      <c r="D123" s="57">
        <f>[7]Tregion!$L123</f>
        <v>37.04</v>
      </c>
      <c r="E123" s="58">
        <f>[8]Tregion!$L123</f>
        <v>42.26</v>
      </c>
      <c r="F123" s="57">
        <f>[9]Tregion!$L123</f>
        <v>39.31</v>
      </c>
      <c r="G123" s="57">
        <f>[5]Tregion!$L123</f>
        <v>37.049999999999997</v>
      </c>
      <c r="H123" s="57"/>
      <c r="I123" s="58">
        <f>[11]Tregion!$L123</f>
        <v>37.25</v>
      </c>
      <c r="J123" s="57"/>
      <c r="K123" s="58"/>
      <c r="L123" s="57"/>
      <c r="M123" s="58"/>
      <c r="N123" s="57"/>
      <c r="O123" s="58"/>
      <c r="Q123" s="57"/>
      <c r="R123" s="58">
        <f>[12]Tregion!$L123</f>
        <v>35.661167589443643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5">
      <c r="A124" s="50">
        <f>[5]Tregion!$J124</f>
        <v>40695</v>
      </c>
      <c r="B124" s="57">
        <f>[5]Tregion!$L124</f>
        <v>41.43</v>
      </c>
      <c r="C124" s="58">
        <f>[6]Tregion!$L124</f>
        <v>42.36</v>
      </c>
      <c r="D124" s="57">
        <f>[7]Tregion!$L124</f>
        <v>37.619999999999997</v>
      </c>
      <c r="E124" s="58">
        <f>[8]Tregion!$L124</f>
        <v>44.29</v>
      </c>
      <c r="F124" s="57">
        <f>[9]Tregion!$L124</f>
        <v>43.69</v>
      </c>
      <c r="G124" s="57">
        <f>[5]Tregion!$L124</f>
        <v>41.43</v>
      </c>
      <c r="H124" s="57"/>
      <c r="I124" s="58">
        <f>[11]Tregion!$L124</f>
        <v>43.25</v>
      </c>
      <c r="J124" s="57"/>
      <c r="K124" s="58"/>
      <c r="L124" s="57"/>
      <c r="M124" s="58"/>
      <c r="N124" s="57"/>
      <c r="O124" s="58"/>
      <c r="Q124" s="57"/>
      <c r="R124" s="58">
        <f>[12]Tregion!$L124</f>
        <v>36.105058152078385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5">
      <c r="A125" s="50">
        <f>[5]Tregion!$J125</f>
        <v>40725</v>
      </c>
      <c r="B125" s="57">
        <f>[5]Tregion!$L125</f>
        <v>55.57</v>
      </c>
      <c r="C125" s="58">
        <f>[6]Tregion!$L125</f>
        <v>51.84</v>
      </c>
      <c r="D125" s="57">
        <f>[7]Tregion!$L125</f>
        <v>46.02</v>
      </c>
      <c r="E125" s="58">
        <f>[8]Tregion!$L125</f>
        <v>48.92</v>
      </c>
      <c r="F125" s="57">
        <f>[9]Tregion!$L125</f>
        <v>57.3</v>
      </c>
      <c r="G125" s="57">
        <f>[5]Tregion!$L125</f>
        <v>55.57</v>
      </c>
      <c r="H125" s="57"/>
      <c r="I125" s="58">
        <f>[11]Tregion!$L125</f>
        <v>50.25</v>
      </c>
      <c r="J125" s="57"/>
      <c r="K125" s="58"/>
      <c r="L125" s="57"/>
      <c r="M125" s="58"/>
      <c r="N125" s="57"/>
      <c r="O125" s="58"/>
      <c r="Q125" s="57"/>
      <c r="R125" s="58">
        <f>[12]Tregion!$L125</f>
        <v>36.626093756534388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5">
      <c r="A126" s="50">
        <f>[5]Tregion!$J126</f>
        <v>40756</v>
      </c>
      <c r="B126" s="57">
        <f>[5]Tregion!$L126</f>
        <v>61.91</v>
      </c>
      <c r="C126" s="58">
        <f>[6]Tregion!$L126</f>
        <v>55.25</v>
      </c>
      <c r="D126" s="57">
        <f>[7]Tregion!$L126</f>
        <v>49.71</v>
      </c>
      <c r="E126" s="58">
        <f>[8]Tregion!$L126</f>
        <v>53.1</v>
      </c>
      <c r="F126" s="57">
        <f>[9]Tregion!$L126</f>
        <v>63.37</v>
      </c>
      <c r="G126" s="57">
        <f>[5]Tregion!$L126</f>
        <v>61.91</v>
      </c>
      <c r="H126" s="57"/>
      <c r="I126" s="58">
        <f>[11]Tregion!$L126</f>
        <v>59.25</v>
      </c>
      <c r="J126" s="57"/>
      <c r="K126" s="58"/>
      <c r="L126" s="57"/>
      <c r="M126" s="58"/>
      <c r="N126" s="57"/>
      <c r="O126" s="58"/>
      <c r="Q126" s="57"/>
      <c r="R126" s="58">
        <f>[12]Tregion!$L126</f>
        <v>37.072285947542227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5">
      <c r="A127" s="50">
        <f>[5]Tregion!$J127</f>
        <v>40787</v>
      </c>
      <c r="B127" s="57">
        <f>[5]Tregion!$L127</f>
        <v>49.72</v>
      </c>
      <c r="C127" s="58">
        <f>[6]Tregion!$L127</f>
        <v>50.65</v>
      </c>
      <c r="D127" s="57">
        <f>[7]Tregion!$L127</f>
        <v>45.34</v>
      </c>
      <c r="E127" s="58">
        <f>[8]Tregion!$L127</f>
        <v>50.85</v>
      </c>
      <c r="F127" s="57">
        <f>[9]Tregion!$L127</f>
        <v>50.74</v>
      </c>
      <c r="G127" s="57">
        <f>[5]Tregion!$L127</f>
        <v>49.72</v>
      </c>
      <c r="H127" s="57"/>
      <c r="I127" s="58">
        <f>[11]Tregion!$L127</f>
        <v>41.7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37.035374342683475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5">
      <c r="A128" s="50">
        <f>[5]Tregion!$J128</f>
        <v>40817</v>
      </c>
      <c r="B128" s="57">
        <f>[5]Tregion!$L128</f>
        <v>39.479999999999997</v>
      </c>
      <c r="C128" s="58">
        <f>[6]Tregion!$L128</f>
        <v>45.68</v>
      </c>
      <c r="D128" s="57">
        <f>[7]Tregion!$L128</f>
        <v>42.35</v>
      </c>
      <c r="E128" s="58">
        <f>[8]Tregion!$L128</f>
        <v>44.53</v>
      </c>
      <c r="F128" s="57">
        <f>[9]Tregion!$L128</f>
        <v>40.770000000000003</v>
      </c>
      <c r="G128" s="57">
        <f>[5]Tregion!$L128</f>
        <v>39.479999999999997</v>
      </c>
      <c r="H128" s="57"/>
      <c r="I128" s="58">
        <f>[11]Tregion!$L128</f>
        <v>42.25</v>
      </c>
      <c r="J128" s="57"/>
      <c r="K128" s="58"/>
      <c r="L128" s="57"/>
      <c r="M128" s="58"/>
      <c r="N128" s="57"/>
      <c r="O128" s="58"/>
      <c r="Q128" s="57"/>
      <c r="R128" s="58">
        <f>[12]Tregion!$L128</f>
        <v>37.063996795937321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5">
      <c r="A129" s="50">
        <f>[5]Tregion!$J129</f>
        <v>40848</v>
      </c>
      <c r="B129" s="57">
        <f>[5]Tregion!$L129</f>
        <v>38.020000000000003</v>
      </c>
      <c r="C129" s="58">
        <f>[6]Tregion!$L129</f>
        <v>43.75</v>
      </c>
      <c r="D129" s="57">
        <f>[7]Tregion!$L129</f>
        <v>40.520000000000003</v>
      </c>
      <c r="E129" s="58">
        <f>[8]Tregion!$L129</f>
        <v>43.74</v>
      </c>
      <c r="F129" s="57">
        <f>[9]Tregion!$L129</f>
        <v>40.520000000000003</v>
      </c>
      <c r="G129" s="57">
        <f>[5]Tregion!$L129</f>
        <v>38.020000000000003</v>
      </c>
      <c r="H129" s="57"/>
      <c r="I129" s="58">
        <f>[11]Tregion!$L129</f>
        <v>38.25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39.629483078818794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5">
      <c r="A130" s="50">
        <f>[5]Tregion!$J130</f>
        <v>40878</v>
      </c>
      <c r="B130" s="57">
        <f>[5]Tregion!$L130</f>
        <v>38.020000000000003</v>
      </c>
      <c r="C130" s="58">
        <f>[6]Tregion!$L130</f>
        <v>44.98</v>
      </c>
      <c r="D130" s="57">
        <f>[7]Tregion!$L130</f>
        <v>41.67</v>
      </c>
      <c r="E130" s="58">
        <f>[8]Tregion!$L130</f>
        <v>44.65</v>
      </c>
      <c r="F130" s="57">
        <f>[9]Tregion!$L130</f>
        <v>41.75</v>
      </c>
      <c r="G130" s="57">
        <f>[5]Tregion!$L130</f>
        <v>38.020000000000003</v>
      </c>
      <c r="H130" s="57"/>
      <c r="I130" s="58">
        <f>[11]Tregion!$L130</f>
        <v>40.700000000000003</v>
      </c>
      <c r="J130" s="57"/>
      <c r="K130" s="58"/>
      <c r="L130" s="57"/>
      <c r="M130" s="58"/>
      <c r="N130" s="57"/>
      <c r="O130" s="58"/>
      <c r="Q130" s="57"/>
      <c r="R130" s="58">
        <f>[12]Tregion!$L130</f>
        <v>41.33801572815252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5">
      <c r="A131" s="50">
        <f>[5]Tregion!$J131</f>
        <v>40909</v>
      </c>
      <c r="B131" s="57">
        <f>[5]Tregion!$L131</f>
        <v>38.29</v>
      </c>
      <c r="C131" s="58">
        <f>[6]Tregion!$L131</f>
        <v>47.08</v>
      </c>
      <c r="D131" s="57">
        <f>[7]Tregion!$L131</f>
        <v>43.22</v>
      </c>
      <c r="E131" s="58">
        <f>[8]Tregion!$L131</f>
        <v>45.04</v>
      </c>
      <c r="F131" s="57">
        <f>[9]Tregion!$L131</f>
        <v>42.51</v>
      </c>
      <c r="G131" s="57">
        <f>[5]Tregion!$L131</f>
        <v>38.29</v>
      </c>
      <c r="H131" s="57"/>
      <c r="I131" s="58">
        <f>[11]Tregion!$L131</f>
        <v>30.95</v>
      </c>
      <c r="J131" s="57"/>
      <c r="K131" s="58"/>
      <c r="L131" s="57"/>
      <c r="M131" s="58"/>
      <c r="N131" s="57"/>
      <c r="O131" s="58"/>
      <c r="Q131" s="57"/>
      <c r="R131" s="58">
        <f>[12]Tregion!$L131</f>
        <v>41.27466945621736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5">
      <c r="A132" s="50">
        <f>[5]Tregion!$J132</f>
        <v>40940</v>
      </c>
      <c r="B132" s="57">
        <f>[5]Tregion!$L132</f>
        <v>37.799999999999997</v>
      </c>
      <c r="C132" s="58">
        <f>[6]Tregion!$L132</f>
        <v>46.4</v>
      </c>
      <c r="D132" s="57">
        <f>[7]Tregion!$L132</f>
        <v>42.58</v>
      </c>
      <c r="E132" s="58">
        <f>[8]Tregion!$L132</f>
        <v>44.62</v>
      </c>
      <c r="F132" s="57">
        <f>[9]Tregion!$L132</f>
        <v>41.04</v>
      </c>
      <c r="G132" s="57">
        <f>[5]Tregion!$L132</f>
        <v>37.799999999999997</v>
      </c>
      <c r="H132" s="57"/>
      <c r="I132" s="58">
        <f>[11]Tregion!$L132</f>
        <v>33.200000000000003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40.044116416039728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5">
      <c r="A133" s="50">
        <f>[5]Tregion!$J133</f>
        <v>40969</v>
      </c>
      <c r="B133" s="57">
        <f>[5]Tregion!$L133</f>
        <v>37.799999999999997</v>
      </c>
      <c r="C133" s="58">
        <f>[6]Tregion!$L133</f>
        <v>44.48</v>
      </c>
      <c r="D133" s="57">
        <f>[7]Tregion!$L133</f>
        <v>40.65</v>
      </c>
      <c r="E133" s="58">
        <f>[8]Tregion!$L133</f>
        <v>43.89</v>
      </c>
      <c r="F133" s="57">
        <f>[9]Tregion!$L133</f>
        <v>39.58</v>
      </c>
      <c r="G133" s="57">
        <f>[5]Tregion!$L133</f>
        <v>37.799999999999997</v>
      </c>
      <c r="H133" s="57"/>
      <c r="I133" s="58">
        <f>[11]Tregion!$L133</f>
        <v>30.2</v>
      </c>
      <c r="J133" s="57"/>
      <c r="K133" s="58"/>
      <c r="L133" s="57"/>
      <c r="M133" s="58"/>
      <c r="N133" s="57"/>
      <c r="O133" s="58"/>
      <c r="Q133" s="57"/>
      <c r="R133" s="58">
        <f>[12]Tregion!$L133</f>
        <v>38.459039094429905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5">
      <c r="A134" s="50">
        <f>[5]Tregion!$J134</f>
        <v>41000</v>
      </c>
      <c r="B134" s="57">
        <f>[5]Tregion!$L134</f>
        <v>37.31</v>
      </c>
      <c r="C134" s="58">
        <f>[6]Tregion!$L134</f>
        <v>44.6</v>
      </c>
      <c r="D134" s="57">
        <f>[7]Tregion!$L134</f>
        <v>39.369999999999997</v>
      </c>
      <c r="E134" s="58">
        <f>[8]Tregion!$L134</f>
        <v>42.85</v>
      </c>
      <c r="F134" s="57">
        <f>[9]Tregion!$L134</f>
        <v>39.090000000000003</v>
      </c>
      <c r="G134" s="57">
        <f>[5]Tregion!$L134</f>
        <v>37.31</v>
      </c>
      <c r="H134" s="57"/>
      <c r="I134" s="58">
        <f>[11]Tregion!$L134</f>
        <v>37.5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35.690699642122254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5">
      <c r="A135" s="50">
        <f>[5]Tregion!$J135</f>
        <v>41030</v>
      </c>
      <c r="B135" s="57">
        <f>[5]Tregion!$L135</f>
        <v>37.31</v>
      </c>
      <c r="C135" s="58">
        <f>[6]Tregion!$L135</f>
        <v>43.01</v>
      </c>
      <c r="D135" s="57">
        <f>[7]Tregion!$L135</f>
        <v>37.880000000000003</v>
      </c>
      <c r="E135" s="58">
        <f>[8]Tregion!$L135</f>
        <v>42.85</v>
      </c>
      <c r="F135" s="57">
        <f>[9]Tregion!$L135</f>
        <v>39.58</v>
      </c>
      <c r="G135" s="57">
        <f>[5]Tregion!$L135</f>
        <v>37.31</v>
      </c>
      <c r="H135" s="57"/>
      <c r="I135" s="58">
        <f>[11]Tregion!$L135</f>
        <v>37.5</v>
      </c>
      <c r="J135" s="57"/>
      <c r="K135" s="58"/>
      <c r="L135" s="57"/>
      <c r="M135" s="58"/>
      <c r="N135" s="57"/>
      <c r="O135" s="58"/>
      <c r="Q135" s="57"/>
      <c r="R135" s="58">
        <f>[12]Tregion!$L135</f>
        <v>35.661167589443643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5">
      <c r="A136" s="50">
        <f>[5]Tregion!$J136</f>
        <v>41061</v>
      </c>
      <c r="B136" s="57">
        <f>[5]Tregion!$L136</f>
        <v>41.72</v>
      </c>
      <c r="C136" s="58">
        <f>[6]Tregion!$L136</f>
        <v>43.59</v>
      </c>
      <c r="D136" s="57">
        <f>[7]Tregion!$L136</f>
        <v>38.42</v>
      </c>
      <c r="E136" s="58">
        <f>[8]Tregion!$L136</f>
        <v>44.74</v>
      </c>
      <c r="F136" s="57">
        <f>[9]Tregion!$L136</f>
        <v>43.98</v>
      </c>
      <c r="G136" s="57">
        <f>[5]Tregion!$L136</f>
        <v>41.72</v>
      </c>
      <c r="H136" s="57"/>
      <c r="I136" s="58">
        <f>[11]Tregion!$L136</f>
        <v>43.5</v>
      </c>
      <c r="J136" s="57"/>
      <c r="K136" s="58"/>
      <c r="L136" s="57"/>
      <c r="M136" s="58"/>
      <c r="N136" s="57"/>
      <c r="O136" s="58"/>
      <c r="Q136" s="57"/>
      <c r="R136" s="58">
        <f>[12]Tregion!$L136</f>
        <v>36.105058152078385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5">
      <c r="A137" s="50">
        <f>[5]Tregion!$J137</f>
        <v>41091</v>
      </c>
      <c r="B137" s="57">
        <f>[5]Tregion!$L137</f>
        <v>55.96</v>
      </c>
      <c r="C137" s="58">
        <f>[6]Tregion!$L137</f>
        <v>52.5</v>
      </c>
      <c r="D137" s="57">
        <f>[7]Tregion!$L137</f>
        <v>46.24</v>
      </c>
      <c r="E137" s="58">
        <f>[8]Tregion!$L137</f>
        <v>49.03</v>
      </c>
      <c r="F137" s="57">
        <f>[9]Tregion!$L137</f>
        <v>57.68</v>
      </c>
      <c r="G137" s="57">
        <f>[5]Tregion!$L137</f>
        <v>55.96</v>
      </c>
      <c r="H137" s="57"/>
      <c r="I137" s="58">
        <f>[11]Tregion!$L137</f>
        <v>50.5</v>
      </c>
      <c r="J137" s="57"/>
      <c r="K137" s="58"/>
      <c r="L137" s="57"/>
      <c r="M137" s="58"/>
      <c r="N137" s="57"/>
      <c r="O137" s="58"/>
      <c r="Q137" s="57"/>
      <c r="R137" s="58">
        <f>[12]Tregion!$L137</f>
        <v>36.626093756534388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5">
      <c r="A138" s="50">
        <f>[5]Tregion!$J138</f>
        <v>41122</v>
      </c>
      <c r="B138" s="57">
        <f>[5]Tregion!$L138</f>
        <v>62.34</v>
      </c>
      <c r="C138" s="58">
        <f>[6]Tregion!$L138</f>
        <v>55.71</v>
      </c>
      <c r="D138" s="57">
        <f>[7]Tregion!$L138</f>
        <v>49.68</v>
      </c>
      <c r="E138" s="58">
        <f>[8]Tregion!$L138</f>
        <v>52.9</v>
      </c>
      <c r="F138" s="57">
        <f>[9]Tregion!$L138</f>
        <v>63.79</v>
      </c>
      <c r="G138" s="57">
        <f>[5]Tregion!$L138</f>
        <v>62.34</v>
      </c>
      <c r="H138" s="57"/>
      <c r="I138" s="58">
        <f>[11]Tregion!$L138</f>
        <v>59.5</v>
      </c>
      <c r="J138" s="57"/>
      <c r="K138" s="58"/>
      <c r="L138" s="57"/>
      <c r="M138" s="58"/>
      <c r="N138" s="57"/>
      <c r="O138" s="58"/>
      <c r="Q138" s="57"/>
      <c r="R138" s="58">
        <f>[12]Tregion!$L138</f>
        <v>37.072285947542227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5">
      <c r="A139" s="50">
        <f>[5]Tregion!$J139</f>
        <v>41153</v>
      </c>
      <c r="B139" s="57">
        <f>[5]Tregion!$L139</f>
        <v>50.07</v>
      </c>
      <c r="C139" s="58">
        <f>[6]Tregion!$L139</f>
        <v>51.39</v>
      </c>
      <c r="D139" s="57">
        <f>[7]Tregion!$L139</f>
        <v>45.61</v>
      </c>
      <c r="E139" s="58">
        <f>[8]Tregion!$L139</f>
        <v>50.81</v>
      </c>
      <c r="F139" s="57">
        <f>[9]Tregion!$L139</f>
        <v>51.07</v>
      </c>
      <c r="G139" s="57">
        <f>[5]Tregion!$L139</f>
        <v>50.07</v>
      </c>
      <c r="H139" s="57"/>
      <c r="I139" s="58">
        <f>[11]Tregion!$L139</f>
        <v>41.95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37.035374342683475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5">
      <c r="A140" s="50">
        <f>[5]Tregion!$J140</f>
        <v>41183</v>
      </c>
      <c r="B140" s="57">
        <f>[5]Tregion!$L140</f>
        <v>39.76</v>
      </c>
      <c r="C140" s="58">
        <f>[6]Tregion!$L140</f>
        <v>46.72</v>
      </c>
      <c r="D140" s="57">
        <f>[7]Tregion!$L140</f>
        <v>42.83</v>
      </c>
      <c r="E140" s="58">
        <f>[8]Tregion!$L140</f>
        <v>44.96</v>
      </c>
      <c r="F140" s="57">
        <f>[9]Tregion!$L140</f>
        <v>41.05</v>
      </c>
      <c r="G140" s="57">
        <f>[5]Tregion!$L140</f>
        <v>39.76</v>
      </c>
      <c r="H140" s="57"/>
      <c r="I140" s="58">
        <f>[11]Tregion!$L140</f>
        <v>42.5</v>
      </c>
      <c r="J140" s="57"/>
      <c r="K140" s="58"/>
      <c r="L140" s="57"/>
      <c r="M140" s="58"/>
      <c r="N140" s="57"/>
      <c r="O140" s="58"/>
      <c r="Q140" s="57"/>
      <c r="R140" s="58">
        <f>[12]Tregion!$L140</f>
        <v>37.063996795937321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5">
      <c r="A141" s="50">
        <f>[5]Tregion!$J141</f>
        <v>41214</v>
      </c>
      <c r="B141" s="57">
        <f>[5]Tregion!$L141</f>
        <v>38.29</v>
      </c>
      <c r="C141" s="58">
        <f>[6]Tregion!$L141</f>
        <v>44.9</v>
      </c>
      <c r="D141" s="57">
        <f>[7]Tregion!$L141</f>
        <v>41.12</v>
      </c>
      <c r="E141" s="58">
        <f>[8]Tregion!$L141</f>
        <v>44.23</v>
      </c>
      <c r="F141" s="57">
        <f>[9]Tregion!$L141</f>
        <v>40.79</v>
      </c>
      <c r="G141" s="57">
        <f>[5]Tregion!$L141</f>
        <v>38.29</v>
      </c>
      <c r="H141" s="57"/>
      <c r="I141" s="58">
        <f>[11]Tregion!$L141</f>
        <v>38.5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39.629483078818794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5">
      <c r="A142" s="50">
        <f>[5]Tregion!$J142</f>
        <v>41244</v>
      </c>
      <c r="B142" s="57">
        <f>[5]Tregion!$L142</f>
        <v>38.29</v>
      </c>
      <c r="C142" s="58">
        <f>[6]Tregion!$L142</f>
        <v>46.05</v>
      </c>
      <c r="D142" s="57">
        <f>[7]Tregion!$L142</f>
        <v>42.2</v>
      </c>
      <c r="E142" s="58">
        <f>[8]Tregion!$L142</f>
        <v>45.06</v>
      </c>
      <c r="F142" s="57">
        <f>[9]Tregion!$L142</f>
        <v>42.02</v>
      </c>
      <c r="G142" s="57">
        <f>[5]Tregion!$L142</f>
        <v>38.29</v>
      </c>
      <c r="H142" s="57"/>
      <c r="I142" s="58">
        <f>[11]Tregion!$L142</f>
        <v>40.950000000000003</v>
      </c>
      <c r="J142" s="57"/>
      <c r="K142" s="58"/>
      <c r="L142" s="57"/>
      <c r="M142" s="58"/>
      <c r="N142" s="57"/>
      <c r="O142" s="58"/>
      <c r="Q142" s="57"/>
      <c r="R142" s="58">
        <f>[12]Tregion!$L142</f>
        <v>41.33801572815252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5">
      <c r="A143" s="50">
        <f>[5]Tregion!$J143</f>
        <v>41275</v>
      </c>
      <c r="B143" s="57">
        <f>[5]Tregion!$L143</f>
        <v>38.56</v>
      </c>
      <c r="C143" s="58">
        <f>[6]Tregion!$L143</f>
        <v>48.08</v>
      </c>
      <c r="D143" s="57">
        <f>[7]Tregion!$L143</f>
        <v>43.73</v>
      </c>
      <c r="E143" s="58">
        <f>[8]Tregion!$L143</f>
        <v>45.38</v>
      </c>
      <c r="F143" s="57">
        <f>[9]Tregion!$L143</f>
        <v>42.79</v>
      </c>
      <c r="G143" s="57">
        <f>[5]Tregion!$L143</f>
        <v>38.56</v>
      </c>
      <c r="H143" s="57"/>
      <c r="I143" s="58">
        <f>[11]Tregion!$L143</f>
        <v>31.7</v>
      </c>
      <c r="J143" s="57"/>
      <c r="K143" s="58"/>
      <c r="L143" s="57"/>
      <c r="M143" s="58"/>
      <c r="N143" s="57"/>
      <c r="O143" s="58"/>
      <c r="Q143" s="57"/>
      <c r="R143" s="58">
        <f>[12]Tregion!$L143</f>
        <v>41.27466945621736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5">
      <c r="A144" s="50">
        <f>[5]Tregion!$J144</f>
        <v>41306</v>
      </c>
      <c r="B144" s="57">
        <f>[5]Tregion!$L144</f>
        <v>38.06</v>
      </c>
      <c r="C144" s="58">
        <f>[6]Tregion!$L144</f>
        <v>47.39</v>
      </c>
      <c r="D144" s="57">
        <f>[7]Tregion!$L144</f>
        <v>43.08</v>
      </c>
      <c r="E144" s="58">
        <f>[8]Tregion!$L144</f>
        <v>44.96</v>
      </c>
      <c r="F144" s="57">
        <f>[9]Tregion!$L144</f>
        <v>41.32</v>
      </c>
      <c r="G144" s="57">
        <f>[5]Tregion!$L144</f>
        <v>38.06</v>
      </c>
      <c r="H144" s="57"/>
      <c r="I144" s="58">
        <f>[11]Tregion!$L144</f>
        <v>33.950000000000003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40.044116416039728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5">
      <c r="A145" s="50">
        <f>[5]Tregion!$J145</f>
        <v>41334</v>
      </c>
      <c r="B145" s="57">
        <f>[5]Tregion!$L145</f>
        <v>38.06</v>
      </c>
      <c r="C145" s="58">
        <f>[6]Tregion!$L145</f>
        <v>45.42</v>
      </c>
      <c r="D145" s="57">
        <f>[7]Tregion!$L145</f>
        <v>41.13</v>
      </c>
      <c r="E145" s="58">
        <f>[8]Tregion!$L145</f>
        <v>44.23</v>
      </c>
      <c r="F145" s="57">
        <f>[9]Tregion!$L145</f>
        <v>39.840000000000003</v>
      </c>
      <c r="G145" s="57">
        <f>[5]Tregion!$L145</f>
        <v>38.06</v>
      </c>
      <c r="H145" s="57"/>
      <c r="I145" s="58">
        <f>[11]Tregion!$L145</f>
        <v>30.95</v>
      </c>
      <c r="J145" s="57"/>
      <c r="K145" s="58"/>
      <c r="L145" s="57"/>
      <c r="M145" s="58"/>
      <c r="N145" s="57"/>
      <c r="O145" s="58"/>
      <c r="Q145" s="57"/>
      <c r="R145" s="58">
        <f>[12]Tregion!$L145</f>
        <v>38.459039094429905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5">
      <c r="A146" s="50">
        <f>[5]Tregion!$J146</f>
        <v>41365</v>
      </c>
      <c r="B146" s="57">
        <f>[5]Tregion!$L146</f>
        <v>37.57</v>
      </c>
      <c r="C146" s="58">
        <f>[6]Tregion!$L146</f>
        <v>45.55</v>
      </c>
      <c r="D146" s="57">
        <f>[7]Tregion!$L146</f>
        <v>39.840000000000003</v>
      </c>
      <c r="E146" s="58">
        <f>[8]Tregion!$L146</f>
        <v>43.18</v>
      </c>
      <c r="F146" s="57">
        <f>[9]Tregion!$L146</f>
        <v>39.35</v>
      </c>
      <c r="G146" s="57">
        <f>[5]Tregion!$L146</f>
        <v>37.57</v>
      </c>
      <c r="H146" s="57"/>
      <c r="I146" s="58">
        <f>[11]Tregion!$L146</f>
        <v>38.25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35.690699642122254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5">
      <c r="A147" s="50">
        <f>[5]Tregion!$J147</f>
        <v>41395</v>
      </c>
      <c r="B147" s="57">
        <f>[5]Tregion!$L147</f>
        <v>37.57</v>
      </c>
      <c r="C147" s="58">
        <f>[6]Tregion!$L147</f>
        <v>43.93</v>
      </c>
      <c r="D147" s="57">
        <f>[7]Tregion!$L147</f>
        <v>38.32</v>
      </c>
      <c r="E147" s="58">
        <f>[8]Tregion!$L147</f>
        <v>43.18</v>
      </c>
      <c r="F147" s="57">
        <f>[9]Tregion!$L147</f>
        <v>39.840000000000003</v>
      </c>
      <c r="G147" s="57">
        <f>[5]Tregion!$L147</f>
        <v>37.57</v>
      </c>
      <c r="H147" s="57"/>
      <c r="I147" s="58">
        <f>[11]Tregion!$L147</f>
        <v>38.25</v>
      </c>
      <c r="J147" s="57"/>
      <c r="K147" s="58"/>
      <c r="L147" s="57"/>
      <c r="M147" s="58"/>
      <c r="N147" s="57"/>
      <c r="O147" s="58"/>
      <c r="Q147" s="57"/>
      <c r="R147" s="58">
        <f>[12]Tregion!$L147</f>
        <v>35.661167589443643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5">
      <c r="A148" s="50">
        <f>[5]Tregion!$J148</f>
        <v>41426</v>
      </c>
      <c r="B148" s="57">
        <f>[5]Tregion!$L148</f>
        <v>42.02</v>
      </c>
      <c r="C148" s="58">
        <f>[6]Tregion!$L148</f>
        <v>44.52</v>
      </c>
      <c r="D148" s="57">
        <f>[7]Tregion!$L148</f>
        <v>38.869999999999997</v>
      </c>
      <c r="E148" s="58">
        <f>[8]Tregion!$L148</f>
        <v>45.08</v>
      </c>
      <c r="F148" s="57">
        <f>[9]Tregion!$L148</f>
        <v>44.27</v>
      </c>
      <c r="G148" s="57">
        <f>[5]Tregion!$L148</f>
        <v>42.02</v>
      </c>
      <c r="H148" s="57"/>
      <c r="I148" s="58">
        <f>[11]Tregion!$L148</f>
        <v>44.25</v>
      </c>
      <c r="J148" s="57"/>
      <c r="K148" s="58"/>
      <c r="L148" s="57"/>
      <c r="M148" s="58"/>
      <c r="N148" s="57"/>
      <c r="O148" s="58"/>
      <c r="Q148" s="57"/>
      <c r="R148" s="58">
        <f>[12]Tregion!$L148</f>
        <v>36.105058152078385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5">
      <c r="A149" s="50">
        <f>[5]Tregion!$J149</f>
        <v>41456</v>
      </c>
      <c r="B149" s="57">
        <f>[5]Tregion!$L149</f>
        <v>56.35</v>
      </c>
      <c r="C149" s="58">
        <f>[6]Tregion!$L149</f>
        <v>53.62</v>
      </c>
      <c r="D149" s="57">
        <f>[7]Tregion!$L149</f>
        <v>46.79</v>
      </c>
      <c r="E149" s="58">
        <f>[8]Tregion!$L149</f>
        <v>49.4</v>
      </c>
      <c r="F149" s="57">
        <f>[9]Tregion!$L149</f>
        <v>58.06</v>
      </c>
      <c r="G149" s="57">
        <f>[5]Tregion!$L149</f>
        <v>56.35</v>
      </c>
      <c r="H149" s="57"/>
      <c r="I149" s="58">
        <f>[11]Tregion!$L149</f>
        <v>51.25</v>
      </c>
      <c r="J149" s="57"/>
      <c r="K149" s="58"/>
      <c r="L149" s="57"/>
      <c r="M149" s="58"/>
      <c r="N149" s="57"/>
      <c r="O149" s="58"/>
      <c r="Q149" s="57"/>
      <c r="R149" s="58">
        <f>[12]Tregion!$L149</f>
        <v>36.626093756534388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5">
      <c r="A150" s="50">
        <f>[5]Tregion!$J150</f>
        <v>41487</v>
      </c>
      <c r="B150" s="57">
        <f>[5]Tregion!$L150</f>
        <v>62.78</v>
      </c>
      <c r="C150" s="58">
        <f>[6]Tregion!$L150</f>
        <v>56.89</v>
      </c>
      <c r="D150" s="57">
        <f>[7]Tregion!$L150</f>
        <v>50.26</v>
      </c>
      <c r="E150" s="58">
        <f>[8]Tregion!$L150</f>
        <v>53.31</v>
      </c>
      <c r="F150" s="57">
        <f>[9]Tregion!$L150</f>
        <v>64.22</v>
      </c>
      <c r="G150" s="57">
        <f>[5]Tregion!$L150</f>
        <v>62.78</v>
      </c>
      <c r="H150" s="57"/>
      <c r="I150" s="58">
        <f>[11]Tregion!$L150</f>
        <v>60.25</v>
      </c>
      <c r="J150" s="57"/>
      <c r="K150" s="58"/>
      <c r="L150" s="57"/>
      <c r="M150" s="58"/>
      <c r="N150" s="57"/>
      <c r="O150" s="58"/>
      <c r="Q150" s="57"/>
      <c r="R150" s="58">
        <f>[12]Tregion!$L150</f>
        <v>37.072285947542227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5">
      <c r="A151" s="50">
        <f>[5]Tregion!$J151</f>
        <v>41518</v>
      </c>
      <c r="B151" s="57">
        <f>[5]Tregion!$L151</f>
        <v>50.42</v>
      </c>
      <c r="C151" s="58">
        <f>[6]Tregion!$L151</f>
        <v>52.47</v>
      </c>
      <c r="D151" s="57">
        <f>[7]Tregion!$L151</f>
        <v>46.15</v>
      </c>
      <c r="E151" s="58">
        <f>[8]Tregion!$L151</f>
        <v>51.2</v>
      </c>
      <c r="F151" s="57">
        <f>[9]Tregion!$L151</f>
        <v>51.41</v>
      </c>
      <c r="G151" s="57">
        <f>[5]Tregion!$L151</f>
        <v>50.42</v>
      </c>
      <c r="H151" s="57"/>
      <c r="I151" s="58">
        <f>[11]Tregion!$L151</f>
        <v>42.2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37.035374342683475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5">
      <c r="A152" s="50">
        <f>[5]Tregion!$J152</f>
        <v>41548</v>
      </c>
      <c r="B152" s="57">
        <f>[5]Tregion!$L152</f>
        <v>40.04</v>
      </c>
      <c r="C152" s="58">
        <f>[6]Tregion!$L152</f>
        <v>47.71</v>
      </c>
      <c r="D152" s="57">
        <f>[7]Tregion!$L152</f>
        <v>43.33</v>
      </c>
      <c r="E152" s="58">
        <f>[8]Tregion!$L152</f>
        <v>45.3</v>
      </c>
      <c r="F152" s="57">
        <f>[9]Tregion!$L152</f>
        <v>41.32</v>
      </c>
      <c r="G152" s="57">
        <f>[5]Tregion!$L152</f>
        <v>40.04</v>
      </c>
      <c r="H152" s="57"/>
      <c r="I152" s="58">
        <f>[11]Tregion!$L152</f>
        <v>43.25</v>
      </c>
      <c r="J152" s="57"/>
      <c r="K152" s="58"/>
      <c r="L152" s="57"/>
      <c r="M152" s="58"/>
      <c r="N152" s="57"/>
      <c r="O152" s="58"/>
      <c r="Q152" s="57"/>
      <c r="R152" s="58">
        <f>[12]Tregion!$L152</f>
        <v>37.063996795937321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5">
      <c r="A153" s="50">
        <f>[5]Tregion!$J153</f>
        <v>41579</v>
      </c>
      <c r="B153" s="57">
        <f>[5]Tregion!$L153</f>
        <v>38.56</v>
      </c>
      <c r="C153" s="58">
        <f>[6]Tregion!$L153</f>
        <v>45.85</v>
      </c>
      <c r="D153" s="57">
        <f>[7]Tregion!$L153</f>
        <v>41.6</v>
      </c>
      <c r="E153" s="58">
        <f>[8]Tregion!$L153</f>
        <v>44.56</v>
      </c>
      <c r="F153" s="57">
        <f>[9]Tregion!$L153</f>
        <v>41.06</v>
      </c>
      <c r="G153" s="57">
        <f>[5]Tregion!$L153</f>
        <v>38.56</v>
      </c>
      <c r="H153" s="57"/>
      <c r="I153" s="58">
        <f>[11]Tregion!$L153</f>
        <v>39.25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39.629483078818794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5">
      <c r="A154" s="50">
        <f>[5]Tregion!$J154</f>
        <v>41609</v>
      </c>
      <c r="B154" s="57">
        <f>[5]Tregion!$L154</f>
        <v>38.56</v>
      </c>
      <c r="C154" s="58">
        <f>[6]Tregion!$L154</f>
        <v>47.03</v>
      </c>
      <c r="D154" s="57">
        <f>[7]Tregion!$L154</f>
        <v>42.69</v>
      </c>
      <c r="E154" s="58">
        <f>[8]Tregion!$L154</f>
        <v>45.41</v>
      </c>
      <c r="F154" s="57">
        <f>[9]Tregion!$L154</f>
        <v>42.3</v>
      </c>
      <c r="G154" s="57">
        <f>[5]Tregion!$L154</f>
        <v>38.56</v>
      </c>
      <c r="H154" s="57"/>
      <c r="I154" s="58">
        <f>[11]Tregion!$L154</f>
        <v>41.2</v>
      </c>
      <c r="J154" s="57"/>
      <c r="K154" s="58"/>
      <c r="L154" s="57"/>
      <c r="M154" s="58"/>
      <c r="N154" s="57"/>
      <c r="O154" s="58"/>
      <c r="Q154" s="57"/>
      <c r="R154" s="58">
        <f>[12]Tregion!$L154</f>
        <v>41.33801572815252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5">
      <c r="A155" s="50">
        <f>[5]Tregion!$J155</f>
        <v>41640</v>
      </c>
      <c r="B155" s="57">
        <f>[5]Tregion!$L155</f>
        <v>38.82</v>
      </c>
      <c r="C155" s="58">
        <f>[6]Tregion!$L155</f>
        <v>49.08</v>
      </c>
      <c r="D155" s="57">
        <f>[7]Tregion!$L155</f>
        <v>44.24</v>
      </c>
      <c r="E155" s="58">
        <f>[8]Tregion!$L155</f>
        <v>45.73</v>
      </c>
      <c r="F155" s="57">
        <f>[9]Tregion!$L155</f>
        <v>43.08</v>
      </c>
      <c r="G155" s="57">
        <f>[5]Tregion!$L155</f>
        <v>38.82</v>
      </c>
      <c r="H155" s="57"/>
      <c r="I155" s="58">
        <f>[11]Tregion!$L155</f>
        <v>32.450000000000003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41.27466945621736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5">
      <c r="A156" s="50">
        <f>[5]Tregion!$J156</f>
        <v>41671</v>
      </c>
      <c r="B156" s="57">
        <f>[5]Tregion!$L156</f>
        <v>38.33</v>
      </c>
      <c r="C156" s="58">
        <f>[6]Tregion!$L156</f>
        <v>48.37</v>
      </c>
      <c r="D156" s="57">
        <f>[7]Tregion!$L156</f>
        <v>43.58</v>
      </c>
      <c r="E156" s="58">
        <f>[8]Tregion!$L156</f>
        <v>45.3</v>
      </c>
      <c r="F156" s="57">
        <f>[9]Tregion!$L156</f>
        <v>41.59</v>
      </c>
      <c r="G156" s="57">
        <f>[5]Tregion!$L156</f>
        <v>38.33</v>
      </c>
      <c r="H156" s="57"/>
      <c r="I156" s="58">
        <f>[11]Tregion!$L156</f>
        <v>34.700000000000003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40.044116416039728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5">
      <c r="A157" s="50">
        <f>[5]Tregion!$J157</f>
        <v>41699</v>
      </c>
      <c r="B157" s="57">
        <f>[5]Tregion!$L157</f>
        <v>38.33</v>
      </c>
      <c r="C157" s="58">
        <f>[6]Tregion!$L157</f>
        <v>46.36</v>
      </c>
      <c r="D157" s="57">
        <f>[7]Tregion!$L157</f>
        <v>41.61</v>
      </c>
      <c r="E157" s="58">
        <f>[8]Tregion!$L157</f>
        <v>44.56</v>
      </c>
      <c r="F157" s="57">
        <f>[9]Tregion!$L157</f>
        <v>40.1</v>
      </c>
      <c r="G157" s="57">
        <f>[5]Tregion!$L157</f>
        <v>38.33</v>
      </c>
      <c r="H157" s="57"/>
      <c r="I157" s="58">
        <f>[11]Tregion!$L157</f>
        <v>31.7</v>
      </c>
      <c r="J157" s="57"/>
      <c r="K157" s="58"/>
      <c r="L157" s="57"/>
      <c r="M157" s="58"/>
      <c r="N157" s="57"/>
      <c r="O157" s="58"/>
      <c r="Q157" s="57"/>
      <c r="R157" s="58">
        <f>[12]Tregion!$L157</f>
        <v>38.459039094429905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5">
      <c r="A158" s="50">
        <f>[5]Tregion!$J158</f>
        <v>41730</v>
      </c>
      <c r="B158" s="57">
        <f>[5]Tregion!$L158</f>
        <v>37.83</v>
      </c>
      <c r="C158" s="58">
        <f>[6]Tregion!$L158</f>
        <v>46.49</v>
      </c>
      <c r="D158" s="57">
        <f>[7]Tregion!$L158</f>
        <v>40.299999999999997</v>
      </c>
      <c r="E158" s="58">
        <f>[8]Tregion!$L158</f>
        <v>43.5</v>
      </c>
      <c r="F158" s="57">
        <f>[9]Tregion!$L158</f>
        <v>39.61</v>
      </c>
      <c r="G158" s="57">
        <f>[5]Tregion!$L158</f>
        <v>37.83</v>
      </c>
      <c r="H158" s="57"/>
      <c r="I158" s="58">
        <f>[11]Tregion!$L158</f>
        <v>39</v>
      </c>
      <c r="J158" s="57"/>
      <c r="K158" s="58"/>
      <c r="L158" s="57"/>
      <c r="M158" s="58"/>
      <c r="N158" s="57"/>
      <c r="O158" s="58"/>
      <c r="Q158" s="57"/>
      <c r="R158" s="58">
        <f>[12]Tregion!$L158</f>
        <v>35.690699642122254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5">
      <c r="A159" s="50">
        <f>[5]Tregion!$J159</f>
        <v>41760</v>
      </c>
      <c r="B159" s="57">
        <f>[5]Tregion!$L159</f>
        <v>37.83</v>
      </c>
      <c r="C159" s="58">
        <f>[6]Tregion!$L159</f>
        <v>44.84</v>
      </c>
      <c r="D159" s="57">
        <f>[7]Tregion!$L159</f>
        <v>38.770000000000003</v>
      </c>
      <c r="E159" s="58">
        <f>[8]Tregion!$L159</f>
        <v>43.5</v>
      </c>
      <c r="F159" s="57">
        <f>[9]Tregion!$L159</f>
        <v>40.1</v>
      </c>
      <c r="G159" s="57">
        <f>[5]Tregion!$L159</f>
        <v>37.83</v>
      </c>
      <c r="H159" s="57"/>
      <c r="I159" s="58">
        <f>[11]Tregion!$L159</f>
        <v>39</v>
      </c>
      <c r="J159" s="57"/>
      <c r="K159" s="58"/>
      <c r="L159" s="57"/>
      <c r="M159" s="58"/>
      <c r="N159" s="57"/>
      <c r="O159" s="58"/>
      <c r="Q159" s="57"/>
      <c r="R159" s="58">
        <f>[12]Tregion!$L159</f>
        <v>35.661167589443643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5">
      <c r="A160" s="50">
        <f>[5]Tregion!$J160</f>
        <v>41791</v>
      </c>
      <c r="B160" s="57">
        <f>[5]Tregion!$L160</f>
        <v>42.31</v>
      </c>
      <c r="C160" s="58">
        <f>[6]Tregion!$L160</f>
        <v>45.44</v>
      </c>
      <c r="D160" s="57">
        <f>[7]Tregion!$L160</f>
        <v>39.32</v>
      </c>
      <c r="E160" s="58">
        <f>[8]Tregion!$L160</f>
        <v>45.42</v>
      </c>
      <c r="F160" s="57">
        <f>[9]Tregion!$L160</f>
        <v>44.56</v>
      </c>
      <c r="G160" s="57">
        <f>[5]Tregion!$L160</f>
        <v>42.31</v>
      </c>
      <c r="H160" s="57"/>
      <c r="I160" s="58">
        <f>[11]Tregion!$L160</f>
        <v>45</v>
      </c>
      <c r="J160" s="57"/>
      <c r="K160" s="58"/>
      <c r="L160" s="57"/>
      <c r="M160" s="58"/>
      <c r="N160" s="57"/>
      <c r="O160" s="58"/>
      <c r="Q160" s="57"/>
      <c r="R160" s="58">
        <f>[12]Tregion!$L160</f>
        <v>36.105058152078385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5">
      <c r="A161" s="50">
        <f>[5]Tregion!$J161</f>
        <v>41821</v>
      </c>
      <c r="B161" s="57">
        <f>[5]Tregion!$L161</f>
        <v>56.74</v>
      </c>
      <c r="C161" s="58">
        <f>[6]Tregion!$L161</f>
        <v>54.73</v>
      </c>
      <c r="D161" s="57">
        <f>[7]Tregion!$L161</f>
        <v>47.33</v>
      </c>
      <c r="E161" s="58">
        <f>[8]Tregion!$L161</f>
        <v>49.78</v>
      </c>
      <c r="F161" s="57">
        <f>[9]Tregion!$L161</f>
        <v>58.44</v>
      </c>
      <c r="G161" s="57">
        <f>[5]Tregion!$L161</f>
        <v>56.74</v>
      </c>
      <c r="H161" s="57"/>
      <c r="I161" s="58">
        <f>[11]Tregion!$L161</f>
        <v>52</v>
      </c>
      <c r="J161" s="57"/>
      <c r="K161" s="58"/>
      <c r="L161" s="57"/>
      <c r="M161" s="58"/>
      <c r="N161" s="57"/>
      <c r="O161" s="58"/>
      <c r="Q161" s="57"/>
      <c r="R161" s="58">
        <f>[12]Tregion!$L161</f>
        <v>36.626093756534388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5">
      <c r="A162" s="50"/>
      <c r="AH162" s="137"/>
    </row>
    <row r="163" spans="1:38" x14ac:dyDescent="0.25">
      <c r="A163" s="50"/>
      <c r="AH163" s="137"/>
    </row>
    <row r="164" spans="1:38" x14ac:dyDescent="0.25">
      <c r="A164" s="50"/>
      <c r="AH164" s="137"/>
    </row>
    <row r="165" spans="1:38" x14ac:dyDescent="0.25">
      <c r="A165" s="50"/>
      <c r="AH165" s="137"/>
    </row>
    <row r="166" spans="1:38" x14ac:dyDescent="0.25">
      <c r="A166" s="50"/>
      <c r="AH166" s="137"/>
    </row>
    <row r="167" spans="1:38" x14ac:dyDescent="0.25">
      <c r="A167" s="50"/>
      <c r="AH167" s="137"/>
    </row>
    <row r="168" spans="1:38" x14ac:dyDescent="0.25">
      <c r="A168" s="50"/>
      <c r="AH168" s="137"/>
    </row>
    <row r="169" spans="1:38" x14ac:dyDescent="0.25">
      <c r="A169" s="50"/>
      <c r="AH169" s="137"/>
    </row>
    <row r="170" spans="1:38" x14ac:dyDescent="0.25">
      <c r="A170" s="50"/>
      <c r="AH170" s="137"/>
    </row>
    <row r="171" spans="1:38" x14ac:dyDescent="0.25">
      <c r="A171" s="50"/>
      <c r="AH171" s="137"/>
    </row>
    <row r="172" spans="1:38" x14ac:dyDescent="0.25">
      <c r="A172" s="50"/>
      <c r="AH172" s="137"/>
    </row>
    <row r="173" spans="1:38" x14ac:dyDescent="0.25">
      <c r="A173" s="50"/>
      <c r="AH173" s="137"/>
    </row>
    <row r="174" spans="1:38" x14ac:dyDescent="0.25">
      <c r="A174" s="50"/>
      <c r="AH174" s="137"/>
    </row>
    <row r="175" spans="1:38" x14ac:dyDescent="0.25">
      <c r="A175" s="50"/>
      <c r="AH175" s="137"/>
    </row>
    <row r="176" spans="1:38" x14ac:dyDescent="0.25">
      <c r="A176" s="50"/>
      <c r="AH176" s="137"/>
    </row>
    <row r="177" spans="1:34" x14ac:dyDescent="0.25">
      <c r="A177" s="50"/>
      <c r="AH177" s="137"/>
    </row>
    <row r="178" spans="1:34" x14ac:dyDescent="0.25">
      <c r="A178" s="50"/>
      <c r="AH178" s="137"/>
    </row>
    <row r="179" spans="1:34" x14ac:dyDescent="0.25">
      <c r="A179" s="50"/>
      <c r="AH179" s="137"/>
    </row>
    <row r="180" spans="1:34" x14ac:dyDescent="0.25">
      <c r="A180" s="50"/>
      <c r="AH180" s="137"/>
    </row>
    <row r="181" spans="1:34" x14ac:dyDescent="0.25">
      <c r="A181" s="50"/>
      <c r="AH181" s="137"/>
    </row>
    <row r="182" spans="1:34" x14ac:dyDescent="0.25">
      <c r="A182" s="50"/>
      <c r="AH182" s="137"/>
    </row>
    <row r="183" spans="1:34" x14ac:dyDescent="0.25">
      <c r="A183" s="50"/>
      <c r="AH183" s="137"/>
    </row>
    <row r="184" spans="1:34" x14ac:dyDescent="0.25">
      <c r="A184" s="50"/>
      <c r="AH184" s="137"/>
    </row>
    <row r="185" spans="1:34" x14ac:dyDescent="0.25">
      <c r="A185" s="50"/>
      <c r="AH185" s="137"/>
    </row>
    <row r="186" spans="1:34" x14ac:dyDescent="0.25">
      <c r="A186" s="50"/>
      <c r="AH186" s="137"/>
    </row>
    <row r="187" spans="1:34" x14ac:dyDescent="0.25">
      <c r="A187" s="50"/>
      <c r="AH187" s="137"/>
    </row>
    <row r="188" spans="1:34" x14ac:dyDescent="0.25">
      <c r="A188" s="50"/>
      <c r="AH188" s="137"/>
    </row>
    <row r="189" spans="1:34" x14ac:dyDescent="0.25">
      <c r="A189" s="50"/>
      <c r="AH189" s="137"/>
    </row>
    <row r="190" spans="1:34" x14ac:dyDescent="0.25">
      <c r="A190" s="50"/>
      <c r="AH190" s="137"/>
    </row>
    <row r="191" spans="1:34" x14ac:dyDescent="0.25">
      <c r="A191" s="50"/>
      <c r="AH191" s="137"/>
    </row>
    <row r="192" spans="1:34" x14ac:dyDescent="0.25">
      <c r="A192" s="50"/>
      <c r="AH192" s="137"/>
    </row>
    <row r="193" spans="1:34" x14ac:dyDescent="0.25">
      <c r="A193" s="50"/>
      <c r="AH193" s="137"/>
    </row>
    <row r="194" spans="1:34" x14ac:dyDescent="0.25">
      <c r="A194" s="50"/>
      <c r="AH194" s="137"/>
    </row>
    <row r="195" spans="1:34" x14ac:dyDescent="0.25">
      <c r="A195" s="50"/>
      <c r="AH195" s="137"/>
    </row>
    <row r="196" spans="1:34" x14ac:dyDescent="0.25">
      <c r="A196" s="50"/>
      <c r="AH196" s="137"/>
    </row>
    <row r="197" spans="1:34" x14ac:dyDescent="0.25">
      <c r="A197" s="50"/>
      <c r="AH197" s="137"/>
    </row>
    <row r="198" spans="1:34" x14ac:dyDescent="0.25">
      <c r="A198" s="50"/>
      <c r="AH198" s="137"/>
    </row>
    <row r="199" spans="1:34" x14ac:dyDescent="0.25">
      <c r="A199" s="50"/>
      <c r="AH199" s="137"/>
    </row>
    <row r="200" spans="1:34" x14ac:dyDescent="0.25">
      <c r="A200" s="50"/>
      <c r="AH200" s="137"/>
    </row>
    <row r="201" spans="1:34" x14ac:dyDescent="0.25">
      <c r="A201" s="50"/>
      <c r="AH201" s="137"/>
    </row>
    <row r="202" spans="1:34" x14ac:dyDescent="0.25">
      <c r="A202" s="50"/>
      <c r="AH202" s="137"/>
    </row>
    <row r="203" spans="1:34" x14ac:dyDescent="0.25">
      <c r="A203" s="50"/>
      <c r="AH203" s="137"/>
    </row>
    <row r="204" spans="1:34" x14ac:dyDescent="0.25">
      <c r="A204" s="50"/>
      <c r="AH204" s="137"/>
    </row>
    <row r="205" spans="1:34" x14ac:dyDescent="0.25">
      <c r="A205" s="50"/>
      <c r="AH205" s="137"/>
    </row>
    <row r="206" spans="1:34" x14ac:dyDescent="0.25">
      <c r="A206" s="50"/>
      <c r="AH206" s="137"/>
    </row>
    <row r="207" spans="1:34" x14ac:dyDescent="0.25">
      <c r="A207" s="50"/>
      <c r="AH207" s="137"/>
    </row>
    <row r="208" spans="1:34" x14ac:dyDescent="0.25">
      <c r="A208" s="50"/>
      <c r="AH208" s="137"/>
    </row>
    <row r="209" spans="1:34" x14ac:dyDescent="0.25">
      <c r="A209" s="50"/>
      <c r="AH209" s="137"/>
    </row>
    <row r="210" spans="1:34" x14ac:dyDescent="0.25">
      <c r="A210" s="50"/>
      <c r="AH210" s="137"/>
    </row>
    <row r="211" spans="1:34" x14ac:dyDescent="0.25">
      <c r="A211" s="50"/>
      <c r="AH211" s="137"/>
    </row>
    <row r="212" spans="1:34" x14ac:dyDescent="0.25">
      <c r="A212" s="50"/>
      <c r="AH212" s="137"/>
    </row>
    <row r="213" spans="1:34" x14ac:dyDescent="0.25">
      <c r="A213" s="50"/>
      <c r="AH213" s="137"/>
    </row>
    <row r="214" spans="1:34" x14ac:dyDescent="0.25">
      <c r="A214" s="50"/>
      <c r="AH214" s="137"/>
    </row>
    <row r="215" spans="1:34" x14ac:dyDescent="0.25">
      <c r="A215" s="50"/>
      <c r="AH215" s="137"/>
    </row>
    <row r="216" spans="1:34" x14ac:dyDescent="0.25">
      <c r="A216" s="50"/>
      <c r="AH216" s="137"/>
    </row>
    <row r="217" spans="1:34" x14ac:dyDescent="0.25">
      <c r="A217" s="50"/>
      <c r="AH217" s="137"/>
    </row>
    <row r="218" spans="1:34" x14ac:dyDescent="0.25">
      <c r="A218" s="50"/>
      <c r="AH218" s="137"/>
    </row>
    <row r="219" spans="1:34" x14ac:dyDescent="0.25">
      <c r="A219" s="50"/>
      <c r="AH219" s="137"/>
    </row>
    <row r="220" spans="1:34" x14ac:dyDescent="0.25">
      <c r="A220" s="50"/>
      <c r="AH220" s="137"/>
    </row>
    <row r="221" spans="1:34" x14ac:dyDescent="0.25">
      <c r="A221" s="50"/>
      <c r="AH221" s="137"/>
    </row>
    <row r="222" spans="1:34" x14ac:dyDescent="0.25">
      <c r="A222" s="50"/>
      <c r="AH222" s="137"/>
    </row>
    <row r="223" spans="1:34" x14ac:dyDescent="0.25">
      <c r="A223" s="50"/>
      <c r="AH223" s="137"/>
    </row>
    <row r="224" spans="1:34" x14ac:dyDescent="0.25">
      <c r="A224" s="50"/>
      <c r="AH224" s="137"/>
    </row>
    <row r="225" spans="1:34" x14ac:dyDescent="0.25">
      <c r="A225" s="50"/>
      <c r="AH225" s="137"/>
    </row>
    <row r="226" spans="1:34" x14ac:dyDescent="0.25">
      <c r="A226" s="50"/>
      <c r="AH226" s="137"/>
    </row>
    <row r="227" spans="1:34" x14ac:dyDescent="0.25">
      <c r="A227" s="50"/>
      <c r="AH227" s="137"/>
    </row>
    <row r="228" spans="1:34" x14ac:dyDescent="0.25">
      <c r="A228" s="50"/>
      <c r="AH228" s="137"/>
    </row>
    <row r="229" spans="1:34" x14ac:dyDescent="0.25">
      <c r="A229" s="50"/>
      <c r="AH229" s="137"/>
    </row>
    <row r="230" spans="1:34" x14ac:dyDescent="0.25">
      <c r="A230" s="50"/>
      <c r="AH230" s="137"/>
    </row>
    <row r="231" spans="1:34" x14ac:dyDescent="0.25">
      <c r="A231" s="50"/>
      <c r="AH231" s="137"/>
    </row>
    <row r="232" spans="1:34" x14ac:dyDescent="0.25">
      <c r="A232" s="50"/>
      <c r="AH232" s="137"/>
    </row>
    <row r="233" spans="1:34" x14ac:dyDescent="0.25">
      <c r="A233" s="50"/>
      <c r="AH233" s="137"/>
    </row>
    <row r="234" spans="1:34" x14ac:dyDescent="0.25">
      <c r="A234" s="50"/>
      <c r="AH234" s="137"/>
    </row>
    <row r="235" spans="1:34" x14ac:dyDescent="0.25">
      <c r="A235" s="50"/>
      <c r="AH235" s="137"/>
    </row>
    <row r="236" spans="1:34" x14ac:dyDescent="0.25">
      <c r="A236" s="50"/>
      <c r="AH236" s="137"/>
    </row>
    <row r="237" spans="1:34" x14ac:dyDescent="0.25">
      <c r="A237" s="50"/>
      <c r="AH237" s="137"/>
    </row>
    <row r="238" spans="1:34" x14ac:dyDescent="0.25">
      <c r="A238" s="50"/>
      <c r="AH238" s="137"/>
    </row>
    <row r="239" spans="1:34" x14ac:dyDescent="0.25">
      <c r="A239" s="50"/>
      <c r="AH239" s="137"/>
    </row>
    <row r="240" spans="1:34" x14ac:dyDescent="0.25">
      <c r="A240" s="50"/>
      <c r="AH240" s="137"/>
    </row>
    <row r="241" spans="1:34" x14ac:dyDescent="0.25">
      <c r="A241" s="50"/>
      <c r="AH241" s="137"/>
    </row>
    <row r="242" spans="1:34" x14ac:dyDescent="0.25">
      <c r="A242" s="50"/>
      <c r="AH242" s="137"/>
    </row>
    <row r="243" spans="1:34" x14ac:dyDescent="0.25">
      <c r="A243" s="50"/>
      <c r="AH243" s="137"/>
    </row>
    <row r="244" spans="1:34" x14ac:dyDescent="0.25">
      <c r="A244" s="50"/>
      <c r="AH244" s="137"/>
    </row>
    <row r="245" spans="1:34" x14ac:dyDescent="0.25">
      <c r="A245" s="50"/>
      <c r="AH245" s="137"/>
    </row>
    <row r="246" spans="1:34" x14ac:dyDescent="0.25">
      <c r="A246" s="50"/>
      <c r="AH246" s="137"/>
    </row>
    <row r="247" spans="1:34" x14ac:dyDescent="0.25">
      <c r="A247" s="50"/>
      <c r="AH247" s="137"/>
    </row>
    <row r="248" spans="1:34" x14ac:dyDescent="0.25">
      <c r="A248" s="50"/>
      <c r="AH248" s="137"/>
    </row>
    <row r="249" spans="1:34" x14ac:dyDescent="0.25">
      <c r="A249" s="50"/>
      <c r="AH249" s="137"/>
    </row>
    <row r="250" spans="1:34" x14ac:dyDescent="0.25">
      <c r="A250" s="50"/>
      <c r="AH250" s="137"/>
    </row>
    <row r="251" spans="1:34" x14ac:dyDescent="0.25">
      <c r="A251" s="50"/>
      <c r="AH251" s="137"/>
    </row>
    <row r="252" spans="1:34" x14ac:dyDescent="0.25">
      <c r="A252" s="50"/>
      <c r="AH252" s="137"/>
    </row>
    <row r="253" spans="1:34" x14ac:dyDescent="0.25">
      <c r="A253" s="50"/>
      <c r="AH253" s="137"/>
    </row>
    <row r="254" spans="1:34" x14ac:dyDescent="0.25">
      <c r="A254" s="50"/>
      <c r="AH254" s="137"/>
    </row>
    <row r="255" spans="1:34" x14ac:dyDescent="0.25">
      <c r="A255" s="50"/>
      <c r="AH255" s="137"/>
    </row>
    <row r="256" spans="1:34" x14ac:dyDescent="0.25">
      <c r="A256" s="50"/>
      <c r="AH256" s="137"/>
    </row>
    <row r="257" spans="1:34" x14ac:dyDescent="0.25">
      <c r="A257" s="50"/>
      <c r="AH257" s="137"/>
    </row>
    <row r="258" spans="1:34" x14ac:dyDescent="0.25">
      <c r="A258" s="50"/>
      <c r="AH258" s="137"/>
    </row>
    <row r="259" spans="1:34" x14ac:dyDescent="0.25">
      <c r="A259" s="50"/>
      <c r="AH259" s="137"/>
    </row>
    <row r="260" spans="1:34" x14ac:dyDescent="0.25">
      <c r="A260" s="50"/>
      <c r="AH260" s="137"/>
    </row>
    <row r="261" spans="1:34" x14ac:dyDescent="0.25">
      <c r="A261" s="50"/>
      <c r="AH261" s="137"/>
    </row>
    <row r="262" spans="1:34" x14ac:dyDescent="0.25">
      <c r="A262" s="50"/>
      <c r="AH262" s="137"/>
    </row>
    <row r="263" spans="1:34" x14ac:dyDescent="0.25">
      <c r="A263" s="50"/>
      <c r="AH263" s="137"/>
    </row>
    <row r="264" spans="1:34" x14ac:dyDescent="0.25">
      <c r="A264" s="50"/>
      <c r="AH264" s="137"/>
    </row>
    <row r="265" spans="1:34" x14ac:dyDescent="0.25">
      <c r="A265" s="50"/>
      <c r="AH265" s="137"/>
    </row>
    <row r="266" spans="1:34" x14ac:dyDescent="0.25">
      <c r="A266" s="50"/>
      <c r="AH266" s="137"/>
    </row>
    <row r="267" spans="1:34" x14ac:dyDescent="0.25">
      <c r="A267" s="50"/>
      <c r="AH267" s="137"/>
    </row>
    <row r="268" spans="1:34" x14ac:dyDescent="0.25">
      <c r="A268" s="50"/>
      <c r="AH268" s="137"/>
    </row>
    <row r="269" spans="1:34" x14ac:dyDescent="0.25">
      <c r="A269" s="50"/>
      <c r="AH269" s="137"/>
    </row>
    <row r="270" spans="1:34" x14ac:dyDescent="0.25">
      <c r="A270" s="50"/>
      <c r="AH270" s="137"/>
    </row>
    <row r="271" spans="1:34" x14ac:dyDescent="0.25">
      <c r="A271" s="50"/>
      <c r="AH271" s="137"/>
    </row>
    <row r="272" spans="1:34" x14ac:dyDescent="0.25">
      <c r="A272" s="50"/>
      <c r="AH272" s="137"/>
    </row>
    <row r="273" spans="1:34" x14ac:dyDescent="0.25">
      <c r="A273" s="50"/>
      <c r="AH273" s="137"/>
    </row>
    <row r="274" spans="1:34" x14ac:dyDescent="0.25">
      <c r="A274" s="50"/>
      <c r="AH274" s="137"/>
    </row>
    <row r="275" spans="1:34" x14ac:dyDescent="0.25">
      <c r="A275" s="50"/>
      <c r="AH275" s="137"/>
    </row>
    <row r="276" spans="1:34" x14ac:dyDescent="0.25">
      <c r="A276" s="50"/>
      <c r="AH276" s="137"/>
    </row>
    <row r="277" spans="1:34" x14ac:dyDescent="0.25">
      <c r="A277" s="50"/>
      <c r="AH277" s="137"/>
    </row>
    <row r="278" spans="1:34" x14ac:dyDescent="0.25">
      <c r="A278" s="50"/>
      <c r="AH278" s="137"/>
    </row>
    <row r="279" spans="1:34" x14ac:dyDescent="0.25">
      <c r="A279" s="50"/>
      <c r="AH279" s="137"/>
    </row>
    <row r="280" spans="1:34" x14ac:dyDescent="0.25">
      <c r="A280" s="50"/>
      <c r="AH280" s="137"/>
    </row>
    <row r="281" spans="1:34" x14ac:dyDescent="0.25">
      <c r="A281" s="50"/>
      <c r="AH281" s="137"/>
    </row>
    <row r="282" spans="1:34" x14ac:dyDescent="0.25">
      <c r="A282" s="50"/>
      <c r="AH282" s="137"/>
    </row>
    <row r="283" spans="1:34" x14ac:dyDescent="0.25">
      <c r="A283" s="50"/>
      <c r="AH283" s="137"/>
    </row>
    <row r="284" spans="1:34" x14ac:dyDescent="0.25">
      <c r="A284" s="50"/>
      <c r="AH284" s="137"/>
    </row>
    <row r="285" spans="1:34" x14ac:dyDescent="0.25">
      <c r="A285" s="50"/>
      <c r="AH285" s="137"/>
    </row>
    <row r="286" spans="1:34" x14ac:dyDescent="0.25">
      <c r="A286" s="50"/>
      <c r="AH286" s="137"/>
    </row>
    <row r="287" spans="1:34" x14ac:dyDescent="0.25">
      <c r="A287" s="50"/>
      <c r="AH287" s="137"/>
    </row>
    <row r="288" spans="1:34" x14ac:dyDescent="0.25">
      <c r="A288" s="50"/>
      <c r="AH288" s="137"/>
    </row>
    <row r="289" spans="1:34" x14ac:dyDescent="0.25">
      <c r="A289" s="50"/>
      <c r="AH289" s="137"/>
    </row>
    <row r="290" spans="1:34" x14ac:dyDescent="0.25">
      <c r="A290" s="50"/>
      <c r="AH290" s="137"/>
    </row>
    <row r="291" spans="1:34" x14ac:dyDescent="0.25">
      <c r="A291" s="50"/>
      <c r="AH291" s="137"/>
    </row>
    <row r="292" spans="1:34" x14ac:dyDescent="0.25">
      <c r="A292" s="50"/>
      <c r="AH292" s="137"/>
    </row>
    <row r="293" spans="1:34" x14ac:dyDescent="0.25">
      <c r="A293" s="50"/>
      <c r="AH293" s="137"/>
    </row>
    <row r="294" spans="1:34" x14ac:dyDescent="0.25">
      <c r="A294" s="50"/>
      <c r="AH294" s="137"/>
    </row>
    <row r="295" spans="1:34" x14ac:dyDescent="0.25">
      <c r="A295" s="50"/>
      <c r="AH295" s="137"/>
    </row>
    <row r="296" spans="1:34" x14ac:dyDescent="0.25">
      <c r="A296" s="50"/>
      <c r="AH296" s="137"/>
    </row>
    <row r="297" spans="1:34" x14ac:dyDescent="0.25">
      <c r="A297" s="50"/>
      <c r="AH297" s="137"/>
    </row>
    <row r="298" spans="1:34" x14ac:dyDescent="0.25">
      <c r="A298" s="50"/>
      <c r="AH298" s="137"/>
    </row>
    <row r="299" spans="1:34" x14ac:dyDescent="0.25">
      <c r="A299" s="50"/>
      <c r="AH299" s="137"/>
    </row>
    <row r="300" spans="1:34" x14ac:dyDescent="0.25">
      <c r="A300" s="50"/>
      <c r="AH300" s="137"/>
    </row>
    <row r="301" spans="1:34" x14ac:dyDescent="0.25">
      <c r="A301" s="50"/>
      <c r="AH301" s="137"/>
    </row>
    <row r="302" spans="1:34" x14ac:dyDescent="0.25">
      <c r="A302" s="50"/>
      <c r="AH302" s="137"/>
    </row>
    <row r="303" spans="1:34" x14ac:dyDescent="0.25">
      <c r="A303" s="50"/>
      <c r="AH303" s="137"/>
    </row>
    <row r="304" spans="1:34" x14ac:dyDescent="0.25">
      <c r="A304" s="50"/>
      <c r="AH304" s="137"/>
    </row>
    <row r="305" spans="1:34" x14ac:dyDescent="0.25">
      <c r="A305" s="50"/>
      <c r="AH305" s="137"/>
    </row>
    <row r="306" spans="1:34" x14ac:dyDescent="0.25">
      <c r="A306" s="50"/>
      <c r="AH306" s="137"/>
    </row>
    <row r="307" spans="1:34" x14ac:dyDescent="0.25">
      <c r="A307" s="50"/>
      <c r="AH307" s="137"/>
    </row>
    <row r="308" spans="1:34" x14ac:dyDescent="0.25">
      <c r="A308" s="50"/>
      <c r="AH308" s="137"/>
    </row>
    <row r="309" spans="1:34" x14ac:dyDescent="0.25">
      <c r="A309" s="50"/>
      <c r="AH309" s="137"/>
    </row>
    <row r="310" spans="1:34" x14ac:dyDescent="0.25">
      <c r="A310" s="50"/>
      <c r="AH310" s="137"/>
    </row>
    <row r="311" spans="1:34" x14ac:dyDescent="0.25">
      <c r="A311" s="50"/>
      <c r="AH311" s="137"/>
    </row>
    <row r="312" spans="1:34" x14ac:dyDescent="0.25">
      <c r="A312" s="50"/>
      <c r="AH312" s="137"/>
    </row>
    <row r="313" spans="1:34" x14ac:dyDescent="0.25">
      <c r="A313" s="50"/>
      <c r="AH313" s="137"/>
    </row>
    <row r="314" spans="1:34" x14ac:dyDescent="0.25">
      <c r="A314" s="50"/>
      <c r="AH314" s="137"/>
    </row>
    <row r="315" spans="1:34" x14ac:dyDescent="0.25">
      <c r="A315" s="50"/>
      <c r="AH315" s="137"/>
    </row>
    <row r="316" spans="1:34" x14ac:dyDescent="0.25">
      <c r="A316" s="50"/>
      <c r="AH316" s="137"/>
    </row>
    <row r="317" spans="1:34" x14ac:dyDescent="0.25">
      <c r="A317" s="50"/>
      <c r="AH317" s="137"/>
    </row>
    <row r="318" spans="1:34" x14ac:dyDescent="0.25">
      <c r="A318" s="50"/>
      <c r="AH318" s="137"/>
    </row>
    <row r="319" spans="1:34" x14ac:dyDescent="0.25">
      <c r="A319" s="50"/>
      <c r="AH319" s="137"/>
    </row>
    <row r="320" spans="1:34" x14ac:dyDescent="0.25">
      <c r="A320" s="50"/>
      <c r="AH320" s="137"/>
    </row>
    <row r="321" spans="1:34" x14ac:dyDescent="0.25">
      <c r="A321" s="50"/>
      <c r="AH321" s="137"/>
    </row>
    <row r="322" spans="1:34" x14ac:dyDescent="0.25">
      <c r="A322" s="50"/>
      <c r="AH322" s="137"/>
    </row>
    <row r="323" spans="1:34" x14ac:dyDescent="0.25">
      <c r="A323" s="50"/>
      <c r="AH323" s="137"/>
    </row>
    <row r="324" spans="1:34" x14ac:dyDescent="0.25">
      <c r="A324" s="50"/>
      <c r="AH324" s="137"/>
    </row>
    <row r="325" spans="1:34" x14ac:dyDescent="0.25">
      <c r="A325" s="50"/>
      <c r="AH325" s="137"/>
    </row>
    <row r="326" spans="1:34" x14ac:dyDescent="0.25">
      <c r="A326" s="50"/>
      <c r="AH326" s="137"/>
    </row>
    <row r="327" spans="1:34" x14ac:dyDescent="0.25">
      <c r="A327" s="50"/>
      <c r="AH327" s="137"/>
    </row>
    <row r="328" spans="1:34" x14ac:dyDescent="0.25">
      <c r="A328" s="50"/>
      <c r="AH328" s="137"/>
    </row>
    <row r="329" spans="1:34" x14ac:dyDescent="0.25">
      <c r="A329" s="50"/>
    </row>
    <row r="330" spans="1:34" x14ac:dyDescent="0.25">
      <c r="A330" s="50"/>
    </row>
    <row r="331" spans="1:34" x14ac:dyDescent="0.25">
      <c r="A331" s="50"/>
    </row>
    <row r="332" spans="1:34" x14ac:dyDescent="0.25">
      <c r="A332" s="50"/>
    </row>
    <row r="333" spans="1:34" x14ac:dyDescent="0.25">
      <c r="A333" s="50"/>
    </row>
    <row r="334" spans="1:34" x14ac:dyDescent="0.25">
      <c r="A334" s="50"/>
    </row>
    <row r="335" spans="1:34" x14ac:dyDescent="0.25">
      <c r="A335" s="50"/>
    </row>
    <row r="336" spans="1:34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ColWidth="9.125" defaultRowHeight="13.2" x14ac:dyDescent="0.25"/>
  <cols>
    <col min="1" max="16384" width="9.125" style="119"/>
  </cols>
  <sheetData>
    <row r="3" spans="2:2" x14ac:dyDescent="0.25">
      <c r="B3" s="119" t="s">
        <v>102</v>
      </c>
    </row>
    <row r="4" spans="2:2" x14ac:dyDescent="0.25">
      <c r="B4" s="119" t="s">
        <v>103</v>
      </c>
    </row>
    <row r="5" spans="2:2" x14ac:dyDescent="0.25">
      <c r="B5" s="120" t="s">
        <v>120</v>
      </c>
    </row>
    <row r="6" spans="2:2" x14ac:dyDescent="0.25">
      <c r="B6" s="120" t="s">
        <v>121</v>
      </c>
    </row>
    <row r="7" spans="2:2" x14ac:dyDescent="0.25">
      <c r="B7" s="120" t="s">
        <v>109</v>
      </c>
    </row>
    <row r="8" spans="2:2" x14ac:dyDescent="0.25">
      <c r="B8" s="119" t="s">
        <v>105</v>
      </c>
    </row>
    <row r="9" spans="2:2" x14ac:dyDescent="0.25">
      <c r="B9" s="119" t="s">
        <v>116</v>
      </c>
    </row>
    <row r="10" spans="2:2" x14ac:dyDescent="0.25">
      <c r="B10" s="120" t="s">
        <v>115</v>
      </c>
    </row>
    <row r="11" spans="2:2" x14ac:dyDescent="0.25">
      <c r="B11" s="119" t="s">
        <v>104</v>
      </c>
    </row>
    <row r="13" spans="2:2" x14ac:dyDescent="0.25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199999999999999" x14ac:dyDescent="0.2"/>
  <cols>
    <col min="2" max="2" width="18.25" customWidth="1"/>
    <col min="3" max="3" width="18.125" customWidth="1"/>
    <col min="10" max="10" width="11" bestFit="1" customWidth="1"/>
  </cols>
  <sheetData>
    <row r="1" spans="1:12" x14ac:dyDescent="0.2">
      <c r="A1">
        <v>4</v>
      </c>
      <c r="B1" t="s">
        <v>1</v>
      </c>
    </row>
    <row r="2" spans="1:12" x14ac:dyDescent="0.2">
      <c r="A2">
        <v>5</v>
      </c>
      <c r="B2" t="s">
        <v>5</v>
      </c>
      <c r="D2" s="1" t="s">
        <v>37</v>
      </c>
      <c r="I2" s="1" t="s">
        <v>33</v>
      </c>
    </row>
    <row r="3" spans="1:12" x14ac:dyDescent="0.2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2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2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2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2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2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2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2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2">
      <c r="D11">
        <v>4</v>
      </c>
      <c r="E11" t="s">
        <v>43</v>
      </c>
      <c r="F11">
        <v>3</v>
      </c>
      <c r="G11" t="s">
        <v>18</v>
      </c>
    </row>
    <row r="12" spans="1:12" x14ac:dyDescent="0.2">
      <c r="D12">
        <v>11</v>
      </c>
      <c r="E12" t="s">
        <v>43</v>
      </c>
      <c r="F12">
        <v>3</v>
      </c>
      <c r="G12" t="s">
        <v>19</v>
      </c>
    </row>
    <row r="13" spans="1:12" x14ac:dyDescent="0.2">
      <c r="D13">
        <v>19</v>
      </c>
      <c r="E13" t="s">
        <v>43</v>
      </c>
      <c r="F13">
        <v>3</v>
      </c>
      <c r="G13" t="s">
        <v>20</v>
      </c>
    </row>
    <row r="14" spans="1:12" x14ac:dyDescent="0.2">
      <c r="D14">
        <v>2</v>
      </c>
      <c r="E14" t="s">
        <v>43</v>
      </c>
      <c r="F14">
        <v>3</v>
      </c>
      <c r="G14" t="s">
        <v>21</v>
      </c>
    </row>
    <row r="15" spans="1:12" x14ac:dyDescent="0.2">
      <c r="D15">
        <v>20</v>
      </c>
      <c r="E15" t="s">
        <v>44</v>
      </c>
      <c r="F15">
        <v>4</v>
      </c>
      <c r="G15" t="s">
        <v>22</v>
      </c>
    </row>
    <row r="16" spans="1:12" x14ac:dyDescent="0.2">
      <c r="D16">
        <v>18</v>
      </c>
      <c r="E16" t="s">
        <v>45</v>
      </c>
      <c r="F16">
        <v>5</v>
      </c>
      <c r="G16" t="s">
        <v>23</v>
      </c>
    </row>
    <row r="17" spans="4:7" x14ac:dyDescent="0.2">
      <c r="D17">
        <v>5</v>
      </c>
      <c r="E17" t="s">
        <v>39</v>
      </c>
      <c r="F17">
        <v>6</v>
      </c>
      <c r="G17" t="s">
        <v>24</v>
      </c>
    </row>
    <row r="18" spans="4:7" x14ac:dyDescent="0.2">
      <c r="D18">
        <v>21</v>
      </c>
      <c r="E18" t="s">
        <v>39</v>
      </c>
      <c r="F18">
        <v>6</v>
      </c>
      <c r="G18" t="s">
        <v>25</v>
      </c>
    </row>
    <row r="19" spans="4:7" x14ac:dyDescent="0.2">
      <c r="D19">
        <v>3</v>
      </c>
      <c r="E19" t="s">
        <v>46</v>
      </c>
      <c r="F19">
        <v>7</v>
      </c>
      <c r="G19" t="s">
        <v>27</v>
      </c>
    </row>
    <row r="20" spans="4:7" x14ac:dyDescent="0.2">
      <c r="D20">
        <v>10</v>
      </c>
      <c r="E20" t="s">
        <v>46</v>
      </c>
      <c r="F20">
        <v>7</v>
      </c>
      <c r="G20" t="s">
        <v>26</v>
      </c>
    </row>
    <row r="21" spans="4:7" x14ac:dyDescent="0.2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199999999999999" x14ac:dyDescent="0.2"/>
  <cols>
    <col min="2" max="2" width="10" bestFit="1" customWidth="1"/>
  </cols>
  <sheetData>
    <row r="2" spans="2:2" ht="13.2" x14ac:dyDescent="0.25">
      <c r="B2" s="121">
        <v>37039</v>
      </c>
    </row>
    <row r="3" spans="2:2" ht="13.2" x14ac:dyDescent="0.25">
      <c r="B3" s="121">
        <v>37076</v>
      </c>
    </row>
    <row r="4" spans="2:2" ht="13.2" x14ac:dyDescent="0.25">
      <c r="B4" s="121">
        <v>37137</v>
      </c>
    </row>
    <row r="5" spans="2:2" ht="13.2" x14ac:dyDescent="0.25">
      <c r="B5" s="121">
        <v>37217</v>
      </c>
    </row>
    <row r="6" spans="2:2" ht="13.2" x14ac:dyDescent="0.25">
      <c r="B6" s="121">
        <v>37250</v>
      </c>
    </row>
    <row r="7" spans="2:2" ht="13.2" x14ac:dyDescent="0.25">
      <c r="B7" s="121">
        <v>37257</v>
      </c>
    </row>
    <row r="8" spans="2:2" ht="13.2" x14ac:dyDescent="0.25">
      <c r="B8" s="121">
        <v>37403</v>
      </c>
    </row>
    <row r="9" spans="2:2" ht="13.2" x14ac:dyDescent="0.25">
      <c r="B9" s="121">
        <v>37441</v>
      </c>
    </row>
    <row r="10" spans="2:2" ht="13.2" x14ac:dyDescent="0.25">
      <c r="B10" s="121">
        <v>37501</v>
      </c>
    </row>
    <row r="11" spans="2:2" ht="13.2" x14ac:dyDescent="0.25">
      <c r="B11" s="121">
        <v>37588</v>
      </c>
    </row>
    <row r="12" spans="2:2" ht="13.2" x14ac:dyDescent="0.25">
      <c r="B12" s="121">
        <v>37615</v>
      </c>
    </row>
    <row r="13" spans="2:2" ht="13.2" x14ac:dyDescent="0.25">
      <c r="B13" s="121">
        <v>37622</v>
      </c>
    </row>
    <row r="14" spans="2:2" ht="13.2" x14ac:dyDescent="0.25">
      <c r="B14" s="121">
        <v>37767</v>
      </c>
    </row>
    <row r="15" spans="2:2" ht="13.2" x14ac:dyDescent="0.25">
      <c r="B15" s="121">
        <v>37806</v>
      </c>
    </row>
    <row r="16" spans="2:2" ht="13.2" x14ac:dyDescent="0.25">
      <c r="B16" s="121">
        <v>37865</v>
      </c>
    </row>
    <row r="17" spans="2:2" ht="13.2" x14ac:dyDescent="0.25">
      <c r="B17" s="121">
        <v>37952</v>
      </c>
    </row>
    <row r="18" spans="2:2" ht="13.2" x14ac:dyDescent="0.25">
      <c r="B18" s="121">
        <v>37980</v>
      </c>
    </row>
    <row r="19" spans="2:2" ht="13.2" x14ac:dyDescent="0.25">
      <c r="B19" s="121">
        <v>37987</v>
      </c>
    </row>
    <row r="20" spans="2:2" ht="13.2" x14ac:dyDescent="0.25">
      <c r="B20" s="121">
        <v>38138</v>
      </c>
    </row>
    <row r="21" spans="2:2" ht="13.2" x14ac:dyDescent="0.25">
      <c r="B21" s="121">
        <v>38173</v>
      </c>
    </row>
    <row r="22" spans="2:2" ht="13.2" x14ac:dyDescent="0.25">
      <c r="B22" s="121">
        <v>38236</v>
      </c>
    </row>
    <row r="23" spans="2:2" ht="13.2" x14ac:dyDescent="0.25">
      <c r="B23" s="121">
        <v>38316</v>
      </c>
    </row>
    <row r="24" spans="2:2" ht="13.2" x14ac:dyDescent="0.25">
      <c r="B24" s="121">
        <v>38346</v>
      </c>
    </row>
    <row r="25" spans="2:2" ht="13.2" x14ac:dyDescent="0.25">
      <c r="B25" s="121">
        <v>38353</v>
      </c>
    </row>
    <row r="26" spans="2:2" ht="13.2" x14ac:dyDescent="0.25">
      <c r="B26" s="121">
        <v>38502</v>
      </c>
    </row>
    <row r="27" spans="2:2" ht="13.2" x14ac:dyDescent="0.25">
      <c r="B27" s="121">
        <v>38537</v>
      </c>
    </row>
    <row r="28" spans="2:2" ht="13.2" x14ac:dyDescent="0.25">
      <c r="B28" s="121">
        <v>38600</v>
      </c>
    </row>
    <row r="29" spans="2:2" ht="13.2" x14ac:dyDescent="0.25">
      <c r="B29" s="121">
        <v>38680</v>
      </c>
    </row>
    <row r="30" spans="2:2" ht="13.2" x14ac:dyDescent="0.25">
      <c r="B30" s="121">
        <v>38712</v>
      </c>
    </row>
    <row r="31" spans="2:2" ht="13.2" x14ac:dyDescent="0.25">
      <c r="B31" s="121">
        <v>38719</v>
      </c>
    </row>
    <row r="32" spans="2:2" ht="13.2" x14ac:dyDescent="0.25">
      <c r="B32" s="121">
        <v>38866</v>
      </c>
    </row>
    <row r="33" spans="2:2" ht="13.2" x14ac:dyDescent="0.25">
      <c r="B33" s="121">
        <v>38902</v>
      </c>
    </row>
    <row r="34" spans="2:2" ht="13.2" x14ac:dyDescent="0.25">
      <c r="B34" s="121">
        <v>38964</v>
      </c>
    </row>
    <row r="35" spans="2:2" ht="13.2" x14ac:dyDescent="0.25">
      <c r="B35" s="121">
        <v>39044</v>
      </c>
    </row>
    <row r="36" spans="2:2" ht="13.2" x14ac:dyDescent="0.25">
      <c r="B36" s="121">
        <v>39076</v>
      </c>
    </row>
    <row r="37" spans="2:2" ht="13.2" x14ac:dyDescent="0.25">
      <c r="B37" s="121">
        <v>39083</v>
      </c>
    </row>
    <row r="38" spans="2:2" ht="13.2" x14ac:dyDescent="0.25">
      <c r="B38" s="121">
        <v>39230</v>
      </c>
    </row>
    <row r="39" spans="2:2" ht="13.2" x14ac:dyDescent="0.25">
      <c r="B39" s="121">
        <v>39267</v>
      </c>
    </row>
    <row r="40" spans="2:2" ht="13.2" x14ac:dyDescent="0.25">
      <c r="B40" s="121">
        <v>39328</v>
      </c>
    </row>
    <row r="41" spans="2:2" ht="13.2" x14ac:dyDescent="0.25">
      <c r="B41" s="121">
        <v>39408</v>
      </c>
    </row>
    <row r="42" spans="2:2" ht="13.2" x14ac:dyDescent="0.25">
      <c r="B42" s="121">
        <v>39441</v>
      </c>
    </row>
    <row r="43" spans="2:2" ht="13.2" x14ac:dyDescent="0.25">
      <c r="B43" s="121">
        <v>39448</v>
      </c>
    </row>
    <row r="44" spans="2:2" ht="13.2" x14ac:dyDescent="0.25">
      <c r="B44" s="121">
        <v>39594</v>
      </c>
    </row>
    <row r="45" spans="2:2" ht="13.2" x14ac:dyDescent="0.25">
      <c r="B45" s="121">
        <v>39633</v>
      </c>
    </row>
    <row r="46" spans="2:2" ht="13.2" x14ac:dyDescent="0.25">
      <c r="B46" s="121">
        <v>39692</v>
      </c>
    </row>
    <row r="47" spans="2:2" ht="13.2" x14ac:dyDescent="0.25">
      <c r="B47" s="121">
        <v>39779</v>
      </c>
    </row>
    <row r="48" spans="2:2" ht="13.2" x14ac:dyDescent="0.25">
      <c r="B48" s="121">
        <v>39807</v>
      </c>
    </row>
    <row r="49" spans="2:2" ht="13.2" x14ac:dyDescent="0.25">
      <c r="B49" s="121">
        <v>39814</v>
      </c>
    </row>
    <row r="50" spans="2:2" ht="13.2" x14ac:dyDescent="0.25">
      <c r="B50" s="121">
        <v>39958</v>
      </c>
    </row>
    <row r="51" spans="2:2" ht="13.2" x14ac:dyDescent="0.25">
      <c r="B51" s="121">
        <v>39997</v>
      </c>
    </row>
    <row r="52" spans="2:2" ht="13.2" x14ac:dyDescent="0.25">
      <c r="B52" s="121">
        <v>40063</v>
      </c>
    </row>
    <row r="53" spans="2:2" ht="13.2" x14ac:dyDescent="0.25">
      <c r="B53" s="121">
        <v>40143</v>
      </c>
    </row>
    <row r="54" spans="2:2" ht="13.2" x14ac:dyDescent="0.25">
      <c r="B54" s="121">
        <v>40172</v>
      </c>
    </row>
    <row r="55" spans="2:2" ht="13.2" x14ac:dyDescent="0.25">
      <c r="B55" s="121">
        <v>40179</v>
      </c>
    </row>
    <row r="56" spans="2:2" ht="13.2" x14ac:dyDescent="0.25">
      <c r="B56" s="121">
        <v>40329</v>
      </c>
    </row>
    <row r="57" spans="2:2" ht="13.2" x14ac:dyDescent="0.25">
      <c r="B57" s="121">
        <v>40364</v>
      </c>
    </row>
    <row r="58" spans="2:2" ht="13.2" x14ac:dyDescent="0.25">
      <c r="B58" s="121">
        <v>40427</v>
      </c>
    </row>
    <row r="59" spans="2:2" ht="13.2" x14ac:dyDescent="0.25">
      <c r="B59" s="121">
        <v>40507</v>
      </c>
    </row>
    <row r="60" spans="2:2" ht="13.2" x14ac:dyDescent="0.25">
      <c r="B60" s="121">
        <v>40537</v>
      </c>
    </row>
    <row r="61" spans="2:2" ht="13.2" x14ac:dyDescent="0.25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ColWidth="9.125" defaultRowHeight="10.199999999999999" x14ac:dyDescent="0.2"/>
  <cols>
    <col min="1" max="1" width="19.625" style="152" customWidth="1"/>
    <col min="2" max="3" width="9.125" style="152" hidden="1" customWidth="1"/>
    <col min="4" max="4" width="0.125" style="152" customWidth="1"/>
    <col min="5" max="5" width="9.125" style="152" hidden="1" customWidth="1"/>
    <col min="6" max="8" width="0" style="152" hidden="1" customWidth="1"/>
    <col min="9" max="16384" width="9.125" style="152"/>
  </cols>
  <sheetData>
    <row r="1" spans="1:27" ht="45.75" customHeight="1" x14ac:dyDescent="0.2"/>
    <row r="2" spans="1:27" ht="13.8" thickBot="1" x14ac:dyDescent="0.3">
      <c r="A2" s="153">
        <f>crvDate</f>
        <v>37181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399999999999999" thickBot="1" x14ac:dyDescent="0.35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3.2" x14ac:dyDescent="0.25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26</v>
      </c>
      <c r="K4" s="170">
        <f>'P2'!U4</f>
        <v>28</v>
      </c>
      <c r="L4" s="170">
        <f>'P2'!V4</f>
        <v>36.25</v>
      </c>
      <c r="M4" s="171">
        <f>AVERAGE('P2'!S4:V4)</f>
        <v>30.083333333333332</v>
      </c>
      <c r="N4" s="169">
        <f>'P2'!W4</f>
        <v>36.25</v>
      </c>
      <c r="O4" s="170">
        <f>'P2'!X4</f>
        <v>34</v>
      </c>
      <c r="P4" s="170">
        <f>'P2'!Y4</f>
        <v>30.5</v>
      </c>
      <c r="Q4" s="172">
        <f>AVERAGE('P2'!Z4:AB4)</f>
        <v>27.5</v>
      </c>
      <c r="R4" s="172">
        <f>AVERAGE('P2'!AC4:AE4)</f>
        <v>43.666666666666664</v>
      </c>
      <c r="S4" s="172">
        <f>AVERAGE('P2'!AF4:AH4)</f>
        <v>35.416666666666664</v>
      </c>
      <c r="T4" s="173">
        <f>AVERAGE('P2'!W4:AH4)</f>
        <v>35.041666666666664</v>
      </c>
      <c r="U4" s="174">
        <f>AVERAGE('P2'!AI4:AT4)</f>
        <v>38.229166666666664</v>
      </c>
      <c r="V4" s="175">
        <f>AVERAGE('P2'!AU4:BF4)</f>
        <v>38.634166666666673</v>
      </c>
      <c r="W4" s="175">
        <f>AVERAGE('P2'!BG4:BI4,'P2'!BS4:BU4,'P2'!CE4:CG4,'P2'!CQ4:CS4,'P2'!DC4:DE4,'P2'!DO4:DQ4,'P2'!EA4:EC4,'P2'!EM4:EO4,'P2'!EY4:FA4,'P2'!FK4:FM4)</f>
        <v>40.838333333333338</v>
      </c>
      <c r="X4" s="172">
        <f>AVERAGE('P2'!BJ4:BL4,'P2'!BV4:BX4,'P2'!CH4:CJ4,'P2'!CT4:CV4,'P2'!DF4:DH4,'P2'!DR4:DT4,'P2'!ED4:EF4,'P2'!EP4:ER4,'P2'!FB4:FD4,'P2'!FN4:FP4)</f>
        <v>36.321999999999996</v>
      </c>
      <c r="Y4" s="172">
        <f>AVERAGE('P2'!BM4:BO4,'P2'!BY4:CA4,'P2'!CK4:CM4,'P2'!CW4:CY4,'P2'!DI4:DK4,'P2'!DU4:DW4,'P2'!EG4:EI4,'P2'!ES4:EU4,'P2'!FE4:FG4,'P2'!FQ4:FS4)</f>
        <v>47.137333333333331</v>
      </c>
      <c r="Z4" s="172">
        <f>AVERAGE('P2'!BP4:BR4,'P2'!CB4:CD4,'P2'!CN4:CP4,'P2'!CZ4:DB4,'P2'!DL4:DN4,'P2'!DX4:DZ4,'P2'!EJ4:EL4,'P2'!EV4:EX4,'P2'!FH4:FJ4,'P2'!FT4:FV4)</f>
        <v>40.695</v>
      </c>
      <c r="AA4" s="173">
        <f>AVERAGE('P2'!BG4:FV4)</f>
        <v>41.248166666666663</v>
      </c>
    </row>
    <row r="5" spans="1:27" ht="13.2" x14ac:dyDescent="0.25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28</v>
      </c>
      <c r="K5" s="170">
        <f>'P2'!U6</f>
        <v>28.75</v>
      </c>
      <c r="L5" s="170">
        <f>'P2'!V6</f>
        <v>36.5</v>
      </c>
      <c r="M5" s="171">
        <f>AVERAGE('P2'!S6:V6)</f>
        <v>31.083333333333332</v>
      </c>
      <c r="N5" s="169">
        <f>'P2'!W6</f>
        <v>36.25</v>
      </c>
      <c r="O5" s="170">
        <f>'P2'!X6</f>
        <v>33.9</v>
      </c>
      <c r="P5" s="170">
        <f>'P2'!Y6</f>
        <v>30.5</v>
      </c>
      <c r="Q5" s="170">
        <f>AVERAGE('P2'!Z6:AB6)</f>
        <v>29.833333333333332</v>
      </c>
      <c r="R5" s="170">
        <f>AVERAGE('P2'!AC6:AE6)</f>
        <v>46.666666666666664</v>
      </c>
      <c r="S5" s="170">
        <f>AVERAGE('P2'!AF6:AH6)</f>
        <v>34.916666666666664</v>
      </c>
      <c r="T5" s="171">
        <f>AVERAGE('P2'!W6:AH6)</f>
        <v>36.241666666666667</v>
      </c>
      <c r="U5" s="176">
        <f>AVERAGE('P2'!AI6:AT6)</f>
        <v>39.895833333333336</v>
      </c>
      <c r="V5" s="169">
        <f>AVERAGE('P2'!AU6:BF6)</f>
        <v>40.400833333333331</v>
      </c>
      <c r="W5" s="169">
        <f>AVERAGE('P2'!BG6:BI6,'P2'!BS6:BU6,'P2'!CE6:CG6,'P2'!CQ6:CS6,'P2'!DC6:DE6,'P2'!DO6:DQ6,'P2'!EA6:EC6,'P2'!EM6:EO6,'P2'!EY6:FA6,'P2'!FK6:FM6)</f>
        <v>43.37466666666667</v>
      </c>
      <c r="X5" s="170">
        <f>AVERAGE('P2'!BJ6:BL6,'P2'!BV6:BX6,'P2'!CH6:CJ6,'P2'!CT6:CV6,'P2'!DF6:DH6,'P2'!DR6:DT6,'P2'!ED6:EF6,'P2'!EP6:ER6,'P2'!FB6:FD6,'P2'!FN6:FP6)</f>
        <v>40.614999999999995</v>
      </c>
      <c r="Y5" s="170">
        <f>AVERAGE('P2'!BM6:BO6,'P2'!BY6:CA6,'P2'!CK6:CM6,'P2'!CW6:CY6,'P2'!DI6:DK6,'P2'!DU6:DW6,'P2'!EG6:EI6,'P2'!ES6:EU6,'P2'!FE6:FG6,'P2'!FQ6:FS6)</f>
        <v>52.161666666666676</v>
      </c>
      <c r="Z5" s="170">
        <f>AVERAGE('P2'!BP6:BR6,'P2'!CB6:CD6,'P2'!CN6:CP6,'P2'!CZ6:DB6,'P2'!DL6:DN6,'P2'!DX6:DZ6,'P2'!EJ6:EL6,'P2'!EV6:EX6,'P2'!FH6:FJ6,'P2'!FT6:FV6)</f>
        <v>43.222333333333331</v>
      </c>
      <c r="AA5" s="171">
        <f>AVERAGE('P2'!BG6:FV6)</f>
        <v>44.84341666666667</v>
      </c>
    </row>
    <row r="6" spans="1:27" ht="13.2" x14ac:dyDescent="0.25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28.5</v>
      </c>
      <c r="K6" s="170">
        <f>'P2'!U8</f>
        <v>29.25</v>
      </c>
      <c r="L6" s="170">
        <f>'P2'!V8</f>
        <v>36</v>
      </c>
      <c r="M6" s="171">
        <f>AVERAGE('P2'!S8:V8)</f>
        <v>31.25</v>
      </c>
      <c r="N6" s="169">
        <f>'P2'!W8</f>
        <v>35.75</v>
      </c>
      <c r="O6" s="170">
        <f>'P2'!X8</f>
        <v>35.5</v>
      </c>
      <c r="P6" s="170">
        <f>'P2'!Y8</f>
        <v>33</v>
      </c>
      <c r="Q6" s="170">
        <f>AVERAGE('P2'!Z8:AB8)</f>
        <v>32.666666666666664</v>
      </c>
      <c r="R6" s="170">
        <f>AVERAGE('P2'!AC8:AE8)</f>
        <v>47.833333333333336</v>
      </c>
      <c r="S6" s="170">
        <f>AVERAGE('P2'!AF8:AH8)</f>
        <v>37.333333333333336</v>
      </c>
      <c r="T6" s="171">
        <f>AVERAGE('P2'!W8:AH8)</f>
        <v>38.145833333333336</v>
      </c>
      <c r="U6" s="176">
        <f>AVERAGE('P2'!AI8:AT8)</f>
        <v>42.3125</v>
      </c>
      <c r="V6" s="169">
        <f>AVERAGE('P2'!AU8:BF8)</f>
        <v>42.765833333333326</v>
      </c>
      <c r="W6" s="169">
        <f>AVERAGE('P2'!BG8:BI8,'P2'!BS8:BU8,'P2'!CE8:CG8,'P2'!CQ8:CS8,'P2'!DC8:DE8,'P2'!DO8:DQ8,'P2'!EA8:EC8,'P2'!EM8:EO8,'P2'!EY8:FA8,'P2'!FK8:FM8)</f>
        <v>43.226000000000006</v>
      </c>
      <c r="X6" s="170">
        <f>AVERAGE('P2'!BJ8:BL8,'P2'!BV8:BX8,'P2'!CH8:CJ8,'P2'!CT8:CV8,'P2'!DF8:DH8,'P2'!DR8:DT8,'P2'!ED8:EF8,'P2'!EP8:ER8,'P2'!FB8:FD8,'P2'!FN8:FP8)</f>
        <v>41.903666666666666</v>
      </c>
      <c r="Y6" s="170">
        <f>AVERAGE('P2'!BM8:BO8,'P2'!BY8:CA8,'P2'!CK8:CM8,'P2'!CW8:CY8,'P2'!DI8:DK8,'P2'!DU8:DW8,'P2'!EG8:EI8,'P2'!ES8:EU8,'P2'!FE8:FG8,'P2'!FQ8:FS8)</f>
        <v>51.342333333333322</v>
      </c>
      <c r="Z6" s="170">
        <f>AVERAGE('P2'!BP8:BR8,'P2'!CB8:CD8,'P2'!CN8:CP8,'P2'!CZ8:DB8,'P2'!DL8:DN8,'P2'!DX8:DZ8,'P2'!EJ8:EL8,'P2'!EV8:EX8,'P2'!FH8:FJ8,'P2'!FT8:FV8)</f>
        <v>43.510333333333342</v>
      </c>
      <c r="AA6" s="171">
        <f>AVERAGE('P2'!BG8:FV8)</f>
        <v>44.995583333333336</v>
      </c>
    </row>
    <row r="7" spans="1:27" ht="13.2" x14ac:dyDescent="0.25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32.5</v>
      </c>
      <c r="M7" s="171">
        <f>AVERAGE('P2'!S10:V10)</f>
        <v>28.5625</v>
      </c>
      <c r="N7" s="169">
        <f>'P2'!W10</f>
        <v>33.25</v>
      </c>
      <c r="O7" s="170">
        <f>'P2'!X10</f>
        <v>33.25</v>
      </c>
      <c r="P7" s="170">
        <f>'P2'!Y10</f>
        <v>31</v>
      </c>
      <c r="Q7" s="170">
        <f>AVERAGE('P2'!Z10:AB10)</f>
        <v>32</v>
      </c>
      <c r="R7" s="170">
        <f>AVERAGE('P2'!AC10:AE10)</f>
        <v>45.916666666666664</v>
      </c>
      <c r="S7" s="170">
        <f>AVERAGE('P2'!AF10:AH10)</f>
        <v>36.5</v>
      </c>
      <c r="T7" s="171">
        <f>AVERAGE('P2'!W10:AH10)</f>
        <v>36.729166666666664</v>
      </c>
      <c r="U7" s="176">
        <f>AVERAGE('P2'!AI10:AT10)</f>
        <v>30.3125</v>
      </c>
      <c r="V7" s="169">
        <f>AVERAGE('P2'!AU10:BF10)</f>
        <v>28.4375</v>
      </c>
      <c r="W7" s="169">
        <f>AVERAGE('P2'!BG10:BI10,'P2'!BS10:BU10,'P2'!CE10:CG10,'P2'!CQ10:CS10,'P2'!DC10:DE10,'P2'!DO10:DQ10,'P2'!EA10:EC10,'P2'!EM10:EO10,'P2'!EY10:FA10,'P2'!FK10:FM10)</f>
        <v>28.750000000000011</v>
      </c>
      <c r="X7" s="170">
        <f>AVERAGE('P2'!BJ10:BL10,'P2'!BV10:BX10,'P2'!CH10:CJ10,'P2'!CT10:CV10,'P2'!DF10:DH10,'P2'!DR10:DT10,'P2'!ED10:EF10,'P2'!EP10:ER10,'P2'!FB10:FD10,'P2'!FN10:FP10)</f>
        <v>36.588333333333338</v>
      </c>
      <c r="Y7" s="170">
        <f>AVERAGE('P2'!BM10:BO10,'P2'!BY10:CA10,'P2'!CK10:CM10,'P2'!CW10:CY10,'P2'!DI10:DK10,'P2'!DU10:DW10,'P2'!EG10:EI10,'P2'!ES10:EU10,'P2'!FE10:FG10,'P2'!FQ10:FS10)</f>
        <v>45.868333333333339</v>
      </c>
      <c r="Z7" s="170">
        <f>AVERAGE('P2'!BP10:BR10,'P2'!CB10:CD10,'P2'!CN10:CP10,'P2'!CZ10:DB10,'P2'!DL10:DN10,'P2'!DX10:DZ10,'P2'!EJ10:EL10,'P2'!EV10:EX10,'P2'!FH10:FJ10,'P2'!FT10:FV10)</f>
        <v>37.20333333333334</v>
      </c>
      <c r="AA7" s="171">
        <f>AVERAGE('P2'!BG10:FV10)</f>
        <v>37.102499999999971</v>
      </c>
    </row>
    <row r="8" spans="1:27" ht="13.2" x14ac:dyDescent="0.25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29.5</v>
      </c>
      <c r="K8" s="170">
        <f>'P2'!U12</f>
        <v>28.6</v>
      </c>
      <c r="L8" s="170">
        <f>'P2'!V12</f>
        <v>34.5</v>
      </c>
      <c r="M8" s="171">
        <f>AVERAGE('P2'!S12:V12)</f>
        <v>30.866666666666664</v>
      </c>
      <c r="N8" s="169">
        <f>'P2'!W12</f>
        <v>35</v>
      </c>
      <c r="O8" s="170">
        <f>'P2'!X12</f>
        <v>34</v>
      </c>
      <c r="P8" s="170">
        <f>'P2'!Y12</f>
        <v>33.25</v>
      </c>
      <c r="Q8" s="170">
        <f>AVERAGE('P2'!Z12:AB12)</f>
        <v>34.833333333333336</v>
      </c>
      <c r="R8" s="170">
        <f>AVERAGE('P2'!AC12:AE12)</f>
        <v>47.833333333333336</v>
      </c>
      <c r="S8" s="170">
        <f>AVERAGE('P2'!AF12:AH12)</f>
        <v>37.916666666666664</v>
      </c>
      <c r="T8" s="171">
        <f>AVERAGE('P2'!W12:AH12)</f>
        <v>38.666666666666664</v>
      </c>
      <c r="U8" s="176">
        <f>AVERAGE('P2'!AI12:AT12)</f>
        <v>42.479166666666664</v>
      </c>
      <c r="V8" s="169">
        <f>AVERAGE('P2'!AU12:BF12)</f>
        <v>42.781666666666666</v>
      </c>
      <c r="W8" s="169">
        <f>AVERAGE('P2'!BG12:BI12,'P2'!BS12:BU12,'P2'!CE12:CG12,'P2'!CQ12:CS12,'P2'!DC12:DE12,'P2'!DO12:DQ12,'P2'!EA12:EC12,'P2'!EM12:EO12,'P2'!EY12:FA12,'P2'!FK12:FM12)</f>
        <v>40.363333333333323</v>
      </c>
      <c r="X8" s="170">
        <f>AVERAGE('P2'!BJ12:BL12,'P2'!BV12:BX12,'P2'!CH12:CJ12,'P2'!CT12:CV12,'P2'!DF12:DH12,'P2'!DR12:DT12,'P2'!ED12:EF12,'P2'!EP12:ER12,'P2'!FB12:FD12,'P2'!FN12:FP12)</f>
        <v>40.203333333333333</v>
      </c>
      <c r="Y8" s="170">
        <f>AVERAGE('P2'!BM12:BO12,'P2'!BY12:CA12,'P2'!CK12:CM12,'P2'!CW12:CY12,'P2'!DI12:DK12,'P2'!DU12:DW12,'P2'!EG12:EI12,'P2'!ES12:EU12,'P2'!FE12:FG12,'P2'!FQ12:FS12)</f>
        <v>56.561666666666675</v>
      </c>
      <c r="Z8" s="170">
        <f>AVERAGE('P2'!BP12:BR12,'P2'!CB12:CD12,'P2'!CN12:CP12,'P2'!CZ12:DB12,'P2'!DL12:DN12,'P2'!DX12:DZ12,'P2'!EJ12:EL12,'P2'!EV12:EX12,'P2'!FH12:FJ12,'P2'!FT12:FV12)</f>
        <v>40.598999999999997</v>
      </c>
      <c r="AA8" s="171">
        <f>AVERAGE('P2'!BG12:FV12)</f>
        <v>44.431833333333351</v>
      </c>
    </row>
    <row r="9" spans="1:27" ht="13.2" x14ac:dyDescent="0.25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27.5</v>
      </c>
      <c r="K9" s="170">
        <f>'P2'!U14</f>
        <v>27.75</v>
      </c>
      <c r="L9" s="170">
        <f>'P2'!V14</f>
        <v>32.5</v>
      </c>
      <c r="M9" s="171">
        <f>AVERAGE('P2'!S14:V14)</f>
        <v>29.25</v>
      </c>
      <c r="N9" s="169">
        <f>'P2'!W14</f>
        <v>32.75</v>
      </c>
      <c r="O9" s="170">
        <f>'P2'!X14</f>
        <v>32</v>
      </c>
      <c r="P9" s="170">
        <f>'P2'!Y14</f>
        <v>31.5</v>
      </c>
      <c r="Q9" s="170">
        <f>AVERAGE('P2'!Z14:AB14)</f>
        <v>36.666666666666664</v>
      </c>
      <c r="R9" s="170">
        <f>AVERAGE('P2'!AC14:AE14)</f>
        <v>52.166666666666664</v>
      </c>
      <c r="S9" s="170">
        <f>AVERAGE('P2'!AF14:AH14)</f>
        <v>35</v>
      </c>
      <c r="T9" s="171">
        <f>AVERAGE('P2'!W14:AH14)</f>
        <v>38.979166666666664</v>
      </c>
      <c r="U9" s="176">
        <f>AVERAGE('P2'!AI14:AT14)</f>
        <v>40.208333333333336</v>
      </c>
      <c r="V9" s="169">
        <f>AVERAGE('P2'!AU14:BF14)</f>
        <v>40.511666666666663</v>
      </c>
      <c r="W9" s="169">
        <f>AVERAGE('P2'!BG14:BI14,'P2'!BS14:BU14,'P2'!CE14:CG14,'P2'!CQ14:CS14,'P2'!DC14:DE14,'P2'!DO14:DQ14,'P2'!EA14:EC14,'P2'!EM14:EO14,'P2'!EY14:FA14,'P2'!FK14:FM14)</f>
        <v>37.29733333333332</v>
      </c>
      <c r="X9" s="170">
        <f>AVERAGE('P2'!BJ14:BL14,'P2'!BV14:BX14,'P2'!CH14:CJ14,'P2'!CT14:CV14,'P2'!DF14:DH14,'P2'!DR14:DT14,'P2'!ED14:EF14,'P2'!EP14:ER14,'P2'!FB14:FD14,'P2'!FN14:FP14)</f>
        <v>38.100999999999992</v>
      </c>
      <c r="Y9" s="170">
        <f>AVERAGE('P2'!BM14:BO14,'P2'!BY14:CA14,'P2'!CK14:CM14,'P2'!CW14:CY14,'P2'!DI14:DK14,'P2'!DU14:DW14,'P2'!EG14:EI14,'P2'!ES14:EU14,'P2'!FE14:FG14,'P2'!FQ14:FS14)</f>
        <v>55.143666666666668</v>
      </c>
      <c r="Z9" s="170">
        <f>AVERAGE('P2'!BP14:BR14,'P2'!CB14:CD14,'P2'!CN14:CP14,'P2'!CZ14:DB14,'P2'!DL14:DN14,'P2'!DX14:DZ14,'P2'!EJ14:EL14,'P2'!EV14:EX14,'P2'!FH14:FJ14,'P2'!FT14:FV14)</f>
        <v>38.102333333333327</v>
      </c>
      <c r="AA9" s="171">
        <f>AVERAGE('P2'!BG14:FV14)</f>
        <v>42.16108333333333</v>
      </c>
    </row>
    <row r="10" spans="1:27" ht="13.8" thickBot="1" x14ac:dyDescent="0.3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28.5</v>
      </c>
      <c r="K10" s="180">
        <f>'P2'!U16</f>
        <v>28.75</v>
      </c>
      <c r="L10" s="180">
        <f>'P2'!V16</f>
        <v>34.5</v>
      </c>
      <c r="M10" s="181">
        <f>AVERAGE('P2'!S16:V16)</f>
        <v>30.583333333333332</v>
      </c>
      <c r="N10" s="179">
        <f>'P2'!W16</f>
        <v>34.25</v>
      </c>
      <c r="O10" s="180">
        <f>'P2'!X16</f>
        <v>33.25</v>
      </c>
      <c r="P10" s="180">
        <f>'P2'!Y16</f>
        <v>32.75</v>
      </c>
      <c r="Q10" s="180">
        <f>AVERAGE('P2'!Z16:AB16)</f>
        <v>40</v>
      </c>
      <c r="R10" s="180">
        <f>AVERAGE('P2'!AC16:AE16)</f>
        <v>60.166666666666664</v>
      </c>
      <c r="S10" s="180">
        <f>AVERAGE('P2'!AF16:AH16)</f>
        <v>37.166666666666664</v>
      </c>
      <c r="T10" s="181">
        <f>AVERAGE('P2'!W16:AH16)</f>
        <v>42.6875</v>
      </c>
      <c r="U10" s="182">
        <f>AVERAGE('P2'!AI16:AT16)</f>
        <v>43.541666666666664</v>
      </c>
      <c r="V10" s="179">
        <f>AVERAGE('P2'!AU16:BF16)</f>
        <v>43.844166666666666</v>
      </c>
      <c r="W10" s="179">
        <f>AVERAGE('P2'!BG16:BI16,'P2'!BS16:BU16,'P2'!CE16:CG16,'P2'!CQ16:CS16,'P2'!DC16:DE16,'P2'!DO16:DQ16,'P2'!EA16:EC16,'P2'!EM16:EO16,'P2'!EY16:FA16,'P2'!FK16:FM16)</f>
        <v>39.655999999999999</v>
      </c>
      <c r="X10" s="180">
        <f>AVERAGE('P2'!BJ16:BL16,'P2'!BV16:BX16,'P2'!CH16:CJ16,'P2'!CT16:CV16,'P2'!DF16:DH16,'P2'!DR16:DT16,'P2'!ED16:EF16,'P2'!EP16:ER16,'P2'!FB16:FD16,'P2'!FN16:FP16)</f>
        <v>40.862000000000002</v>
      </c>
      <c r="Y10" s="180">
        <f>AVERAGE('P2'!BM16:BO16,'P2'!BY16:CA16,'P2'!CK16:CM16,'P2'!CW16:CY16,'P2'!DI16:DK16,'P2'!DU16:DW16,'P2'!EG16:EI16,'P2'!ES16:EU16,'P2'!FE16:FG16,'P2'!FQ16:FS16)</f>
        <v>59.682333333333332</v>
      </c>
      <c r="Z10" s="180">
        <f>AVERAGE('P2'!BP16:BR16,'P2'!CB16:CD16,'P2'!CN16:CP16,'P2'!CZ16:DB16,'P2'!DL16:DN16,'P2'!DX16:DZ16,'P2'!EJ16:EL16,'P2'!EV16:EX16,'P2'!FH16:FJ16,'P2'!FT16:FV16)</f>
        <v>40.372666666666667</v>
      </c>
      <c r="AA10" s="181">
        <f>AVERAGE('P2'!BG16:FV16)</f>
        <v>45.143249999999981</v>
      </c>
    </row>
    <row r="13" spans="1:27" ht="20.25" customHeight="1" thickBot="1" x14ac:dyDescent="0.35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5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5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2</v>
      </c>
      <c r="K15" s="191">
        <f t="shared" si="2"/>
        <v>0</v>
      </c>
      <c r="L15" s="191">
        <f t="shared" si="2"/>
        <v>0.25</v>
      </c>
      <c r="M15" s="192">
        <f t="shared" si="0"/>
        <v>0.75</v>
      </c>
      <c r="N15" s="193">
        <f t="shared" ref="N15:P21" si="3">N4-N26</f>
        <v>0.39999999999999858</v>
      </c>
      <c r="O15" s="194">
        <f t="shared" si="3"/>
        <v>0</v>
      </c>
      <c r="P15" s="194">
        <f t="shared" si="3"/>
        <v>0</v>
      </c>
      <c r="Q15" s="194">
        <f t="shared" si="0"/>
        <v>0</v>
      </c>
      <c r="R15" s="194">
        <f t="shared" si="0"/>
        <v>0</v>
      </c>
      <c r="S15" s="195">
        <f t="shared" si="0"/>
        <v>0</v>
      </c>
      <c r="T15" s="196">
        <f t="shared" si="0"/>
        <v>3.3333333333331439E-2</v>
      </c>
      <c r="U15" s="194">
        <f t="shared" si="0"/>
        <v>0</v>
      </c>
      <c r="V15" s="197">
        <f t="shared" si="0"/>
        <v>5.0833333333343944E-2</v>
      </c>
      <c r="W15" s="194">
        <f t="shared" si="0"/>
        <v>0.3956666666666635</v>
      </c>
      <c r="X15" s="194">
        <f t="shared" si="0"/>
        <v>0.35433333333332939</v>
      </c>
      <c r="Y15" s="194">
        <f t="shared" si="0"/>
        <v>0.45366666666666333</v>
      </c>
      <c r="Z15" s="194">
        <f t="shared" si="0"/>
        <v>0.39699999999999136</v>
      </c>
      <c r="AA15" s="198">
        <f t="shared" si="0"/>
        <v>0.40016666666667078</v>
      </c>
    </row>
    <row r="16" spans="1:27" ht="12.75" customHeight="1" x14ac:dyDescent="0.25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1</v>
      </c>
      <c r="K16" s="191">
        <f t="shared" si="2"/>
        <v>0</v>
      </c>
      <c r="L16" s="191">
        <f t="shared" si="2"/>
        <v>0.25</v>
      </c>
      <c r="M16" s="192">
        <f t="shared" si="4"/>
        <v>0.4166666666666643</v>
      </c>
      <c r="N16" s="190">
        <f t="shared" si="3"/>
        <v>0.64999999999999858</v>
      </c>
      <c r="O16" s="189">
        <f t="shared" si="3"/>
        <v>0</v>
      </c>
      <c r="P16" s="189">
        <f t="shared" si="3"/>
        <v>0</v>
      </c>
      <c r="Q16" s="189">
        <f t="shared" si="4"/>
        <v>0</v>
      </c>
      <c r="R16" s="189">
        <f t="shared" si="4"/>
        <v>0</v>
      </c>
      <c r="S16" s="191">
        <f t="shared" si="4"/>
        <v>0</v>
      </c>
      <c r="T16" s="192">
        <f t="shared" si="4"/>
        <v>5.416666666666714E-2</v>
      </c>
      <c r="U16" s="189">
        <f t="shared" si="4"/>
        <v>0</v>
      </c>
      <c r="V16" s="199">
        <f t="shared" si="4"/>
        <v>0</v>
      </c>
      <c r="W16" s="189">
        <f t="shared" si="4"/>
        <v>-0.37899999999998357</v>
      </c>
      <c r="X16" s="189">
        <f t="shared" si="4"/>
        <v>-0.3613333333333415</v>
      </c>
      <c r="Y16" s="189">
        <f t="shared" si="4"/>
        <v>-0.45399999999999352</v>
      </c>
      <c r="Z16" s="189">
        <f t="shared" si="4"/>
        <v>-0.38800000000000523</v>
      </c>
      <c r="AA16" s="200">
        <f t="shared" si="4"/>
        <v>-0.3955833333333203</v>
      </c>
    </row>
    <row r="17" spans="1:27" ht="12.75" customHeight="1" x14ac:dyDescent="0.25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1.25</v>
      </c>
      <c r="K17" s="191">
        <f t="shared" si="2"/>
        <v>1.25</v>
      </c>
      <c r="L17" s="191">
        <f t="shared" si="2"/>
        <v>0</v>
      </c>
      <c r="M17" s="192">
        <f t="shared" si="5"/>
        <v>0.83333333333333215</v>
      </c>
      <c r="N17" s="190">
        <f t="shared" si="3"/>
        <v>0</v>
      </c>
      <c r="O17" s="189">
        <f t="shared" si="3"/>
        <v>0</v>
      </c>
      <c r="P17" s="189">
        <f t="shared" si="3"/>
        <v>0</v>
      </c>
      <c r="Q17" s="189">
        <f t="shared" si="5"/>
        <v>0</v>
      </c>
      <c r="R17" s="189">
        <f t="shared" si="5"/>
        <v>0</v>
      </c>
      <c r="S17" s="191">
        <f t="shared" si="5"/>
        <v>0.4166666666666714</v>
      </c>
      <c r="T17" s="192">
        <f t="shared" si="5"/>
        <v>0.1041666666666714</v>
      </c>
      <c r="U17" s="189">
        <f t="shared" si="5"/>
        <v>0.3125</v>
      </c>
      <c r="V17" s="199">
        <f t="shared" si="5"/>
        <v>0.31166666666666742</v>
      </c>
      <c r="W17" s="189">
        <f t="shared" si="5"/>
        <v>0.42866666666667186</v>
      </c>
      <c r="X17" s="189">
        <f t="shared" si="5"/>
        <v>0.24866666666666504</v>
      </c>
      <c r="Y17" s="189">
        <f t="shared" si="5"/>
        <v>0.49733333333332297</v>
      </c>
      <c r="Z17" s="189">
        <f t="shared" si="5"/>
        <v>0.71600000000000819</v>
      </c>
      <c r="AA17" s="200">
        <f t="shared" si="5"/>
        <v>0.47266666666666879</v>
      </c>
    </row>
    <row r="18" spans="1:27" ht="12.75" customHeight="1" x14ac:dyDescent="0.25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5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1.75</v>
      </c>
      <c r="K19" s="191">
        <f t="shared" si="2"/>
        <v>0.35000000000000142</v>
      </c>
      <c r="L19" s="191">
        <f t="shared" si="2"/>
        <v>1</v>
      </c>
      <c r="M19" s="192">
        <f t="shared" si="7"/>
        <v>1.0333333333333314</v>
      </c>
      <c r="N19" s="190">
        <f t="shared" si="3"/>
        <v>1</v>
      </c>
      <c r="O19" s="189">
        <f t="shared" si="3"/>
        <v>0.75</v>
      </c>
      <c r="P19" s="189">
        <f t="shared" si="3"/>
        <v>1</v>
      </c>
      <c r="Q19" s="189">
        <f t="shared" si="7"/>
        <v>0.9166666666666714</v>
      </c>
      <c r="R19" s="189">
        <f t="shared" si="7"/>
        <v>0</v>
      </c>
      <c r="S19" s="191">
        <f t="shared" si="7"/>
        <v>0.3333333333333286</v>
      </c>
      <c r="T19" s="192">
        <f t="shared" si="7"/>
        <v>0.5416666666666643</v>
      </c>
      <c r="U19" s="189">
        <f t="shared" si="7"/>
        <v>0.2083333333333286</v>
      </c>
      <c r="V19" s="199">
        <f t="shared" si="7"/>
        <v>0.25750000000000028</v>
      </c>
      <c r="W19" s="189">
        <f t="shared" si="7"/>
        <v>-1.4596666666666707</v>
      </c>
      <c r="X19" s="189">
        <f t="shared" si="7"/>
        <v>-1.542666666666662</v>
      </c>
      <c r="Y19" s="189">
        <f t="shared" si="7"/>
        <v>6.3846666666666678</v>
      </c>
      <c r="Z19" s="189">
        <f t="shared" si="7"/>
        <v>-1.4463333333333352</v>
      </c>
      <c r="AA19" s="200">
        <f t="shared" si="7"/>
        <v>0.48400000000003018</v>
      </c>
    </row>
    <row r="20" spans="1:27" ht="12.75" customHeight="1" x14ac:dyDescent="0.25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0.5</v>
      </c>
      <c r="K20" s="191">
        <f t="shared" si="2"/>
        <v>0.75</v>
      </c>
      <c r="L20" s="191">
        <f t="shared" si="2"/>
        <v>1</v>
      </c>
      <c r="M20" s="192">
        <f t="shared" si="8"/>
        <v>0.75</v>
      </c>
      <c r="N20" s="190">
        <f t="shared" si="3"/>
        <v>1</v>
      </c>
      <c r="O20" s="189">
        <f t="shared" si="3"/>
        <v>0.75</v>
      </c>
      <c r="P20" s="189">
        <f t="shared" si="3"/>
        <v>1</v>
      </c>
      <c r="Q20" s="189">
        <f t="shared" si="8"/>
        <v>1.25</v>
      </c>
      <c r="R20" s="189">
        <f t="shared" si="8"/>
        <v>0</v>
      </c>
      <c r="S20" s="191">
        <f t="shared" si="8"/>
        <v>0.5</v>
      </c>
      <c r="T20" s="192">
        <f t="shared" si="8"/>
        <v>0.6666666666666643</v>
      </c>
      <c r="U20" s="189">
        <f t="shared" si="8"/>
        <v>0.25</v>
      </c>
      <c r="V20" s="199">
        <f t="shared" si="8"/>
        <v>0.25</v>
      </c>
      <c r="W20" s="189">
        <f t="shared" si="8"/>
        <v>-2.0863333333333571</v>
      </c>
      <c r="X20" s="189">
        <f t="shared" si="8"/>
        <v>-1.7040000000000077</v>
      </c>
      <c r="Y20" s="189">
        <f t="shared" si="8"/>
        <v>6.5080000000000027</v>
      </c>
      <c r="Z20" s="189">
        <f t="shared" si="8"/>
        <v>-1.7156666666666851</v>
      </c>
      <c r="AA20" s="200">
        <f t="shared" si="8"/>
        <v>0.25049999999998818</v>
      </c>
    </row>
    <row r="21" spans="1:27" ht="12.75" customHeight="1" thickBot="1" x14ac:dyDescent="0.3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0.5</v>
      </c>
      <c r="K21" s="204">
        <f t="shared" si="2"/>
        <v>0.75</v>
      </c>
      <c r="L21" s="204">
        <f t="shared" si="2"/>
        <v>1</v>
      </c>
      <c r="M21" s="205">
        <f t="shared" si="9"/>
        <v>0.75</v>
      </c>
      <c r="N21" s="203">
        <f t="shared" si="3"/>
        <v>1</v>
      </c>
      <c r="O21" s="202">
        <f t="shared" si="3"/>
        <v>0.75</v>
      </c>
      <c r="P21" s="202">
        <f t="shared" si="3"/>
        <v>1</v>
      </c>
      <c r="Q21" s="202">
        <f t="shared" si="9"/>
        <v>1.25</v>
      </c>
      <c r="R21" s="202">
        <f t="shared" si="9"/>
        <v>0</v>
      </c>
      <c r="S21" s="204">
        <f t="shared" si="9"/>
        <v>0.5</v>
      </c>
      <c r="T21" s="205">
        <f t="shared" si="9"/>
        <v>0.6666666666666643</v>
      </c>
      <c r="U21" s="202">
        <f t="shared" si="9"/>
        <v>0.25</v>
      </c>
      <c r="V21" s="206">
        <f t="shared" si="9"/>
        <v>0.25</v>
      </c>
      <c r="W21" s="202">
        <f t="shared" si="9"/>
        <v>-2.0863333333333358</v>
      </c>
      <c r="X21" s="202">
        <f t="shared" si="9"/>
        <v>-1.7040000000000077</v>
      </c>
      <c r="Y21" s="202">
        <f t="shared" si="9"/>
        <v>6.5079999999999956</v>
      </c>
      <c r="Z21" s="202">
        <f t="shared" si="9"/>
        <v>-1.7156666666666709</v>
      </c>
      <c r="AA21" s="207">
        <f t="shared" si="9"/>
        <v>0.25049999999993844</v>
      </c>
    </row>
    <row r="22" spans="1:27" ht="12.75" customHeight="1" x14ac:dyDescent="0.2"/>
    <row r="24" spans="1:27" ht="13.8" hidden="1" thickBot="1" x14ac:dyDescent="0.3">
      <c r="A24" s="184">
        <f>crvDate-2</f>
        <v>37179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8" hidden="1" thickBot="1" x14ac:dyDescent="0.3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3.2" hidden="1" x14ac:dyDescent="0.25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24</v>
      </c>
      <c r="K26" s="208">
        <v>28</v>
      </c>
      <c r="L26" s="208">
        <v>36</v>
      </c>
      <c r="M26" s="209">
        <v>29.333333333333332</v>
      </c>
      <c r="N26" s="167">
        <v>35.85</v>
      </c>
      <c r="O26" s="208">
        <v>34</v>
      </c>
      <c r="P26" s="208">
        <v>30.5</v>
      </c>
      <c r="Q26" s="208">
        <v>27.5</v>
      </c>
      <c r="R26" s="208">
        <v>43.666666666666664</v>
      </c>
      <c r="S26" s="208">
        <v>35.416666666666664</v>
      </c>
      <c r="T26" s="209">
        <v>35.008333333333333</v>
      </c>
      <c r="U26" s="210">
        <v>38.229166666666664</v>
      </c>
      <c r="V26" s="211">
        <v>38.583333333333329</v>
      </c>
      <c r="W26" s="167">
        <v>40.442666666666675</v>
      </c>
      <c r="X26" s="208">
        <v>35.967666666666666</v>
      </c>
      <c r="Y26" s="208">
        <v>46.683666666666667</v>
      </c>
      <c r="Z26" s="208">
        <v>40.298000000000009</v>
      </c>
      <c r="AA26" s="209">
        <v>40.847999999999992</v>
      </c>
    </row>
    <row r="27" spans="1:27" ht="13.2" hidden="1" x14ac:dyDescent="0.25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27</v>
      </c>
      <c r="K27" s="168">
        <v>28.75</v>
      </c>
      <c r="L27" s="168">
        <v>36.25</v>
      </c>
      <c r="M27" s="211">
        <v>30.666666666666668</v>
      </c>
      <c r="N27" s="166">
        <v>35.6</v>
      </c>
      <c r="O27" s="168">
        <v>33.9</v>
      </c>
      <c r="P27" s="168">
        <v>30.5</v>
      </c>
      <c r="Q27" s="168">
        <v>29.833333333333332</v>
      </c>
      <c r="R27" s="168">
        <v>46.666666666666664</v>
      </c>
      <c r="S27" s="168">
        <v>34.916666666666664</v>
      </c>
      <c r="T27" s="211">
        <v>36.1875</v>
      </c>
      <c r="U27" s="210">
        <v>39.895833333333336</v>
      </c>
      <c r="V27" s="211">
        <v>40.400833333333331</v>
      </c>
      <c r="W27" s="166">
        <v>43.753666666666653</v>
      </c>
      <c r="X27" s="168">
        <v>40.976333333333336</v>
      </c>
      <c r="Y27" s="168">
        <v>52.615666666666669</v>
      </c>
      <c r="Z27" s="168">
        <v>43.610333333333337</v>
      </c>
      <c r="AA27" s="211">
        <v>45.23899999999999</v>
      </c>
    </row>
    <row r="28" spans="1:27" ht="13.2" hidden="1" x14ac:dyDescent="0.25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27.25</v>
      </c>
      <c r="K28" s="168">
        <v>28</v>
      </c>
      <c r="L28" s="168">
        <v>36</v>
      </c>
      <c r="M28" s="211">
        <v>30.416666666666668</v>
      </c>
      <c r="N28" s="166">
        <v>35.75</v>
      </c>
      <c r="O28" s="168">
        <v>35.5</v>
      </c>
      <c r="P28" s="168">
        <v>33</v>
      </c>
      <c r="Q28" s="168">
        <v>32.666666666666664</v>
      </c>
      <c r="R28" s="168">
        <v>47.833333333333336</v>
      </c>
      <c r="S28" s="168">
        <v>36.916666666666664</v>
      </c>
      <c r="T28" s="211">
        <v>38.041666666666664</v>
      </c>
      <c r="U28" s="210">
        <v>42</v>
      </c>
      <c r="V28" s="211">
        <v>42.454166666666659</v>
      </c>
      <c r="W28" s="166">
        <v>42.797333333333334</v>
      </c>
      <c r="X28" s="168">
        <v>41.655000000000001</v>
      </c>
      <c r="Y28" s="168">
        <v>50.844999999999999</v>
      </c>
      <c r="Z28" s="168">
        <v>42.794333333333334</v>
      </c>
      <c r="AA28" s="211">
        <v>44.522916666666667</v>
      </c>
    </row>
    <row r="29" spans="1:27" ht="13.2" hidden="1" x14ac:dyDescent="0.25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3.2" hidden="1" x14ac:dyDescent="0.25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27.75</v>
      </c>
      <c r="K30" s="168">
        <v>28.25</v>
      </c>
      <c r="L30" s="168">
        <v>33.5</v>
      </c>
      <c r="M30" s="211">
        <v>29.833333333333332</v>
      </c>
      <c r="N30" s="166">
        <v>34</v>
      </c>
      <c r="O30" s="168">
        <v>33.25</v>
      </c>
      <c r="P30" s="168">
        <v>32.25</v>
      </c>
      <c r="Q30" s="168">
        <v>33.916666666666664</v>
      </c>
      <c r="R30" s="168">
        <v>47.833333333333336</v>
      </c>
      <c r="S30" s="168">
        <v>37.583333333333336</v>
      </c>
      <c r="T30" s="211">
        <v>38.125</v>
      </c>
      <c r="U30" s="210">
        <v>42.270833333333336</v>
      </c>
      <c r="V30" s="211">
        <v>42.524166666666666</v>
      </c>
      <c r="W30" s="166">
        <v>41.822999999999993</v>
      </c>
      <c r="X30" s="168">
        <v>41.745999999999995</v>
      </c>
      <c r="Y30" s="168">
        <v>50.177000000000007</v>
      </c>
      <c r="Z30" s="168">
        <v>42.045333333333332</v>
      </c>
      <c r="AA30" s="211">
        <v>43.947833333333321</v>
      </c>
    </row>
    <row r="31" spans="1:27" ht="13.2" hidden="1" x14ac:dyDescent="0.25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</v>
      </c>
      <c r="K31" s="168">
        <v>27</v>
      </c>
      <c r="L31" s="168">
        <v>31.5</v>
      </c>
      <c r="M31" s="211">
        <v>28.5</v>
      </c>
      <c r="N31" s="166">
        <v>31.75</v>
      </c>
      <c r="O31" s="168">
        <v>31.25</v>
      </c>
      <c r="P31" s="168">
        <v>30.5</v>
      </c>
      <c r="Q31" s="168">
        <v>35.416666666666664</v>
      </c>
      <c r="R31" s="168">
        <v>52.166666666666664</v>
      </c>
      <c r="S31" s="168">
        <v>34.5</v>
      </c>
      <c r="T31" s="211">
        <v>38.3125</v>
      </c>
      <c r="U31" s="210">
        <v>39.958333333333336</v>
      </c>
      <c r="V31" s="211">
        <v>40.261666666666663</v>
      </c>
      <c r="W31" s="166">
        <v>39.383666666666677</v>
      </c>
      <c r="X31" s="168">
        <v>39.805</v>
      </c>
      <c r="Y31" s="168">
        <v>48.635666666666665</v>
      </c>
      <c r="Z31" s="168">
        <v>39.818000000000012</v>
      </c>
      <c r="AA31" s="211">
        <v>41.910583333333342</v>
      </c>
    </row>
    <row r="32" spans="1:27" ht="13.8" hidden="1" thickBot="1" x14ac:dyDescent="0.3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</v>
      </c>
      <c r="K32" s="178">
        <v>28</v>
      </c>
      <c r="L32" s="178">
        <v>33.5</v>
      </c>
      <c r="M32" s="212">
        <v>29.833333333333332</v>
      </c>
      <c r="N32" s="177">
        <v>33.25</v>
      </c>
      <c r="O32" s="178">
        <v>32.5</v>
      </c>
      <c r="P32" s="178">
        <v>31.75</v>
      </c>
      <c r="Q32" s="178">
        <v>38.75</v>
      </c>
      <c r="R32" s="178">
        <v>60.166666666666664</v>
      </c>
      <c r="S32" s="178">
        <v>36.666666666666664</v>
      </c>
      <c r="T32" s="212">
        <v>42.020833333333336</v>
      </c>
      <c r="U32" s="213">
        <v>43.291666666666664</v>
      </c>
      <c r="V32" s="212">
        <v>43.594166666666666</v>
      </c>
      <c r="W32" s="177">
        <v>41.742333333333335</v>
      </c>
      <c r="X32" s="178">
        <v>42.56600000000001</v>
      </c>
      <c r="Y32" s="178">
        <v>53.174333333333337</v>
      </c>
      <c r="Z32" s="178">
        <v>42.088333333333338</v>
      </c>
      <c r="AA32" s="212">
        <v>44.892750000000042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548640</xdr:colOff>
                    <xdr:row>0</xdr:row>
                    <xdr:rowOff>68580</xdr:rowOff>
                  </from>
                  <to>
                    <xdr:col>17</xdr:col>
                    <xdr:colOff>160020</xdr:colOff>
                    <xdr:row>0</xdr:row>
                    <xdr:rowOff>487680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West Price Peak'!A2</f>
        <v>37181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399999999999999" thickBot="1" x14ac:dyDescent="0.35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22.5</v>
      </c>
      <c r="L4" s="170">
        <f>'P2'!U5</f>
        <v>25.188000000000002</v>
      </c>
      <c r="M4" s="170">
        <f>'P2'!V5</f>
        <v>29.702000000000002</v>
      </c>
      <c r="N4" s="171">
        <f>AVERAGE('P2'!S5:V5)</f>
        <v>25.796666666666667</v>
      </c>
      <c r="O4" s="169">
        <f>'P2'!W5</f>
        <v>27.601000000000003</v>
      </c>
      <c r="P4" s="170">
        <f>'P2'!X5</f>
        <v>23.571000000000002</v>
      </c>
      <c r="Q4" s="170">
        <f>'P2'!Y5</f>
        <v>20.395</v>
      </c>
      <c r="R4" s="172">
        <f>AVERAGE('P2'!Z5:AB5)</f>
        <v>19.835666666666668</v>
      </c>
      <c r="S4" s="172">
        <f>AVERAGE('P2'!AC5:AE5)</f>
        <v>30.444666666666667</v>
      </c>
      <c r="T4" s="172">
        <f>AVERAGE('P2'!AF5:AH5)</f>
        <v>26.733999999999998</v>
      </c>
      <c r="U4" s="173">
        <f>AVERAGE('P2'!W5:AH5)</f>
        <v>25.217500000000001</v>
      </c>
      <c r="V4" s="174">
        <f>AVERAGE('P2'!AI5:AT5)</f>
        <v>26.381416666666667</v>
      </c>
      <c r="W4" s="175">
        <f>AVERAGE('P2'!AU5:BF5)</f>
        <v>26.304666666666673</v>
      </c>
      <c r="X4" s="175">
        <f>AVERAGE('P2'!BG5:BI5,'P2'!BS5:BU5,'P2'!CE5:CG5,'P2'!CQ5:CS5,'P2'!DC5:DE5,'P2'!DO5:DQ5,'P2'!EA5:EC5,'P2'!EM5:EO5,'P2'!EY5:FA5,'P2'!FK5:FM5)</f>
        <v>28.009933333333336</v>
      </c>
      <c r="Y4" s="172">
        <f>AVERAGE('P2'!BJ5:BL5,'P2'!BV5:BX5,'P2'!CH5:CJ5,'P2'!CT5:CV5,'P2'!DF5:DH5,'P2'!DR5:DT5,'P2'!ED5:EF5,'P2'!EP5:ER5,'P2'!FB5:FD5,'P2'!FN5:FP5)</f>
        <v>22.021899999999999</v>
      </c>
      <c r="Z4" s="172">
        <f>AVERAGE('P2'!BM5:BO5,'P2'!BY5:CA5,'P2'!CK5:CM5,'P2'!CW5:CY5,'P2'!DI5:DK5,'P2'!DU5:DW5,'P2'!EG5:EI5,'P2'!ES5:EU5,'P2'!FE5:FG5,'P2'!FQ5:FS5)</f>
        <v>32.398066666666672</v>
      </c>
      <c r="AA4" s="172">
        <f>AVERAGE('P2'!BP5:BR5,'P2'!CB5:CD5,'P2'!CN5:CP5,'P2'!CZ5:DB5,'P2'!DL5:DN5,'P2'!DX5:DZ5,'P2'!EJ5:EL5,'P2'!EV5:EX5,'P2'!FH5:FJ5,'P2'!FT5:FV5)</f>
        <v>28.342266666666667</v>
      </c>
      <c r="AB4" s="173">
        <f>AVERAGE('P2'!BG5:FV5)</f>
        <v>27.693041666666669</v>
      </c>
    </row>
    <row r="5" spans="1:28" ht="13.2" x14ac:dyDescent="0.25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23</v>
      </c>
      <c r="L5" s="170">
        <f>'P2'!U7</f>
        <v>25</v>
      </c>
      <c r="M5" s="170">
        <f>'P2'!V7</f>
        <v>29.629000000000001</v>
      </c>
      <c r="N5" s="171">
        <f>AVERAGE('P2'!S7:V7)</f>
        <v>25.876333333333335</v>
      </c>
      <c r="O5" s="169">
        <f>'P2'!W7</f>
        <v>26.94</v>
      </c>
      <c r="P5" s="170">
        <f>'P2'!X7</f>
        <v>22.95</v>
      </c>
      <c r="Q5" s="170">
        <f>'P2'!Y7</f>
        <v>21.056000000000001</v>
      </c>
      <c r="R5" s="170">
        <f>AVERAGE('P2'!Z7:AB7)</f>
        <v>21.042333333333335</v>
      </c>
      <c r="S5" s="170">
        <f>AVERAGE('P2'!AC7:AE7)</f>
        <v>31.681666666666661</v>
      </c>
      <c r="T5" s="170">
        <f>AVERAGE('P2'!AF7:AH7)</f>
        <v>26.578666666666667</v>
      </c>
      <c r="U5" s="171">
        <f>AVERAGE('P2'!W7:AH7)</f>
        <v>25.737833333333331</v>
      </c>
      <c r="V5" s="176">
        <f>AVERAGE('P2'!AI7:AT7)</f>
        <v>27.887333333333334</v>
      </c>
      <c r="W5" s="169">
        <f>AVERAGE('P2'!AU7:BF7)</f>
        <v>27.77716666666667</v>
      </c>
      <c r="X5" s="169">
        <f>AVERAGE('P2'!BG7:BI7,'P2'!BS7:BU7,'P2'!CE7:CG7,'P2'!CQ7:CS7,'P2'!DC7:DE7,'P2'!DO7:DQ7,'P2'!EA7:EC7,'P2'!EM7:EO7,'P2'!EY7:FA7,'P2'!FK7:FM7)</f>
        <v>30.700333333333333</v>
      </c>
      <c r="Y5" s="170">
        <f>AVERAGE('P2'!BJ7:BL7,'P2'!BV7:BX7,'P2'!CH7:CJ7,'P2'!CT7:CV7,'P2'!DF7:DH7,'P2'!DR7:DT7,'P2'!ED7:EF7,'P2'!EP7:ER7,'P2'!FB7:FD7,'P2'!FN7:FP7)</f>
        <v>26.508833333333332</v>
      </c>
      <c r="Z5" s="170">
        <f>AVERAGE('P2'!BM7:BO7,'P2'!BY7:CA7,'P2'!CK7:CM7,'P2'!CW7:CY7,'P2'!DI7:DK7,'P2'!DU7:DW7,'P2'!EG7:EI7,'P2'!ES7:EU7,'P2'!FE7:FG7,'P2'!FQ7:FS7)</f>
        <v>37.011299999999999</v>
      </c>
      <c r="AA5" s="170">
        <f>AVERAGE('P2'!BP7:BR7,'P2'!CB7:CD7,'P2'!CN7:CP7,'P2'!CZ7:DB7,'P2'!DL7:DN7,'P2'!DX7:DZ7,'P2'!EJ7:EL7,'P2'!EV7:EX7,'P2'!FH7:FJ7,'P2'!FT7:FV7)</f>
        <v>33.416333333333334</v>
      </c>
      <c r="AB5" s="171">
        <f>AVERAGE('P2'!BG7:FV7)</f>
        <v>31.909200000000013</v>
      </c>
    </row>
    <row r="6" spans="1:28" ht="13.2" x14ac:dyDescent="0.25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23.353000000000002</v>
      </c>
      <c r="M6" s="170">
        <f>'P2'!V9</f>
        <v>26.306000000000001</v>
      </c>
      <c r="N6" s="171">
        <f>AVERAGE('P2'!S9:V9)</f>
        <v>24.553000000000001</v>
      </c>
      <c r="O6" s="169">
        <f>'P2'!W9</f>
        <v>27.06</v>
      </c>
      <c r="P6" s="170">
        <f>'P2'!X9</f>
        <v>26.786000000000001</v>
      </c>
      <c r="Q6" s="170">
        <f>'P2'!Y9</f>
        <v>26.073</v>
      </c>
      <c r="R6" s="170">
        <f>AVERAGE('P2'!Z9:AB9)</f>
        <v>23.849</v>
      </c>
      <c r="S6" s="170">
        <f>AVERAGE('P2'!AC9:AE9)</f>
        <v>29.087666666666667</v>
      </c>
      <c r="T6" s="170">
        <f>AVERAGE('P2'!AF9:AH9)</f>
        <v>26.71733333333334</v>
      </c>
      <c r="U6" s="171">
        <f>AVERAGE('P2'!W9:AH9)</f>
        <v>26.573416666666663</v>
      </c>
      <c r="V6" s="176">
        <f>AVERAGE('P2'!AI9:AT9)</f>
        <v>25.488500000000002</v>
      </c>
      <c r="W6" s="169">
        <f>AVERAGE('P2'!AU9:BF9)</f>
        <v>25.713333333333335</v>
      </c>
      <c r="X6" s="169">
        <f>AVERAGE('P2'!BG9:BI9,'P2'!BS9:BU9,'P2'!CE9:CG9,'P2'!CQ9:CS9,'P2'!DC9:DE9,'P2'!DO9:DQ9,'P2'!EA9:EC9,'P2'!EM9:EO9,'P2'!EY9:FA9,'P2'!FK9:FM9)</f>
        <v>26.770166666666672</v>
      </c>
      <c r="Y6" s="170">
        <f>AVERAGE('P2'!BJ9:BL9,'P2'!BV9:BX9,'P2'!CH9:CJ9,'P2'!CT9:CV9,'P2'!DF9:DH9,'P2'!DR9:DT9,'P2'!ED9:EF9,'P2'!EP9:ER9,'P2'!FB9:FD9,'P2'!FN9:FP9)</f>
        <v>26.40659999999999</v>
      </c>
      <c r="Z6" s="170">
        <f>AVERAGE('P2'!BM9:BO9,'P2'!BY9:CA9,'P2'!CK9:CM9,'P2'!CW9:CY9,'P2'!DI9:DK9,'P2'!DU9:DW9,'P2'!EG9:EI9,'P2'!ES9:EU9,'P2'!FE9:FG9,'P2'!FQ9:FS9)</f>
        <v>27.395133333333337</v>
      </c>
      <c r="AA6" s="170">
        <f>AVERAGE('P2'!BP9:BR9,'P2'!CB9:CD9,'P2'!CN9:CP9,'P2'!CZ9:DB9,'P2'!DL9:DN9,'P2'!DX9:DZ9,'P2'!EJ9:EL9,'P2'!EV9:EX9,'P2'!FH9:FJ9,'P2'!FT9:FV9)</f>
        <v>27.44083333333333</v>
      </c>
      <c r="AB6" s="171">
        <f>AVERAGE('P2'!BG9:FV9)</f>
        <v>27.003183333333332</v>
      </c>
    </row>
    <row r="7" spans="1:28" ht="13.2" x14ac:dyDescent="0.25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23.855</v>
      </c>
      <c r="N7" s="171">
        <f>AVERAGE('P2'!S11:V11)</f>
        <v>23.105833333333333</v>
      </c>
      <c r="O7" s="169">
        <f>'P2'!W11</f>
        <v>24.359000000000002</v>
      </c>
      <c r="P7" s="170">
        <f>'P2'!X11</f>
        <v>23.732000000000003</v>
      </c>
      <c r="Q7" s="170">
        <f>'P2'!Y11</f>
        <v>23.581</v>
      </c>
      <c r="R7" s="170">
        <f>AVERAGE('P2'!Z11:AB11)</f>
        <v>23.556333333333331</v>
      </c>
      <c r="S7" s="170">
        <f>AVERAGE('P2'!AC11:AE11)</f>
        <v>28.46766666666667</v>
      </c>
      <c r="T7" s="170">
        <f>AVERAGE('P2'!AF11:AH11)</f>
        <v>25.573000000000004</v>
      </c>
      <c r="U7" s="171">
        <f>AVERAGE('P2'!W11:AH11)</f>
        <v>25.371916666666667</v>
      </c>
      <c r="V7" s="176">
        <f>AVERAGE('P2'!AI11:AT11)</f>
        <v>14.297583333333334</v>
      </c>
      <c r="W7" s="169">
        <f>AVERAGE('P2'!AU11:BF11)</f>
        <v>13.731250000000001</v>
      </c>
      <c r="X7" s="169">
        <f>AVERAGE('P2'!BG11:BI11,'P2'!BS11:BU11,'P2'!CE11:CG11,'P2'!CQ11:CS11,'P2'!DC11:DE11,'P2'!DO11:DQ11,'P2'!EA11:EC11,'P2'!EM11:EO11,'P2'!EY11:FA11,'P2'!FK11:FM11)</f>
        <v>17.869866666666667</v>
      </c>
      <c r="Y7" s="170">
        <f>AVERAGE('P2'!BJ11:BL11,'P2'!BV11:BX11,'P2'!CH11:CJ11,'P2'!CT11:CV11,'P2'!DF11:DH11,'P2'!DR11:DT11,'P2'!ED11:EF11,'P2'!EP11:ER11,'P2'!FB11:FD11,'P2'!FN11:FP11)</f>
        <v>15.82976666666667</v>
      </c>
      <c r="Z7" s="170">
        <f>AVERAGE('P2'!BM11:BO11,'P2'!BY11:CA11,'P2'!CK11:CM11,'P2'!CW11:CY11,'P2'!DI11:DK11,'P2'!DU11:DW11,'P2'!EG11:EI11,'P2'!ES11:EU11,'P2'!FE11:FG11,'P2'!FQ11:FS11)</f>
        <v>20.227</v>
      </c>
      <c r="AA7" s="170">
        <f>AVERAGE('P2'!BP11:BR11,'P2'!CB11:CD11,'P2'!CN11:CP11,'P2'!CZ11:DB11,'P2'!DL11:DN11,'P2'!DX11:DZ11,'P2'!EJ11:EL11,'P2'!EV11:EX11,'P2'!FH11:FJ11,'P2'!FT11:FV11)</f>
        <v>17.479700000000001</v>
      </c>
      <c r="AB7" s="171">
        <f>AVERAGE('P2'!BG11:FV11)</f>
        <v>17.851583333333338</v>
      </c>
    </row>
    <row r="8" spans="1:28" ht="13.2" x14ac:dyDescent="0.25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23.5</v>
      </c>
      <c r="L8" s="170">
        <f>'P2'!U13</f>
        <v>18.937000000000001</v>
      </c>
      <c r="M8" s="170">
        <f>'P2'!V13</f>
        <v>22.234000000000002</v>
      </c>
      <c r="N8" s="171">
        <f>AVERAGE('P2'!S13:V13)</f>
        <v>21.556999999999999</v>
      </c>
      <c r="O8" s="169">
        <f>'P2'!W13</f>
        <v>23.605</v>
      </c>
      <c r="P8" s="170">
        <f>'P2'!X13</f>
        <v>23.893000000000001</v>
      </c>
      <c r="Q8" s="170">
        <f>'P2'!Y13</f>
        <v>24.028000000000002</v>
      </c>
      <c r="R8" s="170">
        <f>AVERAGE('P2'!Z13:AB13)</f>
        <v>23.947666666666667</v>
      </c>
      <c r="S8" s="170">
        <f>AVERAGE('P2'!AC13:AE13)</f>
        <v>28.975333333333335</v>
      </c>
      <c r="T8" s="170">
        <f>AVERAGE('P2'!AF13:AH13)</f>
        <v>24.718</v>
      </c>
      <c r="U8" s="171">
        <f>AVERAGE('P2'!W13:AH13)</f>
        <v>25.370750000000001</v>
      </c>
      <c r="V8" s="176">
        <f>AVERAGE('P2'!AI13:AT13)</f>
        <v>26.087583333333338</v>
      </c>
      <c r="W8" s="169">
        <f>AVERAGE('P2'!AU13:BF13)</f>
        <v>26.30158333333333</v>
      </c>
      <c r="X8" s="169">
        <f>AVERAGE('P2'!BG13:BI13,'P2'!BS13:BU13,'P2'!CE13:CG13,'P2'!CQ13:CS13,'P2'!DC13:DE13,'P2'!DO13:DQ13,'P2'!EA13:EC13,'P2'!EM13:EO13,'P2'!EY13:FA13,'P2'!FK13:FM13)</f>
        <v>27.120266666666669</v>
      </c>
      <c r="Y8" s="170">
        <f>AVERAGE('P2'!BJ13:BL13,'P2'!BV13:BX13,'P2'!CH13:CJ13,'P2'!CT13:CV13,'P2'!DF13:DH13,'P2'!DR13:DT13,'P2'!ED13:EF13,'P2'!EP13:ER13,'P2'!FB13:FD13,'P2'!FN13:FP13)</f>
        <v>26.989366666666665</v>
      </c>
      <c r="Z8" s="170">
        <f>AVERAGE('P2'!BM13:BO13,'P2'!BY13:CA13,'P2'!CK13:CM13,'P2'!CW13:CY13,'P2'!DI13:DK13,'P2'!DU13:DW13,'P2'!EG13:EI13,'P2'!ES13:EU13,'P2'!FE13:FG13,'P2'!FQ13:FS13)</f>
        <v>27.9481</v>
      </c>
      <c r="AA8" s="170">
        <f>AVERAGE('P2'!BP13:BR13,'P2'!CB13:CD13,'P2'!CN13:CP13,'P2'!CZ13:DB13,'P2'!DL13:DN13,'P2'!DX13:DZ13,'P2'!EJ13:EL13,'P2'!EV13:EX13,'P2'!FH13:FJ13,'P2'!FT13:FV13)</f>
        <v>27.344766666666672</v>
      </c>
      <c r="AB8" s="171">
        <f>AVERAGE('P2'!BG13:FV13)</f>
        <v>27.350625000000001</v>
      </c>
    </row>
    <row r="9" spans="1:28" ht="13.2" x14ac:dyDescent="0.25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21.5</v>
      </c>
      <c r="L9" s="170">
        <f>'P2'!U15</f>
        <v>17.25</v>
      </c>
      <c r="M9" s="170">
        <f>'P2'!V15</f>
        <v>20.387</v>
      </c>
      <c r="N9" s="171">
        <f>AVERAGE('P2'!S15:V15)</f>
        <v>19.712333333333333</v>
      </c>
      <c r="O9" s="169">
        <f>'P2'!W15</f>
        <v>21.504000000000001</v>
      </c>
      <c r="P9" s="170">
        <f>'P2'!X15</f>
        <v>21.75</v>
      </c>
      <c r="Q9" s="170">
        <f>'P2'!Y15</f>
        <v>21.806000000000001</v>
      </c>
      <c r="R9" s="170">
        <f>AVERAGE('P2'!Z15:AB15)</f>
        <v>20.871333333333336</v>
      </c>
      <c r="S9" s="170">
        <f>AVERAGE('P2'!AC15:AE15)</f>
        <v>27.953000000000003</v>
      </c>
      <c r="T9" s="170">
        <f>AVERAGE('P2'!AF15:AH15)</f>
        <v>22.792666666666666</v>
      </c>
      <c r="U9" s="171">
        <f>AVERAGE('P2'!W15:AH15)</f>
        <v>23.325916666666668</v>
      </c>
      <c r="V9" s="176">
        <f>AVERAGE('P2'!AI15:AT15)</f>
        <v>23.833083333333338</v>
      </c>
      <c r="W9" s="169">
        <f>AVERAGE('P2'!AU15:BF15)</f>
        <v>24.049750000000003</v>
      </c>
      <c r="X9" s="169">
        <f>AVERAGE('P2'!BG15:BI15,'P2'!BS15:BU15,'P2'!CE15:CG15,'P2'!CQ15:CS15,'P2'!DC15:DE15,'P2'!DO15:DQ15,'P2'!EA15:EC15,'P2'!EM15:EO15,'P2'!EY15:FA15,'P2'!FK15:FM15)</f>
        <v>24.799199999999999</v>
      </c>
      <c r="Y9" s="170">
        <f>AVERAGE('P2'!BJ15:BL15,'P2'!BV15:BX15,'P2'!CH15:CJ15,'P2'!CT15:CV15,'P2'!DF15:DH15,'P2'!DR15:DT15,'P2'!ED15:EF15,'P2'!EP15:ER15,'P2'!FB15:FD15,'P2'!FN15:FP15)</f>
        <v>24.432066666666671</v>
      </c>
      <c r="Z9" s="170">
        <f>AVERAGE('P2'!BM15:BO15,'P2'!BY15:CA15,'P2'!CK15:CM15,'P2'!CW15:CY15,'P2'!DI15:DK15,'P2'!DU15:DW15,'P2'!EG15:EI15,'P2'!ES15:EU15,'P2'!FE15:FG15,'P2'!FQ15:FS15)</f>
        <v>26.28586666666666</v>
      </c>
      <c r="AA9" s="170">
        <f>AVERAGE('P2'!BP15:BR15,'P2'!CB15:CD15,'P2'!CN15:CP15,'P2'!CZ15:DB15,'P2'!DL15:DN15,'P2'!DX15:DZ15,'P2'!EJ15:EL15,'P2'!EV15:EX15,'P2'!FH15:FJ15,'P2'!FT15:FV15)</f>
        <v>24.880000000000003</v>
      </c>
      <c r="AB9" s="171">
        <f>AVERAGE('P2'!BG15:FV15)</f>
        <v>25.099283333333332</v>
      </c>
    </row>
    <row r="10" spans="1:28" ht="13.8" thickBot="1" x14ac:dyDescent="0.3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22</v>
      </c>
      <c r="L10" s="180">
        <f>'P2'!U17</f>
        <v>17.75</v>
      </c>
      <c r="M10" s="180">
        <f>'P2'!V17</f>
        <v>21.387</v>
      </c>
      <c r="N10" s="181">
        <f>AVERAGE('P2'!S17:V17)</f>
        <v>20.379000000000001</v>
      </c>
      <c r="O10" s="179">
        <f>'P2'!W17</f>
        <v>22.254000000000001</v>
      </c>
      <c r="P10" s="180">
        <f>'P2'!X17</f>
        <v>22.38</v>
      </c>
      <c r="Q10" s="180">
        <f>'P2'!Y17</f>
        <v>22.436</v>
      </c>
      <c r="R10" s="180">
        <f>AVERAGE('P2'!Z17:AB17)</f>
        <v>22.538</v>
      </c>
      <c r="S10" s="180">
        <f>AVERAGE('P2'!AC17:AE17)</f>
        <v>31.953000000000003</v>
      </c>
      <c r="T10" s="180">
        <f>AVERAGE('P2'!AF17:AH17)</f>
        <v>23.876000000000001</v>
      </c>
      <c r="U10" s="181">
        <f>AVERAGE('P2'!W17:AH17)</f>
        <v>25.180916666666665</v>
      </c>
      <c r="V10" s="182">
        <f>AVERAGE('P2'!AI17:AT17)</f>
        <v>25.500583333333338</v>
      </c>
      <c r="W10" s="179">
        <f>AVERAGE('P2'!AU17:BF17)</f>
        <v>25.715583333333338</v>
      </c>
      <c r="X10" s="179">
        <f>AVERAGE('P2'!BG17:BI17,'P2'!BS17:BU17,'P2'!CE17:CG17,'P2'!CQ17:CS17,'P2'!DC17:DE17,'P2'!DO17:DQ17,'P2'!EA17:EC17,'P2'!EM17:EO17,'P2'!EY17:FA17,'P2'!FK17:FM17)</f>
        <v>25.978866666666665</v>
      </c>
      <c r="Y10" s="180">
        <f>AVERAGE('P2'!BJ17:BL17,'P2'!BV17:BX17,'P2'!CH17:CJ17,'P2'!CT17:CV17,'P2'!DF17:DH17,'P2'!DR17:DT17,'P2'!ED17:EF17,'P2'!EP17:ER17,'P2'!FB17:FD17,'P2'!FN17:FP17)</f>
        <v>25.8124</v>
      </c>
      <c r="Z10" s="180">
        <f>AVERAGE('P2'!BM17:BO17,'P2'!BY17:CA17,'P2'!CK17:CM17,'P2'!CW17:CY17,'P2'!DI17:DK17,'P2'!DU17:DW17,'P2'!EG17:EI17,'P2'!ES17:EU17,'P2'!FE17:FG17,'P2'!FQ17:FS17)</f>
        <v>28.556533333333331</v>
      </c>
      <c r="AA10" s="180">
        <f>AVERAGE('P2'!BP17:BR17,'P2'!CB17:CD17,'P2'!CN17:CP17,'P2'!CZ17:DB17,'P2'!DL17:DN17,'P2'!DX17:DZ17,'P2'!EJ17:EL17,'P2'!EV17:EX17,'P2'!FH17:FJ17,'P2'!FT17:FV17)</f>
        <v>26.01433333333333</v>
      </c>
      <c r="AB10" s="181">
        <f>AVERAGE('P2'!BG17:FV17)</f>
        <v>26.590533333333326</v>
      </c>
    </row>
    <row r="14" spans="1:28" ht="17.399999999999999" thickBot="1" x14ac:dyDescent="0.35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399999999999999" thickBot="1" x14ac:dyDescent="0.35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2</v>
      </c>
      <c r="L16" s="218">
        <f t="shared" si="3"/>
        <v>0</v>
      </c>
      <c r="M16" s="218">
        <f t="shared" si="3"/>
        <v>-7.1999999999999176E-2</v>
      </c>
      <c r="N16" s="219">
        <f t="shared" si="0"/>
        <v>0.64266666666666694</v>
      </c>
      <c r="O16" s="217">
        <f t="shared" ref="O16:Q22" si="4">O4-O27</f>
        <v>-9.6999999999997755E-2</v>
      </c>
      <c r="P16" s="218">
        <f t="shared" si="4"/>
        <v>0</v>
      </c>
      <c r="Q16" s="218">
        <f t="shared" si="4"/>
        <v>0</v>
      </c>
      <c r="R16" s="220">
        <f t="shared" si="0"/>
        <v>0</v>
      </c>
      <c r="S16" s="220">
        <f t="shared" si="0"/>
        <v>0</v>
      </c>
      <c r="T16" s="218">
        <f t="shared" si="0"/>
        <v>0</v>
      </c>
      <c r="U16" s="221">
        <f t="shared" si="0"/>
        <v>-8.0833333333316659E-3</v>
      </c>
      <c r="V16" s="220">
        <f t="shared" si="0"/>
        <v>0</v>
      </c>
      <c r="W16" s="222">
        <f t="shared" si="0"/>
        <v>-1.2083333333325896E-2</v>
      </c>
      <c r="X16" s="223">
        <f t="shared" si="0"/>
        <v>-9.1466666666661922E-2</v>
      </c>
      <c r="Y16" s="220">
        <f t="shared" si="0"/>
        <v>-8.1500000000001904E-2</v>
      </c>
      <c r="Z16" s="220">
        <f t="shared" si="0"/>
        <v>-0.11226666666667029</v>
      </c>
      <c r="AA16" s="220">
        <f t="shared" si="0"/>
        <v>-9.7366666666662383E-2</v>
      </c>
      <c r="AB16" s="221">
        <f t="shared" si="0"/>
        <v>-9.5649999999988466E-2</v>
      </c>
    </row>
    <row r="17" spans="1:28" ht="13.2" x14ac:dyDescent="0.25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2</v>
      </c>
      <c r="L17" s="218">
        <f t="shared" si="3"/>
        <v>0</v>
      </c>
      <c r="M17" s="218">
        <f t="shared" si="3"/>
        <v>-7.3000000000000398E-2</v>
      </c>
      <c r="N17" s="219">
        <f t="shared" si="5"/>
        <v>0.64233333333333675</v>
      </c>
      <c r="O17" s="217">
        <f t="shared" si="4"/>
        <v>-0.15700000000000003</v>
      </c>
      <c r="P17" s="218">
        <f t="shared" si="4"/>
        <v>0</v>
      </c>
      <c r="Q17" s="218">
        <f t="shared" si="4"/>
        <v>0</v>
      </c>
      <c r="R17" s="218">
        <f t="shared" si="5"/>
        <v>0</v>
      </c>
      <c r="S17" s="218">
        <f t="shared" si="5"/>
        <v>0</v>
      </c>
      <c r="T17" s="218">
        <f t="shared" si="5"/>
        <v>0</v>
      </c>
      <c r="U17" s="219">
        <f t="shared" si="5"/>
        <v>-1.3083333333327118E-2</v>
      </c>
      <c r="V17" s="218">
        <f t="shared" si="5"/>
        <v>0</v>
      </c>
      <c r="W17" s="225">
        <f t="shared" si="5"/>
        <v>0</v>
      </c>
      <c r="X17" s="217">
        <f t="shared" si="5"/>
        <v>8.7666666666667226E-2</v>
      </c>
      <c r="Y17" s="218">
        <f t="shared" si="5"/>
        <v>8.319999999999439E-2</v>
      </c>
      <c r="Z17" s="218">
        <f t="shared" si="5"/>
        <v>0.11229999999999052</v>
      </c>
      <c r="AA17" s="218">
        <f t="shared" si="5"/>
        <v>9.4966666666664423E-2</v>
      </c>
      <c r="AB17" s="219">
        <f t="shared" si="5"/>
        <v>9.4533333333345126E-2</v>
      </c>
    </row>
    <row r="18" spans="1:28" ht="13.2" x14ac:dyDescent="0.25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3</v>
      </c>
      <c r="L18" s="218">
        <f t="shared" si="3"/>
        <v>-0.98000000000000043</v>
      </c>
      <c r="M18" s="218">
        <f t="shared" si="3"/>
        <v>-1.7339999999999982</v>
      </c>
      <c r="N18" s="219">
        <f t="shared" si="6"/>
        <v>9.5333333333336157E-2</v>
      </c>
      <c r="O18" s="217">
        <f t="shared" si="4"/>
        <v>0</v>
      </c>
      <c r="P18" s="218">
        <f t="shared" si="4"/>
        <v>0</v>
      </c>
      <c r="Q18" s="218">
        <f t="shared" si="4"/>
        <v>0</v>
      </c>
      <c r="R18" s="218">
        <f t="shared" si="6"/>
        <v>0</v>
      </c>
      <c r="S18" s="218">
        <f t="shared" si="6"/>
        <v>0</v>
      </c>
      <c r="T18" s="218">
        <f t="shared" si="6"/>
        <v>-0.1039999999999921</v>
      </c>
      <c r="U18" s="219">
        <f t="shared" si="6"/>
        <v>-2.6000000000003354E-2</v>
      </c>
      <c r="V18" s="218">
        <f t="shared" si="6"/>
        <v>-8.0416666666664582E-2</v>
      </c>
      <c r="W18" s="225">
        <f t="shared" si="6"/>
        <v>-7.4916666666670295E-2</v>
      </c>
      <c r="X18" s="217">
        <f t="shared" si="6"/>
        <v>-9.8066666666657198E-2</v>
      </c>
      <c r="Y18" s="218">
        <f t="shared" si="6"/>
        <v>-5.7233333333346792E-2</v>
      </c>
      <c r="Z18" s="218">
        <f t="shared" si="6"/>
        <v>-0.12226666666666119</v>
      </c>
      <c r="AA18" s="218">
        <f t="shared" si="6"/>
        <v>-0.18253333333333188</v>
      </c>
      <c r="AB18" s="219">
        <f t="shared" si="6"/>
        <v>-0.11502500000000282</v>
      </c>
    </row>
    <row r="19" spans="1:28" ht="13.2" x14ac:dyDescent="0.25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3.2" x14ac:dyDescent="0.25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4</v>
      </c>
      <c r="L20" s="218">
        <f t="shared" si="3"/>
        <v>1.9999999999999574E-2</v>
      </c>
      <c r="M20" s="218">
        <f t="shared" si="3"/>
        <v>5.700000000000216E-2</v>
      </c>
      <c r="N20" s="219">
        <f t="shared" si="8"/>
        <v>1.3589999999999982</v>
      </c>
      <c r="O20" s="217">
        <f t="shared" si="4"/>
        <v>8.8999999999998636E-2</v>
      </c>
      <c r="P20" s="218">
        <f t="shared" si="4"/>
        <v>0.16099999999999781</v>
      </c>
      <c r="Q20" s="218">
        <f t="shared" si="4"/>
        <v>8.8000000000000966E-2</v>
      </c>
      <c r="R20" s="218">
        <f t="shared" si="8"/>
        <v>0.11866666666666958</v>
      </c>
      <c r="S20" s="218">
        <f t="shared" si="8"/>
        <v>0</v>
      </c>
      <c r="T20" s="218">
        <f t="shared" si="8"/>
        <v>-8.0666666666672882E-2</v>
      </c>
      <c r="U20" s="219">
        <f t="shared" si="8"/>
        <v>3.7666666666670068E-2</v>
      </c>
      <c r="V20" s="218">
        <f t="shared" si="8"/>
        <v>0.28233333333333732</v>
      </c>
      <c r="W20" s="225">
        <f t="shared" si="8"/>
        <v>0.26708333333333201</v>
      </c>
      <c r="X20" s="217">
        <f t="shared" si="8"/>
        <v>0.65386666666666216</v>
      </c>
      <c r="Y20" s="218">
        <f t="shared" si="8"/>
        <v>0.69056666666667255</v>
      </c>
      <c r="Z20" s="218">
        <f t="shared" si="8"/>
        <v>-1.2000333333333266</v>
      </c>
      <c r="AA20" s="218">
        <f t="shared" si="8"/>
        <v>0.68813333333332949</v>
      </c>
      <c r="AB20" s="219">
        <f t="shared" si="8"/>
        <v>0.2081333333333113</v>
      </c>
    </row>
    <row r="21" spans="1:28" ht="13.2" x14ac:dyDescent="0.25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3.5</v>
      </c>
      <c r="L21" s="218">
        <f t="shared" si="3"/>
        <v>0.33299999999999841</v>
      </c>
      <c r="M21" s="218">
        <f t="shared" si="3"/>
        <v>5.6000000000000938E-2</v>
      </c>
      <c r="N21" s="219">
        <f t="shared" si="9"/>
        <v>1.2963333333333331</v>
      </c>
      <c r="O21" s="217">
        <f t="shared" si="4"/>
        <v>8.9000000000002188E-2</v>
      </c>
      <c r="P21" s="218">
        <f t="shared" si="4"/>
        <v>0.16099999999999781</v>
      </c>
      <c r="Q21" s="218">
        <f t="shared" si="4"/>
        <v>8.8000000000000966E-2</v>
      </c>
      <c r="R21" s="218">
        <f t="shared" si="9"/>
        <v>3.8000000000003809E-2</v>
      </c>
      <c r="S21" s="218">
        <f t="shared" si="9"/>
        <v>0</v>
      </c>
      <c r="T21" s="218">
        <f t="shared" si="9"/>
        <v>-0.12233333333333363</v>
      </c>
      <c r="U21" s="219">
        <f t="shared" si="9"/>
        <v>7.0833333333375492E-3</v>
      </c>
      <c r="V21" s="218">
        <f t="shared" si="9"/>
        <v>0.27008333333333567</v>
      </c>
      <c r="W21" s="225">
        <f t="shared" si="9"/>
        <v>0.26858333333333562</v>
      </c>
      <c r="X21" s="217">
        <f t="shared" si="9"/>
        <v>0.80643333333333089</v>
      </c>
      <c r="Y21" s="218">
        <f t="shared" si="9"/>
        <v>0.72930000000000206</v>
      </c>
      <c r="Z21" s="218">
        <f t="shared" si="9"/>
        <v>-1.2336666666666716</v>
      </c>
      <c r="AA21" s="218">
        <f t="shared" si="9"/>
        <v>0.76413333333333355</v>
      </c>
      <c r="AB21" s="219">
        <f t="shared" si="9"/>
        <v>0.26654999999998452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3.5</v>
      </c>
      <c r="L22" s="228">
        <f t="shared" si="3"/>
        <v>0.33299999999999841</v>
      </c>
      <c r="M22" s="228">
        <f t="shared" si="3"/>
        <v>5.6000000000000938E-2</v>
      </c>
      <c r="N22" s="229">
        <f t="shared" si="10"/>
        <v>1.2963333333333331</v>
      </c>
      <c r="O22" s="227">
        <f t="shared" si="4"/>
        <v>8.9000000000002188E-2</v>
      </c>
      <c r="P22" s="228">
        <f t="shared" si="4"/>
        <v>0.16099999999999781</v>
      </c>
      <c r="Q22" s="228">
        <f t="shared" si="4"/>
        <v>8.7999999999997414E-2</v>
      </c>
      <c r="R22" s="228">
        <f t="shared" si="10"/>
        <v>3.8000000000000256E-2</v>
      </c>
      <c r="S22" s="228">
        <f t="shared" si="10"/>
        <v>0</v>
      </c>
      <c r="T22" s="228">
        <f t="shared" si="10"/>
        <v>-0.12233333333333363</v>
      </c>
      <c r="U22" s="229">
        <f t="shared" si="10"/>
        <v>7.0833333333339965E-3</v>
      </c>
      <c r="V22" s="228">
        <f t="shared" si="10"/>
        <v>0.27008333333333567</v>
      </c>
      <c r="W22" s="230">
        <f t="shared" si="10"/>
        <v>0.26858333333333562</v>
      </c>
      <c r="X22" s="227">
        <f t="shared" si="10"/>
        <v>0.80643333333333445</v>
      </c>
      <c r="Y22" s="228">
        <f t="shared" si="10"/>
        <v>0.72930000000000206</v>
      </c>
      <c r="Z22" s="228">
        <f t="shared" si="10"/>
        <v>-1.2336666666666716</v>
      </c>
      <c r="AA22" s="228">
        <f t="shared" si="10"/>
        <v>0.76413333333332289</v>
      </c>
      <c r="AB22" s="229">
        <f t="shared" si="10"/>
        <v>0.26654999999999518</v>
      </c>
    </row>
    <row r="25" spans="1:28" ht="13.8" hidden="1" thickBot="1" x14ac:dyDescent="0.3">
      <c r="A25" s="184">
        <f>A2-2</f>
        <v>37179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hidden="1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hidden="1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20.5</v>
      </c>
      <c r="L27" s="189">
        <v>25.188000000000002</v>
      </c>
      <c r="M27" s="189">
        <v>29.774000000000001</v>
      </c>
      <c r="N27" s="200">
        <v>25.154</v>
      </c>
      <c r="O27" s="189">
        <v>27.698</v>
      </c>
      <c r="P27" s="189">
        <v>23.571000000000002</v>
      </c>
      <c r="Q27" s="168">
        <v>20.395</v>
      </c>
      <c r="R27" s="168">
        <v>19.835666666666668</v>
      </c>
      <c r="S27" s="168">
        <v>30.444666666666667</v>
      </c>
      <c r="T27" s="168">
        <v>26.733999999999998</v>
      </c>
      <c r="U27" s="168">
        <v>25.225583333333333</v>
      </c>
      <c r="V27" s="210">
        <v>26.381416666666667</v>
      </c>
      <c r="W27" s="168">
        <v>26.316749999999999</v>
      </c>
      <c r="X27" s="167">
        <v>28.101399999999998</v>
      </c>
      <c r="Y27" s="208">
        <v>22.103400000000001</v>
      </c>
      <c r="Z27" s="208">
        <v>32.510333333333342</v>
      </c>
      <c r="AA27" s="208">
        <v>28.43963333333333</v>
      </c>
      <c r="AB27" s="209">
        <v>27.788691666666658</v>
      </c>
    </row>
    <row r="28" spans="1:28" ht="13.2" hidden="1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21</v>
      </c>
      <c r="L28" s="189">
        <v>25</v>
      </c>
      <c r="M28" s="189">
        <v>29.702000000000002</v>
      </c>
      <c r="N28" s="200">
        <v>25.233999999999998</v>
      </c>
      <c r="O28" s="189">
        <v>27.097000000000001</v>
      </c>
      <c r="P28" s="189">
        <v>22.95</v>
      </c>
      <c r="Q28" s="168">
        <v>21.056000000000001</v>
      </c>
      <c r="R28" s="168">
        <v>21.042333333333335</v>
      </c>
      <c r="S28" s="168">
        <v>31.681666666666661</v>
      </c>
      <c r="T28" s="168">
        <v>26.578666666666667</v>
      </c>
      <c r="U28" s="168">
        <v>25.750916666666658</v>
      </c>
      <c r="V28" s="210">
        <v>27.887333333333334</v>
      </c>
      <c r="W28" s="168">
        <v>27.77716666666667</v>
      </c>
      <c r="X28" s="166">
        <v>30.612666666666666</v>
      </c>
      <c r="Y28" s="168">
        <v>26.425633333333337</v>
      </c>
      <c r="Z28" s="168">
        <v>36.899000000000008</v>
      </c>
      <c r="AA28" s="168">
        <v>33.32136666666667</v>
      </c>
      <c r="AB28" s="211">
        <v>31.814666666666668</v>
      </c>
    </row>
    <row r="29" spans="1:28" ht="13.2" hidden="1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21</v>
      </c>
      <c r="L29" s="189">
        <v>24.333000000000002</v>
      </c>
      <c r="M29" s="189">
        <v>28.04</v>
      </c>
      <c r="N29" s="200">
        <v>24.457666666666665</v>
      </c>
      <c r="O29" s="189">
        <v>27.06</v>
      </c>
      <c r="P29" s="189">
        <v>26.786000000000001</v>
      </c>
      <c r="Q29" s="168">
        <v>26.073</v>
      </c>
      <c r="R29" s="168">
        <v>23.849</v>
      </c>
      <c r="S29" s="168">
        <v>29.087666666666667</v>
      </c>
      <c r="T29" s="168">
        <v>26.821333333333332</v>
      </c>
      <c r="U29" s="168">
        <v>26.599416666666666</v>
      </c>
      <c r="V29" s="210">
        <v>25.568916666666667</v>
      </c>
      <c r="W29" s="168">
        <v>25.788250000000005</v>
      </c>
      <c r="X29" s="166">
        <v>26.868233333333329</v>
      </c>
      <c r="Y29" s="168">
        <v>26.463833333333337</v>
      </c>
      <c r="Z29" s="168">
        <v>27.517399999999999</v>
      </c>
      <c r="AA29" s="168">
        <v>27.623366666666662</v>
      </c>
      <c r="AB29" s="211">
        <v>27.118208333333335</v>
      </c>
    </row>
    <row r="30" spans="1:28" ht="13.2" hidden="1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3.2" hidden="1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19.5</v>
      </c>
      <c r="L31" s="189">
        <v>18.917000000000002</v>
      </c>
      <c r="M31" s="189">
        <v>22.177</v>
      </c>
      <c r="N31" s="200">
        <v>20.198</v>
      </c>
      <c r="O31" s="189">
        <v>23.516000000000002</v>
      </c>
      <c r="P31" s="189">
        <v>23.732000000000003</v>
      </c>
      <c r="Q31" s="168">
        <v>23.94</v>
      </c>
      <c r="R31" s="168">
        <v>23.828999999999997</v>
      </c>
      <c r="S31" s="168">
        <v>28.975333333333335</v>
      </c>
      <c r="T31" s="168">
        <v>24.798666666666673</v>
      </c>
      <c r="U31" s="168">
        <v>25.333083333333331</v>
      </c>
      <c r="V31" s="210">
        <v>25.805250000000001</v>
      </c>
      <c r="W31" s="168">
        <v>26.034499999999998</v>
      </c>
      <c r="X31" s="166">
        <v>26.466400000000007</v>
      </c>
      <c r="Y31" s="168">
        <v>26.298799999999993</v>
      </c>
      <c r="Z31" s="168">
        <v>29.148133333333327</v>
      </c>
      <c r="AA31" s="168">
        <v>26.656633333333343</v>
      </c>
      <c r="AB31" s="211">
        <v>27.14249166666669</v>
      </c>
    </row>
    <row r="32" spans="1:28" ht="13.2" hidden="1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18</v>
      </c>
      <c r="L32" s="189">
        <v>16.917000000000002</v>
      </c>
      <c r="M32" s="189">
        <v>20.331</v>
      </c>
      <c r="N32" s="200">
        <v>18.416</v>
      </c>
      <c r="O32" s="189">
        <v>21.414999999999999</v>
      </c>
      <c r="P32" s="189">
        <v>21.589000000000002</v>
      </c>
      <c r="Q32" s="168">
        <v>21.718</v>
      </c>
      <c r="R32" s="168">
        <v>20.833333333333332</v>
      </c>
      <c r="S32" s="168">
        <v>27.953000000000003</v>
      </c>
      <c r="T32" s="168">
        <v>22.914999999999999</v>
      </c>
      <c r="U32" s="168">
        <v>23.31883333333333</v>
      </c>
      <c r="V32" s="210">
        <v>23.563000000000002</v>
      </c>
      <c r="W32" s="168">
        <v>23.781166666666667</v>
      </c>
      <c r="X32" s="166">
        <v>23.992766666666668</v>
      </c>
      <c r="Y32" s="168">
        <v>23.702766666666669</v>
      </c>
      <c r="Z32" s="168">
        <v>27.519533333333332</v>
      </c>
      <c r="AA32" s="168">
        <v>24.115866666666669</v>
      </c>
      <c r="AB32" s="211">
        <v>24.832733333333348</v>
      </c>
    </row>
    <row r="33" spans="1:28" ht="13.8" hidden="1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18.5</v>
      </c>
      <c r="L33" s="202">
        <v>17.417000000000002</v>
      </c>
      <c r="M33" s="202">
        <v>21.331</v>
      </c>
      <c r="N33" s="207">
        <v>19.082666666666668</v>
      </c>
      <c r="O33" s="202">
        <v>22.164999999999999</v>
      </c>
      <c r="P33" s="202">
        <v>22.219000000000001</v>
      </c>
      <c r="Q33" s="178">
        <v>22.348000000000003</v>
      </c>
      <c r="R33" s="178">
        <v>22.5</v>
      </c>
      <c r="S33" s="178">
        <v>31.953000000000003</v>
      </c>
      <c r="T33" s="178">
        <v>23.998333333333335</v>
      </c>
      <c r="U33" s="178">
        <v>25.173833333333331</v>
      </c>
      <c r="V33" s="213">
        <v>25.230500000000003</v>
      </c>
      <c r="W33" s="178">
        <v>25.447000000000003</v>
      </c>
      <c r="X33" s="177">
        <v>25.172433333333331</v>
      </c>
      <c r="Y33" s="178">
        <v>25.083099999999998</v>
      </c>
      <c r="Z33" s="178">
        <v>29.790200000000002</v>
      </c>
      <c r="AA33" s="178">
        <v>25.250200000000007</v>
      </c>
      <c r="AB33" s="212">
        <v>26.323983333333331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441960</xdr:colOff>
                    <xdr:row>0</xdr:row>
                    <xdr:rowOff>106680</xdr:rowOff>
                  </from>
                  <to>
                    <xdr:col>19</xdr:col>
                    <xdr:colOff>441960</xdr:colOff>
                    <xdr:row>0</xdr:row>
                    <xdr:rowOff>525780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hidden="1" customWidth="1"/>
    <col min="4" max="4" width="11" hidden="1" customWidth="1"/>
    <col min="5" max="9" width="10.125" hidden="1" customWidth="1"/>
    <col min="10" max="10" width="10" hidden="1" customWidth="1"/>
    <col min="11" max="19" width="10.125" hidden="1" customWidth="1"/>
    <col min="20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</cols>
  <sheetData>
    <row r="3" spans="1:223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2">
      <c r="A4" s="243" t="s">
        <v>130</v>
      </c>
      <c r="B4" s="244" t="s">
        <v>149</v>
      </c>
      <c r="C4" s="244"/>
      <c r="D4" s="244"/>
      <c r="E4" s="244"/>
      <c r="F4" s="244"/>
      <c r="T4">
        <v>26</v>
      </c>
      <c r="U4">
        <v>28</v>
      </c>
      <c r="V4">
        <v>36.25</v>
      </c>
      <c r="W4">
        <v>36.25</v>
      </c>
      <c r="X4">
        <v>34</v>
      </c>
      <c r="Y4">
        <v>30.5</v>
      </c>
      <c r="Z4">
        <v>28</v>
      </c>
      <c r="AA4">
        <v>26.5</v>
      </c>
      <c r="AB4">
        <v>28</v>
      </c>
      <c r="AC4">
        <v>41</v>
      </c>
      <c r="AD4">
        <v>48.5</v>
      </c>
      <c r="AE4">
        <v>41.5</v>
      </c>
      <c r="AF4">
        <v>36</v>
      </c>
      <c r="AG4">
        <v>34</v>
      </c>
      <c r="AH4">
        <v>36.25</v>
      </c>
      <c r="AI4">
        <v>40</v>
      </c>
      <c r="AJ4">
        <v>38.5</v>
      </c>
      <c r="AK4">
        <v>34</v>
      </c>
      <c r="AL4">
        <v>31</v>
      </c>
      <c r="AM4">
        <v>27.5</v>
      </c>
      <c r="AN4">
        <v>28.75</v>
      </c>
      <c r="AO4">
        <v>47</v>
      </c>
      <c r="AP4">
        <v>55</v>
      </c>
      <c r="AQ4">
        <v>45.5</v>
      </c>
      <c r="AR4">
        <v>39</v>
      </c>
      <c r="AS4">
        <v>35</v>
      </c>
      <c r="AT4">
        <v>37.5</v>
      </c>
      <c r="AU4">
        <v>40.15</v>
      </c>
      <c r="AV4">
        <v>38.86</v>
      </c>
      <c r="AW4">
        <v>35</v>
      </c>
      <c r="AX4">
        <v>32.42</v>
      </c>
      <c r="AY4">
        <v>29.42</v>
      </c>
      <c r="AZ4">
        <v>30.49</v>
      </c>
      <c r="BA4">
        <v>46.17</v>
      </c>
      <c r="BB4">
        <v>53.04</v>
      </c>
      <c r="BC4">
        <v>44.88</v>
      </c>
      <c r="BD4">
        <v>39.299999999999997</v>
      </c>
      <c r="BE4">
        <v>35.869999999999997</v>
      </c>
      <c r="BF4">
        <v>38.01</v>
      </c>
      <c r="BG4">
        <v>40.380000000000003</v>
      </c>
      <c r="BH4">
        <v>39.270000000000003</v>
      </c>
      <c r="BI4">
        <v>35.950000000000003</v>
      </c>
      <c r="BJ4">
        <v>33.74</v>
      </c>
      <c r="BK4">
        <v>31.16</v>
      </c>
      <c r="BL4">
        <v>32.08</v>
      </c>
      <c r="BM4">
        <v>45.56</v>
      </c>
      <c r="BN4">
        <v>51.47</v>
      </c>
      <c r="BO4">
        <v>44.46</v>
      </c>
      <c r="BP4">
        <v>39.659999999999997</v>
      </c>
      <c r="BQ4">
        <v>36.71</v>
      </c>
      <c r="BR4">
        <v>38.56</v>
      </c>
      <c r="BS4">
        <v>40.71</v>
      </c>
      <c r="BT4">
        <v>39.700000000000003</v>
      </c>
      <c r="BU4">
        <v>36.68</v>
      </c>
      <c r="BV4">
        <v>34.67</v>
      </c>
      <c r="BW4">
        <v>32.31</v>
      </c>
      <c r="BX4">
        <v>33.159999999999997</v>
      </c>
      <c r="BY4">
        <v>45.43</v>
      </c>
      <c r="BZ4">
        <v>50.81</v>
      </c>
      <c r="CA4">
        <v>44.43</v>
      </c>
      <c r="CB4">
        <v>40.06</v>
      </c>
      <c r="CC4">
        <v>37.369999999999997</v>
      </c>
      <c r="CD4">
        <v>39.06</v>
      </c>
      <c r="CE4">
        <v>41.05</v>
      </c>
      <c r="CF4">
        <v>40.130000000000003</v>
      </c>
      <c r="CG4">
        <v>37.380000000000003</v>
      </c>
      <c r="CH4">
        <v>35.549999999999997</v>
      </c>
      <c r="CI4">
        <v>33.409999999999997</v>
      </c>
      <c r="CJ4">
        <v>34.18</v>
      </c>
      <c r="CK4">
        <v>45.35</v>
      </c>
      <c r="CL4">
        <v>50.25</v>
      </c>
      <c r="CM4">
        <v>44.44</v>
      </c>
      <c r="CN4">
        <v>40.47</v>
      </c>
      <c r="CO4">
        <v>38.020000000000003</v>
      </c>
      <c r="CP4">
        <v>39.56</v>
      </c>
      <c r="CQ4">
        <v>41.47</v>
      </c>
      <c r="CR4">
        <v>40.619999999999997</v>
      </c>
      <c r="CS4">
        <v>38.06</v>
      </c>
      <c r="CT4">
        <v>36.35</v>
      </c>
      <c r="CU4">
        <v>34.36</v>
      </c>
      <c r="CV4">
        <v>35.08</v>
      </c>
      <c r="CW4">
        <v>45.49</v>
      </c>
      <c r="CX4">
        <v>50.05</v>
      </c>
      <c r="CY4">
        <v>44.64</v>
      </c>
      <c r="CZ4">
        <v>40.94</v>
      </c>
      <c r="DA4">
        <v>38.659999999999997</v>
      </c>
      <c r="DB4">
        <v>40.090000000000003</v>
      </c>
      <c r="DC4">
        <v>41.9</v>
      </c>
      <c r="DD4">
        <v>41.11</v>
      </c>
      <c r="DE4">
        <v>38.72</v>
      </c>
      <c r="DF4">
        <v>37.130000000000003</v>
      </c>
      <c r="DG4">
        <v>35.28</v>
      </c>
      <c r="DH4">
        <v>35.950000000000003</v>
      </c>
      <c r="DI4">
        <v>45.64</v>
      </c>
      <c r="DJ4">
        <v>49.9</v>
      </c>
      <c r="DK4">
        <v>44.85</v>
      </c>
      <c r="DL4">
        <v>41.41</v>
      </c>
      <c r="DM4">
        <v>39.29</v>
      </c>
      <c r="DN4">
        <v>40.619999999999997</v>
      </c>
      <c r="DO4">
        <v>42.34</v>
      </c>
      <c r="DP4">
        <v>41.6</v>
      </c>
      <c r="DQ4">
        <v>39.380000000000003</v>
      </c>
      <c r="DR4">
        <v>37.9</v>
      </c>
      <c r="DS4">
        <v>36.17</v>
      </c>
      <c r="DT4">
        <v>36.79</v>
      </c>
      <c r="DU4">
        <v>45.82</v>
      </c>
      <c r="DV4">
        <v>49.78</v>
      </c>
      <c r="DW4">
        <v>45.09</v>
      </c>
      <c r="DX4">
        <v>41.88</v>
      </c>
      <c r="DY4">
        <v>39.909999999999997</v>
      </c>
      <c r="DZ4">
        <v>41.15</v>
      </c>
      <c r="EA4">
        <v>42.77</v>
      </c>
      <c r="EB4">
        <v>42.09</v>
      </c>
      <c r="EC4">
        <v>40.020000000000003</v>
      </c>
      <c r="ED4">
        <v>38.64</v>
      </c>
      <c r="EE4">
        <v>37.04</v>
      </c>
      <c r="EF4">
        <v>37.619999999999997</v>
      </c>
      <c r="EG4">
        <v>46.02</v>
      </c>
      <c r="EH4">
        <v>49.71</v>
      </c>
      <c r="EI4">
        <v>45.34</v>
      </c>
      <c r="EJ4">
        <v>42.35</v>
      </c>
      <c r="EK4">
        <v>40.520000000000003</v>
      </c>
      <c r="EL4">
        <v>41.67</v>
      </c>
      <c r="EM4">
        <v>43.22</v>
      </c>
      <c r="EN4">
        <v>42.58</v>
      </c>
      <c r="EO4">
        <v>40.65</v>
      </c>
      <c r="EP4">
        <v>39.369999999999997</v>
      </c>
      <c r="EQ4">
        <v>37.880000000000003</v>
      </c>
      <c r="ER4">
        <v>38.42</v>
      </c>
      <c r="ES4">
        <v>46.24</v>
      </c>
      <c r="ET4">
        <v>49.68</v>
      </c>
      <c r="EU4">
        <v>45.61</v>
      </c>
      <c r="EV4">
        <v>42.83</v>
      </c>
      <c r="EW4">
        <v>41.12</v>
      </c>
      <c r="EX4">
        <v>42.2</v>
      </c>
      <c r="EY4">
        <v>43.73</v>
      </c>
      <c r="EZ4">
        <v>43.08</v>
      </c>
      <c r="FA4">
        <v>41.13</v>
      </c>
      <c r="FB4">
        <v>39.840000000000003</v>
      </c>
      <c r="FC4">
        <v>38.32</v>
      </c>
      <c r="FD4">
        <v>38.869999999999997</v>
      </c>
      <c r="FE4">
        <v>46.79</v>
      </c>
      <c r="FF4">
        <v>50.26</v>
      </c>
      <c r="FG4">
        <v>46.15</v>
      </c>
      <c r="FH4">
        <v>43.33</v>
      </c>
      <c r="FI4">
        <v>41.6</v>
      </c>
      <c r="FJ4">
        <v>42.69</v>
      </c>
      <c r="FK4">
        <v>44.24</v>
      </c>
      <c r="FL4">
        <v>43.58</v>
      </c>
      <c r="FM4">
        <v>41.61</v>
      </c>
      <c r="FN4">
        <v>40.299999999999997</v>
      </c>
      <c r="FO4">
        <v>38.770000000000003</v>
      </c>
      <c r="FP4">
        <v>39.32</v>
      </c>
      <c r="FQ4">
        <v>47.33</v>
      </c>
      <c r="FR4">
        <v>50.85</v>
      </c>
      <c r="FS4">
        <v>46.68</v>
      </c>
      <c r="FT4">
        <v>43.84</v>
      </c>
      <c r="FU4">
        <v>42.09</v>
      </c>
      <c r="FV4">
        <v>43.19</v>
      </c>
      <c r="FW4">
        <v>44.74</v>
      </c>
      <c r="FX4">
        <v>44.08</v>
      </c>
      <c r="FY4">
        <v>42.09</v>
      </c>
      <c r="FZ4">
        <v>40.76</v>
      </c>
      <c r="GA4">
        <v>39.22</v>
      </c>
      <c r="GB4">
        <v>39.770000000000003</v>
      </c>
      <c r="GC4">
        <v>47.88</v>
      </c>
      <c r="GD4">
        <v>51.43</v>
      </c>
      <c r="GE4">
        <v>47.22</v>
      </c>
      <c r="GF4">
        <v>44.34</v>
      </c>
      <c r="GG4">
        <v>42.57</v>
      </c>
      <c r="GH4">
        <v>43.68</v>
      </c>
      <c r="GI4">
        <v>45.25</v>
      </c>
      <c r="GJ4">
        <v>44.58</v>
      </c>
      <c r="GK4">
        <v>42.57</v>
      </c>
      <c r="GL4">
        <v>41.23</v>
      </c>
      <c r="GM4">
        <v>39.659999999999997</v>
      </c>
      <c r="GN4">
        <v>40.229999999999997</v>
      </c>
      <c r="GO4">
        <v>48.42</v>
      </c>
      <c r="GP4">
        <v>52.02</v>
      </c>
      <c r="GQ4">
        <v>47.76</v>
      </c>
      <c r="GR4">
        <v>44.84</v>
      </c>
      <c r="GS4">
        <v>43.05</v>
      </c>
      <c r="GT4">
        <v>44.18</v>
      </c>
      <c r="GU4">
        <v>45.76</v>
      </c>
      <c r="GV4">
        <v>45.09</v>
      </c>
      <c r="GW4">
        <v>43.05</v>
      </c>
      <c r="GX4">
        <v>41.69</v>
      </c>
      <c r="GY4">
        <v>40.11</v>
      </c>
      <c r="GZ4">
        <v>40.68</v>
      </c>
      <c r="HA4">
        <v>48.97</v>
      </c>
      <c r="HB4">
        <v>52.6</v>
      </c>
      <c r="HC4">
        <v>48.29</v>
      </c>
      <c r="HD4">
        <v>45.35</v>
      </c>
      <c r="HE4">
        <v>43.54</v>
      </c>
      <c r="HF4">
        <v>44.68</v>
      </c>
      <c r="HG4">
        <v>46.27</v>
      </c>
      <c r="HH4">
        <v>45.59</v>
      </c>
      <c r="HI4">
        <v>43.53</v>
      </c>
      <c r="HJ4">
        <v>42.15</v>
      </c>
      <c r="HK4">
        <v>40.549999999999997</v>
      </c>
      <c r="HL4">
        <v>41.13</v>
      </c>
      <c r="HM4">
        <v>49.51</v>
      </c>
      <c r="HN4">
        <v>53.19</v>
      </c>
      <c r="HO4">
        <v>48.83</v>
      </c>
    </row>
    <row r="5" spans="1:223" x14ac:dyDescent="0.2">
      <c r="A5" s="243" t="s">
        <v>130</v>
      </c>
      <c r="B5" s="244" t="s">
        <v>179</v>
      </c>
      <c r="C5" s="244"/>
      <c r="D5" s="244"/>
      <c r="E5" s="244"/>
      <c r="F5" s="244"/>
      <c r="T5">
        <v>22.5</v>
      </c>
      <c r="U5">
        <v>25.188000000000002</v>
      </c>
      <c r="V5">
        <v>29.702000000000002</v>
      </c>
      <c r="W5">
        <v>27.601000000000003</v>
      </c>
      <c r="X5">
        <v>23.571000000000002</v>
      </c>
      <c r="Y5">
        <v>20.395</v>
      </c>
      <c r="Z5">
        <v>18.467000000000002</v>
      </c>
      <c r="AA5">
        <v>20.04</v>
      </c>
      <c r="AB5">
        <v>21</v>
      </c>
      <c r="AC5">
        <v>29.097000000000001</v>
      </c>
      <c r="AD5">
        <v>33.387</v>
      </c>
      <c r="AE5">
        <v>28.85</v>
      </c>
      <c r="AF5">
        <v>27</v>
      </c>
      <c r="AG5">
        <v>23.5</v>
      </c>
      <c r="AH5">
        <v>29.702000000000002</v>
      </c>
      <c r="AI5">
        <v>28.677</v>
      </c>
      <c r="AJ5">
        <v>27.75</v>
      </c>
      <c r="AK5">
        <v>25.169</v>
      </c>
      <c r="AL5">
        <v>21.667000000000002</v>
      </c>
      <c r="AM5">
        <v>11.863000000000001</v>
      </c>
      <c r="AN5">
        <v>14.146000000000001</v>
      </c>
      <c r="AO5">
        <v>35.581000000000003</v>
      </c>
      <c r="AP5">
        <v>37.613</v>
      </c>
      <c r="AQ5">
        <v>31.958000000000002</v>
      </c>
      <c r="AR5">
        <v>27.048000000000002</v>
      </c>
      <c r="AS5">
        <v>24.5</v>
      </c>
      <c r="AT5">
        <v>30.605</v>
      </c>
      <c r="AU5">
        <v>27.94</v>
      </c>
      <c r="AV5">
        <v>27.188000000000002</v>
      </c>
      <c r="AW5">
        <v>25.269000000000002</v>
      </c>
      <c r="AX5">
        <v>22.447000000000003</v>
      </c>
      <c r="AY5">
        <v>14.082000000000001</v>
      </c>
      <c r="AZ5">
        <v>16.664000000000001</v>
      </c>
      <c r="BA5">
        <v>33.798000000000002</v>
      </c>
      <c r="BB5">
        <v>35.442</v>
      </c>
      <c r="BC5">
        <v>30.913</v>
      </c>
      <c r="BD5">
        <v>26.889000000000003</v>
      </c>
      <c r="BE5">
        <v>25.019000000000002</v>
      </c>
      <c r="BF5">
        <v>30.004999999999999</v>
      </c>
      <c r="BG5">
        <v>28.086000000000002</v>
      </c>
      <c r="BH5">
        <v>27.559000000000001</v>
      </c>
      <c r="BI5">
        <v>25.689</v>
      </c>
      <c r="BJ5">
        <v>23.082000000000001</v>
      </c>
      <c r="BK5">
        <v>15.366000000000001</v>
      </c>
      <c r="BL5">
        <v>17.79</v>
      </c>
      <c r="BM5">
        <v>33.545999999999999</v>
      </c>
      <c r="BN5">
        <v>35.328000000000003</v>
      </c>
      <c r="BO5">
        <v>30.925000000000001</v>
      </c>
      <c r="BP5">
        <v>27.186</v>
      </c>
      <c r="BQ5">
        <v>25.436</v>
      </c>
      <c r="BR5">
        <v>30.004999999999999</v>
      </c>
      <c r="BS5">
        <v>28.24</v>
      </c>
      <c r="BT5">
        <v>27.776</v>
      </c>
      <c r="BU5">
        <v>26.088000000000001</v>
      </c>
      <c r="BV5">
        <v>23.586000000000002</v>
      </c>
      <c r="BW5">
        <v>17.007999999999999</v>
      </c>
      <c r="BX5">
        <v>18.891000000000002</v>
      </c>
      <c r="BY5">
        <v>33.195</v>
      </c>
      <c r="BZ5">
        <v>34.840000000000003</v>
      </c>
      <c r="CA5">
        <v>30.813000000000002</v>
      </c>
      <c r="CB5">
        <v>27.406000000000002</v>
      </c>
      <c r="CC5">
        <v>25.817</v>
      </c>
      <c r="CD5">
        <v>30.009</v>
      </c>
      <c r="CE5">
        <v>28.423000000000002</v>
      </c>
      <c r="CF5">
        <v>27.928000000000001</v>
      </c>
      <c r="CG5">
        <v>26.393000000000001</v>
      </c>
      <c r="CH5">
        <v>24.113</v>
      </c>
      <c r="CI5">
        <v>18.144000000000002</v>
      </c>
      <c r="CJ5">
        <v>19.864999999999998</v>
      </c>
      <c r="CK5">
        <v>32.816000000000003</v>
      </c>
      <c r="CL5">
        <v>34.344000000000001</v>
      </c>
      <c r="CM5">
        <v>30.544</v>
      </c>
      <c r="CN5">
        <v>27.733000000000001</v>
      </c>
      <c r="CO5">
        <v>26.148</v>
      </c>
      <c r="CP5">
        <v>29.934000000000001</v>
      </c>
      <c r="CQ5">
        <v>28.533000000000001</v>
      </c>
      <c r="CR5">
        <v>28.098000000000003</v>
      </c>
      <c r="CS5">
        <v>26.581</v>
      </c>
      <c r="CT5">
        <v>24.675000000000001</v>
      </c>
      <c r="CU5">
        <v>18.998000000000001</v>
      </c>
      <c r="CV5">
        <v>20.323</v>
      </c>
      <c r="CW5">
        <v>32.666000000000004</v>
      </c>
      <c r="CX5">
        <v>33.877000000000002</v>
      </c>
      <c r="CY5">
        <v>30.64</v>
      </c>
      <c r="CZ5">
        <v>27.918000000000003</v>
      </c>
      <c r="DA5">
        <v>26.314</v>
      </c>
      <c r="DB5">
        <v>29.952000000000002</v>
      </c>
      <c r="DC5">
        <v>28.654</v>
      </c>
      <c r="DD5">
        <v>28.245000000000001</v>
      </c>
      <c r="DE5">
        <v>26.844999999999999</v>
      </c>
      <c r="DF5">
        <v>25.089000000000002</v>
      </c>
      <c r="DG5">
        <v>19.497</v>
      </c>
      <c r="DH5">
        <v>21.335000000000001</v>
      </c>
      <c r="DI5">
        <v>32.497</v>
      </c>
      <c r="DJ5">
        <v>33.609000000000002</v>
      </c>
      <c r="DK5">
        <v>30.614000000000001</v>
      </c>
      <c r="DL5">
        <v>28.117000000000001</v>
      </c>
      <c r="DM5">
        <v>26.587</v>
      </c>
      <c r="DN5">
        <v>29.982000000000003</v>
      </c>
      <c r="DO5">
        <v>28.627000000000002</v>
      </c>
      <c r="DP5">
        <v>28.41</v>
      </c>
      <c r="DQ5">
        <v>27.214000000000002</v>
      </c>
      <c r="DR5">
        <v>25.493000000000002</v>
      </c>
      <c r="DS5">
        <v>20.265000000000001</v>
      </c>
      <c r="DT5">
        <v>22.003</v>
      </c>
      <c r="DU5">
        <v>32.347999999999999</v>
      </c>
      <c r="DV5">
        <v>33.387</v>
      </c>
      <c r="DW5">
        <v>30.594000000000001</v>
      </c>
      <c r="DX5">
        <v>28.156000000000002</v>
      </c>
      <c r="DY5">
        <v>26.996000000000002</v>
      </c>
      <c r="DZ5">
        <v>30.026</v>
      </c>
      <c r="EA5">
        <v>28.78</v>
      </c>
      <c r="EB5">
        <v>28.588000000000001</v>
      </c>
      <c r="EC5">
        <v>27.467000000000002</v>
      </c>
      <c r="ED5">
        <v>25.826000000000001</v>
      </c>
      <c r="EE5">
        <v>20.817</v>
      </c>
      <c r="EF5">
        <v>22.509</v>
      </c>
      <c r="EG5">
        <v>32.233000000000004</v>
      </c>
      <c r="EH5">
        <v>33.53</v>
      </c>
      <c r="EI5">
        <v>30.678000000000001</v>
      </c>
      <c r="EJ5">
        <v>28.36</v>
      </c>
      <c r="EK5">
        <v>27.243000000000002</v>
      </c>
      <c r="EL5">
        <v>30.125</v>
      </c>
      <c r="EM5">
        <v>28.926000000000002</v>
      </c>
      <c r="EN5">
        <v>28.79</v>
      </c>
      <c r="EO5">
        <v>27.71</v>
      </c>
      <c r="EP5">
        <v>25.971</v>
      </c>
      <c r="EQ5">
        <v>21.678000000000001</v>
      </c>
      <c r="ER5">
        <v>23.007000000000001</v>
      </c>
      <c r="ES5">
        <v>32.225000000000001</v>
      </c>
      <c r="ET5">
        <v>33.498000000000005</v>
      </c>
      <c r="EU5">
        <v>30.599</v>
      </c>
      <c r="EV5">
        <v>28.723000000000003</v>
      </c>
      <c r="EW5">
        <v>27.493000000000002</v>
      </c>
      <c r="EX5">
        <v>30.166</v>
      </c>
      <c r="EY5">
        <v>29.23</v>
      </c>
      <c r="EZ5">
        <v>28.954000000000001</v>
      </c>
      <c r="FA5">
        <v>27.835000000000001</v>
      </c>
      <c r="FB5">
        <v>26.511000000000003</v>
      </c>
      <c r="FC5">
        <v>22.298999999999999</v>
      </c>
      <c r="FD5">
        <v>23.256</v>
      </c>
      <c r="FE5">
        <v>32.284999999999997</v>
      </c>
      <c r="FF5">
        <v>33.361000000000004</v>
      </c>
      <c r="FG5">
        <v>30.605</v>
      </c>
      <c r="FH5">
        <v>28.928000000000001</v>
      </c>
      <c r="FI5">
        <v>27.76</v>
      </c>
      <c r="FJ5">
        <v>30.273</v>
      </c>
      <c r="FK5">
        <v>29.397000000000002</v>
      </c>
      <c r="FL5">
        <v>29.156000000000002</v>
      </c>
      <c r="FM5">
        <v>28.076000000000001</v>
      </c>
      <c r="FN5">
        <v>26.824000000000002</v>
      </c>
      <c r="FO5">
        <v>22.759</v>
      </c>
      <c r="FP5">
        <v>23.677</v>
      </c>
      <c r="FQ5">
        <v>32.326999999999998</v>
      </c>
      <c r="FR5">
        <v>33.128</v>
      </c>
      <c r="FS5">
        <v>30.89</v>
      </c>
      <c r="FT5">
        <v>29.131</v>
      </c>
      <c r="FU5">
        <v>27.833000000000002</v>
      </c>
      <c r="FV5">
        <v>30.511000000000003</v>
      </c>
      <c r="FW5">
        <v>29.373000000000001</v>
      </c>
      <c r="FX5">
        <v>29.138000000000002</v>
      </c>
      <c r="FY5">
        <v>28.317</v>
      </c>
      <c r="FZ5">
        <v>26.943000000000001</v>
      </c>
      <c r="GA5">
        <v>22.888999999999999</v>
      </c>
      <c r="GB5">
        <v>24.371000000000002</v>
      </c>
      <c r="GC5">
        <v>32.379000000000005</v>
      </c>
      <c r="GD5">
        <v>33.119999999999997</v>
      </c>
      <c r="GE5">
        <v>30.995000000000001</v>
      </c>
      <c r="GF5">
        <v>29.135000000000002</v>
      </c>
      <c r="GG5">
        <v>27.883000000000003</v>
      </c>
      <c r="GH5">
        <v>30.67</v>
      </c>
      <c r="GI5">
        <v>29.34</v>
      </c>
      <c r="GJ5">
        <v>29.367000000000001</v>
      </c>
      <c r="GK5">
        <v>28.558</v>
      </c>
      <c r="GL5">
        <v>27.423000000000002</v>
      </c>
      <c r="GM5">
        <v>23.344000000000001</v>
      </c>
      <c r="GN5">
        <v>24.773</v>
      </c>
      <c r="GO5">
        <v>32.244</v>
      </c>
      <c r="GP5">
        <v>33.398000000000003</v>
      </c>
      <c r="GQ5">
        <v>31.1</v>
      </c>
      <c r="GR5">
        <v>29.136000000000003</v>
      </c>
      <c r="GS5">
        <v>28.315000000000001</v>
      </c>
      <c r="GT5">
        <v>30.827000000000002</v>
      </c>
      <c r="GU5">
        <v>29.544</v>
      </c>
      <c r="GV5">
        <v>29.532</v>
      </c>
      <c r="GW5">
        <v>28.944000000000003</v>
      </c>
      <c r="GX5">
        <v>27.253</v>
      </c>
      <c r="GY5">
        <v>23.81</v>
      </c>
      <c r="GZ5">
        <v>24.949000000000002</v>
      </c>
      <c r="HA5">
        <v>32.472999999999999</v>
      </c>
      <c r="HB5">
        <v>33.65</v>
      </c>
      <c r="HC5">
        <v>31.327000000000002</v>
      </c>
      <c r="HD5">
        <v>29.335000000000001</v>
      </c>
      <c r="HE5">
        <v>28.504000000000001</v>
      </c>
      <c r="HF5">
        <v>30.93</v>
      </c>
      <c r="HG5">
        <v>29.954999999999998</v>
      </c>
      <c r="HH5">
        <v>29.751000000000001</v>
      </c>
      <c r="HI5">
        <v>28.974</v>
      </c>
      <c r="HJ5">
        <v>27.636000000000003</v>
      </c>
      <c r="HK5">
        <v>23.981000000000002</v>
      </c>
      <c r="HL5">
        <v>25.138000000000002</v>
      </c>
      <c r="HM5">
        <v>32.704000000000001</v>
      </c>
      <c r="HN5">
        <v>33.901000000000003</v>
      </c>
      <c r="HO5">
        <v>31.285</v>
      </c>
    </row>
    <row r="6" spans="1:223" x14ac:dyDescent="0.2">
      <c r="A6" s="243" t="s">
        <v>129</v>
      </c>
      <c r="B6" s="244" t="s">
        <v>149</v>
      </c>
      <c r="C6" s="244"/>
      <c r="D6" s="244"/>
      <c r="E6" s="244"/>
      <c r="F6" s="244"/>
      <c r="T6">
        <v>28</v>
      </c>
      <c r="U6">
        <v>28.75</v>
      </c>
      <c r="V6">
        <v>36.5</v>
      </c>
      <c r="W6">
        <v>36.25</v>
      </c>
      <c r="X6">
        <v>33.9</v>
      </c>
      <c r="Y6">
        <v>30.5</v>
      </c>
      <c r="Z6">
        <v>30</v>
      </c>
      <c r="AA6">
        <v>29</v>
      </c>
      <c r="AB6">
        <v>30.5</v>
      </c>
      <c r="AC6">
        <v>44</v>
      </c>
      <c r="AD6">
        <v>51</v>
      </c>
      <c r="AE6">
        <v>45</v>
      </c>
      <c r="AF6">
        <v>35.5</v>
      </c>
      <c r="AG6">
        <v>33.5</v>
      </c>
      <c r="AH6">
        <v>35.75</v>
      </c>
      <c r="AI6">
        <v>39.75</v>
      </c>
      <c r="AJ6">
        <v>38.25</v>
      </c>
      <c r="AK6">
        <v>34</v>
      </c>
      <c r="AL6">
        <v>34.25</v>
      </c>
      <c r="AM6">
        <v>30.75</v>
      </c>
      <c r="AN6">
        <v>32</v>
      </c>
      <c r="AO6">
        <v>51.5</v>
      </c>
      <c r="AP6">
        <v>58.5</v>
      </c>
      <c r="AQ6">
        <v>49</v>
      </c>
      <c r="AR6">
        <v>38.75</v>
      </c>
      <c r="AS6">
        <v>34.75</v>
      </c>
      <c r="AT6">
        <v>37.25</v>
      </c>
      <c r="AU6">
        <v>40.270000000000003</v>
      </c>
      <c r="AV6">
        <v>38.979999999999997</v>
      </c>
      <c r="AW6">
        <v>35.32</v>
      </c>
      <c r="AX6">
        <v>35.54</v>
      </c>
      <c r="AY6">
        <v>32.53</v>
      </c>
      <c r="AZ6">
        <v>33.6</v>
      </c>
      <c r="BA6">
        <v>50.39</v>
      </c>
      <c r="BB6">
        <v>56.41</v>
      </c>
      <c r="BC6">
        <v>48.24</v>
      </c>
      <c r="BD6">
        <v>39.42</v>
      </c>
      <c r="BE6">
        <v>35.979999999999997</v>
      </c>
      <c r="BF6">
        <v>38.130000000000003</v>
      </c>
      <c r="BG6">
        <v>40.76</v>
      </c>
      <c r="BH6">
        <v>39.659999999999997</v>
      </c>
      <c r="BI6">
        <v>36.520000000000003</v>
      </c>
      <c r="BJ6">
        <v>36.71</v>
      </c>
      <c r="BK6">
        <v>34.119999999999997</v>
      </c>
      <c r="BL6">
        <v>35.049999999999997</v>
      </c>
      <c r="BM6">
        <v>49.5</v>
      </c>
      <c r="BN6">
        <v>54.69</v>
      </c>
      <c r="BO6">
        <v>47.66</v>
      </c>
      <c r="BP6">
        <v>40.07</v>
      </c>
      <c r="BQ6">
        <v>37.11</v>
      </c>
      <c r="BR6">
        <v>38.97</v>
      </c>
      <c r="BS6">
        <v>41.52</v>
      </c>
      <c r="BT6">
        <v>40.51</v>
      </c>
      <c r="BU6">
        <v>37.630000000000003</v>
      </c>
      <c r="BV6">
        <v>37.81</v>
      </c>
      <c r="BW6">
        <v>35.44</v>
      </c>
      <c r="BX6">
        <v>36.29</v>
      </c>
      <c r="BY6">
        <v>49.53</v>
      </c>
      <c r="BZ6">
        <v>54.29</v>
      </c>
      <c r="CA6">
        <v>47.85</v>
      </c>
      <c r="CB6">
        <v>40.89</v>
      </c>
      <c r="CC6">
        <v>38.18</v>
      </c>
      <c r="CD6">
        <v>39.89</v>
      </c>
      <c r="CE6">
        <v>42.27</v>
      </c>
      <c r="CF6">
        <v>41.35</v>
      </c>
      <c r="CG6">
        <v>38.71</v>
      </c>
      <c r="CH6">
        <v>38.869999999999997</v>
      </c>
      <c r="CI6">
        <v>36.700000000000003</v>
      </c>
      <c r="CJ6">
        <v>37.49</v>
      </c>
      <c r="CK6">
        <v>49.62</v>
      </c>
      <c r="CL6">
        <v>53.99</v>
      </c>
      <c r="CM6">
        <v>48.09</v>
      </c>
      <c r="CN6">
        <v>41.72</v>
      </c>
      <c r="CO6">
        <v>39.229999999999997</v>
      </c>
      <c r="CP6">
        <v>40.799999999999997</v>
      </c>
      <c r="CQ6">
        <v>43.12</v>
      </c>
      <c r="CR6">
        <v>42.25</v>
      </c>
      <c r="CS6">
        <v>39.78</v>
      </c>
      <c r="CT6">
        <v>39.94</v>
      </c>
      <c r="CU6">
        <v>37.9</v>
      </c>
      <c r="CV6">
        <v>38.64</v>
      </c>
      <c r="CW6">
        <v>50.03</v>
      </c>
      <c r="CX6">
        <v>54.13</v>
      </c>
      <c r="CY6">
        <v>48.59</v>
      </c>
      <c r="CZ6">
        <v>42.62</v>
      </c>
      <c r="DA6">
        <v>40.29</v>
      </c>
      <c r="DB6">
        <v>41.76</v>
      </c>
      <c r="DC6">
        <v>44.07</v>
      </c>
      <c r="DD6">
        <v>43.26</v>
      </c>
      <c r="DE6">
        <v>40.93</v>
      </c>
      <c r="DF6">
        <v>41.08</v>
      </c>
      <c r="DG6">
        <v>39.17</v>
      </c>
      <c r="DH6">
        <v>39.869999999999997</v>
      </c>
      <c r="DI6">
        <v>50.58</v>
      </c>
      <c r="DJ6">
        <v>54.43</v>
      </c>
      <c r="DK6">
        <v>49.23</v>
      </c>
      <c r="DL6">
        <v>43.61</v>
      </c>
      <c r="DM6">
        <v>41.42</v>
      </c>
      <c r="DN6">
        <v>42.81</v>
      </c>
      <c r="DO6">
        <v>45.07</v>
      </c>
      <c r="DP6">
        <v>44.31</v>
      </c>
      <c r="DQ6">
        <v>42.12</v>
      </c>
      <c r="DR6">
        <v>42.26</v>
      </c>
      <c r="DS6">
        <v>40.47</v>
      </c>
      <c r="DT6">
        <v>41.12</v>
      </c>
      <c r="DU6">
        <v>51.2</v>
      </c>
      <c r="DV6">
        <v>54.83</v>
      </c>
      <c r="DW6">
        <v>49.93</v>
      </c>
      <c r="DX6">
        <v>44.65</v>
      </c>
      <c r="DY6">
        <v>42.59</v>
      </c>
      <c r="DZ6">
        <v>43.89</v>
      </c>
      <c r="EA6">
        <v>46.07</v>
      </c>
      <c r="EB6">
        <v>45.36</v>
      </c>
      <c r="EC6">
        <v>43.31</v>
      </c>
      <c r="ED6">
        <v>43.44</v>
      </c>
      <c r="EE6">
        <v>41.75</v>
      </c>
      <c r="EF6">
        <v>42.36</v>
      </c>
      <c r="EG6">
        <v>51.84</v>
      </c>
      <c r="EH6">
        <v>55.25</v>
      </c>
      <c r="EI6">
        <v>50.65</v>
      </c>
      <c r="EJ6">
        <v>45.68</v>
      </c>
      <c r="EK6">
        <v>43.75</v>
      </c>
      <c r="EL6">
        <v>44.98</v>
      </c>
      <c r="EM6">
        <v>47.08</v>
      </c>
      <c r="EN6">
        <v>46.4</v>
      </c>
      <c r="EO6">
        <v>44.48</v>
      </c>
      <c r="EP6">
        <v>44.6</v>
      </c>
      <c r="EQ6">
        <v>43.01</v>
      </c>
      <c r="ER6">
        <v>43.59</v>
      </c>
      <c r="ES6">
        <v>52.5</v>
      </c>
      <c r="ET6">
        <v>55.71</v>
      </c>
      <c r="EU6">
        <v>51.39</v>
      </c>
      <c r="EV6">
        <v>46.72</v>
      </c>
      <c r="EW6">
        <v>44.9</v>
      </c>
      <c r="EX6">
        <v>46.05</v>
      </c>
      <c r="EY6">
        <v>48.08</v>
      </c>
      <c r="EZ6">
        <v>47.39</v>
      </c>
      <c r="FA6">
        <v>45.42</v>
      </c>
      <c r="FB6">
        <v>45.55</v>
      </c>
      <c r="FC6">
        <v>43.93</v>
      </c>
      <c r="FD6">
        <v>44.52</v>
      </c>
      <c r="FE6">
        <v>53.62</v>
      </c>
      <c r="FF6">
        <v>56.89</v>
      </c>
      <c r="FG6">
        <v>52.47</v>
      </c>
      <c r="FH6">
        <v>47.71</v>
      </c>
      <c r="FI6">
        <v>45.85</v>
      </c>
      <c r="FJ6">
        <v>47.03</v>
      </c>
      <c r="FK6">
        <v>49.08</v>
      </c>
      <c r="FL6">
        <v>48.37</v>
      </c>
      <c r="FM6">
        <v>46.36</v>
      </c>
      <c r="FN6">
        <v>46.49</v>
      </c>
      <c r="FO6">
        <v>44.84</v>
      </c>
      <c r="FP6">
        <v>45.44</v>
      </c>
      <c r="FQ6">
        <v>54.73</v>
      </c>
      <c r="FR6">
        <v>58.07</v>
      </c>
      <c r="FS6">
        <v>53.56</v>
      </c>
      <c r="FT6">
        <v>48.7</v>
      </c>
      <c r="FU6">
        <v>46.8</v>
      </c>
      <c r="FV6">
        <v>48</v>
      </c>
      <c r="FW6">
        <v>50.07</v>
      </c>
      <c r="FX6">
        <v>49.36</v>
      </c>
      <c r="FY6">
        <v>47.31</v>
      </c>
      <c r="FZ6">
        <v>47.44</v>
      </c>
      <c r="GA6">
        <v>45.75</v>
      </c>
      <c r="GB6">
        <v>46.37</v>
      </c>
      <c r="GC6">
        <v>55.84</v>
      </c>
      <c r="GD6">
        <v>59.25</v>
      </c>
      <c r="GE6">
        <v>54.65</v>
      </c>
      <c r="GF6">
        <v>49.68</v>
      </c>
      <c r="GG6">
        <v>47.75</v>
      </c>
      <c r="GH6">
        <v>48.98</v>
      </c>
      <c r="GI6">
        <v>51.07</v>
      </c>
      <c r="GJ6">
        <v>50.34</v>
      </c>
      <c r="GK6">
        <v>48.25</v>
      </c>
      <c r="GL6">
        <v>48.38</v>
      </c>
      <c r="GM6">
        <v>46.66</v>
      </c>
      <c r="GN6">
        <v>47.29</v>
      </c>
      <c r="GO6">
        <v>56.95</v>
      </c>
      <c r="GP6">
        <v>60.43</v>
      </c>
      <c r="GQ6">
        <v>55.74</v>
      </c>
      <c r="GR6">
        <v>50.67</v>
      </c>
      <c r="GS6">
        <v>48.7</v>
      </c>
      <c r="GT6">
        <v>49.95</v>
      </c>
      <c r="GU6">
        <v>52.07</v>
      </c>
      <c r="GV6">
        <v>51.33</v>
      </c>
      <c r="GW6">
        <v>49.19</v>
      </c>
      <c r="GX6">
        <v>49.33</v>
      </c>
      <c r="GY6">
        <v>47.57</v>
      </c>
      <c r="GZ6">
        <v>48.21</v>
      </c>
      <c r="HA6">
        <v>58.07</v>
      </c>
      <c r="HB6">
        <v>61.61</v>
      </c>
      <c r="HC6">
        <v>56.83</v>
      </c>
      <c r="HD6">
        <v>51.66</v>
      </c>
      <c r="HE6">
        <v>49.65</v>
      </c>
      <c r="HF6">
        <v>50.92</v>
      </c>
      <c r="HG6">
        <v>53.07</v>
      </c>
      <c r="HH6">
        <v>52.31</v>
      </c>
      <c r="HI6">
        <v>50.14</v>
      </c>
      <c r="HJ6">
        <v>50.27</v>
      </c>
      <c r="HK6">
        <v>48.48</v>
      </c>
      <c r="HL6">
        <v>49.14</v>
      </c>
      <c r="HM6">
        <v>59.18</v>
      </c>
      <c r="HN6">
        <v>62.79</v>
      </c>
      <c r="HO6">
        <v>57.91</v>
      </c>
    </row>
    <row r="7" spans="1:223" x14ac:dyDescent="0.2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23</v>
      </c>
      <c r="U7">
        <v>25</v>
      </c>
      <c r="V7">
        <v>29.629000000000001</v>
      </c>
      <c r="W7">
        <v>26.94</v>
      </c>
      <c r="X7">
        <v>22.95</v>
      </c>
      <c r="Y7">
        <v>21.056000000000001</v>
      </c>
      <c r="Z7">
        <v>19.333000000000002</v>
      </c>
      <c r="AA7">
        <v>21.419</v>
      </c>
      <c r="AB7">
        <v>22.375</v>
      </c>
      <c r="AC7">
        <v>30.355</v>
      </c>
      <c r="AD7">
        <v>34.79</v>
      </c>
      <c r="AE7">
        <v>29.9</v>
      </c>
      <c r="AF7">
        <v>28.984000000000002</v>
      </c>
      <c r="AG7">
        <v>22.292000000000002</v>
      </c>
      <c r="AH7">
        <v>28.46</v>
      </c>
      <c r="AI7">
        <v>27.414999999999999</v>
      </c>
      <c r="AJ7">
        <v>26.518000000000001</v>
      </c>
      <c r="AK7">
        <v>25.831</v>
      </c>
      <c r="AL7">
        <v>23.233000000000001</v>
      </c>
      <c r="AM7">
        <v>15.044</v>
      </c>
      <c r="AN7">
        <v>18</v>
      </c>
      <c r="AO7">
        <v>36.806000000000004</v>
      </c>
      <c r="AP7">
        <v>39.081000000000003</v>
      </c>
      <c r="AQ7">
        <v>33.417000000000002</v>
      </c>
      <c r="AR7">
        <v>29.298000000000002</v>
      </c>
      <c r="AS7">
        <v>27.024999999999999</v>
      </c>
      <c r="AT7">
        <v>32.979999999999997</v>
      </c>
      <c r="AU7">
        <v>27.184000000000001</v>
      </c>
      <c r="AV7">
        <v>26.418000000000003</v>
      </c>
      <c r="AW7">
        <v>26.05</v>
      </c>
      <c r="AX7">
        <v>23.963000000000001</v>
      </c>
      <c r="AY7">
        <v>16.952000000000002</v>
      </c>
      <c r="AZ7">
        <v>20.007000000000001</v>
      </c>
      <c r="BA7">
        <v>35.012</v>
      </c>
      <c r="BB7">
        <v>36.862000000000002</v>
      </c>
      <c r="BC7">
        <v>32.326999999999998</v>
      </c>
      <c r="BD7">
        <v>29.094999999999999</v>
      </c>
      <c r="BE7">
        <v>27.245000000000001</v>
      </c>
      <c r="BF7">
        <v>32.210999999999999</v>
      </c>
      <c r="BG7">
        <v>27.421000000000003</v>
      </c>
      <c r="BH7">
        <v>26.974</v>
      </c>
      <c r="BI7">
        <v>26.497</v>
      </c>
      <c r="BJ7">
        <v>24.603000000000002</v>
      </c>
      <c r="BK7">
        <v>18.127000000000002</v>
      </c>
      <c r="BL7">
        <v>20.971</v>
      </c>
      <c r="BM7">
        <v>34.718000000000004</v>
      </c>
      <c r="BN7">
        <v>36.806000000000004</v>
      </c>
      <c r="BO7">
        <v>32.378</v>
      </c>
      <c r="BP7">
        <v>29.322000000000003</v>
      </c>
      <c r="BQ7">
        <v>27.589000000000002</v>
      </c>
      <c r="BR7">
        <v>32.154000000000003</v>
      </c>
      <c r="BS7">
        <v>27.658000000000001</v>
      </c>
      <c r="BT7">
        <v>27.306000000000001</v>
      </c>
      <c r="BU7">
        <v>26.911000000000001</v>
      </c>
      <c r="BV7">
        <v>25.027000000000001</v>
      </c>
      <c r="BW7">
        <v>19.61</v>
      </c>
      <c r="BX7">
        <v>21.913</v>
      </c>
      <c r="BY7">
        <v>34.390999999999998</v>
      </c>
      <c r="BZ7">
        <v>36.354999999999997</v>
      </c>
      <c r="CA7">
        <v>32.304000000000002</v>
      </c>
      <c r="CB7">
        <v>29.547000000000001</v>
      </c>
      <c r="CC7">
        <v>27.988000000000003</v>
      </c>
      <c r="CD7">
        <v>32.265000000000001</v>
      </c>
      <c r="CE7">
        <v>27.996000000000002</v>
      </c>
      <c r="CF7">
        <v>27.602</v>
      </c>
      <c r="CG7">
        <v>27.318000000000001</v>
      </c>
      <c r="CH7">
        <v>25.629000000000001</v>
      </c>
      <c r="CI7">
        <v>20.734000000000002</v>
      </c>
      <c r="CJ7">
        <v>22.902000000000001</v>
      </c>
      <c r="CK7">
        <v>34.337000000000003</v>
      </c>
      <c r="CL7">
        <v>36.237000000000002</v>
      </c>
      <c r="CM7">
        <v>32.402999999999999</v>
      </c>
      <c r="CN7">
        <v>30.158000000000001</v>
      </c>
      <c r="CO7">
        <v>28.726000000000003</v>
      </c>
      <c r="CP7">
        <v>32.722000000000001</v>
      </c>
      <c r="CQ7">
        <v>29.007000000000001</v>
      </c>
      <c r="CR7">
        <v>28.667000000000002</v>
      </c>
      <c r="CS7">
        <v>28.307000000000002</v>
      </c>
      <c r="CT7">
        <v>26.947000000000003</v>
      </c>
      <c r="CU7">
        <v>22.163</v>
      </c>
      <c r="CV7">
        <v>23.98</v>
      </c>
      <c r="CW7">
        <v>35.271000000000001</v>
      </c>
      <c r="CX7">
        <v>36.765000000000001</v>
      </c>
      <c r="CY7">
        <v>33.506</v>
      </c>
      <c r="CZ7">
        <v>31.191000000000003</v>
      </c>
      <c r="DA7">
        <v>29.829000000000001</v>
      </c>
      <c r="DB7">
        <v>33.582000000000001</v>
      </c>
      <c r="DC7">
        <v>30.179000000000002</v>
      </c>
      <c r="DD7">
        <v>29.829000000000001</v>
      </c>
      <c r="DE7">
        <v>29.51</v>
      </c>
      <c r="DF7">
        <v>28.213000000000001</v>
      </c>
      <c r="DG7">
        <v>23.388999999999999</v>
      </c>
      <c r="DH7">
        <v>25.643000000000001</v>
      </c>
      <c r="DI7">
        <v>36.196000000000005</v>
      </c>
      <c r="DJ7">
        <v>37.632000000000005</v>
      </c>
      <c r="DK7">
        <v>34.518999999999998</v>
      </c>
      <c r="DL7">
        <v>32.283000000000001</v>
      </c>
      <c r="DM7">
        <v>31.03</v>
      </c>
      <c r="DN7">
        <v>34.584000000000003</v>
      </c>
      <c r="DO7">
        <v>31.219000000000001</v>
      </c>
      <c r="DP7">
        <v>31.004999999999999</v>
      </c>
      <c r="DQ7">
        <v>30.747</v>
      </c>
      <c r="DR7">
        <v>29.472000000000001</v>
      </c>
      <c r="DS7">
        <v>24.912000000000003</v>
      </c>
      <c r="DT7">
        <v>27.027000000000001</v>
      </c>
      <c r="DU7">
        <v>37.103999999999999</v>
      </c>
      <c r="DV7">
        <v>38.487000000000002</v>
      </c>
      <c r="DW7">
        <v>35.518000000000001</v>
      </c>
      <c r="DX7">
        <v>33.372</v>
      </c>
      <c r="DY7">
        <v>32.193000000000005</v>
      </c>
      <c r="DZ7">
        <v>35.579000000000001</v>
      </c>
      <c r="EA7">
        <v>32.399000000000001</v>
      </c>
      <c r="EB7">
        <v>32.155999999999999</v>
      </c>
      <c r="EC7">
        <v>31.888000000000002</v>
      </c>
      <c r="ED7">
        <v>30.655000000000001</v>
      </c>
      <c r="EE7">
        <v>26.232000000000003</v>
      </c>
      <c r="EF7">
        <v>28.287000000000003</v>
      </c>
      <c r="EG7">
        <v>38.117000000000004</v>
      </c>
      <c r="EH7">
        <v>39.616</v>
      </c>
      <c r="EI7">
        <v>36.618000000000002</v>
      </c>
      <c r="EJ7">
        <v>34.484999999999999</v>
      </c>
      <c r="EK7">
        <v>33.343000000000004</v>
      </c>
      <c r="EL7">
        <v>36.638000000000005</v>
      </c>
      <c r="EM7">
        <v>33.562000000000005</v>
      </c>
      <c r="EN7">
        <v>33.32</v>
      </c>
      <c r="EO7">
        <v>33.033000000000001</v>
      </c>
      <c r="EP7">
        <v>31.77</v>
      </c>
      <c r="EQ7">
        <v>27.79</v>
      </c>
      <c r="ER7">
        <v>29.548000000000002</v>
      </c>
      <c r="ES7">
        <v>39.173999999999999</v>
      </c>
      <c r="ET7">
        <v>40.609000000000002</v>
      </c>
      <c r="EU7">
        <v>37.657000000000004</v>
      </c>
      <c r="EV7">
        <v>35.581000000000003</v>
      </c>
      <c r="EW7">
        <v>34.494999999999997</v>
      </c>
      <c r="EX7">
        <v>37.841999999999999</v>
      </c>
      <c r="EY7">
        <v>34.804000000000002</v>
      </c>
      <c r="EZ7">
        <v>34.472000000000001</v>
      </c>
      <c r="FA7">
        <v>34.229999999999997</v>
      </c>
      <c r="FB7">
        <v>33.082999999999998</v>
      </c>
      <c r="FC7">
        <v>29.195</v>
      </c>
      <c r="FD7">
        <v>30.737000000000002</v>
      </c>
      <c r="FE7">
        <v>40.116</v>
      </c>
      <c r="FF7">
        <v>41.463000000000001</v>
      </c>
      <c r="FG7">
        <v>38.677</v>
      </c>
      <c r="FH7">
        <v>36.698</v>
      </c>
      <c r="FI7">
        <v>35.684000000000005</v>
      </c>
      <c r="FJ7">
        <v>38.945</v>
      </c>
      <c r="FK7">
        <v>35.950000000000003</v>
      </c>
      <c r="FL7">
        <v>35.625</v>
      </c>
      <c r="FM7">
        <v>35.417999999999999</v>
      </c>
      <c r="FN7">
        <v>34.262999999999998</v>
      </c>
      <c r="FO7">
        <v>30.456000000000003</v>
      </c>
      <c r="FP7">
        <v>31.987000000000002</v>
      </c>
      <c r="FQ7">
        <v>41.17</v>
      </c>
      <c r="FR7">
        <v>42.411999999999999</v>
      </c>
      <c r="FS7">
        <v>39.783000000000001</v>
      </c>
      <c r="FT7">
        <v>37.814999999999998</v>
      </c>
      <c r="FU7">
        <v>36.948</v>
      </c>
      <c r="FV7">
        <v>39.902000000000001</v>
      </c>
      <c r="FW7">
        <v>37.077000000000005</v>
      </c>
      <c r="FX7">
        <v>36.762</v>
      </c>
      <c r="FY7">
        <v>36.590000000000003</v>
      </c>
      <c r="FZ7">
        <v>35.42</v>
      </c>
      <c r="GA7">
        <v>31.59</v>
      </c>
      <c r="GB7">
        <v>33.298999999999999</v>
      </c>
      <c r="GC7">
        <v>42.224000000000004</v>
      </c>
      <c r="GD7">
        <v>43.422000000000004</v>
      </c>
      <c r="GE7">
        <v>40.871000000000002</v>
      </c>
      <c r="GF7">
        <v>39.018999999999998</v>
      </c>
      <c r="GG7">
        <v>38.258000000000003</v>
      </c>
      <c r="GH7">
        <v>41.027000000000001</v>
      </c>
      <c r="GI7">
        <v>38.241</v>
      </c>
      <c r="GJ7">
        <v>37.937000000000005</v>
      </c>
      <c r="GK7">
        <v>37.777999999999999</v>
      </c>
      <c r="GL7">
        <v>36.608000000000004</v>
      </c>
      <c r="GM7">
        <v>32.880000000000003</v>
      </c>
      <c r="GN7">
        <v>34.521000000000001</v>
      </c>
      <c r="GO7">
        <v>43.292000000000002</v>
      </c>
      <c r="GP7">
        <v>44.463999999999999</v>
      </c>
      <c r="GQ7">
        <v>41.945</v>
      </c>
      <c r="GR7">
        <v>40.274000000000001</v>
      </c>
      <c r="GS7">
        <v>39.346000000000004</v>
      </c>
      <c r="GT7">
        <v>42.141000000000005</v>
      </c>
      <c r="GU7">
        <v>39.426000000000002</v>
      </c>
      <c r="GV7">
        <v>39.071000000000005</v>
      </c>
      <c r="GW7">
        <v>38.802</v>
      </c>
      <c r="GX7">
        <v>37.743000000000002</v>
      </c>
      <c r="GY7">
        <v>33.948</v>
      </c>
      <c r="GZ7">
        <v>35.515000000000001</v>
      </c>
      <c r="HA7">
        <v>44.575000000000003</v>
      </c>
      <c r="HB7">
        <v>45.744999999999997</v>
      </c>
      <c r="HC7">
        <v>43.166000000000004</v>
      </c>
      <c r="HD7">
        <v>41.457000000000001</v>
      </c>
      <c r="HE7">
        <v>40.503</v>
      </c>
      <c r="HF7">
        <v>43.614000000000004</v>
      </c>
      <c r="HG7">
        <v>40.562000000000005</v>
      </c>
      <c r="HH7">
        <v>40.206000000000003</v>
      </c>
      <c r="HI7">
        <v>40.005000000000003</v>
      </c>
      <c r="HJ7">
        <v>38.806000000000004</v>
      </c>
      <c r="HK7">
        <v>34.932000000000002</v>
      </c>
      <c r="HL7">
        <v>36.518999999999998</v>
      </c>
      <c r="HM7">
        <v>45.876000000000005</v>
      </c>
      <c r="HN7">
        <v>47.026000000000003</v>
      </c>
      <c r="HO7">
        <v>44.451000000000001</v>
      </c>
    </row>
    <row r="8" spans="1:223" x14ac:dyDescent="0.2">
      <c r="A8" s="243" t="s">
        <v>131</v>
      </c>
      <c r="B8" s="244" t="s">
        <v>149</v>
      </c>
      <c r="C8" s="244"/>
      <c r="D8" s="244"/>
      <c r="E8" s="244"/>
      <c r="F8" s="244"/>
      <c r="T8">
        <v>28.5</v>
      </c>
      <c r="U8">
        <v>29.25</v>
      </c>
      <c r="V8">
        <v>36</v>
      </c>
      <c r="W8">
        <v>35.75</v>
      </c>
      <c r="X8">
        <v>35.5</v>
      </c>
      <c r="Y8">
        <v>33</v>
      </c>
      <c r="Z8">
        <v>30.5</v>
      </c>
      <c r="AA8">
        <v>30.5</v>
      </c>
      <c r="AB8">
        <v>37</v>
      </c>
      <c r="AC8">
        <v>46</v>
      </c>
      <c r="AD8">
        <v>53</v>
      </c>
      <c r="AE8">
        <v>44.5</v>
      </c>
      <c r="AF8">
        <v>38</v>
      </c>
      <c r="AG8">
        <v>35.75</v>
      </c>
      <c r="AH8">
        <v>38.25</v>
      </c>
      <c r="AI8">
        <v>40.25</v>
      </c>
      <c r="AJ8">
        <v>39.25</v>
      </c>
      <c r="AK8">
        <v>37.5</v>
      </c>
      <c r="AL8">
        <v>35</v>
      </c>
      <c r="AM8">
        <v>35</v>
      </c>
      <c r="AN8">
        <v>39.5</v>
      </c>
      <c r="AO8">
        <v>49.75</v>
      </c>
      <c r="AP8">
        <v>59</v>
      </c>
      <c r="AQ8">
        <v>54</v>
      </c>
      <c r="AR8">
        <v>40</v>
      </c>
      <c r="AS8">
        <v>38.25</v>
      </c>
      <c r="AT8">
        <v>40.25</v>
      </c>
      <c r="AU8">
        <v>40.99</v>
      </c>
      <c r="AV8">
        <v>40.130000000000003</v>
      </c>
      <c r="AW8">
        <v>38.630000000000003</v>
      </c>
      <c r="AX8">
        <v>36.479999999999997</v>
      </c>
      <c r="AY8">
        <v>36.479999999999997</v>
      </c>
      <c r="AZ8">
        <v>40.35</v>
      </c>
      <c r="BA8">
        <v>49.16</v>
      </c>
      <c r="BB8">
        <v>57.1</v>
      </c>
      <c r="BC8">
        <v>52.81</v>
      </c>
      <c r="BD8">
        <v>40.78</v>
      </c>
      <c r="BE8">
        <v>39.28</v>
      </c>
      <c r="BF8">
        <v>41</v>
      </c>
      <c r="BG8">
        <v>41.69</v>
      </c>
      <c r="BH8">
        <v>40.950000000000003</v>
      </c>
      <c r="BI8">
        <v>39.659999999999997</v>
      </c>
      <c r="BJ8">
        <v>37.82</v>
      </c>
      <c r="BK8">
        <v>37.82</v>
      </c>
      <c r="BL8">
        <v>41.14</v>
      </c>
      <c r="BM8">
        <v>48.71</v>
      </c>
      <c r="BN8">
        <v>55.53</v>
      </c>
      <c r="BO8">
        <v>51.85</v>
      </c>
      <c r="BP8">
        <v>41.52</v>
      </c>
      <c r="BQ8">
        <v>40.229999999999997</v>
      </c>
      <c r="BR8">
        <v>41.7</v>
      </c>
      <c r="BS8">
        <v>42.27</v>
      </c>
      <c r="BT8">
        <v>41.6</v>
      </c>
      <c r="BU8">
        <v>40.43</v>
      </c>
      <c r="BV8">
        <v>38.75</v>
      </c>
      <c r="BW8">
        <v>38.76</v>
      </c>
      <c r="BX8">
        <v>41.78</v>
      </c>
      <c r="BY8">
        <v>48.66</v>
      </c>
      <c r="BZ8">
        <v>54.87</v>
      </c>
      <c r="CA8">
        <v>51.51</v>
      </c>
      <c r="CB8">
        <v>42.12</v>
      </c>
      <c r="CC8">
        <v>40.950000000000003</v>
      </c>
      <c r="CD8">
        <v>42.29</v>
      </c>
      <c r="CE8">
        <v>42.85</v>
      </c>
      <c r="CF8">
        <v>42.24</v>
      </c>
      <c r="CG8">
        <v>41.17</v>
      </c>
      <c r="CH8">
        <v>39.65</v>
      </c>
      <c r="CI8">
        <v>39.65</v>
      </c>
      <c r="CJ8">
        <v>42.4</v>
      </c>
      <c r="CK8">
        <v>48.65</v>
      </c>
      <c r="CL8">
        <v>54.3</v>
      </c>
      <c r="CM8">
        <v>51.25</v>
      </c>
      <c r="CN8">
        <v>42.71</v>
      </c>
      <c r="CO8">
        <v>41.65</v>
      </c>
      <c r="CP8">
        <v>42.87</v>
      </c>
      <c r="CQ8">
        <v>43.34</v>
      </c>
      <c r="CR8">
        <v>42.77</v>
      </c>
      <c r="CS8">
        <v>41.78</v>
      </c>
      <c r="CT8">
        <v>40.369999999999997</v>
      </c>
      <c r="CU8">
        <v>40.369999999999997</v>
      </c>
      <c r="CV8">
        <v>42.92</v>
      </c>
      <c r="CW8">
        <v>48.73</v>
      </c>
      <c r="CX8">
        <v>53.97</v>
      </c>
      <c r="CY8">
        <v>51.14</v>
      </c>
      <c r="CZ8">
        <v>43.21</v>
      </c>
      <c r="DA8">
        <v>42.22</v>
      </c>
      <c r="DB8">
        <v>43.35</v>
      </c>
      <c r="DC8">
        <v>43.77</v>
      </c>
      <c r="DD8">
        <v>43.25</v>
      </c>
      <c r="DE8">
        <v>42.33</v>
      </c>
      <c r="DF8">
        <v>41.02</v>
      </c>
      <c r="DG8">
        <v>41.02</v>
      </c>
      <c r="DH8">
        <v>43.39</v>
      </c>
      <c r="DI8">
        <v>48.77</v>
      </c>
      <c r="DJ8">
        <v>53.63</v>
      </c>
      <c r="DK8">
        <v>51.01</v>
      </c>
      <c r="DL8">
        <v>43.66</v>
      </c>
      <c r="DM8">
        <v>42.74</v>
      </c>
      <c r="DN8">
        <v>43.79</v>
      </c>
      <c r="DO8">
        <v>44.2</v>
      </c>
      <c r="DP8">
        <v>43.72</v>
      </c>
      <c r="DQ8">
        <v>42.87</v>
      </c>
      <c r="DR8">
        <v>41.65</v>
      </c>
      <c r="DS8">
        <v>41.65</v>
      </c>
      <c r="DT8">
        <v>43.84</v>
      </c>
      <c r="DU8">
        <v>48.84</v>
      </c>
      <c r="DV8">
        <v>53.34</v>
      </c>
      <c r="DW8">
        <v>50.91</v>
      </c>
      <c r="DX8">
        <v>44.1</v>
      </c>
      <c r="DY8">
        <v>43.25</v>
      </c>
      <c r="DZ8">
        <v>44.22</v>
      </c>
      <c r="EA8">
        <v>44.62</v>
      </c>
      <c r="EB8">
        <v>44.17</v>
      </c>
      <c r="EC8">
        <v>43.39</v>
      </c>
      <c r="ED8">
        <v>42.26</v>
      </c>
      <c r="EE8">
        <v>42.26</v>
      </c>
      <c r="EF8">
        <v>44.29</v>
      </c>
      <c r="EG8">
        <v>48.92</v>
      </c>
      <c r="EH8">
        <v>53.1</v>
      </c>
      <c r="EI8">
        <v>50.85</v>
      </c>
      <c r="EJ8">
        <v>44.53</v>
      </c>
      <c r="EK8">
        <v>43.74</v>
      </c>
      <c r="EL8">
        <v>44.65</v>
      </c>
      <c r="EM8">
        <v>45.04</v>
      </c>
      <c r="EN8">
        <v>44.62</v>
      </c>
      <c r="EO8">
        <v>43.89</v>
      </c>
      <c r="EP8">
        <v>42.85</v>
      </c>
      <c r="EQ8">
        <v>42.85</v>
      </c>
      <c r="ER8">
        <v>44.74</v>
      </c>
      <c r="ES8">
        <v>49.03</v>
      </c>
      <c r="ET8">
        <v>52.9</v>
      </c>
      <c r="EU8">
        <v>50.81</v>
      </c>
      <c r="EV8">
        <v>44.96</v>
      </c>
      <c r="EW8">
        <v>44.23</v>
      </c>
      <c r="EX8">
        <v>45.06</v>
      </c>
      <c r="EY8">
        <v>45.38</v>
      </c>
      <c r="EZ8">
        <v>44.96</v>
      </c>
      <c r="FA8">
        <v>44.23</v>
      </c>
      <c r="FB8">
        <v>43.18</v>
      </c>
      <c r="FC8">
        <v>43.18</v>
      </c>
      <c r="FD8">
        <v>45.08</v>
      </c>
      <c r="FE8">
        <v>49.4</v>
      </c>
      <c r="FF8">
        <v>53.31</v>
      </c>
      <c r="FG8">
        <v>51.2</v>
      </c>
      <c r="FH8">
        <v>45.3</v>
      </c>
      <c r="FI8">
        <v>44.56</v>
      </c>
      <c r="FJ8">
        <v>45.41</v>
      </c>
      <c r="FK8">
        <v>45.73</v>
      </c>
      <c r="FL8">
        <v>45.3</v>
      </c>
      <c r="FM8">
        <v>44.56</v>
      </c>
      <c r="FN8">
        <v>43.5</v>
      </c>
      <c r="FO8">
        <v>43.5</v>
      </c>
      <c r="FP8">
        <v>45.42</v>
      </c>
      <c r="FQ8">
        <v>49.78</v>
      </c>
      <c r="FR8">
        <v>53.71</v>
      </c>
      <c r="FS8">
        <v>51.59</v>
      </c>
      <c r="FT8">
        <v>45.64</v>
      </c>
      <c r="FU8">
        <v>44.9</v>
      </c>
      <c r="FV8">
        <v>45.75</v>
      </c>
      <c r="FW8">
        <v>46.07</v>
      </c>
      <c r="FX8">
        <v>45.64</v>
      </c>
      <c r="FY8">
        <v>44.9</v>
      </c>
      <c r="FZ8">
        <v>43.83</v>
      </c>
      <c r="GA8">
        <v>43.83</v>
      </c>
      <c r="GB8">
        <v>45.76</v>
      </c>
      <c r="GC8">
        <v>50.15</v>
      </c>
      <c r="GD8">
        <v>54.11</v>
      </c>
      <c r="GE8">
        <v>51.97</v>
      </c>
      <c r="GF8">
        <v>45.98</v>
      </c>
      <c r="GG8">
        <v>45.24</v>
      </c>
      <c r="GH8">
        <v>46.09</v>
      </c>
      <c r="GI8">
        <v>46.41</v>
      </c>
      <c r="GJ8">
        <v>45.98</v>
      </c>
      <c r="GK8">
        <v>45.23</v>
      </c>
      <c r="GL8">
        <v>44.16</v>
      </c>
      <c r="GM8">
        <v>44.16</v>
      </c>
      <c r="GN8">
        <v>46.1</v>
      </c>
      <c r="GO8">
        <v>50.52</v>
      </c>
      <c r="GP8">
        <v>54.52</v>
      </c>
      <c r="GQ8">
        <v>52.36</v>
      </c>
      <c r="GR8">
        <v>46.33</v>
      </c>
      <c r="GS8">
        <v>45.57</v>
      </c>
      <c r="GT8">
        <v>46.44</v>
      </c>
      <c r="GU8">
        <v>46.76</v>
      </c>
      <c r="GV8">
        <v>46.32</v>
      </c>
      <c r="GW8">
        <v>45.57</v>
      </c>
      <c r="GX8">
        <v>44.48</v>
      </c>
      <c r="GY8">
        <v>44.48</v>
      </c>
      <c r="GZ8">
        <v>46.44</v>
      </c>
      <c r="HA8">
        <v>50.9</v>
      </c>
      <c r="HB8">
        <v>54.92</v>
      </c>
      <c r="HC8">
        <v>52.75</v>
      </c>
      <c r="HD8">
        <v>46.67</v>
      </c>
      <c r="HE8">
        <v>45.91</v>
      </c>
      <c r="HF8">
        <v>46.78</v>
      </c>
      <c r="HG8">
        <v>47.1</v>
      </c>
      <c r="HH8">
        <v>46.67</v>
      </c>
      <c r="HI8">
        <v>45.9</v>
      </c>
      <c r="HJ8">
        <v>44.81</v>
      </c>
      <c r="HK8">
        <v>44.81</v>
      </c>
      <c r="HL8">
        <v>46.78</v>
      </c>
      <c r="HM8">
        <v>51.27</v>
      </c>
      <c r="HN8">
        <v>55.32</v>
      </c>
      <c r="HO8">
        <v>53.14</v>
      </c>
    </row>
    <row r="9" spans="1:223" x14ac:dyDescent="0.2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23.353000000000002</v>
      </c>
      <c r="V9">
        <v>26.306000000000001</v>
      </c>
      <c r="W9">
        <v>27.06</v>
      </c>
      <c r="X9">
        <v>26.786000000000001</v>
      </c>
      <c r="Y9">
        <v>26.073</v>
      </c>
      <c r="Z9">
        <v>21.766999999999999</v>
      </c>
      <c r="AA9">
        <v>24.363</v>
      </c>
      <c r="AB9">
        <v>25.417000000000002</v>
      </c>
      <c r="AC9">
        <v>29.871000000000002</v>
      </c>
      <c r="AD9">
        <v>28.742000000000001</v>
      </c>
      <c r="AE9">
        <v>28.65</v>
      </c>
      <c r="AF9">
        <v>25.355</v>
      </c>
      <c r="AG9">
        <v>27.063000000000002</v>
      </c>
      <c r="AH9">
        <v>27.734000000000002</v>
      </c>
      <c r="AI9">
        <v>26.964000000000002</v>
      </c>
      <c r="AJ9">
        <v>24.696000000000002</v>
      </c>
      <c r="AK9">
        <v>23.661000000000001</v>
      </c>
      <c r="AL9">
        <v>23.083000000000002</v>
      </c>
      <c r="AM9">
        <v>24.266000000000002</v>
      </c>
      <c r="AN9">
        <v>25.792000000000002</v>
      </c>
      <c r="AO9">
        <v>25.988</v>
      </c>
      <c r="AP9">
        <v>26.395</v>
      </c>
      <c r="AQ9">
        <v>26.167000000000002</v>
      </c>
      <c r="AR9">
        <v>25.911000000000001</v>
      </c>
      <c r="AS9">
        <v>25.975000000000001</v>
      </c>
      <c r="AT9">
        <v>26.964000000000002</v>
      </c>
      <c r="AU9">
        <v>26.917000000000002</v>
      </c>
      <c r="AV9">
        <v>24.856000000000002</v>
      </c>
      <c r="AW9">
        <v>24.452999999999999</v>
      </c>
      <c r="AX9">
        <v>23.801000000000002</v>
      </c>
      <c r="AY9">
        <v>24.614000000000001</v>
      </c>
      <c r="AZ9">
        <v>26.181000000000001</v>
      </c>
      <c r="BA9">
        <v>26.065000000000001</v>
      </c>
      <c r="BB9">
        <v>26.339000000000002</v>
      </c>
      <c r="BC9">
        <v>26.184000000000001</v>
      </c>
      <c r="BD9">
        <v>25.923000000000002</v>
      </c>
      <c r="BE9">
        <v>26.26</v>
      </c>
      <c r="BF9">
        <v>26.967000000000002</v>
      </c>
      <c r="BG9">
        <v>26.791</v>
      </c>
      <c r="BH9">
        <v>25.348000000000003</v>
      </c>
      <c r="BI9">
        <v>24.769000000000002</v>
      </c>
      <c r="BJ9">
        <v>24.166</v>
      </c>
      <c r="BK9">
        <v>24.807000000000002</v>
      </c>
      <c r="BL9">
        <v>26.364999999999998</v>
      </c>
      <c r="BM9">
        <v>25.835000000000001</v>
      </c>
      <c r="BN9">
        <v>27.409000000000002</v>
      </c>
      <c r="BO9">
        <v>26.478000000000002</v>
      </c>
      <c r="BP9">
        <v>26.101000000000003</v>
      </c>
      <c r="BQ9">
        <v>26.396000000000001</v>
      </c>
      <c r="BR9">
        <v>27.063000000000002</v>
      </c>
      <c r="BS9">
        <v>26.886000000000003</v>
      </c>
      <c r="BT9">
        <v>25.633000000000003</v>
      </c>
      <c r="BU9">
        <v>25.124000000000002</v>
      </c>
      <c r="BV9">
        <v>24.339000000000002</v>
      </c>
      <c r="BW9">
        <v>25.287000000000003</v>
      </c>
      <c r="BX9">
        <v>26.579000000000001</v>
      </c>
      <c r="BY9">
        <v>26.029</v>
      </c>
      <c r="BZ9">
        <v>27.524999999999999</v>
      </c>
      <c r="CA9">
        <v>26.656000000000002</v>
      </c>
      <c r="CB9">
        <v>26.326000000000001</v>
      </c>
      <c r="CC9">
        <v>26.576000000000001</v>
      </c>
      <c r="CD9">
        <v>26.977</v>
      </c>
      <c r="CE9">
        <v>27.234000000000002</v>
      </c>
      <c r="CF9">
        <v>25.907</v>
      </c>
      <c r="CG9">
        <v>25.471</v>
      </c>
      <c r="CH9">
        <v>24.714000000000002</v>
      </c>
      <c r="CI9">
        <v>25.588000000000001</v>
      </c>
      <c r="CJ9">
        <v>26.797000000000001</v>
      </c>
      <c r="CK9">
        <v>26.226000000000003</v>
      </c>
      <c r="CL9">
        <v>27.66</v>
      </c>
      <c r="CM9">
        <v>26.247</v>
      </c>
      <c r="CN9">
        <v>26.808</v>
      </c>
      <c r="CO9">
        <v>26.761000000000003</v>
      </c>
      <c r="CP9">
        <v>27.1</v>
      </c>
      <c r="CQ9">
        <v>27.393000000000001</v>
      </c>
      <c r="CR9">
        <v>26.237000000000002</v>
      </c>
      <c r="CS9">
        <v>25.509</v>
      </c>
      <c r="CT9">
        <v>25.315000000000001</v>
      </c>
      <c r="CU9">
        <v>25.877000000000002</v>
      </c>
      <c r="CV9">
        <v>26.75</v>
      </c>
      <c r="CW9">
        <v>26.922000000000001</v>
      </c>
      <c r="CX9">
        <v>27.189</v>
      </c>
      <c r="CY9">
        <v>27.028000000000002</v>
      </c>
      <c r="CZ9">
        <v>27.039000000000001</v>
      </c>
      <c r="DA9">
        <v>26.744</v>
      </c>
      <c r="DB9">
        <v>27.51</v>
      </c>
      <c r="DC9">
        <v>27.567</v>
      </c>
      <c r="DD9">
        <v>26.462</v>
      </c>
      <c r="DE9">
        <v>25.826000000000001</v>
      </c>
      <c r="DF9">
        <v>25.667000000000002</v>
      </c>
      <c r="DG9">
        <v>25.945</v>
      </c>
      <c r="DH9">
        <v>27.257000000000001</v>
      </c>
      <c r="DI9">
        <v>27.138000000000002</v>
      </c>
      <c r="DJ9">
        <v>27.39</v>
      </c>
      <c r="DK9">
        <v>27.248000000000001</v>
      </c>
      <c r="DL9">
        <v>27.291</v>
      </c>
      <c r="DM9">
        <v>26.966000000000001</v>
      </c>
      <c r="DN9">
        <v>27.708000000000002</v>
      </c>
      <c r="DO9">
        <v>27.491</v>
      </c>
      <c r="DP9">
        <v>26.747</v>
      </c>
      <c r="DQ9">
        <v>26.425000000000001</v>
      </c>
      <c r="DR9">
        <v>26.022000000000002</v>
      </c>
      <c r="DS9">
        <v>26.22</v>
      </c>
      <c r="DT9">
        <v>27.497</v>
      </c>
      <c r="DU9">
        <v>27.372</v>
      </c>
      <c r="DV9">
        <v>27.606000000000002</v>
      </c>
      <c r="DW9">
        <v>27.459</v>
      </c>
      <c r="DX9">
        <v>27.249000000000002</v>
      </c>
      <c r="DY9">
        <v>27.427</v>
      </c>
      <c r="DZ9">
        <v>27.895</v>
      </c>
      <c r="EA9">
        <v>27.688000000000002</v>
      </c>
      <c r="EB9">
        <v>27.011000000000003</v>
      </c>
      <c r="EC9">
        <v>26.715</v>
      </c>
      <c r="ED9">
        <v>26.318000000000001</v>
      </c>
      <c r="EE9">
        <v>26.473000000000003</v>
      </c>
      <c r="EF9">
        <v>27.723000000000003</v>
      </c>
      <c r="EG9">
        <v>27.175000000000001</v>
      </c>
      <c r="EH9">
        <v>28.446000000000002</v>
      </c>
      <c r="EI9">
        <v>27.728000000000002</v>
      </c>
      <c r="EJ9">
        <v>27.489000000000001</v>
      </c>
      <c r="EK9">
        <v>27.652000000000001</v>
      </c>
      <c r="EL9">
        <v>28.108000000000001</v>
      </c>
      <c r="EM9">
        <v>27.885000000000002</v>
      </c>
      <c r="EN9">
        <v>27.322000000000003</v>
      </c>
      <c r="EO9">
        <v>26.995000000000001</v>
      </c>
      <c r="EP9">
        <v>26.328000000000003</v>
      </c>
      <c r="EQ9">
        <v>26.983000000000001</v>
      </c>
      <c r="ER9">
        <v>27.963000000000001</v>
      </c>
      <c r="ES9">
        <v>27.434000000000001</v>
      </c>
      <c r="ET9">
        <v>28.686</v>
      </c>
      <c r="EU9">
        <v>27.471</v>
      </c>
      <c r="EV9">
        <v>28.008000000000003</v>
      </c>
      <c r="EW9">
        <v>27.876000000000001</v>
      </c>
      <c r="EX9">
        <v>28.045000000000002</v>
      </c>
      <c r="EY9">
        <v>28.381</v>
      </c>
      <c r="EZ9">
        <v>27.549000000000003</v>
      </c>
      <c r="FA9">
        <v>27.006</v>
      </c>
      <c r="FB9">
        <v>26.957000000000001</v>
      </c>
      <c r="FC9">
        <v>27.3</v>
      </c>
      <c r="FD9">
        <v>27.917000000000002</v>
      </c>
      <c r="FE9">
        <v>28.056000000000001</v>
      </c>
      <c r="FF9">
        <v>28.82</v>
      </c>
      <c r="FG9">
        <v>27.62</v>
      </c>
      <c r="FH9">
        <v>28.27</v>
      </c>
      <c r="FI9">
        <v>28.127000000000002</v>
      </c>
      <c r="FJ9">
        <v>28.277000000000001</v>
      </c>
      <c r="FK9">
        <v>28.614000000000001</v>
      </c>
      <c r="FL9">
        <v>27.823</v>
      </c>
      <c r="FM9">
        <v>27.296000000000003</v>
      </c>
      <c r="FN9">
        <v>27.273</v>
      </c>
      <c r="FO9">
        <v>27.593</v>
      </c>
      <c r="FP9">
        <v>28.178000000000001</v>
      </c>
      <c r="FQ9">
        <v>28.269000000000002</v>
      </c>
      <c r="FR9">
        <v>28.416</v>
      </c>
      <c r="FS9">
        <v>28.316000000000003</v>
      </c>
      <c r="FT9">
        <v>28.531000000000002</v>
      </c>
      <c r="FU9">
        <v>28.124000000000002</v>
      </c>
      <c r="FV9">
        <v>28.781000000000002</v>
      </c>
      <c r="FW9">
        <v>28.557000000000002</v>
      </c>
      <c r="FX9">
        <v>27.743000000000002</v>
      </c>
      <c r="FY9">
        <v>27.585000000000001</v>
      </c>
      <c r="FZ9">
        <v>27.296000000000003</v>
      </c>
      <c r="GA9">
        <v>27.64</v>
      </c>
      <c r="GB9">
        <v>28.721</v>
      </c>
      <c r="GC9">
        <v>28.483000000000001</v>
      </c>
      <c r="GD9">
        <v>28.583000000000002</v>
      </c>
      <c r="GE9">
        <v>28.514000000000003</v>
      </c>
      <c r="GF9">
        <v>28.487000000000002</v>
      </c>
      <c r="GG9">
        <v>28.107000000000003</v>
      </c>
      <c r="GH9">
        <v>29.016000000000002</v>
      </c>
      <c r="GI9">
        <v>28.511000000000003</v>
      </c>
      <c r="GJ9">
        <v>28.077000000000002</v>
      </c>
      <c r="GK9">
        <v>27.875</v>
      </c>
      <c r="GL9">
        <v>27.876000000000001</v>
      </c>
      <c r="GM9">
        <v>27.918000000000003</v>
      </c>
      <c r="GN9">
        <v>28.97</v>
      </c>
      <c r="GO9">
        <v>28.236000000000001</v>
      </c>
      <c r="GP9">
        <v>29.341000000000001</v>
      </c>
      <c r="GQ9">
        <v>28.697000000000003</v>
      </c>
      <c r="GR9">
        <v>28.454000000000001</v>
      </c>
      <c r="GS9">
        <v>28.637</v>
      </c>
      <c r="GT9">
        <v>29.249000000000002</v>
      </c>
      <c r="GU9">
        <v>28.77</v>
      </c>
      <c r="GV9">
        <v>28.266000000000002</v>
      </c>
      <c r="GW9">
        <v>28.406000000000002</v>
      </c>
      <c r="GX9">
        <v>27.564</v>
      </c>
      <c r="GY9">
        <v>28.414000000000001</v>
      </c>
      <c r="GZ9">
        <v>29.219000000000001</v>
      </c>
      <c r="HA9">
        <v>28.486000000000001</v>
      </c>
      <c r="HB9">
        <v>29.591000000000001</v>
      </c>
      <c r="HC9">
        <v>28.946000000000002</v>
      </c>
      <c r="HD9">
        <v>28.688000000000002</v>
      </c>
      <c r="HE9">
        <v>28.885000000000002</v>
      </c>
      <c r="HF9">
        <v>29.238000000000003</v>
      </c>
      <c r="HG9">
        <v>29.298000000000002</v>
      </c>
      <c r="HH9">
        <v>28.498000000000001</v>
      </c>
      <c r="HI9">
        <v>28.361000000000001</v>
      </c>
      <c r="HJ9">
        <v>28.078000000000003</v>
      </c>
      <c r="HK9">
        <v>28.651</v>
      </c>
      <c r="HL9">
        <v>29.467000000000002</v>
      </c>
      <c r="HM9">
        <v>28.725000000000001</v>
      </c>
      <c r="HN9">
        <v>29.853000000000002</v>
      </c>
      <c r="HO9">
        <v>28.662000000000003</v>
      </c>
    </row>
    <row r="10" spans="1:223" x14ac:dyDescent="0.2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32.5</v>
      </c>
      <c r="W10">
        <v>33.25</v>
      </c>
      <c r="X10">
        <v>33.25</v>
      </c>
      <c r="Y10">
        <v>31</v>
      </c>
      <c r="Z10">
        <v>29.75</v>
      </c>
      <c r="AA10">
        <v>29.75</v>
      </c>
      <c r="AB10">
        <v>36.5</v>
      </c>
      <c r="AC10">
        <v>45.25</v>
      </c>
      <c r="AD10">
        <v>52.25</v>
      </c>
      <c r="AE10">
        <v>40.25</v>
      </c>
      <c r="AF10">
        <v>36.25</v>
      </c>
      <c r="AG10">
        <v>35.5</v>
      </c>
      <c r="AH10">
        <v>37.75</v>
      </c>
      <c r="AI10">
        <v>28.5</v>
      </c>
      <c r="AJ10">
        <v>27.5</v>
      </c>
      <c r="AK10">
        <v>25</v>
      </c>
      <c r="AL10">
        <v>23.5</v>
      </c>
      <c r="AM10">
        <v>24.5</v>
      </c>
      <c r="AN10">
        <v>28.5</v>
      </c>
      <c r="AO10">
        <v>38.75</v>
      </c>
      <c r="AP10">
        <v>47.5</v>
      </c>
      <c r="AQ10">
        <v>37.5</v>
      </c>
      <c r="AR10">
        <v>28</v>
      </c>
      <c r="AS10">
        <v>25.5</v>
      </c>
      <c r="AT10">
        <v>29</v>
      </c>
      <c r="AU10">
        <v>19.25</v>
      </c>
      <c r="AV10">
        <v>21.5</v>
      </c>
      <c r="AW10">
        <v>18.5</v>
      </c>
      <c r="AX10">
        <v>26.5</v>
      </c>
      <c r="AY10">
        <v>26.5</v>
      </c>
      <c r="AZ10">
        <v>32.5</v>
      </c>
      <c r="BA10">
        <v>36.5</v>
      </c>
      <c r="BB10">
        <v>45.5</v>
      </c>
      <c r="BC10">
        <v>29.25</v>
      </c>
      <c r="BD10">
        <v>30.5</v>
      </c>
      <c r="BE10">
        <v>26</v>
      </c>
      <c r="BF10">
        <v>28.75</v>
      </c>
      <c r="BG10">
        <v>19.25</v>
      </c>
      <c r="BH10">
        <v>21.5</v>
      </c>
      <c r="BI10">
        <v>18.5</v>
      </c>
      <c r="BJ10">
        <v>25.5</v>
      </c>
      <c r="BK10">
        <v>25.5</v>
      </c>
      <c r="BL10">
        <v>30.5</v>
      </c>
      <c r="BM10">
        <v>27.5</v>
      </c>
      <c r="BN10">
        <v>36.5</v>
      </c>
      <c r="BO10">
        <v>23.25</v>
      </c>
      <c r="BP10">
        <v>27.5</v>
      </c>
      <c r="BQ10">
        <v>23.5</v>
      </c>
      <c r="BR10">
        <v>26.25</v>
      </c>
      <c r="BS10">
        <v>19.5</v>
      </c>
      <c r="BT10">
        <v>21.75</v>
      </c>
      <c r="BU10">
        <v>18.75</v>
      </c>
      <c r="BV10">
        <v>25.75</v>
      </c>
      <c r="BW10">
        <v>25.75</v>
      </c>
      <c r="BX10">
        <v>30.75</v>
      </c>
      <c r="BY10">
        <v>27.75</v>
      </c>
      <c r="BZ10">
        <v>36.75</v>
      </c>
      <c r="CA10">
        <v>23.5</v>
      </c>
      <c r="CB10">
        <v>27.75</v>
      </c>
      <c r="CC10">
        <v>23.75</v>
      </c>
      <c r="CD10">
        <v>26.5</v>
      </c>
      <c r="CE10">
        <v>28.85</v>
      </c>
      <c r="CF10">
        <v>31.1</v>
      </c>
      <c r="CG10">
        <v>28.1</v>
      </c>
      <c r="CH10">
        <v>35.1</v>
      </c>
      <c r="CI10">
        <v>35.1</v>
      </c>
      <c r="CJ10">
        <v>41.1</v>
      </c>
      <c r="CK10">
        <v>48.1</v>
      </c>
      <c r="CL10">
        <v>57.1</v>
      </c>
      <c r="CM10">
        <v>39.85</v>
      </c>
      <c r="CN10">
        <v>40.1</v>
      </c>
      <c r="CO10">
        <v>36.1</v>
      </c>
      <c r="CP10">
        <v>38.85</v>
      </c>
      <c r="CQ10">
        <v>29.2</v>
      </c>
      <c r="CR10">
        <v>31.45</v>
      </c>
      <c r="CS10">
        <v>28.45</v>
      </c>
      <c r="CT10">
        <v>35.450000000000003</v>
      </c>
      <c r="CU10">
        <v>35.450000000000003</v>
      </c>
      <c r="CV10">
        <v>41.45</v>
      </c>
      <c r="CW10">
        <v>48.45</v>
      </c>
      <c r="CX10">
        <v>57.45</v>
      </c>
      <c r="CY10">
        <v>40.200000000000003</v>
      </c>
      <c r="CZ10">
        <v>40.450000000000003</v>
      </c>
      <c r="DA10">
        <v>36.450000000000003</v>
      </c>
      <c r="DB10">
        <v>39.200000000000003</v>
      </c>
      <c r="DC10">
        <v>29.7</v>
      </c>
      <c r="DD10">
        <v>31.95</v>
      </c>
      <c r="DE10">
        <v>28.95</v>
      </c>
      <c r="DF10">
        <v>36</v>
      </c>
      <c r="DG10">
        <v>36</v>
      </c>
      <c r="DH10">
        <v>42</v>
      </c>
      <c r="DI10">
        <v>49</v>
      </c>
      <c r="DJ10">
        <v>58</v>
      </c>
      <c r="DK10">
        <v>40.700000000000003</v>
      </c>
      <c r="DL10">
        <v>41</v>
      </c>
      <c r="DM10">
        <v>37</v>
      </c>
      <c r="DN10">
        <v>39.700000000000003</v>
      </c>
      <c r="DO10">
        <v>30.2</v>
      </c>
      <c r="DP10">
        <v>32.450000000000003</v>
      </c>
      <c r="DQ10">
        <v>29.45</v>
      </c>
      <c r="DR10">
        <v>36.75</v>
      </c>
      <c r="DS10">
        <v>36.75</v>
      </c>
      <c r="DT10">
        <v>42.75</v>
      </c>
      <c r="DU10">
        <v>49.75</v>
      </c>
      <c r="DV10">
        <v>58.75</v>
      </c>
      <c r="DW10">
        <v>41.2</v>
      </c>
      <c r="DX10">
        <v>41.75</v>
      </c>
      <c r="DY10">
        <v>37.75</v>
      </c>
      <c r="DZ10">
        <v>40.200000000000003</v>
      </c>
      <c r="EA10">
        <v>30.7</v>
      </c>
      <c r="EB10">
        <v>32.950000000000003</v>
      </c>
      <c r="EC10">
        <v>29.95</v>
      </c>
      <c r="ED10">
        <v>37.25</v>
      </c>
      <c r="EE10">
        <v>37.25</v>
      </c>
      <c r="EF10">
        <v>43.25</v>
      </c>
      <c r="EG10">
        <v>50.25</v>
      </c>
      <c r="EH10">
        <v>59.25</v>
      </c>
      <c r="EI10">
        <v>41.7</v>
      </c>
      <c r="EJ10">
        <v>42.25</v>
      </c>
      <c r="EK10">
        <v>38.25</v>
      </c>
      <c r="EL10">
        <v>40.700000000000003</v>
      </c>
      <c r="EM10">
        <v>30.95</v>
      </c>
      <c r="EN10">
        <v>33.200000000000003</v>
      </c>
      <c r="EO10">
        <v>30.2</v>
      </c>
      <c r="EP10">
        <v>37.5</v>
      </c>
      <c r="EQ10">
        <v>37.5</v>
      </c>
      <c r="ER10">
        <v>43.5</v>
      </c>
      <c r="ES10">
        <v>50.5</v>
      </c>
      <c r="ET10">
        <v>59.5</v>
      </c>
      <c r="EU10">
        <v>41.95</v>
      </c>
      <c r="EV10">
        <v>42.5</v>
      </c>
      <c r="EW10">
        <v>38.5</v>
      </c>
      <c r="EX10">
        <v>40.950000000000003</v>
      </c>
      <c r="EY10">
        <v>31.7</v>
      </c>
      <c r="EZ10">
        <v>33.950000000000003</v>
      </c>
      <c r="FA10">
        <v>30.95</v>
      </c>
      <c r="FB10">
        <v>38.25</v>
      </c>
      <c r="FC10">
        <v>38.25</v>
      </c>
      <c r="FD10">
        <v>44.25</v>
      </c>
      <c r="FE10">
        <v>51.25</v>
      </c>
      <c r="FF10">
        <v>60.25</v>
      </c>
      <c r="FG10">
        <v>42.2</v>
      </c>
      <c r="FH10">
        <v>43.25</v>
      </c>
      <c r="FI10">
        <v>39.25</v>
      </c>
      <c r="FJ10">
        <v>41.2</v>
      </c>
      <c r="FK10">
        <v>32.450000000000003</v>
      </c>
      <c r="FL10">
        <v>34.700000000000003</v>
      </c>
      <c r="FM10">
        <v>31.7</v>
      </c>
      <c r="FN10">
        <v>39</v>
      </c>
      <c r="FO10">
        <v>39</v>
      </c>
      <c r="FP10">
        <v>45</v>
      </c>
      <c r="FQ10">
        <v>52</v>
      </c>
      <c r="FR10">
        <v>60.95</v>
      </c>
      <c r="FS10">
        <v>42.45</v>
      </c>
      <c r="FT10">
        <v>44</v>
      </c>
      <c r="FU10">
        <v>40</v>
      </c>
      <c r="FV10">
        <v>41.45</v>
      </c>
      <c r="FW10">
        <v>33.200000000000003</v>
      </c>
      <c r="FX10">
        <v>35.450000000000003</v>
      </c>
      <c r="FY10">
        <v>32.450000000000003</v>
      </c>
      <c r="FZ10">
        <v>39.75</v>
      </c>
      <c r="GA10">
        <v>39.75</v>
      </c>
      <c r="GB10">
        <v>45.75</v>
      </c>
      <c r="GC10">
        <v>52.75</v>
      </c>
      <c r="GD10">
        <v>61.2</v>
      </c>
      <c r="GE10">
        <v>42.7</v>
      </c>
      <c r="GF10">
        <v>44.75</v>
      </c>
      <c r="GG10">
        <v>40.75</v>
      </c>
      <c r="GH10">
        <v>41.7</v>
      </c>
      <c r="GI10">
        <v>33.25</v>
      </c>
      <c r="GJ10">
        <v>35.5</v>
      </c>
      <c r="GK10">
        <v>32.5</v>
      </c>
      <c r="GL10">
        <v>39.799999999999997</v>
      </c>
      <c r="GM10">
        <v>39.799999999999997</v>
      </c>
      <c r="GN10">
        <v>45.8</v>
      </c>
      <c r="GO10">
        <v>52.8</v>
      </c>
      <c r="GP10">
        <v>61.45</v>
      </c>
      <c r="GQ10">
        <v>42.95</v>
      </c>
      <c r="GR10">
        <v>44.8</v>
      </c>
      <c r="GS10">
        <v>40.799999999999997</v>
      </c>
      <c r="GT10">
        <v>41.95</v>
      </c>
      <c r="GU10">
        <v>33.299999999999997</v>
      </c>
      <c r="GV10">
        <v>35.549999999999997</v>
      </c>
      <c r="GW10">
        <v>32.549999999999997</v>
      </c>
      <c r="GX10">
        <v>39.85</v>
      </c>
      <c r="GY10">
        <v>39.85</v>
      </c>
      <c r="GZ10">
        <v>45.85</v>
      </c>
      <c r="HA10">
        <v>52.85</v>
      </c>
      <c r="HB10">
        <v>61.7</v>
      </c>
      <c r="HC10">
        <v>43.2</v>
      </c>
      <c r="HD10">
        <v>44.85</v>
      </c>
      <c r="HE10">
        <v>40.85</v>
      </c>
      <c r="HF10">
        <v>42.2</v>
      </c>
      <c r="HG10">
        <v>33.35</v>
      </c>
      <c r="HH10">
        <v>35.6</v>
      </c>
      <c r="HI10">
        <v>32.6</v>
      </c>
      <c r="HJ10">
        <v>39.9</v>
      </c>
      <c r="HK10">
        <v>39.9</v>
      </c>
      <c r="HL10">
        <v>45.9</v>
      </c>
      <c r="HM10">
        <v>52.9</v>
      </c>
      <c r="HN10">
        <v>61.9</v>
      </c>
      <c r="HO10">
        <v>43.45</v>
      </c>
    </row>
    <row r="11" spans="1:223" x14ac:dyDescent="0.2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23.855</v>
      </c>
      <c r="W11">
        <v>24.359000000000002</v>
      </c>
      <c r="X11">
        <v>23.732000000000003</v>
      </c>
      <c r="Y11">
        <v>23.581</v>
      </c>
      <c r="Z11">
        <v>21.917000000000002</v>
      </c>
      <c r="AA11">
        <v>24.544</v>
      </c>
      <c r="AB11">
        <v>24.208000000000002</v>
      </c>
      <c r="AC11">
        <v>29.391000000000002</v>
      </c>
      <c r="AD11">
        <v>28.887</v>
      </c>
      <c r="AE11">
        <v>27.125</v>
      </c>
      <c r="AF11">
        <v>24.434999999999999</v>
      </c>
      <c r="AG11">
        <v>25.792000000000002</v>
      </c>
      <c r="AH11">
        <v>26.492000000000001</v>
      </c>
      <c r="AI11">
        <v>13.935</v>
      </c>
      <c r="AJ11">
        <v>13.071000000000002</v>
      </c>
      <c r="AK11">
        <v>13.46</v>
      </c>
      <c r="AL11">
        <v>12.717000000000001</v>
      </c>
      <c r="AM11">
        <v>13.581000000000001</v>
      </c>
      <c r="AN11">
        <v>15.208</v>
      </c>
      <c r="AO11">
        <v>15.423</v>
      </c>
      <c r="AP11">
        <v>15.952</v>
      </c>
      <c r="AQ11">
        <v>14.292</v>
      </c>
      <c r="AR11">
        <v>14.395</v>
      </c>
      <c r="AS11">
        <v>14.4</v>
      </c>
      <c r="AT11">
        <v>15.137</v>
      </c>
      <c r="AU11">
        <v>14.3</v>
      </c>
      <c r="AV11">
        <v>14.077</v>
      </c>
      <c r="AW11">
        <v>14.019</v>
      </c>
      <c r="AX11">
        <v>13.834000000000001</v>
      </c>
      <c r="AY11">
        <v>11.991000000000001</v>
      </c>
      <c r="AZ11">
        <v>13.167</v>
      </c>
      <c r="BA11">
        <v>11.179</v>
      </c>
      <c r="BB11">
        <v>14.644</v>
      </c>
      <c r="BC11">
        <v>14.886000000000001</v>
      </c>
      <c r="BD11">
        <v>14.488000000000001</v>
      </c>
      <c r="BE11">
        <v>13.759</v>
      </c>
      <c r="BF11">
        <v>14.431000000000001</v>
      </c>
      <c r="BG11">
        <v>15.869000000000002</v>
      </c>
      <c r="BH11">
        <v>15.882000000000001</v>
      </c>
      <c r="BI11">
        <v>15.726000000000001</v>
      </c>
      <c r="BJ11">
        <v>14.887</v>
      </c>
      <c r="BK11">
        <v>12.996</v>
      </c>
      <c r="BL11">
        <v>11.498000000000001</v>
      </c>
      <c r="BM11">
        <v>12.1</v>
      </c>
      <c r="BN11">
        <v>16.352</v>
      </c>
      <c r="BO11">
        <v>15.072000000000001</v>
      </c>
      <c r="BP11">
        <v>13.997</v>
      </c>
      <c r="BQ11">
        <v>14.194000000000001</v>
      </c>
      <c r="BR11">
        <v>14.841000000000001</v>
      </c>
      <c r="BS11">
        <v>16.009</v>
      </c>
      <c r="BT11">
        <v>16.012</v>
      </c>
      <c r="BU11">
        <v>15.866000000000001</v>
      </c>
      <c r="BV11">
        <v>14.835000000000001</v>
      </c>
      <c r="BW11">
        <v>13.386000000000001</v>
      </c>
      <c r="BX11">
        <v>11.638</v>
      </c>
      <c r="BY11">
        <v>12.24</v>
      </c>
      <c r="BZ11">
        <v>16.492000000000001</v>
      </c>
      <c r="CA11">
        <v>15.19</v>
      </c>
      <c r="CB11">
        <v>14.016</v>
      </c>
      <c r="CC11">
        <v>14.209000000000001</v>
      </c>
      <c r="CD11">
        <v>14.551</v>
      </c>
      <c r="CE11">
        <v>17.714000000000002</v>
      </c>
      <c r="CF11">
        <v>17.809000000000001</v>
      </c>
      <c r="CG11">
        <v>17.75</v>
      </c>
      <c r="CH11">
        <v>16.473000000000003</v>
      </c>
      <c r="CI11">
        <v>15.057</v>
      </c>
      <c r="CJ11">
        <v>16.227</v>
      </c>
      <c r="CK11">
        <v>18.097000000000001</v>
      </c>
      <c r="CL11">
        <v>23.891000000000002</v>
      </c>
      <c r="CM11">
        <v>20.244</v>
      </c>
      <c r="CN11">
        <v>18.702999999999999</v>
      </c>
      <c r="CO11">
        <v>17.058</v>
      </c>
      <c r="CP11">
        <v>17.179000000000002</v>
      </c>
      <c r="CQ11">
        <v>17.894000000000002</v>
      </c>
      <c r="CR11">
        <v>18.031000000000002</v>
      </c>
      <c r="CS11">
        <v>17.737000000000002</v>
      </c>
      <c r="CT11">
        <v>17.148</v>
      </c>
      <c r="CU11">
        <v>15.237</v>
      </c>
      <c r="CV11">
        <v>15.304</v>
      </c>
      <c r="CW11">
        <v>19.113</v>
      </c>
      <c r="CX11">
        <v>23.669</v>
      </c>
      <c r="CY11">
        <v>21.481000000000002</v>
      </c>
      <c r="CZ11">
        <v>18.882000000000001</v>
      </c>
      <c r="DA11">
        <v>16.717000000000002</v>
      </c>
      <c r="DB11">
        <v>17.993000000000002</v>
      </c>
      <c r="DC11">
        <v>18.034000000000002</v>
      </c>
      <c r="DD11">
        <v>18.138999999999999</v>
      </c>
      <c r="DE11">
        <v>17.877000000000002</v>
      </c>
      <c r="DF11">
        <v>17.298000000000002</v>
      </c>
      <c r="DG11">
        <v>14.803000000000001</v>
      </c>
      <c r="DH11">
        <v>16.557000000000002</v>
      </c>
      <c r="DI11">
        <v>19.243000000000002</v>
      </c>
      <c r="DJ11">
        <v>23.797000000000001</v>
      </c>
      <c r="DK11">
        <v>21.569000000000003</v>
      </c>
      <c r="DL11">
        <v>19.032</v>
      </c>
      <c r="DM11">
        <v>16.837</v>
      </c>
      <c r="DN11">
        <v>18.132999999999999</v>
      </c>
      <c r="DO11">
        <v>17.885999999999999</v>
      </c>
      <c r="DP11">
        <v>18.349</v>
      </c>
      <c r="DQ11">
        <v>18.3</v>
      </c>
      <c r="DR11">
        <v>17.458000000000002</v>
      </c>
      <c r="DS11">
        <v>14.933</v>
      </c>
      <c r="DT11">
        <v>16.777000000000001</v>
      </c>
      <c r="DU11">
        <v>19.393000000000001</v>
      </c>
      <c r="DV11">
        <v>23.948</v>
      </c>
      <c r="DW11">
        <v>21.667000000000002</v>
      </c>
      <c r="DX11">
        <v>18.577000000000002</v>
      </c>
      <c r="DY11">
        <v>17.507000000000001</v>
      </c>
      <c r="DZ11">
        <v>18.273</v>
      </c>
      <c r="EA11">
        <v>18.086000000000002</v>
      </c>
      <c r="EB11">
        <v>18.569000000000003</v>
      </c>
      <c r="EC11">
        <v>18.52</v>
      </c>
      <c r="ED11">
        <v>17.678000000000001</v>
      </c>
      <c r="EE11">
        <v>15.133000000000001</v>
      </c>
      <c r="EF11">
        <v>16.997</v>
      </c>
      <c r="EG11">
        <v>18.717000000000002</v>
      </c>
      <c r="EH11">
        <v>24.601000000000003</v>
      </c>
      <c r="EI11">
        <v>21.836000000000002</v>
      </c>
      <c r="EJ11">
        <v>18.787000000000003</v>
      </c>
      <c r="EK11">
        <v>17.717000000000002</v>
      </c>
      <c r="EL11">
        <v>18.483000000000001</v>
      </c>
      <c r="EM11">
        <v>18.366</v>
      </c>
      <c r="EN11">
        <v>18.881</v>
      </c>
      <c r="EO11">
        <v>18.79</v>
      </c>
      <c r="EP11">
        <v>17.414000000000001</v>
      </c>
      <c r="EQ11">
        <v>15.997</v>
      </c>
      <c r="ER11">
        <v>17.257000000000001</v>
      </c>
      <c r="ES11">
        <v>18.987000000000002</v>
      </c>
      <c r="ET11">
        <v>24.871000000000002</v>
      </c>
      <c r="EU11">
        <v>20.923999999999999</v>
      </c>
      <c r="EV11">
        <v>19.682000000000002</v>
      </c>
      <c r="EW11">
        <v>17.986000000000001</v>
      </c>
      <c r="EX11">
        <v>18.079000000000001</v>
      </c>
      <c r="EY11">
        <v>18.994</v>
      </c>
      <c r="EZ11">
        <v>18.999000000000002</v>
      </c>
      <c r="FA11">
        <v>18.717000000000002</v>
      </c>
      <c r="FB11">
        <v>18.108000000000001</v>
      </c>
      <c r="FC11">
        <v>16.147000000000002</v>
      </c>
      <c r="FD11">
        <v>16.403000000000002</v>
      </c>
      <c r="FE11">
        <v>20.023</v>
      </c>
      <c r="FF11">
        <v>25.041</v>
      </c>
      <c r="FG11">
        <v>21.018000000000001</v>
      </c>
      <c r="FH11">
        <v>19.852</v>
      </c>
      <c r="FI11">
        <v>18.135999999999999</v>
      </c>
      <c r="FJ11">
        <v>18.209</v>
      </c>
      <c r="FK11">
        <v>19.263999999999999</v>
      </c>
      <c r="FL11">
        <v>19.159000000000002</v>
      </c>
      <c r="FM11">
        <v>18.867000000000001</v>
      </c>
      <c r="FN11">
        <v>18.278000000000002</v>
      </c>
      <c r="FO11">
        <v>16.297000000000001</v>
      </c>
      <c r="FP11">
        <v>16.672000000000001</v>
      </c>
      <c r="FQ11">
        <v>20.173000000000002</v>
      </c>
      <c r="FR11">
        <v>24.729000000000003</v>
      </c>
      <c r="FS11">
        <v>22.332000000000001</v>
      </c>
      <c r="FT11">
        <v>20.022000000000002</v>
      </c>
      <c r="FU11">
        <v>17.687000000000001</v>
      </c>
      <c r="FV11">
        <v>19.052</v>
      </c>
      <c r="FW11">
        <v>19.186</v>
      </c>
      <c r="FX11">
        <v>18.894000000000002</v>
      </c>
      <c r="FY11">
        <v>19.016999999999999</v>
      </c>
      <c r="FZ11">
        <v>17.843</v>
      </c>
      <c r="GA11">
        <v>15.793000000000001</v>
      </c>
      <c r="GB11">
        <v>18.057000000000002</v>
      </c>
      <c r="GC11">
        <v>20.323</v>
      </c>
      <c r="GD11">
        <v>24.877000000000002</v>
      </c>
      <c r="GE11">
        <v>22.462</v>
      </c>
      <c r="GF11">
        <v>19.507000000000001</v>
      </c>
      <c r="GG11">
        <v>17.184999999999999</v>
      </c>
      <c r="GH11">
        <v>19.202999999999999</v>
      </c>
      <c r="GI11">
        <v>19.118000000000002</v>
      </c>
      <c r="GJ11">
        <v>19.289000000000001</v>
      </c>
      <c r="GK11">
        <v>19.337</v>
      </c>
      <c r="GL11">
        <v>18.748000000000001</v>
      </c>
      <c r="GM11">
        <v>16.123000000000001</v>
      </c>
      <c r="GN11">
        <v>18.327000000000002</v>
      </c>
      <c r="GO11">
        <v>19.707000000000001</v>
      </c>
      <c r="GP11">
        <v>25.681000000000001</v>
      </c>
      <c r="GQ11">
        <v>22.761000000000003</v>
      </c>
      <c r="GR11">
        <v>19.144000000000002</v>
      </c>
      <c r="GS11">
        <v>18.147000000000002</v>
      </c>
      <c r="GT11">
        <v>19.522000000000002</v>
      </c>
      <c r="GU11">
        <v>19.398</v>
      </c>
      <c r="GV11">
        <v>19.544</v>
      </c>
      <c r="GW11">
        <v>19.899999999999999</v>
      </c>
      <c r="GX11">
        <v>17.922000000000001</v>
      </c>
      <c r="GY11">
        <v>17.077000000000002</v>
      </c>
      <c r="GZ11">
        <v>18.597000000000001</v>
      </c>
      <c r="HA11">
        <v>20.047000000000001</v>
      </c>
      <c r="HB11">
        <v>25.991</v>
      </c>
      <c r="HC11">
        <v>23.061</v>
      </c>
      <c r="HD11">
        <v>19.475000000000001</v>
      </c>
      <c r="HE11">
        <v>18.477</v>
      </c>
      <c r="HF11">
        <v>19.129000000000001</v>
      </c>
      <c r="HG11">
        <v>20.006</v>
      </c>
      <c r="HH11">
        <v>19.873000000000001</v>
      </c>
      <c r="HI11">
        <v>19.967000000000002</v>
      </c>
      <c r="HJ11">
        <v>18.813000000000002</v>
      </c>
      <c r="HK11">
        <v>17.397000000000002</v>
      </c>
      <c r="HL11">
        <v>18.856999999999999</v>
      </c>
      <c r="HM11">
        <v>20.378</v>
      </c>
      <c r="HN11">
        <v>26.291</v>
      </c>
      <c r="HO11">
        <v>22.154</v>
      </c>
    </row>
    <row r="12" spans="1:223" x14ac:dyDescent="0.2">
      <c r="A12" s="243" t="s">
        <v>132</v>
      </c>
      <c r="B12" s="244" t="s">
        <v>149</v>
      </c>
      <c r="C12" s="244"/>
      <c r="D12" s="244"/>
      <c r="E12" s="244"/>
      <c r="F12" s="244"/>
      <c r="T12">
        <v>29.5</v>
      </c>
      <c r="U12">
        <v>28.6</v>
      </c>
      <c r="V12">
        <v>34.5</v>
      </c>
      <c r="W12">
        <v>35</v>
      </c>
      <c r="X12">
        <v>34</v>
      </c>
      <c r="Y12">
        <v>33.25</v>
      </c>
      <c r="Z12">
        <v>31.5</v>
      </c>
      <c r="AA12">
        <v>33.5</v>
      </c>
      <c r="AB12">
        <v>39.5</v>
      </c>
      <c r="AC12">
        <v>45.75</v>
      </c>
      <c r="AD12">
        <v>53</v>
      </c>
      <c r="AE12">
        <v>44.75</v>
      </c>
      <c r="AF12">
        <v>37.75</v>
      </c>
      <c r="AG12">
        <v>36.75</v>
      </c>
      <c r="AH12">
        <v>39.25</v>
      </c>
      <c r="AI12">
        <v>39.75</v>
      </c>
      <c r="AJ12">
        <v>38.25</v>
      </c>
      <c r="AK12">
        <v>36.75</v>
      </c>
      <c r="AL12">
        <v>36.25</v>
      </c>
      <c r="AM12">
        <v>36.75</v>
      </c>
      <c r="AN12">
        <v>41.25</v>
      </c>
      <c r="AO12">
        <v>55.25</v>
      </c>
      <c r="AP12">
        <v>61.5</v>
      </c>
      <c r="AQ12">
        <v>48.5</v>
      </c>
      <c r="AR12">
        <v>38.25</v>
      </c>
      <c r="AS12">
        <v>38</v>
      </c>
      <c r="AT12">
        <v>39.25</v>
      </c>
      <c r="AU12">
        <v>40.25</v>
      </c>
      <c r="AV12">
        <v>38.86</v>
      </c>
      <c r="AW12">
        <v>37.479999999999997</v>
      </c>
      <c r="AX12">
        <v>37.01</v>
      </c>
      <c r="AY12">
        <v>37.479999999999997</v>
      </c>
      <c r="AZ12">
        <v>41.65</v>
      </c>
      <c r="BA12">
        <v>54.62</v>
      </c>
      <c r="BB12">
        <v>60.41</v>
      </c>
      <c r="BC12">
        <v>48.36</v>
      </c>
      <c r="BD12">
        <v>38.869999999999997</v>
      </c>
      <c r="BE12">
        <v>38.6</v>
      </c>
      <c r="BF12">
        <v>39.79</v>
      </c>
      <c r="BG12">
        <v>40.54</v>
      </c>
      <c r="BH12">
        <v>39.14</v>
      </c>
      <c r="BI12">
        <v>37.74</v>
      </c>
      <c r="BJ12">
        <v>37.270000000000003</v>
      </c>
      <c r="BK12">
        <v>37.74</v>
      </c>
      <c r="BL12">
        <v>41.94</v>
      </c>
      <c r="BM12">
        <v>55</v>
      </c>
      <c r="BN12">
        <v>60.83</v>
      </c>
      <c r="BO12">
        <v>48.7</v>
      </c>
      <c r="BP12">
        <v>39.14</v>
      </c>
      <c r="BQ12">
        <v>38.869999999999997</v>
      </c>
      <c r="BR12">
        <v>40.07</v>
      </c>
      <c r="BS12">
        <v>40.82</v>
      </c>
      <c r="BT12">
        <v>39.409999999999997</v>
      </c>
      <c r="BU12">
        <v>38</v>
      </c>
      <c r="BV12">
        <v>37.53</v>
      </c>
      <c r="BW12">
        <v>38</v>
      </c>
      <c r="BX12">
        <v>42.23</v>
      </c>
      <c r="BY12">
        <v>55.38</v>
      </c>
      <c r="BZ12">
        <v>61.26</v>
      </c>
      <c r="CA12">
        <v>49.04</v>
      </c>
      <c r="CB12">
        <v>39.409999999999997</v>
      </c>
      <c r="CC12">
        <v>39.15</v>
      </c>
      <c r="CD12">
        <v>40.35</v>
      </c>
      <c r="CE12">
        <v>41.1</v>
      </c>
      <c r="CF12">
        <v>39.68</v>
      </c>
      <c r="CG12">
        <v>38.26</v>
      </c>
      <c r="CH12">
        <v>37.79</v>
      </c>
      <c r="CI12">
        <v>38.26</v>
      </c>
      <c r="CJ12">
        <v>42.52</v>
      </c>
      <c r="CK12">
        <v>55.77</v>
      </c>
      <c r="CL12">
        <v>61.68</v>
      </c>
      <c r="CM12">
        <v>49.38</v>
      </c>
      <c r="CN12">
        <v>39.68</v>
      </c>
      <c r="CO12">
        <v>39.42</v>
      </c>
      <c r="CP12">
        <v>40.630000000000003</v>
      </c>
      <c r="CQ12">
        <v>41.38</v>
      </c>
      <c r="CR12">
        <v>39.950000000000003</v>
      </c>
      <c r="CS12">
        <v>38.53</v>
      </c>
      <c r="CT12">
        <v>38.049999999999997</v>
      </c>
      <c r="CU12">
        <v>38.53</v>
      </c>
      <c r="CV12">
        <v>42.81</v>
      </c>
      <c r="CW12">
        <v>56.15</v>
      </c>
      <c r="CX12">
        <v>62.1</v>
      </c>
      <c r="CY12">
        <v>49.72</v>
      </c>
      <c r="CZ12">
        <v>39.96</v>
      </c>
      <c r="DA12">
        <v>39.69</v>
      </c>
      <c r="DB12">
        <v>40.909999999999997</v>
      </c>
      <c r="DC12">
        <v>41.67</v>
      </c>
      <c r="DD12">
        <v>40.229999999999997</v>
      </c>
      <c r="DE12">
        <v>38.79</v>
      </c>
      <c r="DF12">
        <v>38.31</v>
      </c>
      <c r="DG12">
        <v>38.79</v>
      </c>
      <c r="DH12">
        <v>43.1</v>
      </c>
      <c r="DI12">
        <v>56.53</v>
      </c>
      <c r="DJ12">
        <v>62.52</v>
      </c>
      <c r="DK12">
        <v>50.06</v>
      </c>
      <c r="DL12">
        <v>40.229999999999997</v>
      </c>
      <c r="DM12">
        <v>39.97</v>
      </c>
      <c r="DN12">
        <v>41.19</v>
      </c>
      <c r="DO12">
        <v>41.95</v>
      </c>
      <c r="DP12">
        <v>40.5</v>
      </c>
      <c r="DQ12">
        <v>39.049999999999997</v>
      </c>
      <c r="DR12">
        <v>38.57</v>
      </c>
      <c r="DS12">
        <v>39.049999999999997</v>
      </c>
      <c r="DT12">
        <v>43.4</v>
      </c>
      <c r="DU12">
        <v>56.91</v>
      </c>
      <c r="DV12">
        <v>62.95</v>
      </c>
      <c r="DW12">
        <v>50.4</v>
      </c>
      <c r="DX12">
        <v>40.5</v>
      </c>
      <c r="DY12">
        <v>40.24</v>
      </c>
      <c r="DZ12">
        <v>41.47</v>
      </c>
      <c r="EA12">
        <v>42.23</v>
      </c>
      <c r="EB12">
        <v>40.770000000000003</v>
      </c>
      <c r="EC12">
        <v>39.31</v>
      </c>
      <c r="ED12">
        <v>38.83</v>
      </c>
      <c r="EE12">
        <v>39.31</v>
      </c>
      <c r="EF12">
        <v>43.69</v>
      </c>
      <c r="EG12">
        <v>57.3</v>
      </c>
      <c r="EH12">
        <v>63.37</v>
      </c>
      <c r="EI12">
        <v>50.74</v>
      </c>
      <c r="EJ12">
        <v>40.770000000000003</v>
      </c>
      <c r="EK12">
        <v>40.520000000000003</v>
      </c>
      <c r="EL12">
        <v>41.75</v>
      </c>
      <c r="EM12">
        <v>42.51</v>
      </c>
      <c r="EN12">
        <v>41.04</v>
      </c>
      <c r="EO12">
        <v>39.58</v>
      </c>
      <c r="EP12">
        <v>39.090000000000003</v>
      </c>
      <c r="EQ12">
        <v>39.58</v>
      </c>
      <c r="ER12">
        <v>43.98</v>
      </c>
      <c r="ES12">
        <v>57.68</v>
      </c>
      <c r="ET12">
        <v>63.79</v>
      </c>
      <c r="EU12">
        <v>51.07</v>
      </c>
      <c r="EV12">
        <v>41.05</v>
      </c>
      <c r="EW12">
        <v>40.79</v>
      </c>
      <c r="EX12">
        <v>42.02</v>
      </c>
      <c r="EY12">
        <v>42.79</v>
      </c>
      <c r="EZ12">
        <v>41.32</v>
      </c>
      <c r="FA12">
        <v>39.840000000000003</v>
      </c>
      <c r="FB12">
        <v>39.35</v>
      </c>
      <c r="FC12">
        <v>39.840000000000003</v>
      </c>
      <c r="FD12">
        <v>44.27</v>
      </c>
      <c r="FE12">
        <v>58.06</v>
      </c>
      <c r="FF12">
        <v>64.22</v>
      </c>
      <c r="FG12">
        <v>51.41</v>
      </c>
      <c r="FH12">
        <v>41.32</v>
      </c>
      <c r="FI12">
        <v>41.06</v>
      </c>
      <c r="FJ12">
        <v>42.3</v>
      </c>
      <c r="FK12">
        <v>43.08</v>
      </c>
      <c r="FL12">
        <v>41.59</v>
      </c>
      <c r="FM12">
        <v>40.1</v>
      </c>
      <c r="FN12">
        <v>39.61</v>
      </c>
      <c r="FO12">
        <v>40.1</v>
      </c>
      <c r="FP12">
        <v>44.56</v>
      </c>
      <c r="FQ12">
        <v>58.44</v>
      </c>
      <c r="FR12">
        <v>64.64</v>
      </c>
      <c r="FS12">
        <v>51.75</v>
      </c>
      <c r="FT12">
        <v>41.59</v>
      </c>
      <c r="FU12">
        <v>41.34</v>
      </c>
      <c r="FV12">
        <v>42.58</v>
      </c>
      <c r="FW12">
        <v>43.36</v>
      </c>
      <c r="FX12">
        <v>41.86</v>
      </c>
      <c r="FY12">
        <v>40.36</v>
      </c>
      <c r="FZ12">
        <v>39.869999999999997</v>
      </c>
      <c r="GA12">
        <v>40.36</v>
      </c>
      <c r="GB12">
        <v>44.86</v>
      </c>
      <c r="GC12">
        <v>58.83</v>
      </c>
      <c r="GD12">
        <v>65.06</v>
      </c>
      <c r="GE12">
        <v>52.09</v>
      </c>
      <c r="GF12">
        <v>41.86</v>
      </c>
      <c r="GG12">
        <v>41.61</v>
      </c>
      <c r="GH12">
        <v>42.86</v>
      </c>
      <c r="GI12">
        <v>43.64</v>
      </c>
      <c r="GJ12">
        <v>42.13</v>
      </c>
      <c r="GK12">
        <v>40.630000000000003</v>
      </c>
      <c r="GL12">
        <v>40.119999999999997</v>
      </c>
      <c r="GM12">
        <v>40.630000000000003</v>
      </c>
      <c r="GN12">
        <v>45.15</v>
      </c>
      <c r="GO12">
        <v>59.21</v>
      </c>
      <c r="GP12">
        <v>65.489999999999995</v>
      </c>
      <c r="GQ12">
        <v>52.43</v>
      </c>
      <c r="GR12">
        <v>42.13</v>
      </c>
      <c r="GS12">
        <v>41.88</v>
      </c>
      <c r="GT12">
        <v>43.14</v>
      </c>
      <c r="GU12">
        <v>43.92</v>
      </c>
      <c r="GV12">
        <v>42.41</v>
      </c>
      <c r="GW12">
        <v>40.89</v>
      </c>
      <c r="GX12">
        <v>40.380000000000003</v>
      </c>
      <c r="GY12">
        <v>40.89</v>
      </c>
      <c r="GZ12">
        <v>45.44</v>
      </c>
      <c r="HA12">
        <v>59.59</v>
      </c>
      <c r="HB12">
        <v>65.91</v>
      </c>
      <c r="HC12">
        <v>52.77</v>
      </c>
      <c r="HD12">
        <v>42.41</v>
      </c>
      <c r="HE12">
        <v>42.16</v>
      </c>
      <c r="HF12">
        <v>43.42</v>
      </c>
      <c r="HG12">
        <v>44.2</v>
      </c>
      <c r="HH12">
        <v>42.68</v>
      </c>
      <c r="HI12">
        <v>41.15</v>
      </c>
      <c r="HJ12">
        <v>40.64</v>
      </c>
      <c r="HK12">
        <v>41.15</v>
      </c>
      <c r="HL12">
        <v>45.73</v>
      </c>
      <c r="HM12">
        <v>59.97</v>
      </c>
      <c r="HN12">
        <v>66.33</v>
      </c>
      <c r="HO12">
        <v>53.11</v>
      </c>
    </row>
    <row r="13" spans="1:223" x14ac:dyDescent="0.2">
      <c r="A13" s="243" t="s">
        <v>132</v>
      </c>
      <c r="B13" s="244" t="s">
        <v>179</v>
      </c>
      <c r="C13" s="244"/>
      <c r="D13" s="244"/>
      <c r="E13" s="244"/>
      <c r="F13" s="244"/>
      <c r="T13">
        <v>23.5</v>
      </c>
      <c r="U13">
        <v>18.937000000000001</v>
      </c>
      <c r="V13">
        <v>22.234000000000002</v>
      </c>
      <c r="W13">
        <v>23.605</v>
      </c>
      <c r="X13">
        <v>23.893000000000001</v>
      </c>
      <c r="Y13">
        <v>24.028000000000002</v>
      </c>
      <c r="Z13">
        <v>24.417000000000002</v>
      </c>
      <c r="AA13">
        <v>23.968</v>
      </c>
      <c r="AB13">
        <v>23.458000000000002</v>
      </c>
      <c r="AC13">
        <v>30.593</v>
      </c>
      <c r="AD13">
        <v>31.258000000000003</v>
      </c>
      <c r="AE13">
        <v>25.074999999999999</v>
      </c>
      <c r="AF13">
        <v>26.032</v>
      </c>
      <c r="AG13">
        <v>24.146000000000001</v>
      </c>
      <c r="AH13">
        <v>23.976000000000003</v>
      </c>
      <c r="AI13">
        <v>24.77</v>
      </c>
      <c r="AJ13">
        <v>25.232000000000003</v>
      </c>
      <c r="AK13">
        <v>24.835000000000001</v>
      </c>
      <c r="AL13">
        <v>24.417000000000002</v>
      </c>
      <c r="AM13">
        <v>24.173000000000002</v>
      </c>
      <c r="AN13">
        <v>25.021000000000001</v>
      </c>
      <c r="AO13">
        <v>27.633000000000003</v>
      </c>
      <c r="AP13">
        <v>31.411000000000001</v>
      </c>
      <c r="AQ13">
        <v>29.875</v>
      </c>
      <c r="AR13">
        <v>27.193000000000001</v>
      </c>
      <c r="AS13">
        <v>23.6</v>
      </c>
      <c r="AT13">
        <v>24.891000000000002</v>
      </c>
      <c r="AU13">
        <v>25.244</v>
      </c>
      <c r="AV13">
        <v>25.521000000000001</v>
      </c>
      <c r="AW13">
        <v>25.506</v>
      </c>
      <c r="AX13">
        <v>25.063000000000002</v>
      </c>
      <c r="AY13">
        <v>24.67</v>
      </c>
      <c r="AZ13">
        <v>25.704999999999998</v>
      </c>
      <c r="BA13">
        <v>27.243000000000002</v>
      </c>
      <c r="BB13">
        <v>30.22</v>
      </c>
      <c r="BC13">
        <v>29.257000000000001</v>
      </c>
      <c r="BD13">
        <v>27.245000000000001</v>
      </c>
      <c r="BE13">
        <v>24.55</v>
      </c>
      <c r="BF13">
        <v>25.395</v>
      </c>
      <c r="BG13">
        <v>25.349</v>
      </c>
      <c r="BH13">
        <v>26.019000000000002</v>
      </c>
      <c r="BI13">
        <v>25.896000000000001</v>
      </c>
      <c r="BJ13">
        <v>25.504999999999999</v>
      </c>
      <c r="BK13">
        <v>25.135000000000002</v>
      </c>
      <c r="BL13">
        <v>26.002000000000002</v>
      </c>
      <c r="BM13">
        <v>26.366</v>
      </c>
      <c r="BN13">
        <v>30.397000000000002</v>
      </c>
      <c r="BO13">
        <v>29.038</v>
      </c>
      <c r="BP13">
        <v>27.457000000000001</v>
      </c>
      <c r="BQ13">
        <v>25.016000000000002</v>
      </c>
      <c r="BR13">
        <v>25.751000000000001</v>
      </c>
      <c r="BS13">
        <v>25.684000000000001</v>
      </c>
      <c r="BT13">
        <v>26.346</v>
      </c>
      <c r="BU13">
        <v>26.273</v>
      </c>
      <c r="BV13">
        <v>25.804000000000002</v>
      </c>
      <c r="BW13">
        <v>25.723000000000003</v>
      </c>
      <c r="BX13">
        <v>26.286000000000001</v>
      </c>
      <c r="BY13">
        <v>26.201000000000001</v>
      </c>
      <c r="BZ13">
        <v>29.911000000000001</v>
      </c>
      <c r="CA13">
        <v>28.847000000000001</v>
      </c>
      <c r="CB13">
        <v>27.656000000000002</v>
      </c>
      <c r="CC13">
        <v>25.452000000000002</v>
      </c>
      <c r="CD13">
        <v>25.889000000000003</v>
      </c>
      <c r="CE13">
        <v>26.229000000000003</v>
      </c>
      <c r="CF13">
        <v>26.661000000000001</v>
      </c>
      <c r="CG13">
        <v>26.625</v>
      </c>
      <c r="CH13">
        <v>26.219000000000001</v>
      </c>
      <c r="CI13">
        <v>26.136000000000003</v>
      </c>
      <c r="CJ13">
        <v>26.557000000000002</v>
      </c>
      <c r="CK13">
        <v>26.059000000000001</v>
      </c>
      <c r="CL13">
        <v>29.49</v>
      </c>
      <c r="CM13">
        <v>28.278000000000002</v>
      </c>
      <c r="CN13">
        <v>27.961000000000002</v>
      </c>
      <c r="CO13">
        <v>25.864999999999998</v>
      </c>
      <c r="CP13">
        <v>26.238</v>
      </c>
      <c r="CQ13">
        <v>26.504999999999999</v>
      </c>
      <c r="CR13">
        <v>26.974</v>
      </c>
      <c r="CS13">
        <v>26.837</v>
      </c>
      <c r="CT13">
        <v>26.666</v>
      </c>
      <c r="CU13">
        <v>26.48</v>
      </c>
      <c r="CV13">
        <v>26.537000000000003</v>
      </c>
      <c r="CW13">
        <v>26.754000000000001</v>
      </c>
      <c r="CX13">
        <v>28.343</v>
      </c>
      <c r="CY13">
        <v>28.637</v>
      </c>
      <c r="CZ13">
        <v>28.158000000000001</v>
      </c>
      <c r="DA13">
        <v>26.047000000000001</v>
      </c>
      <c r="DB13">
        <v>26.725000000000001</v>
      </c>
      <c r="DC13">
        <v>26.779</v>
      </c>
      <c r="DD13">
        <v>27.225000000000001</v>
      </c>
      <c r="DE13">
        <v>27.145</v>
      </c>
      <c r="DF13">
        <v>26.994</v>
      </c>
      <c r="DG13">
        <v>26.703000000000003</v>
      </c>
      <c r="DH13">
        <v>27.062000000000001</v>
      </c>
      <c r="DI13">
        <v>26.741</v>
      </c>
      <c r="DJ13">
        <v>28.096</v>
      </c>
      <c r="DK13">
        <v>28.605</v>
      </c>
      <c r="DL13">
        <v>28.358000000000001</v>
      </c>
      <c r="DM13">
        <v>26.397000000000002</v>
      </c>
      <c r="DN13">
        <v>27.014000000000003</v>
      </c>
      <c r="DO13">
        <v>26.826000000000001</v>
      </c>
      <c r="DP13">
        <v>27.489000000000001</v>
      </c>
      <c r="DQ13">
        <v>27.542000000000002</v>
      </c>
      <c r="DR13">
        <v>27.322000000000003</v>
      </c>
      <c r="DS13">
        <v>27.044</v>
      </c>
      <c r="DT13">
        <v>27.306000000000001</v>
      </c>
      <c r="DU13">
        <v>26.729000000000003</v>
      </c>
      <c r="DV13">
        <v>27.873000000000001</v>
      </c>
      <c r="DW13">
        <v>28.573</v>
      </c>
      <c r="DX13">
        <v>28.464000000000002</v>
      </c>
      <c r="DY13">
        <v>26.9</v>
      </c>
      <c r="DZ13">
        <v>27.29</v>
      </c>
      <c r="EA13">
        <v>27.078000000000003</v>
      </c>
      <c r="EB13">
        <v>27.739000000000001</v>
      </c>
      <c r="EC13">
        <v>27.806000000000001</v>
      </c>
      <c r="ED13">
        <v>27.599</v>
      </c>
      <c r="EE13">
        <v>27.329000000000001</v>
      </c>
      <c r="EF13">
        <v>27.539000000000001</v>
      </c>
      <c r="EG13">
        <v>25.99</v>
      </c>
      <c r="EH13">
        <v>28.734999999999999</v>
      </c>
      <c r="EI13">
        <v>28.622</v>
      </c>
      <c r="EJ13">
        <v>28.676000000000002</v>
      </c>
      <c r="EK13">
        <v>27.19</v>
      </c>
      <c r="EL13">
        <v>27.54</v>
      </c>
      <c r="EM13">
        <v>27.329000000000001</v>
      </c>
      <c r="EN13">
        <v>28.011000000000003</v>
      </c>
      <c r="EO13">
        <v>28.068000000000001</v>
      </c>
      <c r="EP13">
        <v>27.814</v>
      </c>
      <c r="EQ13">
        <v>27.721</v>
      </c>
      <c r="ER13">
        <v>27.76</v>
      </c>
      <c r="ES13">
        <v>26.032</v>
      </c>
      <c r="ET13">
        <v>28.679000000000002</v>
      </c>
      <c r="EU13">
        <v>28.191000000000003</v>
      </c>
      <c r="EV13">
        <v>28.966000000000001</v>
      </c>
      <c r="EW13">
        <v>27.469000000000001</v>
      </c>
      <c r="EX13">
        <v>27.61</v>
      </c>
      <c r="EY13">
        <v>27.777000000000001</v>
      </c>
      <c r="EZ13">
        <v>28.226000000000003</v>
      </c>
      <c r="FA13">
        <v>28.24</v>
      </c>
      <c r="FB13">
        <v>28.154</v>
      </c>
      <c r="FC13">
        <v>27.989000000000001</v>
      </c>
      <c r="FD13">
        <v>27.719000000000001</v>
      </c>
      <c r="FE13">
        <v>26.9</v>
      </c>
      <c r="FF13">
        <v>28.621000000000002</v>
      </c>
      <c r="FG13">
        <v>28.243000000000002</v>
      </c>
      <c r="FH13">
        <v>29.166</v>
      </c>
      <c r="FI13">
        <v>27.748000000000001</v>
      </c>
      <c r="FJ13">
        <v>27.862000000000002</v>
      </c>
      <c r="FK13">
        <v>27.998000000000001</v>
      </c>
      <c r="FL13">
        <v>28.451000000000001</v>
      </c>
      <c r="FM13">
        <v>28.481000000000002</v>
      </c>
      <c r="FN13">
        <v>28.406000000000002</v>
      </c>
      <c r="FO13">
        <v>28.243000000000002</v>
      </c>
      <c r="FP13">
        <v>27.927</v>
      </c>
      <c r="FQ13">
        <v>27.007000000000001</v>
      </c>
      <c r="FR13">
        <v>27.649000000000001</v>
      </c>
      <c r="FS13">
        <v>28.836000000000002</v>
      </c>
      <c r="FT13">
        <v>29.364999999999998</v>
      </c>
      <c r="FU13">
        <v>27.848000000000003</v>
      </c>
      <c r="FV13">
        <v>28.265000000000001</v>
      </c>
      <c r="FW13">
        <v>28.012</v>
      </c>
      <c r="FX13">
        <v>28.524999999999999</v>
      </c>
      <c r="FY13">
        <v>28.709</v>
      </c>
      <c r="FZ13">
        <v>28.579000000000001</v>
      </c>
      <c r="GA13">
        <v>28.397000000000002</v>
      </c>
      <c r="GB13">
        <v>28.407</v>
      </c>
      <c r="GC13">
        <v>27.124000000000002</v>
      </c>
      <c r="GD13">
        <v>27.68</v>
      </c>
      <c r="GE13">
        <v>28.951000000000001</v>
      </c>
      <c r="GF13">
        <v>29.471</v>
      </c>
      <c r="GG13">
        <v>27.94</v>
      </c>
      <c r="GH13">
        <v>28.488000000000003</v>
      </c>
      <c r="GI13">
        <v>28.027000000000001</v>
      </c>
      <c r="GJ13">
        <v>28.777000000000001</v>
      </c>
      <c r="GK13">
        <v>28.948</v>
      </c>
      <c r="GL13">
        <v>28.887</v>
      </c>
      <c r="GM13">
        <v>28.638000000000002</v>
      </c>
      <c r="GN13">
        <v>28.628</v>
      </c>
      <c r="GO13">
        <v>26.392000000000003</v>
      </c>
      <c r="GP13">
        <v>28.752000000000002</v>
      </c>
      <c r="GQ13">
        <v>29.066000000000003</v>
      </c>
      <c r="GR13">
        <v>29.576000000000001</v>
      </c>
      <c r="GS13">
        <v>28.344000000000001</v>
      </c>
      <c r="GT13">
        <v>28.711000000000002</v>
      </c>
      <c r="GU13">
        <v>28.208000000000002</v>
      </c>
      <c r="GV13">
        <v>28.934000000000001</v>
      </c>
      <c r="GW13">
        <v>29.211000000000002</v>
      </c>
      <c r="GX13">
        <v>28.962</v>
      </c>
      <c r="GY13">
        <v>28.925000000000001</v>
      </c>
      <c r="GZ13">
        <v>28.811</v>
      </c>
      <c r="HA13">
        <v>26.573</v>
      </c>
      <c r="HB13">
        <v>28.948</v>
      </c>
      <c r="HC13">
        <v>29.261000000000003</v>
      </c>
      <c r="HD13">
        <v>29.772000000000002</v>
      </c>
      <c r="HE13">
        <v>28.526</v>
      </c>
      <c r="HF13">
        <v>28.73</v>
      </c>
      <c r="HG13">
        <v>28.614000000000001</v>
      </c>
      <c r="HH13">
        <v>29.133000000000003</v>
      </c>
      <c r="HI13">
        <v>29.338000000000001</v>
      </c>
      <c r="HJ13">
        <v>29.213000000000001</v>
      </c>
      <c r="HK13">
        <v>29.113000000000003</v>
      </c>
      <c r="HL13">
        <v>29.006</v>
      </c>
      <c r="HM13">
        <v>26.754000000000001</v>
      </c>
      <c r="HN13">
        <v>29.143000000000001</v>
      </c>
      <c r="HO13">
        <v>28.937000000000001</v>
      </c>
    </row>
    <row r="14" spans="1:223" x14ac:dyDescent="0.2">
      <c r="A14" s="243" t="s">
        <v>128</v>
      </c>
      <c r="B14" s="244" t="s">
        <v>149</v>
      </c>
      <c r="C14" s="244"/>
      <c r="D14" s="244"/>
      <c r="E14" s="244"/>
      <c r="F14" s="244"/>
      <c r="T14">
        <v>27.5</v>
      </c>
      <c r="U14">
        <v>27.75</v>
      </c>
      <c r="V14">
        <v>32.5</v>
      </c>
      <c r="W14">
        <v>32.75</v>
      </c>
      <c r="X14">
        <v>32</v>
      </c>
      <c r="Y14">
        <v>31.5</v>
      </c>
      <c r="Z14">
        <v>31</v>
      </c>
      <c r="AA14">
        <v>35.5</v>
      </c>
      <c r="AB14">
        <v>43.5</v>
      </c>
      <c r="AC14">
        <v>50</v>
      </c>
      <c r="AD14">
        <v>58.5</v>
      </c>
      <c r="AE14">
        <v>48</v>
      </c>
      <c r="AF14">
        <v>35.75</v>
      </c>
      <c r="AG14">
        <v>34.25</v>
      </c>
      <c r="AH14">
        <v>35</v>
      </c>
      <c r="AI14">
        <v>35.5</v>
      </c>
      <c r="AJ14">
        <v>35</v>
      </c>
      <c r="AK14">
        <v>35</v>
      </c>
      <c r="AL14">
        <v>34.5</v>
      </c>
      <c r="AM14">
        <v>34.5</v>
      </c>
      <c r="AN14">
        <v>39</v>
      </c>
      <c r="AO14">
        <v>53.5</v>
      </c>
      <c r="AP14">
        <v>60</v>
      </c>
      <c r="AQ14">
        <v>47.5</v>
      </c>
      <c r="AR14">
        <v>37</v>
      </c>
      <c r="AS14">
        <v>35.5</v>
      </c>
      <c r="AT14">
        <v>35.5</v>
      </c>
      <c r="AU14">
        <v>36.15</v>
      </c>
      <c r="AV14">
        <v>35.68</v>
      </c>
      <c r="AW14">
        <v>35.68</v>
      </c>
      <c r="AX14">
        <v>35.22</v>
      </c>
      <c r="AY14">
        <v>35.22</v>
      </c>
      <c r="AZ14">
        <v>39.39</v>
      </c>
      <c r="BA14">
        <v>52.83</v>
      </c>
      <c r="BB14">
        <v>58.86</v>
      </c>
      <c r="BC14">
        <v>47.27</v>
      </c>
      <c r="BD14">
        <v>37.54</v>
      </c>
      <c r="BE14">
        <v>36.15</v>
      </c>
      <c r="BF14">
        <v>36.15</v>
      </c>
      <c r="BG14">
        <v>36.409999999999997</v>
      </c>
      <c r="BH14">
        <v>35.950000000000003</v>
      </c>
      <c r="BI14">
        <v>35.950000000000003</v>
      </c>
      <c r="BJ14">
        <v>35.479999999999997</v>
      </c>
      <c r="BK14">
        <v>35.479999999999997</v>
      </c>
      <c r="BL14">
        <v>39.68</v>
      </c>
      <c r="BM14">
        <v>53.22</v>
      </c>
      <c r="BN14">
        <v>59.29</v>
      </c>
      <c r="BO14">
        <v>47.62</v>
      </c>
      <c r="BP14">
        <v>37.82</v>
      </c>
      <c r="BQ14">
        <v>36.42</v>
      </c>
      <c r="BR14">
        <v>36.42</v>
      </c>
      <c r="BS14">
        <v>36.68</v>
      </c>
      <c r="BT14">
        <v>36.21</v>
      </c>
      <c r="BU14">
        <v>36.21</v>
      </c>
      <c r="BV14">
        <v>35.74</v>
      </c>
      <c r="BW14">
        <v>35.74</v>
      </c>
      <c r="BX14">
        <v>39.97</v>
      </c>
      <c r="BY14">
        <v>53.61</v>
      </c>
      <c r="BZ14">
        <v>59.73</v>
      </c>
      <c r="CA14">
        <v>47.97</v>
      </c>
      <c r="CB14">
        <v>38.090000000000003</v>
      </c>
      <c r="CC14">
        <v>36.68</v>
      </c>
      <c r="CD14">
        <v>36.68</v>
      </c>
      <c r="CE14">
        <v>36.950000000000003</v>
      </c>
      <c r="CF14">
        <v>36.479999999999997</v>
      </c>
      <c r="CG14">
        <v>36.479999999999997</v>
      </c>
      <c r="CH14">
        <v>36</v>
      </c>
      <c r="CI14">
        <v>36</v>
      </c>
      <c r="CJ14">
        <v>40.270000000000003</v>
      </c>
      <c r="CK14">
        <v>54.01</v>
      </c>
      <c r="CL14">
        <v>60.16</v>
      </c>
      <c r="CM14">
        <v>48.32</v>
      </c>
      <c r="CN14">
        <v>38.369999999999997</v>
      </c>
      <c r="CO14">
        <v>36.950000000000003</v>
      </c>
      <c r="CP14">
        <v>36.950000000000003</v>
      </c>
      <c r="CQ14">
        <v>37.22</v>
      </c>
      <c r="CR14">
        <v>36.74</v>
      </c>
      <c r="CS14">
        <v>36.74</v>
      </c>
      <c r="CT14">
        <v>36.26</v>
      </c>
      <c r="CU14">
        <v>36.26</v>
      </c>
      <c r="CV14">
        <v>40.56</v>
      </c>
      <c r="CW14">
        <v>54.4</v>
      </c>
      <c r="CX14">
        <v>60.6</v>
      </c>
      <c r="CY14">
        <v>48.67</v>
      </c>
      <c r="CZ14">
        <v>38.65</v>
      </c>
      <c r="DA14">
        <v>37.22</v>
      </c>
      <c r="DB14">
        <v>37.22</v>
      </c>
      <c r="DC14">
        <v>37.479999999999997</v>
      </c>
      <c r="DD14">
        <v>37</v>
      </c>
      <c r="DE14">
        <v>37</v>
      </c>
      <c r="DF14">
        <v>36.520000000000003</v>
      </c>
      <c r="DG14">
        <v>36.520000000000003</v>
      </c>
      <c r="DH14">
        <v>40.85</v>
      </c>
      <c r="DI14">
        <v>54.79</v>
      </c>
      <c r="DJ14">
        <v>61.04</v>
      </c>
      <c r="DK14">
        <v>49.02</v>
      </c>
      <c r="DL14">
        <v>38.93</v>
      </c>
      <c r="DM14">
        <v>37.49</v>
      </c>
      <c r="DN14">
        <v>37.49</v>
      </c>
      <c r="DO14">
        <v>37.75</v>
      </c>
      <c r="DP14">
        <v>37.270000000000003</v>
      </c>
      <c r="DQ14">
        <v>37.270000000000003</v>
      </c>
      <c r="DR14">
        <v>36.78</v>
      </c>
      <c r="DS14">
        <v>36.78</v>
      </c>
      <c r="DT14">
        <v>41.14</v>
      </c>
      <c r="DU14">
        <v>55.18</v>
      </c>
      <c r="DV14">
        <v>61.47</v>
      </c>
      <c r="DW14">
        <v>49.37</v>
      </c>
      <c r="DX14">
        <v>39.21</v>
      </c>
      <c r="DY14">
        <v>37.75</v>
      </c>
      <c r="DZ14">
        <v>37.75</v>
      </c>
      <c r="EA14">
        <v>38.020000000000003</v>
      </c>
      <c r="EB14">
        <v>37.53</v>
      </c>
      <c r="EC14">
        <v>37.53</v>
      </c>
      <c r="ED14">
        <v>37.049999999999997</v>
      </c>
      <c r="EE14">
        <v>37.049999999999997</v>
      </c>
      <c r="EF14">
        <v>41.43</v>
      </c>
      <c r="EG14">
        <v>55.57</v>
      </c>
      <c r="EH14">
        <v>61.91</v>
      </c>
      <c r="EI14">
        <v>49.72</v>
      </c>
      <c r="EJ14">
        <v>39.479999999999997</v>
      </c>
      <c r="EK14">
        <v>38.020000000000003</v>
      </c>
      <c r="EL14">
        <v>38.020000000000003</v>
      </c>
      <c r="EM14">
        <v>38.29</v>
      </c>
      <c r="EN14">
        <v>37.799999999999997</v>
      </c>
      <c r="EO14">
        <v>37.799999999999997</v>
      </c>
      <c r="EP14">
        <v>37.31</v>
      </c>
      <c r="EQ14">
        <v>37.31</v>
      </c>
      <c r="ER14">
        <v>41.72</v>
      </c>
      <c r="ES14">
        <v>55.96</v>
      </c>
      <c r="ET14">
        <v>62.34</v>
      </c>
      <c r="EU14">
        <v>50.07</v>
      </c>
      <c r="EV14">
        <v>39.76</v>
      </c>
      <c r="EW14">
        <v>38.29</v>
      </c>
      <c r="EX14">
        <v>38.29</v>
      </c>
      <c r="EY14">
        <v>38.56</v>
      </c>
      <c r="EZ14">
        <v>38.06</v>
      </c>
      <c r="FA14">
        <v>38.06</v>
      </c>
      <c r="FB14">
        <v>37.57</v>
      </c>
      <c r="FC14">
        <v>37.57</v>
      </c>
      <c r="FD14">
        <v>42.02</v>
      </c>
      <c r="FE14">
        <v>56.35</v>
      </c>
      <c r="FF14">
        <v>62.78</v>
      </c>
      <c r="FG14">
        <v>50.42</v>
      </c>
      <c r="FH14">
        <v>40.04</v>
      </c>
      <c r="FI14">
        <v>38.56</v>
      </c>
      <c r="FJ14">
        <v>38.56</v>
      </c>
      <c r="FK14">
        <v>38.82</v>
      </c>
      <c r="FL14">
        <v>38.33</v>
      </c>
      <c r="FM14">
        <v>38.33</v>
      </c>
      <c r="FN14">
        <v>37.83</v>
      </c>
      <c r="FO14">
        <v>37.83</v>
      </c>
      <c r="FP14">
        <v>42.31</v>
      </c>
      <c r="FQ14">
        <v>56.74</v>
      </c>
      <c r="FR14">
        <v>63.21</v>
      </c>
      <c r="FS14">
        <v>50.77</v>
      </c>
      <c r="FT14">
        <v>40.32</v>
      </c>
      <c r="FU14">
        <v>38.82</v>
      </c>
      <c r="FV14">
        <v>38.82</v>
      </c>
      <c r="FW14">
        <v>39.090000000000003</v>
      </c>
      <c r="FX14">
        <v>38.590000000000003</v>
      </c>
      <c r="FY14">
        <v>38.590000000000003</v>
      </c>
      <c r="FZ14">
        <v>38.090000000000003</v>
      </c>
      <c r="GA14">
        <v>38.090000000000003</v>
      </c>
      <c r="GB14">
        <v>42.6</v>
      </c>
      <c r="GC14">
        <v>57.14</v>
      </c>
      <c r="GD14">
        <v>63.65</v>
      </c>
      <c r="GE14">
        <v>51.12</v>
      </c>
      <c r="GF14">
        <v>40.6</v>
      </c>
      <c r="GG14">
        <v>39.090000000000003</v>
      </c>
      <c r="GH14">
        <v>39.090000000000003</v>
      </c>
      <c r="GI14">
        <v>39.36</v>
      </c>
      <c r="GJ14">
        <v>38.85</v>
      </c>
      <c r="GK14">
        <v>38.85</v>
      </c>
      <c r="GL14">
        <v>38.35</v>
      </c>
      <c r="GM14">
        <v>38.35</v>
      </c>
      <c r="GN14">
        <v>42.89</v>
      </c>
      <c r="GO14">
        <v>57.53</v>
      </c>
      <c r="GP14">
        <v>64.09</v>
      </c>
      <c r="GQ14">
        <v>51.47</v>
      </c>
      <c r="GR14">
        <v>40.869999999999997</v>
      </c>
      <c r="GS14">
        <v>39.36</v>
      </c>
      <c r="GT14">
        <v>39.36</v>
      </c>
      <c r="GU14">
        <v>39.630000000000003</v>
      </c>
      <c r="GV14">
        <v>39.119999999999997</v>
      </c>
      <c r="GW14">
        <v>39.119999999999997</v>
      </c>
      <c r="GX14">
        <v>38.61</v>
      </c>
      <c r="GY14">
        <v>38.61</v>
      </c>
      <c r="GZ14">
        <v>43.18</v>
      </c>
      <c r="HA14">
        <v>57.92</v>
      </c>
      <c r="HB14">
        <v>64.52</v>
      </c>
      <c r="HC14">
        <v>51.82</v>
      </c>
      <c r="HD14">
        <v>41.15</v>
      </c>
      <c r="HE14">
        <v>39.630000000000003</v>
      </c>
      <c r="HF14">
        <v>39.630000000000003</v>
      </c>
      <c r="HG14">
        <v>39.89</v>
      </c>
      <c r="HH14">
        <v>39.380000000000003</v>
      </c>
      <c r="HI14">
        <v>39.380000000000003</v>
      </c>
      <c r="HJ14">
        <v>38.869999999999997</v>
      </c>
      <c r="HK14">
        <v>38.869999999999997</v>
      </c>
      <c r="HL14">
        <v>43.48</v>
      </c>
      <c r="HM14">
        <v>58.31</v>
      </c>
      <c r="HN14">
        <v>64.959999999999994</v>
      </c>
      <c r="HO14">
        <v>52.17</v>
      </c>
    </row>
    <row r="15" spans="1:223" s="247" customFormat="1" x14ac:dyDescent="0.2">
      <c r="A15" s="245" t="s">
        <v>128</v>
      </c>
      <c r="B15" s="246" t="s">
        <v>179</v>
      </c>
      <c r="C15" s="246"/>
      <c r="D15" s="246"/>
      <c r="E15" s="246"/>
      <c r="F15" s="246"/>
      <c r="T15" s="247">
        <v>21.5</v>
      </c>
      <c r="U15" s="247">
        <v>17.25</v>
      </c>
      <c r="V15" s="247">
        <v>20.387</v>
      </c>
      <c r="W15" s="247">
        <v>21.504000000000001</v>
      </c>
      <c r="X15" s="247">
        <v>21.75</v>
      </c>
      <c r="Y15" s="247">
        <v>21.806000000000001</v>
      </c>
      <c r="Z15" s="247">
        <v>21.983000000000001</v>
      </c>
      <c r="AA15" s="247">
        <v>20.839000000000002</v>
      </c>
      <c r="AB15" s="247">
        <v>19.792000000000002</v>
      </c>
      <c r="AC15" s="247">
        <v>29.565000000000001</v>
      </c>
      <c r="AD15" s="247">
        <v>30.194000000000003</v>
      </c>
      <c r="AE15" s="247">
        <v>24.1</v>
      </c>
      <c r="AF15" s="247">
        <v>24.532</v>
      </c>
      <c r="AG15" s="247">
        <v>22.104000000000003</v>
      </c>
      <c r="AH15" s="247">
        <v>21.742000000000001</v>
      </c>
      <c r="AI15" s="247">
        <v>22.492000000000001</v>
      </c>
      <c r="AJ15" s="247">
        <v>22.714000000000002</v>
      </c>
      <c r="AK15" s="247">
        <v>21.952000000000002</v>
      </c>
      <c r="AL15" s="247">
        <v>21.6</v>
      </c>
      <c r="AM15" s="247">
        <v>21.411000000000001</v>
      </c>
      <c r="AN15" s="247">
        <v>22.25</v>
      </c>
      <c r="AO15" s="247">
        <v>26.734000000000002</v>
      </c>
      <c r="AP15" s="247">
        <v>30.452000000000002</v>
      </c>
      <c r="AQ15" s="247">
        <v>28.792000000000002</v>
      </c>
      <c r="AR15" s="247">
        <v>24.919</v>
      </c>
      <c r="AS15" s="247">
        <v>20.85</v>
      </c>
      <c r="AT15" s="247">
        <v>21.831</v>
      </c>
      <c r="AU15" s="247">
        <v>23.009</v>
      </c>
      <c r="AV15" s="247">
        <v>23.062000000000001</v>
      </c>
      <c r="AW15" s="247">
        <v>22.785</v>
      </c>
      <c r="AX15" s="247">
        <v>22.33</v>
      </c>
      <c r="AY15" s="247">
        <v>21.954999999999998</v>
      </c>
      <c r="AZ15" s="247">
        <v>23.079000000000001</v>
      </c>
      <c r="BA15" s="247">
        <v>26.102</v>
      </c>
      <c r="BB15" s="247">
        <v>29.021000000000001</v>
      </c>
      <c r="BC15" s="247">
        <v>27.943000000000001</v>
      </c>
      <c r="BD15" s="247">
        <v>24.895</v>
      </c>
      <c r="BE15" s="247">
        <v>21.909000000000002</v>
      </c>
      <c r="BF15" s="247">
        <v>22.507000000000001</v>
      </c>
      <c r="BG15" s="247">
        <v>23.204999999999998</v>
      </c>
      <c r="BH15" s="247">
        <v>23.604000000000003</v>
      </c>
      <c r="BI15" s="247">
        <v>23.21</v>
      </c>
      <c r="BJ15" s="247">
        <v>22.81</v>
      </c>
      <c r="BK15" s="247">
        <v>22.463000000000001</v>
      </c>
      <c r="BL15" s="247">
        <v>23.401</v>
      </c>
      <c r="BM15" s="247">
        <v>25.122</v>
      </c>
      <c r="BN15" s="247">
        <v>29.097000000000001</v>
      </c>
      <c r="BO15" s="247">
        <v>27.602</v>
      </c>
      <c r="BP15" s="247">
        <v>25.092000000000002</v>
      </c>
      <c r="BQ15" s="247">
        <v>22.414999999999999</v>
      </c>
      <c r="BR15" s="247">
        <v>22.957000000000001</v>
      </c>
      <c r="BS15" s="247">
        <v>23.571000000000002</v>
      </c>
      <c r="BT15" s="247">
        <v>23.972000000000001</v>
      </c>
      <c r="BU15" s="247">
        <v>23.613</v>
      </c>
      <c r="BV15" s="247">
        <v>23.077999999999999</v>
      </c>
      <c r="BW15" s="247">
        <v>23.108000000000001</v>
      </c>
      <c r="BX15" s="247">
        <v>23.723000000000003</v>
      </c>
      <c r="BY15" s="247">
        <v>24.828000000000003</v>
      </c>
      <c r="BZ15" s="247">
        <v>28.509</v>
      </c>
      <c r="CA15" s="247">
        <v>27.314</v>
      </c>
      <c r="CB15" s="247">
        <v>25.278000000000002</v>
      </c>
      <c r="CC15" s="247">
        <v>22.897000000000002</v>
      </c>
      <c r="CD15" s="247">
        <v>23.182000000000002</v>
      </c>
      <c r="CE15" s="247">
        <v>24.112000000000002</v>
      </c>
      <c r="CF15" s="247">
        <v>24.313000000000002</v>
      </c>
      <c r="CG15" s="247">
        <v>24.001000000000001</v>
      </c>
      <c r="CH15" s="247">
        <v>23.52</v>
      </c>
      <c r="CI15" s="247">
        <v>23.561</v>
      </c>
      <c r="CJ15" s="247">
        <v>24.031000000000002</v>
      </c>
      <c r="CK15" s="247">
        <v>24.587</v>
      </c>
      <c r="CL15" s="247">
        <v>27.998000000000001</v>
      </c>
      <c r="CM15" s="247">
        <v>26.594000000000001</v>
      </c>
      <c r="CN15" s="247">
        <v>25.635000000000002</v>
      </c>
      <c r="CO15" s="247">
        <v>23.336000000000002</v>
      </c>
      <c r="CP15" s="247">
        <v>23.603000000000002</v>
      </c>
      <c r="CQ15" s="247">
        <v>24.417000000000002</v>
      </c>
      <c r="CR15" s="247">
        <v>24.64</v>
      </c>
      <c r="CS15" s="247">
        <v>24.176000000000002</v>
      </c>
      <c r="CT15" s="247">
        <v>24.06</v>
      </c>
      <c r="CU15" s="247">
        <v>23.922000000000001</v>
      </c>
      <c r="CV15" s="247">
        <v>23.98</v>
      </c>
      <c r="CW15" s="247">
        <v>25.233000000000001</v>
      </c>
      <c r="CX15" s="247">
        <v>26.762</v>
      </c>
      <c r="CY15" s="247">
        <v>26.939</v>
      </c>
      <c r="CZ15" s="247">
        <v>25.833000000000002</v>
      </c>
      <c r="DA15" s="247">
        <v>23.512</v>
      </c>
      <c r="DB15" s="247">
        <v>24.139000000000003</v>
      </c>
      <c r="DC15" s="247">
        <v>24.711000000000002</v>
      </c>
      <c r="DD15" s="247">
        <v>24.921000000000003</v>
      </c>
      <c r="DE15" s="247">
        <v>24.496000000000002</v>
      </c>
      <c r="DF15" s="247">
        <v>24.413</v>
      </c>
      <c r="DG15" s="247">
        <v>24.13</v>
      </c>
      <c r="DH15" s="247">
        <v>24.573</v>
      </c>
      <c r="DI15" s="247">
        <v>25.139000000000003</v>
      </c>
      <c r="DJ15" s="247">
        <v>26.444000000000003</v>
      </c>
      <c r="DK15" s="247">
        <v>26.824999999999999</v>
      </c>
      <c r="DL15" s="247">
        <v>26.018000000000001</v>
      </c>
      <c r="DM15" s="247">
        <v>23.879000000000001</v>
      </c>
      <c r="DN15" s="247">
        <v>24.47</v>
      </c>
      <c r="DO15" s="247">
        <v>24.841000000000001</v>
      </c>
      <c r="DP15" s="247">
        <v>25.211000000000002</v>
      </c>
      <c r="DQ15" s="247">
        <v>24.968</v>
      </c>
      <c r="DR15" s="247">
        <v>24.754000000000001</v>
      </c>
      <c r="DS15" s="247">
        <v>24.484999999999999</v>
      </c>
      <c r="DT15" s="247">
        <v>24.832000000000001</v>
      </c>
      <c r="DU15" s="247">
        <v>25.084</v>
      </c>
      <c r="DV15" s="247">
        <v>26.168000000000003</v>
      </c>
      <c r="DW15" s="247">
        <v>26.751000000000001</v>
      </c>
      <c r="DX15" s="247">
        <v>26.051000000000002</v>
      </c>
      <c r="DY15" s="247">
        <v>24.442</v>
      </c>
      <c r="DZ15" s="247">
        <v>24.804000000000002</v>
      </c>
      <c r="EA15" s="247">
        <v>25.11</v>
      </c>
      <c r="EB15" s="247">
        <v>25.476000000000003</v>
      </c>
      <c r="EC15" s="247">
        <v>25.245000000000001</v>
      </c>
      <c r="ED15" s="247">
        <v>25.042000000000002</v>
      </c>
      <c r="EE15" s="247">
        <v>24.795000000000002</v>
      </c>
      <c r="EF15" s="247">
        <v>25.078000000000003</v>
      </c>
      <c r="EG15" s="247">
        <v>24.287000000000003</v>
      </c>
      <c r="EH15" s="247">
        <v>27.017000000000003</v>
      </c>
      <c r="EI15" s="247">
        <v>26.757000000000001</v>
      </c>
      <c r="EJ15" s="247">
        <v>26.251000000000001</v>
      </c>
      <c r="EK15" s="247">
        <v>24.734999999999999</v>
      </c>
      <c r="EL15" s="247">
        <v>25.083000000000002</v>
      </c>
      <c r="EM15" s="247">
        <v>25.364000000000001</v>
      </c>
      <c r="EN15" s="247">
        <v>25.747</v>
      </c>
      <c r="EO15" s="247">
        <v>25.519000000000002</v>
      </c>
      <c r="EP15" s="247">
        <v>25.192</v>
      </c>
      <c r="EQ15" s="247">
        <v>25.228000000000002</v>
      </c>
      <c r="ER15" s="247">
        <v>25.311</v>
      </c>
      <c r="ES15" s="247">
        <v>24.285</v>
      </c>
      <c r="ET15" s="247">
        <v>26.922000000000001</v>
      </c>
      <c r="EU15" s="247">
        <v>26.223000000000003</v>
      </c>
      <c r="EV15" s="247">
        <v>26.612000000000002</v>
      </c>
      <c r="EW15" s="247">
        <v>25.041</v>
      </c>
      <c r="EX15" s="247">
        <v>25.212</v>
      </c>
      <c r="EY15" s="247">
        <v>25.772000000000002</v>
      </c>
      <c r="EZ15" s="247">
        <v>25.98</v>
      </c>
      <c r="FA15" s="247">
        <v>25.655000000000001</v>
      </c>
      <c r="FB15" s="247">
        <v>25.622</v>
      </c>
      <c r="FC15" s="247">
        <v>25.522000000000002</v>
      </c>
      <c r="FD15" s="247">
        <v>25.228000000000002</v>
      </c>
      <c r="FE15" s="247">
        <v>25.132000000000001</v>
      </c>
      <c r="FF15" s="247">
        <v>26.836000000000002</v>
      </c>
      <c r="FG15" s="247">
        <v>26.23</v>
      </c>
      <c r="FH15" s="247">
        <v>26.809000000000001</v>
      </c>
      <c r="FI15" s="247">
        <v>25.32</v>
      </c>
      <c r="FJ15" s="247">
        <v>25.48</v>
      </c>
      <c r="FK15" s="247">
        <v>26.014000000000003</v>
      </c>
      <c r="FL15" s="247">
        <v>26.218</v>
      </c>
      <c r="FM15" s="247">
        <v>25.894000000000002</v>
      </c>
      <c r="FN15" s="247">
        <v>25.874000000000002</v>
      </c>
      <c r="FO15" s="247">
        <v>25.777000000000001</v>
      </c>
      <c r="FP15" s="247">
        <v>25.449000000000002</v>
      </c>
      <c r="FQ15" s="247">
        <v>25.223000000000003</v>
      </c>
      <c r="FR15" s="247">
        <v>25.8</v>
      </c>
      <c r="FS15" s="247">
        <v>26.868000000000002</v>
      </c>
      <c r="FT15" s="247">
        <v>27.007000000000001</v>
      </c>
      <c r="FU15" s="247">
        <v>25.412000000000003</v>
      </c>
      <c r="FV15" s="247">
        <v>25.895</v>
      </c>
      <c r="FW15" s="247">
        <v>26.089000000000002</v>
      </c>
      <c r="FX15" s="247">
        <v>26.306000000000001</v>
      </c>
      <c r="FY15" s="247">
        <v>26.135000000000002</v>
      </c>
      <c r="FZ15" s="247">
        <v>25.984000000000002</v>
      </c>
      <c r="GA15" s="247">
        <v>25.894000000000002</v>
      </c>
      <c r="GB15" s="247">
        <v>25.984000000000002</v>
      </c>
      <c r="GC15" s="247">
        <v>25.311</v>
      </c>
      <c r="GD15" s="247">
        <v>25.812000000000001</v>
      </c>
      <c r="GE15" s="247">
        <v>26.953000000000003</v>
      </c>
      <c r="GF15" s="247">
        <v>27.024999999999999</v>
      </c>
      <c r="GG15" s="247">
        <v>25.479000000000003</v>
      </c>
      <c r="GH15" s="247">
        <v>26.133000000000003</v>
      </c>
      <c r="GI15" s="247">
        <v>26.181000000000001</v>
      </c>
      <c r="GJ15" s="247">
        <v>26.572000000000003</v>
      </c>
      <c r="GK15" s="247">
        <v>26.377000000000002</v>
      </c>
      <c r="GL15" s="247">
        <v>26.364999999999998</v>
      </c>
      <c r="GM15" s="247">
        <v>26.151</v>
      </c>
      <c r="GN15" s="247">
        <v>26.204999999999998</v>
      </c>
      <c r="GO15" s="247">
        <v>24.536000000000001</v>
      </c>
      <c r="GP15" s="247">
        <v>26.91</v>
      </c>
      <c r="GQ15" s="247">
        <v>27.053000000000001</v>
      </c>
      <c r="GR15" s="247">
        <v>27.056000000000001</v>
      </c>
      <c r="GS15" s="247">
        <v>25.908000000000001</v>
      </c>
      <c r="GT15" s="247">
        <v>26.372</v>
      </c>
      <c r="GU15" s="247">
        <v>26.366</v>
      </c>
      <c r="GV15" s="247">
        <v>26.734000000000002</v>
      </c>
      <c r="GW15" s="247">
        <v>26.698</v>
      </c>
      <c r="GX15" s="247">
        <v>26.301000000000002</v>
      </c>
      <c r="GY15" s="247">
        <v>26.461000000000002</v>
      </c>
      <c r="GZ15" s="247">
        <v>26.387</v>
      </c>
      <c r="HA15" s="247">
        <v>24.714000000000002</v>
      </c>
      <c r="HB15" s="247">
        <v>27.104000000000003</v>
      </c>
      <c r="HC15" s="247">
        <v>27.245000000000001</v>
      </c>
      <c r="HD15" s="247">
        <v>27.253</v>
      </c>
      <c r="HE15" s="247">
        <v>26.107000000000003</v>
      </c>
      <c r="HF15" s="247">
        <v>26.418000000000003</v>
      </c>
      <c r="HG15" s="247">
        <v>26.717000000000002</v>
      </c>
      <c r="HH15" s="247">
        <v>26.936</v>
      </c>
      <c r="HI15" s="247">
        <v>26.764000000000003</v>
      </c>
      <c r="HJ15" s="247">
        <v>26.616</v>
      </c>
      <c r="HK15" s="247">
        <v>26.65</v>
      </c>
      <c r="HL15" s="247">
        <v>26.581</v>
      </c>
      <c r="HM15" s="247">
        <v>24.891999999999999</v>
      </c>
      <c r="HN15" s="247">
        <v>27.295000000000002</v>
      </c>
      <c r="HO15" s="247">
        <v>26.867000000000001</v>
      </c>
    </row>
    <row r="16" spans="1:223" x14ac:dyDescent="0.2">
      <c r="A16" s="243" t="s">
        <v>180</v>
      </c>
      <c r="B16" s="244" t="s">
        <v>149</v>
      </c>
      <c r="C16" s="244"/>
      <c r="D16" s="244"/>
      <c r="E16" s="244"/>
      <c r="F16" s="244"/>
      <c r="T16">
        <v>28.5</v>
      </c>
      <c r="U16">
        <v>28.75</v>
      </c>
      <c r="V16">
        <v>34.5</v>
      </c>
      <c r="W16">
        <v>34.25</v>
      </c>
      <c r="X16">
        <v>33.25</v>
      </c>
      <c r="Y16">
        <v>32.75</v>
      </c>
      <c r="Z16">
        <v>33</v>
      </c>
      <c r="AA16">
        <v>38.5</v>
      </c>
      <c r="AB16">
        <v>48.5</v>
      </c>
      <c r="AC16">
        <v>57</v>
      </c>
      <c r="AD16">
        <v>68.5</v>
      </c>
      <c r="AE16">
        <v>55</v>
      </c>
      <c r="AF16">
        <v>38.25</v>
      </c>
      <c r="AG16">
        <v>36.25</v>
      </c>
      <c r="AH16">
        <v>37</v>
      </c>
      <c r="AI16">
        <v>37.5</v>
      </c>
      <c r="AJ16">
        <v>37</v>
      </c>
      <c r="AK16">
        <v>37</v>
      </c>
      <c r="AL16">
        <v>36.5</v>
      </c>
      <c r="AM16">
        <v>36.5</v>
      </c>
      <c r="AN16">
        <v>43.5</v>
      </c>
      <c r="AO16">
        <v>59.5</v>
      </c>
      <c r="AP16">
        <v>68</v>
      </c>
      <c r="AQ16">
        <v>53.5</v>
      </c>
      <c r="AR16">
        <v>39.25</v>
      </c>
      <c r="AS16">
        <v>37.25</v>
      </c>
      <c r="AT16">
        <v>37</v>
      </c>
      <c r="AU16">
        <v>38.35</v>
      </c>
      <c r="AV16">
        <v>37.880000000000003</v>
      </c>
      <c r="AW16">
        <v>37.880000000000003</v>
      </c>
      <c r="AX16">
        <v>37.42</v>
      </c>
      <c r="AY16">
        <v>37.42</v>
      </c>
      <c r="AZ16">
        <v>43.72</v>
      </c>
      <c r="BA16">
        <v>58.43</v>
      </c>
      <c r="BB16">
        <v>66.16</v>
      </c>
      <c r="BC16">
        <v>52.87</v>
      </c>
      <c r="BD16">
        <v>39.950000000000003</v>
      </c>
      <c r="BE16">
        <v>38.130000000000003</v>
      </c>
      <c r="BF16">
        <v>37.92</v>
      </c>
      <c r="BG16">
        <v>38.729999999999997</v>
      </c>
      <c r="BH16">
        <v>38.270000000000003</v>
      </c>
      <c r="BI16">
        <v>38.270000000000003</v>
      </c>
      <c r="BJ16">
        <v>37.799999999999997</v>
      </c>
      <c r="BK16">
        <v>37.799999999999997</v>
      </c>
      <c r="BL16">
        <v>43.81</v>
      </c>
      <c r="BM16">
        <v>58.42</v>
      </c>
      <c r="BN16">
        <v>65.930000000000007</v>
      </c>
      <c r="BO16">
        <v>52.82</v>
      </c>
      <c r="BP16">
        <v>40.32</v>
      </c>
      <c r="BQ16">
        <v>38.56</v>
      </c>
      <c r="BR16">
        <v>38.380000000000003</v>
      </c>
      <c r="BS16">
        <v>39.1</v>
      </c>
      <c r="BT16">
        <v>38.630000000000003</v>
      </c>
      <c r="BU16">
        <v>38.630000000000003</v>
      </c>
      <c r="BV16">
        <v>38.159999999999997</v>
      </c>
      <c r="BW16">
        <v>38.159999999999997</v>
      </c>
      <c r="BX16">
        <v>43.93</v>
      </c>
      <c r="BY16">
        <v>58.47</v>
      </c>
      <c r="BZ16">
        <v>65.81</v>
      </c>
      <c r="CA16">
        <v>52.83</v>
      </c>
      <c r="CB16">
        <v>40.659999999999997</v>
      </c>
      <c r="CC16">
        <v>38.94</v>
      </c>
      <c r="CD16">
        <v>38.79</v>
      </c>
      <c r="CE16">
        <v>39.4</v>
      </c>
      <c r="CF16">
        <v>38.93</v>
      </c>
      <c r="CG16">
        <v>38.93</v>
      </c>
      <c r="CH16">
        <v>38.46</v>
      </c>
      <c r="CI16">
        <v>38.450000000000003</v>
      </c>
      <c r="CJ16">
        <v>44.11</v>
      </c>
      <c r="CK16">
        <v>58.65</v>
      </c>
      <c r="CL16">
        <v>65.900000000000006</v>
      </c>
      <c r="CM16">
        <v>52.96</v>
      </c>
      <c r="CN16">
        <v>40.950000000000003</v>
      </c>
      <c r="CO16">
        <v>39.26</v>
      </c>
      <c r="CP16">
        <v>39.119999999999997</v>
      </c>
      <c r="CQ16">
        <v>39.68</v>
      </c>
      <c r="CR16">
        <v>39.200000000000003</v>
      </c>
      <c r="CS16">
        <v>39.200000000000003</v>
      </c>
      <c r="CT16">
        <v>38.729999999999997</v>
      </c>
      <c r="CU16">
        <v>38.729999999999997</v>
      </c>
      <c r="CV16">
        <v>44.3</v>
      </c>
      <c r="CW16">
        <v>58.87</v>
      </c>
      <c r="CX16">
        <v>66.08</v>
      </c>
      <c r="CY16">
        <v>53.14</v>
      </c>
      <c r="CZ16">
        <v>41.23</v>
      </c>
      <c r="DA16">
        <v>39.549999999999997</v>
      </c>
      <c r="DB16">
        <v>39.42</v>
      </c>
      <c r="DC16">
        <v>39.950000000000003</v>
      </c>
      <c r="DD16">
        <v>39.47</v>
      </c>
      <c r="DE16">
        <v>39.47</v>
      </c>
      <c r="DF16">
        <v>38.99</v>
      </c>
      <c r="DG16">
        <v>38.99</v>
      </c>
      <c r="DH16">
        <v>44.5</v>
      </c>
      <c r="DI16">
        <v>59.09</v>
      </c>
      <c r="DJ16">
        <v>66.27</v>
      </c>
      <c r="DK16">
        <v>53.33</v>
      </c>
      <c r="DL16">
        <v>41.5</v>
      </c>
      <c r="DM16">
        <v>39.83</v>
      </c>
      <c r="DN16">
        <v>39.71</v>
      </c>
      <c r="DO16">
        <v>40.17</v>
      </c>
      <c r="DP16">
        <v>39.69</v>
      </c>
      <c r="DQ16">
        <v>39.700000000000003</v>
      </c>
      <c r="DR16">
        <v>39.21</v>
      </c>
      <c r="DS16">
        <v>39.21</v>
      </c>
      <c r="DT16">
        <v>44.64</v>
      </c>
      <c r="DU16">
        <v>59.27</v>
      </c>
      <c r="DV16">
        <v>66.41</v>
      </c>
      <c r="DW16">
        <v>53.47</v>
      </c>
      <c r="DX16">
        <v>41.73</v>
      </c>
      <c r="DY16">
        <v>40.06</v>
      </c>
      <c r="DZ16">
        <v>39.950000000000003</v>
      </c>
      <c r="EA16">
        <v>40.39</v>
      </c>
      <c r="EB16">
        <v>39.9</v>
      </c>
      <c r="EC16">
        <v>39.909999999999997</v>
      </c>
      <c r="ED16">
        <v>39.43</v>
      </c>
      <c r="EE16">
        <v>39.43</v>
      </c>
      <c r="EF16">
        <v>44.79</v>
      </c>
      <c r="EG16">
        <v>59.46</v>
      </c>
      <c r="EH16">
        <v>66.58</v>
      </c>
      <c r="EI16">
        <v>53.62</v>
      </c>
      <c r="EJ16">
        <v>41.94</v>
      </c>
      <c r="EK16">
        <v>40.29</v>
      </c>
      <c r="EL16">
        <v>40.18</v>
      </c>
      <c r="EM16">
        <v>40.61</v>
      </c>
      <c r="EN16">
        <v>40.119999999999997</v>
      </c>
      <c r="EO16">
        <v>40.119999999999997</v>
      </c>
      <c r="EP16">
        <v>39.630000000000003</v>
      </c>
      <c r="EQ16">
        <v>39.630000000000003</v>
      </c>
      <c r="ER16">
        <v>44.95</v>
      </c>
      <c r="ES16">
        <v>59.66</v>
      </c>
      <c r="ET16">
        <v>66.75</v>
      </c>
      <c r="EU16">
        <v>53.78</v>
      </c>
      <c r="EV16">
        <v>42.15</v>
      </c>
      <c r="EW16">
        <v>40.51</v>
      </c>
      <c r="EX16">
        <v>40.409999999999997</v>
      </c>
      <c r="EY16">
        <v>40.78</v>
      </c>
      <c r="EZ16">
        <v>40.28</v>
      </c>
      <c r="FA16">
        <v>40.29</v>
      </c>
      <c r="FB16">
        <v>39.799999999999997</v>
      </c>
      <c r="FC16">
        <v>39.799999999999997</v>
      </c>
      <c r="FD16">
        <v>45.15</v>
      </c>
      <c r="FE16">
        <v>59.94</v>
      </c>
      <c r="FF16">
        <v>67.08</v>
      </c>
      <c r="FG16">
        <v>54.02</v>
      </c>
      <c r="FH16">
        <v>42.34</v>
      </c>
      <c r="FI16">
        <v>40.69</v>
      </c>
      <c r="FJ16">
        <v>40.590000000000003</v>
      </c>
      <c r="FK16">
        <v>40.94</v>
      </c>
      <c r="FL16">
        <v>40.46</v>
      </c>
      <c r="FM16">
        <v>40.46</v>
      </c>
      <c r="FN16">
        <v>39.97</v>
      </c>
      <c r="FO16">
        <v>39.96</v>
      </c>
      <c r="FP16">
        <v>45.34</v>
      </c>
      <c r="FQ16">
        <v>60.21</v>
      </c>
      <c r="FR16">
        <v>67.39</v>
      </c>
      <c r="FS16">
        <v>54.26</v>
      </c>
      <c r="FT16">
        <v>42.52</v>
      </c>
      <c r="FU16">
        <v>40.85</v>
      </c>
      <c r="FV16">
        <v>40.75</v>
      </c>
      <c r="FW16">
        <v>41.07</v>
      </c>
      <c r="FX16">
        <v>40.57</v>
      </c>
      <c r="FY16">
        <v>40.58</v>
      </c>
      <c r="FZ16">
        <v>40.08</v>
      </c>
      <c r="GA16">
        <v>40.08</v>
      </c>
      <c r="GB16">
        <v>45.49</v>
      </c>
      <c r="GC16">
        <v>60.45</v>
      </c>
      <c r="GD16">
        <v>67.650000000000006</v>
      </c>
      <c r="GE16">
        <v>54.45</v>
      </c>
      <c r="GF16">
        <v>42.65</v>
      </c>
      <c r="GG16">
        <v>40.98</v>
      </c>
      <c r="GH16">
        <v>40.880000000000003</v>
      </c>
      <c r="GI16">
        <v>41.2</v>
      </c>
      <c r="GJ16">
        <v>40.69</v>
      </c>
      <c r="GK16">
        <v>40.700000000000003</v>
      </c>
      <c r="GL16">
        <v>40.200000000000003</v>
      </c>
      <c r="GM16">
        <v>40.200000000000003</v>
      </c>
      <c r="GN16">
        <v>45.63</v>
      </c>
      <c r="GO16">
        <v>60.67</v>
      </c>
      <c r="GP16">
        <v>67.92</v>
      </c>
      <c r="GQ16">
        <v>54.63</v>
      </c>
      <c r="GR16">
        <v>42.78</v>
      </c>
      <c r="GS16">
        <v>41.1</v>
      </c>
      <c r="GT16">
        <v>41.01</v>
      </c>
      <c r="GU16">
        <v>41.32</v>
      </c>
      <c r="GV16">
        <v>40.82</v>
      </c>
      <c r="GW16">
        <v>40.83</v>
      </c>
      <c r="GX16">
        <v>40.32</v>
      </c>
      <c r="GY16">
        <v>40.32</v>
      </c>
      <c r="GZ16">
        <v>45.77</v>
      </c>
      <c r="HA16">
        <v>60.89</v>
      </c>
      <c r="HB16">
        <v>68.17</v>
      </c>
      <c r="HC16">
        <v>54.82</v>
      </c>
      <c r="HD16">
        <v>42.91</v>
      </c>
      <c r="HE16">
        <v>41.23</v>
      </c>
      <c r="HF16">
        <v>41.13</v>
      </c>
      <c r="HG16">
        <v>41.44</v>
      </c>
      <c r="HH16">
        <v>40.93</v>
      </c>
      <c r="HI16">
        <v>40.94</v>
      </c>
      <c r="HJ16">
        <v>40.44</v>
      </c>
      <c r="HK16">
        <v>40.44</v>
      </c>
      <c r="HL16">
        <v>45.92</v>
      </c>
      <c r="HM16">
        <v>61.11</v>
      </c>
      <c r="HN16">
        <v>68.430000000000007</v>
      </c>
      <c r="HO16">
        <v>55</v>
      </c>
    </row>
    <row r="17" spans="1:223" x14ac:dyDescent="0.2">
      <c r="A17" s="243" t="s">
        <v>180</v>
      </c>
      <c r="B17" s="244" t="s">
        <v>179</v>
      </c>
      <c r="C17" s="244"/>
      <c r="D17" s="244"/>
      <c r="E17" s="244"/>
      <c r="F17" s="244"/>
      <c r="T17">
        <v>22</v>
      </c>
      <c r="U17">
        <v>17.75</v>
      </c>
      <c r="V17">
        <v>21.387</v>
      </c>
      <c r="W17">
        <v>22.254000000000001</v>
      </c>
      <c r="X17">
        <v>22.38</v>
      </c>
      <c r="Y17">
        <v>22.436</v>
      </c>
      <c r="Z17">
        <v>22.983000000000001</v>
      </c>
      <c r="AA17">
        <v>22.339000000000002</v>
      </c>
      <c r="AB17">
        <v>22.292000000000002</v>
      </c>
      <c r="AC17">
        <v>33.064999999999998</v>
      </c>
      <c r="AD17">
        <v>35.194000000000003</v>
      </c>
      <c r="AE17">
        <v>27.6</v>
      </c>
      <c r="AF17">
        <v>25.782</v>
      </c>
      <c r="AG17">
        <v>23.104000000000003</v>
      </c>
      <c r="AH17">
        <v>22.742000000000001</v>
      </c>
      <c r="AI17">
        <v>23.492000000000001</v>
      </c>
      <c r="AJ17">
        <v>23.714000000000002</v>
      </c>
      <c r="AK17">
        <v>22.952000000000002</v>
      </c>
      <c r="AL17">
        <v>22.6</v>
      </c>
      <c r="AM17">
        <v>22.411000000000001</v>
      </c>
      <c r="AN17">
        <v>24.5</v>
      </c>
      <c r="AO17">
        <v>29.734000000000002</v>
      </c>
      <c r="AP17">
        <v>34.451999999999998</v>
      </c>
      <c r="AQ17">
        <v>31.792000000000002</v>
      </c>
      <c r="AR17">
        <v>26.048999999999999</v>
      </c>
      <c r="AS17">
        <v>21.73</v>
      </c>
      <c r="AT17">
        <v>22.581</v>
      </c>
      <c r="AU17">
        <v>24.109000000000002</v>
      </c>
      <c r="AV17">
        <v>24.162000000000003</v>
      </c>
      <c r="AW17">
        <v>23.885000000000002</v>
      </c>
      <c r="AX17">
        <v>23.43</v>
      </c>
      <c r="AY17">
        <v>23.055</v>
      </c>
      <c r="AZ17">
        <v>25.239000000000001</v>
      </c>
      <c r="BA17">
        <v>28.902000000000001</v>
      </c>
      <c r="BB17">
        <v>32.670999999999999</v>
      </c>
      <c r="BC17">
        <v>30.743000000000002</v>
      </c>
      <c r="BD17">
        <v>26.094999999999999</v>
      </c>
      <c r="BE17">
        <v>22.899000000000001</v>
      </c>
      <c r="BF17">
        <v>23.397000000000002</v>
      </c>
      <c r="BG17">
        <v>24.364999999999998</v>
      </c>
      <c r="BH17">
        <v>24.764000000000003</v>
      </c>
      <c r="BI17">
        <v>24.37</v>
      </c>
      <c r="BJ17">
        <v>23.97</v>
      </c>
      <c r="BK17">
        <v>23.623000000000001</v>
      </c>
      <c r="BL17">
        <v>25.471</v>
      </c>
      <c r="BM17">
        <v>27.722000000000001</v>
      </c>
      <c r="BN17">
        <v>32.417000000000002</v>
      </c>
      <c r="BO17">
        <v>30.202000000000002</v>
      </c>
      <c r="BP17">
        <v>26.342000000000002</v>
      </c>
      <c r="BQ17">
        <v>23.484999999999999</v>
      </c>
      <c r="BR17">
        <v>23.937000000000001</v>
      </c>
      <c r="BS17">
        <v>24.781000000000002</v>
      </c>
      <c r="BT17">
        <v>25.182000000000002</v>
      </c>
      <c r="BU17">
        <v>24.823</v>
      </c>
      <c r="BV17">
        <v>24.288</v>
      </c>
      <c r="BW17">
        <v>24.318000000000001</v>
      </c>
      <c r="BX17">
        <v>25.703000000000003</v>
      </c>
      <c r="BY17">
        <v>27.258000000000003</v>
      </c>
      <c r="BZ17">
        <v>31.549000000000003</v>
      </c>
      <c r="CA17">
        <v>29.744</v>
      </c>
      <c r="CB17">
        <v>26.558</v>
      </c>
      <c r="CC17">
        <v>24.027000000000001</v>
      </c>
      <c r="CD17">
        <v>24.232000000000003</v>
      </c>
      <c r="CE17">
        <v>25.342000000000002</v>
      </c>
      <c r="CF17">
        <v>25.543000000000003</v>
      </c>
      <c r="CG17">
        <v>25.231000000000002</v>
      </c>
      <c r="CH17">
        <v>24.75</v>
      </c>
      <c r="CI17">
        <v>24.791</v>
      </c>
      <c r="CJ17">
        <v>25.951000000000001</v>
      </c>
      <c r="CK17">
        <v>26.907</v>
      </c>
      <c r="CL17">
        <v>30.868000000000002</v>
      </c>
      <c r="CM17">
        <v>28.914000000000001</v>
      </c>
      <c r="CN17">
        <v>26.925000000000001</v>
      </c>
      <c r="CO17">
        <v>24.496000000000002</v>
      </c>
      <c r="CP17">
        <v>24.683</v>
      </c>
      <c r="CQ17">
        <v>25.647000000000002</v>
      </c>
      <c r="CR17">
        <v>25.87</v>
      </c>
      <c r="CS17">
        <v>25.406000000000002</v>
      </c>
      <c r="CT17">
        <v>25.29</v>
      </c>
      <c r="CU17">
        <v>25.152000000000001</v>
      </c>
      <c r="CV17">
        <v>25.85</v>
      </c>
      <c r="CW17">
        <v>27.463000000000001</v>
      </c>
      <c r="CX17">
        <v>29.502000000000002</v>
      </c>
      <c r="CY17">
        <v>29.179000000000002</v>
      </c>
      <c r="CZ17">
        <v>27.123000000000001</v>
      </c>
      <c r="DA17">
        <v>24.682000000000002</v>
      </c>
      <c r="DB17">
        <v>25.239000000000001</v>
      </c>
      <c r="DC17">
        <v>25.941000000000003</v>
      </c>
      <c r="DD17">
        <v>26.151</v>
      </c>
      <c r="DE17">
        <v>25.736000000000001</v>
      </c>
      <c r="DF17">
        <v>25.653000000000002</v>
      </c>
      <c r="DG17">
        <v>25.37</v>
      </c>
      <c r="DH17">
        <v>26.393000000000001</v>
      </c>
      <c r="DI17">
        <v>27.289000000000001</v>
      </c>
      <c r="DJ17">
        <v>29.064</v>
      </c>
      <c r="DK17">
        <v>28.984999999999999</v>
      </c>
      <c r="DL17">
        <v>27.308</v>
      </c>
      <c r="DM17">
        <v>25.048999999999999</v>
      </c>
      <c r="DN17">
        <v>25.58</v>
      </c>
      <c r="DO17">
        <v>26.051000000000002</v>
      </c>
      <c r="DP17">
        <v>26.421000000000003</v>
      </c>
      <c r="DQ17">
        <v>26.178000000000001</v>
      </c>
      <c r="DR17">
        <v>25.964000000000002</v>
      </c>
      <c r="DS17">
        <v>25.695</v>
      </c>
      <c r="DT17">
        <v>26.582000000000001</v>
      </c>
      <c r="DU17">
        <v>27.134</v>
      </c>
      <c r="DV17">
        <v>28.638000000000002</v>
      </c>
      <c r="DW17">
        <v>28.801000000000002</v>
      </c>
      <c r="DX17">
        <v>27.311</v>
      </c>
      <c r="DY17">
        <v>25.592000000000002</v>
      </c>
      <c r="DZ17">
        <v>25.904</v>
      </c>
      <c r="EA17">
        <v>26.3</v>
      </c>
      <c r="EB17">
        <v>26.666</v>
      </c>
      <c r="EC17">
        <v>26.434999999999999</v>
      </c>
      <c r="ED17">
        <v>26.232000000000003</v>
      </c>
      <c r="EE17">
        <v>25.984999999999999</v>
      </c>
      <c r="EF17">
        <v>26.758000000000003</v>
      </c>
      <c r="EG17">
        <v>26.237000000000002</v>
      </c>
      <c r="EH17">
        <v>29.357000000000003</v>
      </c>
      <c r="EI17">
        <v>28.707000000000001</v>
      </c>
      <c r="EJ17">
        <v>27.481000000000002</v>
      </c>
      <c r="EK17">
        <v>25.864999999999998</v>
      </c>
      <c r="EL17">
        <v>26.163</v>
      </c>
      <c r="EM17">
        <v>26.524000000000001</v>
      </c>
      <c r="EN17">
        <v>26.907</v>
      </c>
      <c r="EO17">
        <v>26.679000000000002</v>
      </c>
      <c r="EP17">
        <v>26.352</v>
      </c>
      <c r="EQ17">
        <v>26.388000000000002</v>
      </c>
      <c r="ER17">
        <v>26.921000000000003</v>
      </c>
      <c r="ES17">
        <v>26.135000000000002</v>
      </c>
      <c r="ET17">
        <v>29.132000000000001</v>
      </c>
      <c r="EU17">
        <v>28.083000000000002</v>
      </c>
      <c r="EV17">
        <v>27.812000000000001</v>
      </c>
      <c r="EW17">
        <v>26.151</v>
      </c>
      <c r="EX17">
        <v>26.272000000000002</v>
      </c>
      <c r="EY17">
        <v>26.882000000000001</v>
      </c>
      <c r="EZ17">
        <v>27.09</v>
      </c>
      <c r="FA17">
        <v>26.765000000000001</v>
      </c>
      <c r="FB17">
        <v>26.732000000000003</v>
      </c>
      <c r="FC17">
        <v>26.632000000000001</v>
      </c>
      <c r="FD17">
        <v>26.798000000000002</v>
      </c>
      <c r="FE17">
        <v>26.922000000000001</v>
      </c>
      <c r="FF17">
        <v>28.986000000000001</v>
      </c>
      <c r="FG17">
        <v>28.03</v>
      </c>
      <c r="FH17">
        <v>27.959</v>
      </c>
      <c r="FI17">
        <v>26.38</v>
      </c>
      <c r="FJ17">
        <v>26.49</v>
      </c>
      <c r="FK17">
        <v>27.074000000000002</v>
      </c>
      <c r="FL17">
        <v>27.278000000000002</v>
      </c>
      <c r="FM17">
        <v>26.964000000000002</v>
      </c>
      <c r="FN17">
        <v>26.944000000000003</v>
      </c>
      <c r="FO17">
        <v>26.847000000000001</v>
      </c>
      <c r="FP17">
        <v>26.969000000000001</v>
      </c>
      <c r="FQ17">
        <v>26.963000000000001</v>
      </c>
      <c r="FR17">
        <v>27.89</v>
      </c>
      <c r="FS17">
        <v>28.618000000000002</v>
      </c>
      <c r="FT17">
        <v>28.107000000000003</v>
      </c>
      <c r="FU17">
        <v>26.422000000000001</v>
      </c>
      <c r="FV17">
        <v>26.855</v>
      </c>
      <c r="FW17">
        <v>27.079000000000001</v>
      </c>
      <c r="FX17">
        <v>27.296000000000003</v>
      </c>
      <c r="FY17">
        <v>27.135000000000002</v>
      </c>
      <c r="FZ17">
        <v>26.984000000000002</v>
      </c>
      <c r="GA17">
        <v>26.894000000000002</v>
      </c>
      <c r="GB17">
        <v>27.424000000000003</v>
      </c>
      <c r="GC17">
        <v>26.961000000000002</v>
      </c>
      <c r="GD17">
        <v>27.812000000000001</v>
      </c>
      <c r="GE17">
        <v>28.613000000000003</v>
      </c>
      <c r="GF17">
        <v>28.055</v>
      </c>
      <c r="GG17">
        <v>26.419</v>
      </c>
      <c r="GH17">
        <v>27.023</v>
      </c>
      <c r="GI17">
        <v>27.101000000000003</v>
      </c>
      <c r="GJ17">
        <v>27.492000000000001</v>
      </c>
      <c r="GK17">
        <v>27.297000000000001</v>
      </c>
      <c r="GL17">
        <v>27.295000000000002</v>
      </c>
      <c r="GM17">
        <v>27.081000000000003</v>
      </c>
      <c r="GN17">
        <v>27.574999999999999</v>
      </c>
      <c r="GO17">
        <v>26.106000000000002</v>
      </c>
      <c r="GP17">
        <v>28.82</v>
      </c>
      <c r="GQ17">
        <v>28.633000000000003</v>
      </c>
      <c r="GR17">
        <v>28.006</v>
      </c>
      <c r="GS17">
        <v>26.778000000000002</v>
      </c>
      <c r="GT17">
        <v>27.192</v>
      </c>
      <c r="GU17">
        <v>27.216000000000001</v>
      </c>
      <c r="GV17">
        <v>27.584</v>
      </c>
      <c r="GW17">
        <v>27.548000000000002</v>
      </c>
      <c r="GX17">
        <v>27.161000000000001</v>
      </c>
      <c r="GY17">
        <v>27.311</v>
      </c>
      <c r="GZ17">
        <v>27.687000000000001</v>
      </c>
      <c r="HA17">
        <v>26.194000000000003</v>
      </c>
      <c r="HB17">
        <v>28.934000000000001</v>
      </c>
      <c r="HC17">
        <v>28.745000000000001</v>
      </c>
      <c r="HD17">
        <v>28.133000000000003</v>
      </c>
      <c r="HE17">
        <v>26.907</v>
      </c>
      <c r="HF17">
        <v>27.168000000000003</v>
      </c>
      <c r="HG17">
        <v>27.487000000000002</v>
      </c>
      <c r="HH17">
        <v>27.716000000000001</v>
      </c>
      <c r="HI17">
        <v>27.544</v>
      </c>
      <c r="HJ17">
        <v>27.396000000000001</v>
      </c>
      <c r="HK17">
        <v>27.43</v>
      </c>
      <c r="HL17">
        <v>27.801000000000002</v>
      </c>
      <c r="HM17">
        <v>26.292000000000002</v>
      </c>
      <c r="HN17">
        <v>29.035</v>
      </c>
      <c r="HO17">
        <v>28.287000000000003</v>
      </c>
    </row>
    <row r="18" spans="1:223" ht="13.2" x14ac:dyDescent="0.25">
      <c r="B18" s="248"/>
    </row>
    <row r="19" spans="1:223" ht="13.2" x14ac:dyDescent="0.25">
      <c r="B19" s="248"/>
    </row>
    <row r="20" spans="1:223" s="143" customFormat="1" ht="13.2" x14ac:dyDescent="0.25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3.2" x14ac:dyDescent="0.25">
      <c r="A21" t="s">
        <v>130</v>
      </c>
      <c r="B21" s="248" t="s">
        <v>181</v>
      </c>
      <c r="T21">
        <v>23.625</v>
      </c>
      <c r="U21">
        <v>20.4375</v>
      </c>
      <c r="V21">
        <v>27.188000000000002</v>
      </c>
      <c r="W21">
        <v>27.188000000000002</v>
      </c>
      <c r="X21">
        <v>25.5</v>
      </c>
      <c r="Y21">
        <v>22.875</v>
      </c>
      <c r="Z21">
        <v>21</v>
      </c>
      <c r="AA21">
        <v>19.875</v>
      </c>
      <c r="AB21">
        <v>21</v>
      </c>
      <c r="AC21">
        <v>30.75</v>
      </c>
      <c r="AD21">
        <v>36.375</v>
      </c>
      <c r="AE21">
        <v>31.125</v>
      </c>
      <c r="AF21">
        <v>27</v>
      </c>
      <c r="AG21">
        <v>25.5</v>
      </c>
      <c r="AH21">
        <v>27.1875</v>
      </c>
      <c r="AI21">
        <v>30</v>
      </c>
      <c r="AJ21">
        <v>28.875</v>
      </c>
      <c r="AK21">
        <v>25.5</v>
      </c>
      <c r="AL21">
        <v>23.25</v>
      </c>
      <c r="AM21">
        <v>20.625</v>
      </c>
      <c r="AN21">
        <v>21.5625</v>
      </c>
      <c r="AO21">
        <v>35.25</v>
      </c>
      <c r="AP21">
        <v>41.25</v>
      </c>
      <c r="AQ21">
        <v>34.125</v>
      </c>
      <c r="AR21">
        <v>29.25</v>
      </c>
      <c r="AS21">
        <v>26.25</v>
      </c>
      <c r="AT21">
        <v>28.125</v>
      </c>
      <c r="AU21">
        <v>30.113000000000003</v>
      </c>
      <c r="AV21">
        <v>29.145</v>
      </c>
      <c r="AW21">
        <v>26.25</v>
      </c>
      <c r="AX21">
        <v>24.315000000000001</v>
      </c>
      <c r="AY21">
        <v>22.065000000000001</v>
      </c>
      <c r="AZ21">
        <v>22.868000000000002</v>
      </c>
      <c r="BA21">
        <v>34.628</v>
      </c>
      <c r="BB21">
        <v>39.78</v>
      </c>
      <c r="BC21">
        <v>33.659999999999997</v>
      </c>
      <c r="BD21">
        <v>29.475000000000001</v>
      </c>
      <c r="BE21">
        <v>26.903000000000002</v>
      </c>
      <c r="BF21">
        <v>28.508000000000003</v>
      </c>
      <c r="BG21">
        <v>30.285</v>
      </c>
      <c r="BH21">
        <v>29.453000000000003</v>
      </c>
      <c r="BI21">
        <v>26.963000000000001</v>
      </c>
      <c r="BJ21">
        <v>25.305</v>
      </c>
      <c r="BK21">
        <v>23.37</v>
      </c>
      <c r="BL21">
        <v>24.06</v>
      </c>
      <c r="BM21">
        <v>34.17</v>
      </c>
      <c r="BN21">
        <v>38.603000000000002</v>
      </c>
      <c r="BO21">
        <v>33.344999999999999</v>
      </c>
      <c r="BP21">
        <v>29.745000000000001</v>
      </c>
      <c r="BQ21">
        <v>27.533000000000001</v>
      </c>
      <c r="BR21">
        <v>28.92</v>
      </c>
      <c r="BS21">
        <v>30.533000000000001</v>
      </c>
      <c r="BT21">
        <v>29.774999999999999</v>
      </c>
      <c r="BU21">
        <v>27.51</v>
      </c>
      <c r="BV21">
        <v>26.003</v>
      </c>
      <c r="BW21">
        <v>24.233000000000001</v>
      </c>
      <c r="BX21">
        <v>24.87</v>
      </c>
      <c r="BY21">
        <v>34.073</v>
      </c>
      <c r="BZ21">
        <v>38.108000000000004</v>
      </c>
      <c r="CA21">
        <v>33.323</v>
      </c>
      <c r="CB21">
        <v>30.045000000000002</v>
      </c>
      <c r="CC21">
        <v>28.028000000000002</v>
      </c>
      <c r="CD21">
        <v>29.295000000000002</v>
      </c>
      <c r="CE21">
        <v>30.788</v>
      </c>
      <c r="CF21">
        <v>30.098000000000003</v>
      </c>
      <c r="CG21">
        <v>28.035</v>
      </c>
      <c r="CH21">
        <v>26.663</v>
      </c>
      <c r="CI21">
        <v>25.058</v>
      </c>
      <c r="CJ21">
        <v>25.635000000000002</v>
      </c>
      <c r="CK21">
        <v>34.012999999999998</v>
      </c>
      <c r="CL21">
        <v>37.688000000000002</v>
      </c>
      <c r="CM21">
        <v>33.33</v>
      </c>
      <c r="CN21">
        <v>30.353000000000002</v>
      </c>
      <c r="CO21">
        <v>28.515000000000001</v>
      </c>
      <c r="CP21">
        <v>29.67</v>
      </c>
      <c r="CQ21">
        <v>31.103000000000002</v>
      </c>
      <c r="CR21">
        <v>30.465</v>
      </c>
      <c r="CS21">
        <v>28.545000000000002</v>
      </c>
      <c r="CT21">
        <v>27.263000000000002</v>
      </c>
      <c r="CU21">
        <v>25.77</v>
      </c>
      <c r="CV21">
        <v>26.31</v>
      </c>
      <c r="CW21">
        <v>34.118000000000002</v>
      </c>
      <c r="CX21">
        <v>37.538000000000004</v>
      </c>
      <c r="CY21">
        <v>33.479999999999997</v>
      </c>
      <c r="CZ21">
        <v>30.704999999999998</v>
      </c>
      <c r="DA21">
        <v>28.995000000000001</v>
      </c>
      <c r="DB21">
        <v>30.068000000000001</v>
      </c>
      <c r="DC21">
        <v>31.425000000000001</v>
      </c>
      <c r="DD21">
        <v>30.833000000000002</v>
      </c>
      <c r="DE21">
        <v>29.04</v>
      </c>
      <c r="DF21">
        <v>27.848000000000003</v>
      </c>
      <c r="DG21">
        <v>26.46</v>
      </c>
      <c r="DH21">
        <v>26.963000000000001</v>
      </c>
      <c r="DI21">
        <v>34.229999999999997</v>
      </c>
      <c r="DJ21">
        <v>37.424999999999997</v>
      </c>
      <c r="DK21">
        <v>33.637999999999998</v>
      </c>
      <c r="DL21">
        <v>31.058</v>
      </c>
      <c r="DM21">
        <v>29.468</v>
      </c>
      <c r="DN21">
        <v>30.465</v>
      </c>
      <c r="DO21">
        <v>31.754999999999999</v>
      </c>
      <c r="DP21">
        <v>31.2</v>
      </c>
      <c r="DQ21">
        <v>29.535</v>
      </c>
      <c r="DR21">
        <v>28.425000000000001</v>
      </c>
      <c r="DS21">
        <v>27.128</v>
      </c>
      <c r="DT21">
        <v>27.593</v>
      </c>
      <c r="DU21">
        <v>34.365000000000002</v>
      </c>
      <c r="DV21">
        <v>37.335000000000001</v>
      </c>
      <c r="DW21">
        <v>33.818000000000005</v>
      </c>
      <c r="DX21">
        <v>31.41</v>
      </c>
      <c r="DY21">
        <v>29.933</v>
      </c>
      <c r="DZ21">
        <v>30.863000000000003</v>
      </c>
      <c r="EA21">
        <v>32.078000000000003</v>
      </c>
      <c r="EB21">
        <v>31.568000000000001</v>
      </c>
      <c r="EC21">
        <v>30.015000000000001</v>
      </c>
      <c r="ED21">
        <v>28.98</v>
      </c>
      <c r="EE21">
        <v>27.78</v>
      </c>
      <c r="EF21">
        <v>28.215</v>
      </c>
      <c r="EG21">
        <v>34.515000000000001</v>
      </c>
      <c r="EH21">
        <v>37.283000000000001</v>
      </c>
      <c r="EI21">
        <v>34.005000000000003</v>
      </c>
      <c r="EJ21">
        <v>31.763000000000002</v>
      </c>
      <c r="EK21">
        <v>30.39</v>
      </c>
      <c r="EL21">
        <v>31.253</v>
      </c>
      <c r="EM21">
        <v>32.414999999999999</v>
      </c>
      <c r="EN21">
        <v>31.934999999999999</v>
      </c>
      <c r="EO21">
        <v>30.488000000000003</v>
      </c>
      <c r="EP21">
        <v>29.528000000000002</v>
      </c>
      <c r="EQ21">
        <v>28.41</v>
      </c>
      <c r="ER21">
        <v>28.815000000000001</v>
      </c>
      <c r="ES21">
        <v>34.68</v>
      </c>
      <c r="ET21">
        <v>37.26</v>
      </c>
      <c r="EU21">
        <v>34.207999999999998</v>
      </c>
      <c r="EV21">
        <v>32.123000000000005</v>
      </c>
      <c r="EW21">
        <v>30.84</v>
      </c>
      <c r="EX21">
        <v>31.65</v>
      </c>
      <c r="EY21">
        <v>32.798000000000002</v>
      </c>
      <c r="EZ21">
        <v>32.31</v>
      </c>
      <c r="FA21">
        <v>30.848000000000003</v>
      </c>
      <c r="FB21">
        <v>29.88</v>
      </c>
      <c r="FC21">
        <v>28.74</v>
      </c>
      <c r="FD21">
        <v>29.153000000000002</v>
      </c>
      <c r="FE21">
        <v>35.093000000000004</v>
      </c>
      <c r="FF21">
        <v>37.695</v>
      </c>
      <c r="FG21">
        <v>34.613</v>
      </c>
      <c r="FH21">
        <v>32.498000000000005</v>
      </c>
      <c r="FI21">
        <v>31.2</v>
      </c>
      <c r="FJ21">
        <v>32.018000000000001</v>
      </c>
      <c r="FK21">
        <v>33.18</v>
      </c>
      <c r="FL21">
        <v>32.685000000000002</v>
      </c>
      <c r="FM21">
        <v>31.208000000000002</v>
      </c>
      <c r="FN21">
        <v>30.225000000000001</v>
      </c>
      <c r="FO21">
        <v>29.078000000000003</v>
      </c>
      <c r="FP21">
        <v>29.49</v>
      </c>
      <c r="FQ21">
        <v>35.498000000000005</v>
      </c>
      <c r="FR21">
        <v>38.138000000000005</v>
      </c>
      <c r="FS21">
        <v>35.01</v>
      </c>
      <c r="FT21">
        <v>32.880000000000003</v>
      </c>
      <c r="FU21">
        <v>31.568000000000001</v>
      </c>
      <c r="FV21">
        <v>32.393000000000001</v>
      </c>
      <c r="FW21">
        <v>33.555</v>
      </c>
      <c r="FX21">
        <v>33.06</v>
      </c>
      <c r="FY21">
        <v>31.568000000000001</v>
      </c>
      <c r="FZ21">
        <v>30.57</v>
      </c>
      <c r="GA21">
        <v>29.414999999999999</v>
      </c>
      <c r="GB21">
        <v>29.828000000000003</v>
      </c>
      <c r="GC21">
        <v>35.909999999999997</v>
      </c>
      <c r="GD21">
        <v>38.573</v>
      </c>
      <c r="GE21">
        <v>35.414999999999999</v>
      </c>
      <c r="GF21">
        <v>33.255000000000003</v>
      </c>
      <c r="GG21">
        <v>31.928000000000001</v>
      </c>
      <c r="GH21">
        <v>32.76</v>
      </c>
      <c r="GI21">
        <v>33.938000000000002</v>
      </c>
      <c r="GJ21">
        <v>33.435000000000002</v>
      </c>
      <c r="GK21">
        <v>31.928000000000001</v>
      </c>
      <c r="GL21">
        <v>30.923000000000002</v>
      </c>
      <c r="GM21">
        <v>29.745000000000001</v>
      </c>
      <c r="GN21">
        <v>30.173000000000002</v>
      </c>
      <c r="GO21">
        <v>36.314999999999998</v>
      </c>
      <c r="GP21">
        <v>39.015000000000001</v>
      </c>
      <c r="GQ21">
        <v>35.82</v>
      </c>
      <c r="GR21">
        <v>33.630000000000003</v>
      </c>
      <c r="GS21">
        <v>32.288000000000004</v>
      </c>
      <c r="GT21">
        <v>33.134999999999998</v>
      </c>
      <c r="GU21">
        <v>34.32</v>
      </c>
      <c r="GV21">
        <v>33.818000000000005</v>
      </c>
      <c r="GW21">
        <v>32.288000000000004</v>
      </c>
      <c r="GX21">
        <v>31.268000000000001</v>
      </c>
      <c r="GY21">
        <v>30.083000000000002</v>
      </c>
      <c r="GZ21">
        <v>30.51</v>
      </c>
      <c r="HA21">
        <v>36.728000000000002</v>
      </c>
      <c r="HB21">
        <v>39.450000000000003</v>
      </c>
      <c r="HC21">
        <v>36.218000000000004</v>
      </c>
      <c r="HD21">
        <v>34.012999999999998</v>
      </c>
      <c r="HE21">
        <v>32.655000000000001</v>
      </c>
      <c r="HF21">
        <v>33.51</v>
      </c>
      <c r="HG21">
        <v>34.703000000000003</v>
      </c>
      <c r="HH21">
        <v>34.193000000000005</v>
      </c>
      <c r="HI21">
        <v>32.648000000000003</v>
      </c>
      <c r="HJ21">
        <v>31.613000000000003</v>
      </c>
      <c r="HK21">
        <v>30.413</v>
      </c>
      <c r="HL21">
        <v>30.848000000000003</v>
      </c>
      <c r="HM21">
        <v>37.133000000000003</v>
      </c>
      <c r="HN21">
        <v>39.893000000000001</v>
      </c>
      <c r="HO21">
        <v>36.623000000000005</v>
      </c>
    </row>
    <row r="22" spans="1:223" ht="13.2" x14ac:dyDescent="0.25">
      <c r="A22" t="s">
        <v>129</v>
      </c>
      <c r="B22" s="248" t="s">
        <v>181</v>
      </c>
      <c r="T22">
        <v>23.625</v>
      </c>
      <c r="U22">
        <v>21</v>
      </c>
      <c r="V22">
        <v>27.375</v>
      </c>
      <c r="W22">
        <v>27.188000000000002</v>
      </c>
      <c r="X22">
        <v>25.425000000000001</v>
      </c>
      <c r="Y22">
        <v>22.875</v>
      </c>
      <c r="Z22">
        <v>22.5</v>
      </c>
      <c r="AA22">
        <v>21.75</v>
      </c>
      <c r="AB22">
        <v>22.875</v>
      </c>
      <c r="AC22">
        <v>33</v>
      </c>
      <c r="AD22">
        <v>38.25</v>
      </c>
      <c r="AE22">
        <v>33.75</v>
      </c>
      <c r="AF22">
        <v>26.625</v>
      </c>
      <c r="AG22">
        <v>25.125</v>
      </c>
      <c r="AH22">
        <v>26.8125</v>
      </c>
      <c r="AI22">
        <v>29.8125</v>
      </c>
      <c r="AJ22">
        <v>28.6875</v>
      </c>
      <c r="AK22">
        <v>25.5</v>
      </c>
      <c r="AL22">
        <v>25.6875</v>
      </c>
      <c r="AM22">
        <v>23.0625</v>
      </c>
      <c r="AN22">
        <v>24</v>
      </c>
      <c r="AO22">
        <v>38.625</v>
      </c>
      <c r="AP22">
        <v>43.875</v>
      </c>
      <c r="AQ22">
        <v>36.75</v>
      </c>
      <c r="AR22">
        <v>29.0625</v>
      </c>
      <c r="AS22">
        <v>26.0625</v>
      </c>
      <c r="AT22">
        <v>27.9375</v>
      </c>
      <c r="AU22">
        <v>30.202500000000001</v>
      </c>
      <c r="AV22">
        <v>29.234999999999999</v>
      </c>
      <c r="AW22">
        <v>26.49</v>
      </c>
      <c r="AX22">
        <v>26.655000000000001</v>
      </c>
      <c r="AY22">
        <v>24.397500000000001</v>
      </c>
      <c r="AZ22">
        <v>25.2</v>
      </c>
      <c r="BA22">
        <v>37.792499999999997</v>
      </c>
      <c r="BB22">
        <v>42.307499999999997</v>
      </c>
      <c r="BC22">
        <v>36.18</v>
      </c>
      <c r="BD22">
        <v>29.565000000000001</v>
      </c>
      <c r="BE22">
        <v>26.984999999999999</v>
      </c>
      <c r="BF22">
        <v>28.5975</v>
      </c>
      <c r="BG22">
        <v>30.57</v>
      </c>
      <c r="BH22">
        <v>29.745000000000001</v>
      </c>
      <c r="BI22">
        <v>27.39</v>
      </c>
      <c r="BJ22">
        <v>27.532499999999999</v>
      </c>
      <c r="BK22">
        <v>25.59</v>
      </c>
      <c r="BL22">
        <v>26.287500000000001</v>
      </c>
      <c r="BM22">
        <v>37.125</v>
      </c>
      <c r="BN22">
        <v>41.017499999999998</v>
      </c>
      <c r="BO22">
        <v>35.744999999999997</v>
      </c>
      <c r="BP22">
        <v>30.052499999999998</v>
      </c>
      <c r="BQ22">
        <v>27.8325</v>
      </c>
      <c r="BR22">
        <v>29.227499999999999</v>
      </c>
      <c r="BS22">
        <v>31.14</v>
      </c>
      <c r="BT22">
        <v>30.383000000000003</v>
      </c>
      <c r="BU22">
        <v>28.223000000000003</v>
      </c>
      <c r="BV22">
        <v>28.358000000000001</v>
      </c>
      <c r="BW22">
        <v>26.58</v>
      </c>
      <c r="BX22">
        <v>27.217500000000001</v>
      </c>
      <c r="BY22">
        <v>37.148000000000003</v>
      </c>
      <c r="BZ22">
        <v>40.718000000000004</v>
      </c>
      <c r="CA22">
        <v>35.888000000000005</v>
      </c>
      <c r="CB22">
        <v>30.668000000000003</v>
      </c>
      <c r="CC22">
        <v>28.635000000000002</v>
      </c>
      <c r="CD22">
        <v>29.918000000000003</v>
      </c>
      <c r="CE22">
        <v>31.703000000000003</v>
      </c>
      <c r="CF22">
        <v>31.013000000000002</v>
      </c>
      <c r="CG22">
        <v>29.033000000000001</v>
      </c>
      <c r="CH22">
        <v>29.153000000000002</v>
      </c>
      <c r="CI22">
        <v>27.524999999999999</v>
      </c>
      <c r="CJ22">
        <v>28.118000000000002</v>
      </c>
      <c r="CK22">
        <v>37.215000000000003</v>
      </c>
      <c r="CL22">
        <v>40.493000000000002</v>
      </c>
      <c r="CM22">
        <v>36.068000000000005</v>
      </c>
      <c r="CN22">
        <v>31.29</v>
      </c>
      <c r="CO22">
        <v>29.423000000000002</v>
      </c>
      <c r="CP22">
        <v>30.6</v>
      </c>
      <c r="CQ22">
        <v>32.340000000000003</v>
      </c>
      <c r="CR22">
        <v>31.688000000000002</v>
      </c>
      <c r="CS22">
        <v>29.835000000000001</v>
      </c>
      <c r="CT22">
        <v>29.954999999999998</v>
      </c>
      <c r="CU22">
        <v>28.425000000000001</v>
      </c>
      <c r="CV22">
        <v>28.98</v>
      </c>
      <c r="CW22">
        <v>37.523000000000003</v>
      </c>
      <c r="CX22">
        <v>40.597000000000001</v>
      </c>
      <c r="CY22">
        <v>36.443000000000005</v>
      </c>
      <c r="CZ22">
        <v>31.965</v>
      </c>
      <c r="DA22">
        <v>30.218</v>
      </c>
      <c r="DB22">
        <v>31.32</v>
      </c>
      <c r="DC22">
        <v>33.053000000000004</v>
      </c>
      <c r="DD22">
        <v>32.445</v>
      </c>
      <c r="DE22">
        <v>30.698</v>
      </c>
      <c r="DF22">
        <v>30.81</v>
      </c>
      <c r="DG22">
        <v>29.378</v>
      </c>
      <c r="DH22">
        <v>29.903000000000002</v>
      </c>
      <c r="DI22">
        <v>37.935000000000002</v>
      </c>
      <c r="DJ22">
        <v>40.823</v>
      </c>
      <c r="DK22">
        <v>36.923000000000002</v>
      </c>
      <c r="DL22">
        <v>32.707999999999998</v>
      </c>
      <c r="DM22">
        <v>31.065000000000001</v>
      </c>
      <c r="DN22">
        <v>32.108000000000004</v>
      </c>
      <c r="DO22">
        <v>33.803000000000004</v>
      </c>
      <c r="DP22">
        <v>33.233000000000004</v>
      </c>
      <c r="DQ22">
        <v>31.59</v>
      </c>
      <c r="DR22">
        <v>31.695</v>
      </c>
      <c r="DS22">
        <v>30.353000000000002</v>
      </c>
      <c r="DT22">
        <v>30.84</v>
      </c>
      <c r="DU22">
        <v>38.4</v>
      </c>
      <c r="DV22">
        <v>41.123000000000005</v>
      </c>
      <c r="DW22">
        <v>37.448</v>
      </c>
      <c r="DX22">
        <v>33.488</v>
      </c>
      <c r="DY22">
        <v>31.943000000000001</v>
      </c>
      <c r="DZ22">
        <v>32.917999999999999</v>
      </c>
      <c r="EA22">
        <v>34.553000000000004</v>
      </c>
      <c r="EB22">
        <v>34.020000000000003</v>
      </c>
      <c r="EC22">
        <v>32.483000000000004</v>
      </c>
      <c r="ED22">
        <v>32.58</v>
      </c>
      <c r="EE22">
        <v>31.313000000000002</v>
      </c>
      <c r="EF22">
        <v>31.77</v>
      </c>
      <c r="EG22">
        <v>38.880000000000003</v>
      </c>
      <c r="EH22">
        <v>41.438000000000002</v>
      </c>
      <c r="EI22">
        <v>37.988</v>
      </c>
      <c r="EJ22">
        <v>34.26</v>
      </c>
      <c r="EK22">
        <v>32.813000000000002</v>
      </c>
      <c r="EL22">
        <v>33.734999999999999</v>
      </c>
      <c r="EM22">
        <v>35.31</v>
      </c>
      <c r="EN22">
        <v>34.799999999999997</v>
      </c>
      <c r="EO22">
        <v>33.36</v>
      </c>
      <c r="EP22">
        <v>33.450000000000003</v>
      </c>
      <c r="EQ22">
        <v>32.258000000000003</v>
      </c>
      <c r="ER22">
        <v>32.693000000000005</v>
      </c>
      <c r="ES22">
        <v>39.375</v>
      </c>
      <c r="ET22">
        <v>41.783000000000001</v>
      </c>
      <c r="EU22">
        <v>38.542999999999999</v>
      </c>
      <c r="EV22">
        <v>35.04</v>
      </c>
      <c r="EW22">
        <v>33.674999999999997</v>
      </c>
      <c r="EX22">
        <v>34.538000000000004</v>
      </c>
      <c r="EY22">
        <v>36.06</v>
      </c>
      <c r="EZ22">
        <v>35.542999999999999</v>
      </c>
      <c r="FA22">
        <v>34.064999999999998</v>
      </c>
      <c r="FB22">
        <v>34.163000000000004</v>
      </c>
      <c r="FC22">
        <v>32.948</v>
      </c>
      <c r="FD22">
        <v>33.39</v>
      </c>
      <c r="FE22">
        <v>40.215000000000003</v>
      </c>
      <c r="FF22">
        <v>42.667999999999999</v>
      </c>
      <c r="FG22">
        <v>39.353000000000002</v>
      </c>
      <c r="FH22">
        <v>35.783000000000001</v>
      </c>
      <c r="FI22">
        <v>34.387999999999998</v>
      </c>
      <c r="FJ22">
        <v>35.273000000000003</v>
      </c>
      <c r="FK22">
        <v>36.81</v>
      </c>
      <c r="FL22">
        <v>36.277999999999999</v>
      </c>
      <c r="FM22">
        <v>34.770000000000003</v>
      </c>
      <c r="FN22">
        <v>34.868000000000002</v>
      </c>
      <c r="FO22">
        <v>33.630000000000003</v>
      </c>
      <c r="FP22">
        <v>34.08</v>
      </c>
      <c r="FQ22">
        <v>41.048000000000002</v>
      </c>
      <c r="FR22">
        <v>43.553000000000004</v>
      </c>
      <c r="FS22">
        <v>40.17</v>
      </c>
      <c r="FT22">
        <v>36.524999999999999</v>
      </c>
      <c r="FU22">
        <v>35.1</v>
      </c>
      <c r="FV22">
        <v>36</v>
      </c>
      <c r="FW22">
        <v>37.553000000000004</v>
      </c>
      <c r="FX22">
        <v>37.020000000000003</v>
      </c>
      <c r="FY22">
        <v>35.483000000000004</v>
      </c>
      <c r="FZ22">
        <v>35.58</v>
      </c>
      <c r="GA22">
        <v>34.313000000000002</v>
      </c>
      <c r="GB22">
        <v>34.777999999999999</v>
      </c>
      <c r="GC22">
        <v>41.88</v>
      </c>
      <c r="GD22">
        <v>44.438000000000002</v>
      </c>
      <c r="GE22">
        <v>40.988</v>
      </c>
      <c r="GF22">
        <v>37.26</v>
      </c>
      <c r="GG22">
        <v>35.813000000000002</v>
      </c>
      <c r="GH22">
        <v>36.734999999999999</v>
      </c>
      <c r="GI22">
        <v>38.303000000000004</v>
      </c>
      <c r="GJ22">
        <v>37.755000000000003</v>
      </c>
      <c r="GK22">
        <v>36.188000000000002</v>
      </c>
      <c r="GL22">
        <v>36.284999999999997</v>
      </c>
      <c r="GM22">
        <v>34.994999999999997</v>
      </c>
      <c r="GN22">
        <v>35.468000000000004</v>
      </c>
      <c r="GO22">
        <v>42.713000000000001</v>
      </c>
      <c r="GP22">
        <v>45.323</v>
      </c>
      <c r="GQ22">
        <v>41.805</v>
      </c>
      <c r="GR22">
        <v>38.003</v>
      </c>
      <c r="GS22">
        <v>36.524999999999999</v>
      </c>
      <c r="GT22">
        <v>37.463000000000001</v>
      </c>
      <c r="GU22">
        <v>39.053000000000004</v>
      </c>
      <c r="GV22">
        <v>38.498000000000005</v>
      </c>
      <c r="GW22">
        <v>36.893000000000001</v>
      </c>
      <c r="GX22">
        <v>36.998000000000005</v>
      </c>
      <c r="GY22">
        <v>35.678000000000004</v>
      </c>
      <c r="GZ22">
        <v>36.158000000000001</v>
      </c>
      <c r="HA22">
        <v>43.553000000000004</v>
      </c>
      <c r="HB22">
        <v>46.208000000000006</v>
      </c>
      <c r="HC22">
        <v>42.623000000000005</v>
      </c>
      <c r="HD22">
        <v>38.744999999999997</v>
      </c>
      <c r="HE22">
        <v>37.238</v>
      </c>
      <c r="HF22">
        <v>38.19</v>
      </c>
      <c r="HG22">
        <v>39.803000000000004</v>
      </c>
      <c r="HH22">
        <v>39.233000000000004</v>
      </c>
      <c r="HI22">
        <v>37.604999999999997</v>
      </c>
      <c r="HJ22">
        <v>37.703000000000003</v>
      </c>
      <c r="HK22">
        <v>36.36</v>
      </c>
      <c r="HL22">
        <v>36.854999999999997</v>
      </c>
      <c r="HM22">
        <v>44.384999999999998</v>
      </c>
      <c r="HN22">
        <v>47.093000000000004</v>
      </c>
      <c r="HO22">
        <v>43.433</v>
      </c>
    </row>
    <row r="23" spans="1:223" ht="13.2" x14ac:dyDescent="0.25">
      <c r="A23" t="s">
        <v>131</v>
      </c>
      <c r="B23" s="248" t="s">
        <v>181</v>
      </c>
      <c r="T23">
        <v>21.38</v>
      </c>
      <c r="U23">
        <v>21.94</v>
      </c>
      <c r="V23">
        <v>27</v>
      </c>
      <c r="W23">
        <v>26.8125</v>
      </c>
      <c r="X23">
        <v>26.625</v>
      </c>
      <c r="Y23">
        <v>24.75</v>
      </c>
      <c r="Z23">
        <v>22.875</v>
      </c>
      <c r="AA23">
        <v>22.875</v>
      </c>
      <c r="AB23">
        <v>27.75</v>
      </c>
      <c r="AC23">
        <v>34.5</v>
      </c>
      <c r="AD23">
        <v>39.75</v>
      </c>
      <c r="AE23">
        <v>33.375</v>
      </c>
      <c r="AF23">
        <v>28.5</v>
      </c>
      <c r="AG23">
        <v>26.813000000000002</v>
      </c>
      <c r="AH23">
        <v>28.6875</v>
      </c>
      <c r="AI23">
        <v>30.188000000000002</v>
      </c>
      <c r="AJ23">
        <v>29.438000000000002</v>
      </c>
      <c r="AK23">
        <v>28.125</v>
      </c>
      <c r="AL23">
        <v>26.25</v>
      </c>
      <c r="AM23">
        <v>26.25</v>
      </c>
      <c r="AN23">
        <v>29.625</v>
      </c>
      <c r="AO23">
        <v>37.313000000000002</v>
      </c>
      <c r="AP23">
        <v>44.25</v>
      </c>
      <c r="AQ23">
        <v>40.5</v>
      </c>
      <c r="AR23">
        <v>30</v>
      </c>
      <c r="AS23">
        <v>28.688000000000002</v>
      </c>
      <c r="AT23">
        <v>30.1875</v>
      </c>
      <c r="AU23">
        <v>30.743000000000002</v>
      </c>
      <c r="AV23">
        <v>30.098000000000003</v>
      </c>
      <c r="AW23">
        <v>28.973000000000003</v>
      </c>
      <c r="AX23">
        <v>27.36</v>
      </c>
      <c r="AY23">
        <v>27.36</v>
      </c>
      <c r="AZ23">
        <v>30.263000000000002</v>
      </c>
      <c r="BA23">
        <v>36.869999999999997</v>
      </c>
      <c r="BB23">
        <v>42.825000000000003</v>
      </c>
      <c r="BC23">
        <v>39.608000000000004</v>
      </c>
      <c r="BD23">
        <v>30.585000000000001</v>
      </c>
      <c r="BE23">
        <v>29.46</v>
      </c>
      <c r="BF23">
        <v>30.75</v>
      </c>
      <c r="BG23">
        <v>31.268000000000001</v>
      </c>
      <c r="BH23">
        <v>30.713000000000001</v>
      </c>
      <c r="BI23">
        <v>29.745000000000001</v>
      </c>
      <c r="BJ23">
        <v>28.364999999999998</v>
      </c>
      <c r="BK23">
        <v>28.364999999999998</v>
      </c>
      <c r="BL23">
        <v>30.855</v>
      </c>
      <c r="BM23">
        <v>36.533000000000001</v>
      </c>
      <c r="BN23">
        <v>41.648000000000003</v>
      </c>
      <c r="BO23">
        <v>38.888000000000005</v>
      </c>
      <c r="BP23">
        <v>31.14</v>
      </c>
      <c r="BQ23">
        <v>30.173000000000002</v>
      </c>
      <c r="BR23">
        <v>31.274999999999999</v>
      </c>
      <c r="BS23">
        <v>31.703000000000003</v>
      </c>
      <c r="BT23">
        <v>31.2</v>
      </c>
      <c r="BU23">
        <v>30.323</v>
      </c>
      <c r="BV23">
        <v>29.063000000000002</v>
      </c>
      <c r="BW23">
        <v>29.07</v>
      </c>
      <c r="BX23">
        <v>31.335000000000001</v>
      </c>
      <c r="BY23">
        <v>36.494999999999997</v>
      </c>
      <c r="BZ23">
        <v>41.152999999999999</v>
      </c>
      <c r="CA23">
        <v>38.633000000000003</v>
      </c>
      <c r="CB23">
        <v>31.59</v>
      </c>
      <c r="CC23">
        <v>30.713000000000001</v>
      </c>
      <c r="CD23">
        <v>31.718</v>
      </c>
      <c r="CE23">
        <v>32.137999999999998</v>
      </c>
      <c r="CF23">
        <v>31.68</v>
      </c>
      <c r="CG23">
        <v>30.878</v>
      </c>
      <c r="CH23">
        <v>29.738000000000003</v>
      </c>
      <c r="CI23">
        <v>29.738000000000003</v>
      </c>
      <c r="CJ23">
        <v>31.8</v>
      </c>
      <c r="CK23">
        <v>36.488</v>
      </c>
      <c r="CL23">
        <v>40.725000000000001</v>
      </c>
      <c r="CM23">
        <v>38.438000000000002</v>
      </c>
      <c r="CN23">
        <v>32.033000000000001</v>
      </c>
      <c r="CO23">
        <v>31.238000000000003</v>
      </c>
      <c r="CP23">
        <v>32.152999999999999</v>
      </c>
      <c r="CQ23">
        <v>32.505000000000003</v>
      </c>
      <c r="CR23">
        <v>32.078000000000003</v>
      </c>
      <c r="CS23">
        <v>31.335000000000001</v>
      </c>
      <c r="CT23">
        <v>30.278000000000002</v>
      </c>
      <c r="CU23">
        <v>30.278000000000002</v>
      </c>
      <c r="CV23">
        <v>32.19</v>
      </c>
      <c r="CW23">
        <v>36.548000000000002</v>
      </c>
      <c r="CX23">
        <v>40.478000000000002</v>
      </c>
      <c r="CY23">
        <v>38.354999999999997</v>
      </c>
      <c r="CZ23">
        <v>32.408000000000001</v>
      </c>
      <c r="DA23">
        <v>31.664999999999999</v>
      </c>
      <c r="DB23">
        <v>32.512999999999998</v>
      </c>
      <c r="DC23">
        <v>32.828000000000003</v>
      </c>
      <c r="DD23">
        <v>32.438000000000002</v>
      </c>
      <c r="DE23">
        <v>31.748000000000001</v>
      </c>
      <c r="DF23">
        <v>30.765000000000001</v>
      </c>
      <c r="DG23">
        <v>30.765000000000001</v>
      </c>
      <c r="DH23">
        <v>32.542999999999999</v>
      </c>
      <c r="DI23">
        <v>36.578000000000003</v>
      </c>
      <c r="DJ23">
        <v>40.222000000000001</v>
      </c>
      <c r="DK23">
        <v>38.258000000000003</v>
      </c>
      <c r="DL23">
        <v>32.744999999999997</v>
      </c>
      <c r="DM23">
        <v>32.055</v>
      </c>
      <c r="DN23">
        <v>32.843000000000004</v>
      </c>
      <c r="DO23">
        <v>33.15</v>
      </c>
      <c r="DP23">
        <v>32.79</v>
      </c>
      <c r="DQ23">
        <v>32.152999999999999</v>
      </c>
      <c r="DR23">
        <v>31.238000000000003</v>
      </c>
      <c r="DS23">
        <v>31.238000000000003</v>
      </c>
      <c r="DT23">
        <v>32.880000000000003</v>
      </c>
      <c r="DU23">
        <v>36.630000000000003</v>
      </c>
      <c r="DV23">
        <v>40.005000000000003</v>
      </c>
      <c r="DW23">
        <v>38.183</v>
      </c>
      <c r="DX23">
        <v>33.075000000000003</v>
      </c>
      <c r="DY23">
        <v>32.438000000000002</v>
      </c>
      <c r="DZ23">
        <v>33.164999999999999</v>
      </c>
      <c r="EA23">
        <v>33.465000000000003</v>
      </c>
      <c r="EB23">
        <v>33.128</v>
      </c>
      <c r="EC23">
        <v>32.542999999999999</v>
      </c>
      <c r="ED23">
        <v>31.695</v>
      </c>
      <c r="EE23">
        <v>31.695</v>
      </c>
      <c r="EF23">
        <v>33.218000000000004</v>
      </c>
      <c r="EG23">
        <v>36.69</v>
      </c>
      <c r="EH23">
        <v>39.825000000000003</v>
      </c>
      <c r="EI23">
        <v>38.138000000000005</v>
      </c>
      <c r="EJ23">
        <v>33.398000000000003</v>
      </c>
      <c r="EK23">
        <v>32.805</v>
      </c>
      <c r="EL23">
        <v>33.488</v>
      </c>
      <c r="EM23">
        <v>33.78</v>
      </c>
      <c r="EN23">
        <v>33.465000000000003</v>
      </c>
      <c r="EO23">
        <v>32.917999999999999</v>
      </c>
      <c r="EP23">
        <v>32.137999999999998</v>
      </c>
      <c r="EQ23">
        <v>32.137999999999998</v>
      </c>
      <c r="ER23">
        <v>33.555</v>
      </c>
      <c r="ES23">
        <v>36.773000000000003</v>
      </c>
      <c r="ET23">
        <v>39.674999999999997</v>
      </c>
      <c r="EU23">
        <v>38.108000000000004</v>
      </c>
      <c r="EV23">
        <v>33.72</v>
      </c>
      <c r="EW23">
        <v>33.173000000000002</v>
      </c>
      <c r="EX23">
        <v>33.795000000000002</v>
      </c>
      <c r="EY23">
        <v>34.034999999999997</v>
      </c>
      <c r="EZ23">
        <v>33.72</v>
      </c>
      <c r="FA23">
        <v>33.173000000000002</v>
      </c>
      <c r="FB23">
        <v>32.384999999999998</v>
      </c>
      <c r="FC23">
        <v>32.384999999999998</v>
      </c>
      <c r="FD23">
        <v>33.81</v>
      </c>
      <c r="FE23">
        <v>37.049999999999997</v>
      </c>
      <c r="FF23">
        <v>39.983000000000004</v>
      </c>
      <c r="FG23">
        <v>38.4</v>
      </c>
      <c r="FH23">
        <v>33.975000000000001</v>
      </c>
      <c r="FI23">
        <v>33.42</v>
      </c>
      <c r="FJ23">
        <v>34.058</v>
      </c>
      <c r="FK23">
        <v>34.298000000000002</v>
      </c>
      <c r="FL23">
        <v>33.975000000000001</v>
      </c>
      <c r="FM23">
        <v>33.42</v>
      </c>
      <c r="FN23">
        <v>32.625</v>
      </c>
      <c r="FO23">
        <v>32.625</v>
      </c>
      <c r="FP23">
        <v>34.064999999999998</v>
      </c>
      <c r="FQ23">
        <v>37.335000000000001</v>
      </c>
      <c r="FR23">
        <v>40.283000000000001</v>
      </c>
      <c r="FS23">
        <v>38.693000000000005</v>
      </c>
      <c r="FT23">
        <v>34.229999999999997</v>
      </c>
      <c r="FU23">
        <v>33.674999999999997</v>
      </c>
      <c r="FV23">
        <v>34.313000000000002</v>
      </c>
      <c r="FW23">
        <v>34.553000000000004</v>
      </c>
      <c r="FX23">
        <v>34.229999999999997</v>
      </c>
      <c r="FY23">
        <v>33.674999999999997</v>
      </c>
      <c r="FZ23">
        <v>32.873000000000005</v>
      </c>
      <c r="GA23">
        <v>32.873000000000005</v>
      </c>
      <c r="GB23">
        <v>34.32</v>
      </c>
      <c r="GC23">
        <v>37.613</v>
      </c>
      <c r="GD23">
        <v>40.582999999999998</v>
      </c>
      <c r="GE23">
        <v>38.978000000000002</v>
      </c>
      <c r="GF23">
        <v>34.484999999999999</v>
      </c>
      <c r="GG23">
        <v>33.93</v>
      </c>
      <c r="GH23">
        <v>34.568000000000005</v>
      </c>
      <c r="GI23">
        <v>34.808</v>
      </c>
      <c r="GJ23">
        <v>34.484999999999999</v>
      </c>
      <c r="GK23">
        <v>33.923000000000002</v>
      </c>
      <c r="GL23">
        <v>33.119999999999997</v>
      </c>
      <c r="GM23">
        <v>33.119999999999997</v>
      </c>
      <c r="GN23">
        <v>34.575000000000003</v>
      </c>
      <c r="GO23">
        <v>37.89</v>
      </c>
      <c r="GP23">
        <v>40.89</v>
      </c>
      <c r="GQ23">
        <v>39.270000000000003</v>
      </c>
      <c r="GR23">
        <v>34.748000000000005</v>
      </c>
      <c r="GS23">
        <v>34.178000000000004</v>
      </c>
      <c r="GT23">
        <v>34.83</v>
      </c>
      <c r="GU23">
        <v>35.07</v>
      </c>
      <c r="GV23">
        <v>34.74</v>
      </c>
      <c r="GW23">
        <v>34.178000000000004</v>
      </c>
      <c r="GX23">
        <v>33.36</v>
      </c>
      <c r="GY23">
        <v>33.36</v>
      </c>
      <c r="GZ23">
        <v>34.83</v>
      </c>
      <c r="HA23">
        <v>38.174999999999997</v>
      </c>
      <c r="HB23">
        <v>41.19</v>
      </c>
      <c r="HC23">
        <v>39.563000000000002</v>
      </c>
      <c r="HD23">
        <v>35.003</v>
      </c>
      <c r="HE23">
        <v>34.433</v>
      </c>
      <c r="HF23">
        <v>35.085000000000001</v>
      </c>
      <c r="HG23">
        <v>35.325000000000003</v>
      </c>
      <c r="HH23">
        <v>35.003</v>
      </c>
      <c r="HI23">
        <v>34.424999999999997</v>
      </c>
      <c r="HJ23">
        <v>33.608000000000004</v>
      </c>
      <c r="HK23">
        <v>33.608000000000004</v>
      </c>
      <c r="HL23">
        <v>35.085000000000001</v>
      </c>
      <c r="HM23">
        <v>38.453000000000003</v>
      </c>
      <c r="HN23">
        <v>41.49</v>
      </c>
      <c r="HO23">
        <v>39.854999999999997</v>
      </c>
    </row>
    <row r="24" spans="1:223" ht="13.2" x14ac:dyDescent="0.25">
      <c r="A24" t="s">
        <v>134</v>
      </c>
      <c r="B24" s="248" t="s">
        <v>181</v>
      </c>
      <c r="T24">
        <v>27.1875</v>
      </c>
      <c r="U24">
        <v>20.175000000000001</v>
      </c>
      <c r="V24">
        <v>24.375</v>
      </c>
      <c r="W24">
        <v>24.9375</v>
      </c>
      <c r="X24">
        <v>24.9375</v>
      </c>
      <c r="Y24">
        <v>23.25</v>
      </c>
      <c r="Z24">
        <v>22.3125</v>
      </c>
      <c r="AA24">
        <v>22.3125</v>
      </c>
      <c r="AB24">
        <v>27.375</v>
      </c>
      <c r="AC24">
        <v>33.9375</v>
      </c>
      <c r="AD24">
        <v>39.1875</v>
      </c>
      <c r="AE24">
        <v>30.1875</v>
      </c>
      <c r="AF24">
        <v>27.1875</v>
      </c>
      <c r="AG24">
        <v>26.625</v>
      </c>
      <c r="AH24">
        <v>28.3125</v>
      </c>
      <c r="AI24">
        <v>21.375</v>
      </c>
      <c r="AJ24">
        <v>20.625</v>
      </c>
      <c r="AK24">
        <v>18.75</v>
      </c>
      <c r="AL24">
        <v>17.625</v>
      </c>
      <c r="AM24">
        <v>18.375</v>
      </c>
      <c r="AN24">
        <v>21.375</v>
      </c>
      <c r="AO24">
        <v>29.0625</v>
      </c>
      <c r="AP24">
        <v>35.625</v>
      </c>
      <c r="AQ24">
        <v>28.125</v>
      </c>
      <c r="AR24">
        <v>21</v>
      </c>
      <c r="AS24">
        <v>19.125</v>
      </c>
      <c r="AT24">
        <v>21.75</v>
      </c>
      <c r="AU24">
        <v>14.4375</v>
      </c>
      <c r="AV24">
        <v>16.125</v>
      </c>
      <c r="AW24">
        <v>13.875</v>
      </c>
      <c r="AX24">
        <v>19.875</v>
      </c>
      <c r="AY24">
        <v>19.875</v>
      </c>
      <c r="AZ24">
        <v>24.375</v>
      </c>
      <c r="BA24">
        <v>27.375</v>
      </c>
      <c r="BB24">
        <v>34.125</v>
      </c>
      <c r="BC24">
        <v>21.9375</v>
      </c>
      <c r="BD24">
        <v>22.875</v>
      </c>
      <c r="BE24">
        <v>19.5</v>
      </c>
      <c r="BF24">
        <v>21.5625</v>
      </c>
      <c r="BG24">
        <v>14.4375</v>
      </c>
      <c r="BH24">
        <v>16.125</v>
      </c>
      <c r="BI24">
        <v>13.875</v>
      </c>
      <c r="BJ24">
        <v>19.125</v>
      </c>
      <c r="BK24">
        <v>19.125</v>
      </c>
      <c r="BL24">
        <v>22.875</v>
      </c>
      <c r="BM24">
        <v>20.625</v>
      </c>
      <c r="BN24">
        <v>27.375</v>
      </c>
      <c r="BO24">
        <v>17.4375</v>
      </c>
      <c r="BP24">
        <v>20.625</v>
      </c>
      <c r="BQ24">
        <v>17.625</v>
      </c>
      <c r="BR24">
        <v>19.6875</v>
      </c>
      <c r="BS24">
        <v>14.625</v>
      </c>
      <c r="BT24">
        <v>16.3125</v>
      </c>
      <c r="BU24">
        <v>14.0625</v>
      </c>
      <c r="BV24">
        <v>19.3125</v>
      </c>
      <c r="BW24">
        <v>19.3125</v>
      </c>
      <c r="BX24">
        <v>23.0625</v>
      </c>
      <c r="BY24">
        <v>20.8125</v>
      </c>
      <c r="BZ24">
        <v>27.5625</v>
      </c>
      <c r="CA24">
        <v>17.625</v>
      </c>
      <c r="CB24">
        <v>20.8125</v>
      </c>
      <c r="CC24">
        <v>17.8125</v>
      </c>
      <c r="CD24">
        <v>19.875</v>
      </c>
      <c r="CE24">
        <v>21.637499999999999</v>
      </c>
      <c r="CF24">
        <v>23.324999999999999</v>
      </c>
      <c r="CG24">
        <v>21.074999999999999</v>
      </c>
      <c r="CH24">
        <v>26.324999999999999</v>
      </c>
      <c r="CI24">
        <v>26.324999999999999</v>
      </c>
      <c r="CJ24">
        <v>30.824999999999999</v>
      </c>
      <c r="CK24">
        <v>36.075000000000003</v>
      </c>
      <c r="CL24">
        <v>42.825000000000003</v>
      </c>
      <c r="CM24">
        <v>29.887499999999999</v>
      </c>
      <c r="CN24">
        <v>30.074999999999999</v>
      </c>
      <c r="CO24">
        <v>27.074999999999999</v>
      </c>
      <c r="CP24">
        <v>29.137499999999999</v>
      </c>
      <c r="CQ24">
        <v>21.9</v>
      </c>
      <c r="CR24">
        <v>23.587499999999999</v>
      </c>
      <c r="CS24">
        <v>21.337499999999999</v>
      </c>
      <c r="CT24">
        <v>26.587499999999999</v>
      </c>
      <c r="CU24">
        <v>26.587499999999999</v>
      </c>
      <c r="CV24">
        <v>31.087499999999999</v>
      </c>
      <c r="CW24">
        <v>36.337499999999999</v>
      </c>
      <c r="CX24">
        <v>43.087499999999999</v>
      </c>
      <c r="CY24">
        <v>30.15</v>
      </c>
      <c r="CZ24">
        <v>30.337499999999999</v>
      </c>
      <c r="DA24">
        <v>27.337499999999999</v>
      </c>
      <c r="DB24">
        <v>29.4</v>
      </c>
      <c r="DC24">
        <v>22.274999999999999</v>
      </c>
      <c r="DD24">
        <v>23.962499999999999</v>
      </c>
      <c r="DE24">
        <v>21.712499999999999</v>
      </c>
      <c r="DF24">
        <v>27</v>
      </c>
      <c r="DG24">
        <v>27</v>
      </c>
      <c r="DH24">
        <v>31.5</v>
      </c>
      <c r="DI24">
        <v>36.75</v>
      </c>
      <c r="DJ24">
        <v>43.5</v>
      </c>
      <c r="DK24">
        <v>30.524999999999999</v>
      </c>
      <c r="DL24">
        <v>30.75</v>
      </c>
      <c r="DM24">
        <v>27.75</v>
      </c>
      <c r="DN24">
        <v>29.774999999999999</v>
      </c>
      <c r="DO24">
        <v>22.65</v>
      </c>
      <c r="DP24">
        <v>24.337499999999999</v>
      </c>
      <c r="DQ24">
        <v>22.087499999999999</v>
      </c>
      <c r="DR24">
        <v>27.5625</v>
      </c>
      <c r="DS24">
        <v>27.5625</v>
      </c>
      <c r="DT24">
        <v>32.0625</v>
      </c>
      <c r="DU24">
        <v>37.3125</v>
      </c>
      <c r="DV24">
        <v>44.0625</v>
      </c>
      <c r="DW24">
        <v>30.9</v>
      </c>
      <c r="DX24">
        <v>31.3125</v>
      </c>
      <c r="DY24">
        <v>28.3125</v>
      </c>
      <c r="DZ24">
        <v>30.15</v>
      </c>
      <c r="EA24">
        <v>23.024999999999999</v>
      </c>
      <c r="EB24">
        <v>24.712499999999999</v>
      </c>
      <c r="EC24">
        <v>22.462499999999999</v>
      </c>
      <c r="ED24">
        <v>27.9375</v>
      </c>
      <c r="EE24">
        <v>27.9375</v>
      </c>
      <c r="EF24">
        <v>32.4375</v>
      </c>
      <c r="EG24">
        <v>37.6875</v>
      </c>
      <c r="EH24">
        <v>44.4375</v>
      </c>
      <c r="EI24">
        <v>31.274999999999999</v>
      </c>
      <c r="EJ24">
        <v>31.6875</v>
      </c>
      <c r="EK24">
        <v>28.6875</v>
      </c>
      <c r="EL24">
        <v>30.524999999999999</v>
      </c>
      <c r="EM24">
        <v>23.212499999999999</v>
      </c>
      <c r="EN24">
        <v>24.9</v>
      </c>
      <c r="EO24">
        <v>22.65</v>
      </c>
      <c r="EP24">
        <v>28.125</v>
      </c>
      <c r="EQ24">
        <v>28.125</v>
      </c>
      <c r="ER24">
        <v>32.625</v>
      </c>
      <c r="ES24">
        <v>37.875</v>
      </c>
      <c r="ET24">
        <v>44.625</v>
      </c>
      <c r="EU24">
        <v>31.462499999999999</v>
      </c>
      <c r="EV24">
        <v>31.875</v>
      </c>
      <c r="EW24">
        <v>28.875</v>
      </c>
      <c r="EX24">
        <v>30.712499999999999</v>
      </c>
      <c r="EY24">
        <v>23.774999999999999</v>
      </c>
      <c r="EZ24">
        <v>25.462499999999999</v>
      </c>
      <c r="FA24">
        <v>23.212499999999999</v>
      </c>
      <c r="FB24">
        <v>28.6875</v>
      </c>
      <c r="FC24">
        <v>28.6875</v>
      </c>
      <c r="FD24">
        <v>33.1875</v>
      </c>
      <c r="FE24">
        <v>38.4375</v>
      </c>
      <c r="FF24">
        <v>45.1875</v>
      </c>
      <c r="FG24">
        <v>31.65</v>
      </c>
      <c r="FH24">
        <v>32.4375</v>
      </c>
      <c r="FI24">
        <v>29.4375</v>
      </c>
      <c r="FJ24">
        <v>30.9</v>
      </c>
      <c r="FK24">
        <v>24.337499999999999</v>
      </c>
      <c r="FL24">
        <v>26.024999999999999</v>
      </c>
      <c r="FM24">
        <v>23.774999999999999</v>
      </c>
      <c r="FN24">
        <v>29.25</v>
      </c>
      <c r="FO24">
        <v>29.25</v>
      </c>
      <c r="FP24">
        <v>33.75</v>
      </c>
      <c r="FQ24">
        <v>39</v>
      </c>
      <c r="FR24">
        <v>45.712499999999999</v>
      </c>
      <c r="FS24">
        <v>31.837499999999999</v>
      </c>
      <c r="FT24">
        <v>33</v>
      </c>
      <c r="FU24">
        <v>30</v>
      </c>
      <c r="FV24">
        <v>31.087499999999999</v>
      </c>
      <c r="FW24">
        <v>24.9</v>
      </c>
      <c r="FX24">
        <v>26.587499999999999</v>
      </c>
      <c r="FY24">
        <v>24.337499999999999</v>
      </c>
      <c r="FZ24">
        <v>29.8125</v>
      </c>
      <c r="GA24">
        <v>29.8125</v>
      </c>
      <c r="GB24">
        <v>34.3125</v>
      </c>
      <c r="GC24">
        <v>39.5625</v>
      </c>
      <c r="GD24">
        <v>45.9</v>
      </c>
      <c r="GE24">
        <v>32.024999999999999</v>
      </c>
      <c r="GF24">
        <v>33.5625</v>
      </c>
      <c r="GG24">
        <v>30.5625</v>
      </c>
      <c r="GH24">
        <v>31.274999999999999</v>
      </c>
      <c r="GI24">
        <v>24.9375</v>
      </c>
      <c r="GJ24">
        <v>26.625</v>
      </c>
      <c r="GK24">
        <v>24.375</v>
      </c>
      <c r="GL24">
        <v>29.85</v>
      </c>
      <c r="GM24">
        <v>29.85</v>
      </c>
      <c r="GN24">
        <v>34.35</v>
      </c>
      <c r="GO24">
        <v>39.6</v>
      </c>
      <c r="GP24">
        <v>46.087499999999999</v>
      </c>
      <c r="GQ24">
        <v>32.212499999999999</v>
      </c>
      <c r="GR24">
        <v>33.6</v>
      </c>
      <c r="GS24">
        <v>30.6</v>
      </c>
      <c r="GT24">
        <v>31.462499999999999</v>
      </c>
      <c r="GU24">
        <v>24.975000000000001</v>
      </c>
      <c r="GV24">
        <v>26.662500000000001</v>
      </c>
      <c r="GW24">
        <v>24.412500000000001</v>
      </c>
      <c r="GX24">
        <v>29.887499999999999</v>
      </c>
      <c r="GY24">
        <v>29.887499999999999</v>
      </c>
      <c r="GZ24">
        <v>34.387500000000003</v>
      </c>
      <c r="HA24">
        <v>39.637500000000003</v>
      </c>
      <c r="HB24">
        <v>46.274999999999999</v>
      </c>
      <c r="HC24">
        <v>32.4</v>
      </c>
      <c r="HD24">
        <v>33.637500000000003</v>
      </c>
      <c r="HE24">
        <v>30.637499999999999</v>
      </c>
      <c r="HF24">
        <v>31.65</v>
      </c>
      <c r="HG24">
        <v>25.012499999999999</v>
      </c>
      <c r="HH24">
        <v>26.7</v>
      </c>
      <c r="HI24">
        <v>24.45</v>
      </c>
      <c r="HJ24">
        <v>29.925000000000001</v>
      </c>
      <c r="HK24">
        <v>29.925000000000001</v>
      </c>
      <c r="HL24">
        <v>34.424999999999997</v>
      </c>
      <c r="HM24">
        <v>39.674999999999997</v>
      </c>
      <c r="HN24">
        <v>46.424999999999997</v>
      </c>
      <c r="HO24">
        <v>32.587499999999999</v>
      </c>
    </row>
    <row r="25" spans="1:223" ht="13.2" x14ac:dyDescent="0.25">
      <c r="A25" t="s">
        <v>132</v>
      </c>
      <c r="B25" s="248" t="s">
        <v>181</v>
      </c>
      <c r="T25">
        <v>22.13</v>
      </c>
      <c r="U25">
        <v>21.45</v>
      </c>
      <c r="V25">
        <v>25.875</v>
      </c>
      <c r="W25">
        <v>26.25</v>
      </c>
      <c r="X25">
        <v>25.5</v>
      </c>
      <c r="Y25">
        <v>24.938000000000002</v>
      </c>
      <c r="Z25">
        <v>23.625</v>
      </c>
      <c r="AA25">
        <v>25.125</v>
      </c>
      <c r="AB25">
        <v>29.625</v>
      </c>
      <c r="AC25">
        <v>34.3125</v>
      </c>
      <c r="AD25">
        <v>39.75</v>
      </c>
      <c r="AE25">
        <v>33.5625</v>
      </c>
      <c r="AF25">
        <v>28.313000000000002</v>
      </c>
      <c r="AG25">
        <v>27.563000000000002</v>
      </c>
      <c r="AH25">
        <v>29.438000000000002</v>
      </c>
      <c r="AI25">
        <v>29.813000000000002</v>
      </c>
      <c r="AJ25">
        <v>28.688000000000002</v>
      </c>
      <c r="AK25">
        <v>27.563000000000002</v>
      </c>
      <c r="AL25">
        <v>27.188000000000002</v>
      </c>
      <c r="AM25">
        <v>27.563000000000002</v>
      </c>
      <c r="AN25">
        <v>30.938000000000002</v>
      </c>
      <c r="AO25">
        <v>41.438000000000002</v>
      </c>
      <c r="AP25">
        <v>46.125</v>
      </c>
      <c r="AQ25">
        <v>36.375</v>
      </c>
      <c r="AR25">
        <v>28.688000000000002</v>
      </c>
      <c r="AS25">
        <v>28.5</v>
      </c>
      <c r="AT25">
        <v>29.438000000000002</v>
      </c>
      <c r="AU25">
        <v>30.188000000000002</v>
      </c>
      <c r="AV25">
        <v>29.145</v>
      </c>
      <c r="AW25">
        <v>28.11</v>
      </c>
      <c r="AX25">
        <v>27.758000000000003</v>
      </c>
      <c r="AY25">
        <v>28.11</v>
      </c>
      <c r="AZ25">
        <v>31.238000000000003</v>
      </c>
      <c r="BA25">
        <v>40.965000000000003</v>
      </c>
      <c r="BB25">
        <v>45.308</v>
      </c>
      <c r="BC25">
        <v>36.270000000000003</v>
      </c>
      <c r="BD25">
        <v>29.153000000000002</v>
      </c>
      <c r="BE25">
        <v>28.95</v>
      </c>
      <c r="BF25">
        <v>29.843</v>
      </c>
      <c r="BG25">
        <v>30.405000000000001</v>
      </c>
      <c r="BH25">
        <v>29.355</v>
      </c>
      <c r="BI25">
        <v>28.305</v>
      </c>
      <c r="BJ25">
        <v>27.953000000000003</v>
      </c>
      <c r="BK25">
        <v>28.305</v>
      </c>
      <c r="BL25">
        <v>31.454999999999998</v>
      </c>
      <c r="BM25">
        <v>41.25</v>
      </c>
      <c r="BN25">
        <v>45.623000000000005</v>
      </c>
      <c r="BO25">
        <v>36.524999999999999</v>
      </c>
      <c r="BP25">
        <v>29.355</v>
      </c>
      <c r="BQ25">
        <v>29.153000000000002</v>
      </c>
      <c r="BR25">
        <v>30.053000000000001</v>
      </c>
      <c r="BS25">
        <v>30.614999999999998</v>
      </c>
      <c r="BT25">
        <v>29.558</v>
      </c>
      <c r="BU25">
        <v>28.5</v>
      </c>
      <c r="BV25">
        <v>28.148</v>
      </c>
      <c r="BW25">
        <v>28.5</v>
      </c>
      <c r="BX25">
        <v>31.673000000000002</v>
      </c>
      <c r="BY25">
        <v>41.534999999999997</v>
      </c>
      <c r="BZ25">
        <v>45.945</v>
      </c>
      <c r="CA25">
        <v>36.78</v>
      </c>
      <c r="CB25">
        <v>29.558</v>
      </c>
      <c r="CC25">
        <v>29.363000000000003</v>
      </c>
      <c r="CD25">
        <v>30.263000000000002</v>
      </c>
      <c r="CE25">
        <v>30.824999999999999</v>
      </c>
      <c r="CF25">
        <v>29.76</v>
      </c>
      <c r="CG25">
        <v>28.695</v>
      </c>
      <c r="CH25">
        <v>28.343</v>
      </c>
      <c r="CI25">
        <v>28.695</v>
      </c>
      <c r="CJ25">
        <v>31.89</v>
      </c>
      <c r="CK25">
        <v>41.828000000000003</v>
      </c>
      <c r="CL25">
        <v>46.26</v>
      </c>
      <c r="CM25">
        <v>37.034999999999997</v>
      </c>
      <c r="CN25">
        <v>29.76</v>
      </c>
      <c r="CO25">
        <v>29.565000000000001</v>
      </c>
      <c r="CP25">
        <v>30.473000000000003</v>
      </c>
      <c r="CQ25">
        <v>31.035</v>
      </c>
      <c r="CR25">
        <v>29.963000000000001</v>
      </c>
      <c r="CS25">
        <v>28.898</v>
      </c>
      <c r="CT25">
        <v>28.538</v>
      </c>
      <c r="CU25">
        <v>28.898</v>
      </c>
      <c r="CV25">
        <v>32.108000000000004</v>
      </c>
      <c r="CW25">
        <v>42.113</v>
      </c>
      <c r="CX25">
        <v>46.575000000000003</v>
      </c>
      <c r="CY25">
        <v>37.29</v>
      </c>
      <c r="CZ25">
        <v>29.97</v>
      </c>
      <c r="DA25">
        <v>29.768000000000001</v>
      </c>
      <c r="DB25">
        <v>30.683</v>
      </c>
      <c r="DC25">
        <v>31.253</v>
      </c>
      <c r="DD25">
        <v>30.173000000000002</v>
      </c>
      <c r="DE25">
        <v>29.093</v>
      </c>
      <c r="DF25">
        <v>28.733000000000001</v>
      </c>
      <c r="DG25">
        <v>29.093</v>
      </c>
      <c r="DH25">
        <v>32.325000000000003</v>
      </c>
      <c r="DI25">
        <v>42.398000000000003</v>
      </c>
      <c r="DJ25">
        <v>46.89</v>
      </c>
      <c r="DK25">
        <v>37.545000000000002</v>
      </c>
      <c r="DL25">
        <v>30.173000000000002</v>
      </c>
      <c r="DM25">
        <v>29.978000000000002</v>
      </c>
      <c r="DN25">
        <v>30.893000000000001</v>
      </c>
      <c r="DO25">
        <v>31.463000000000001</v>
      </c>
      <c r="DP25">
        <v>30.375</v>
      </c>
      <c r="DQ25">
        <v>29.288</v>
      </c>
      <c r="DR25">
        <v>28.928000000000001</v>
      </c>
      <c r="DS25">
        <v>29.288</v>
      </c>
      <c r="DT25">
        <v>32.549999999999997</v>
      </c>
      <c r="DU25">
        <v>42.683</v>
      </c>
      <c r="DV25">
        <v>47.213000000000001</v>
      </c>
      <c r="DW25">
        <v>37.799999999999997</v>
      </c>
      <c r="DX25">
        <v>30.375</v>
      </c>
      <c r="DY25">
        <v>30.18</v>
      </c>
      <c r="DZ25">
        <v>31.103000000000002</v>
      </c>
      <c r="EA25">
        <v>31.673000000000002</v>
      </c>
      <c r="EB25">
        <v>30.578000000000003</v>
      </c>
      <c r="EC25">
        <v>29.483000000000001</v>
      </c>
      <c r="ED25">
        <v>29.123000000000001</v>
      </c>
      <c r="EE25">
        <v>29.483000000000001</v>
      </c>
      <c r="EF25">
        <v>32.768000000000001</v>
      </c>
      <c r="EG25">
        <v>42.975000000000001</v>
      </c>
      <c r="EH25">
        <v>47.528000000000006</v>
      </c>
      <c r="EI25">
        <v>38.055</v>
      </c>
      <c r="EJ25">
        <v>30.578000000000003</v>
      </c>
      <c r="EK25">
        <v>30.39</v>
      </c>
      <c r="EL25">
        <v>31.313000000000002</v>
      </c>
      <c r="EM25">
        <v>31.883000000000003</v>
      </c>
      <c r="EN25">
        <v>30.78</v>
      </c>
      <c r="EO25">
        <v>29.684999999999999</v>
      </c>
      <c r="EP25">
        <v>29.318000000000001</v>
      </c>
      <c r="EQ25">
        <v>29.684999999999999</v>
      </c>
      <c r="ER25">
        <v>32.984999999999999</v>
      </c>
      <c r="ES25">
        <v>43.26</v>
      </c>
      <c r="ET25">
        <v>47.843000000000004</v>
      </c>
      <c r="EU25">
        <v>38.303000000000004</v>
      </c>
      <c r="EV25">
        <v>30.788</v>
      </c>
      <c r="EW25">
        <v>30.593</v>
      </c>
      <c r="EX25">
        <v>31.515000000000001</v>
      </c>
      <c r="EY25">
        <v>32.093000000000004</v>
      </c>
      <c r="EZ25">
        <v>30.99</v>
      </c>
      <c r="FA25">
        <v>29.88</v>
      </c>
      <c r="FB25">
        <v>29.513000000000002</v>
      </c>
      <c r="FC25">
        <v>29.88</v>
      </c>
      <c r="FD25">
        <v>33.203000000000003</v>
      </c>
      <c r="FE25">
        <v>43.545000000000002</v>
      </c>
      <c r="FF25">
        <v>48.164999999999999</v>
      </c>
      <c r="FG25">
        <v>38.558</v>
      </c>
      <c r="FH25">
        <v>30.99</v>
      </c>
      <c r="FI25">
        <v>30.795000000000002</v>
      </c>
      <c r="FJ25">
        <v>31.725000000000001</v>
      </c>
      <c r="FK25">
        <v>32.31</v>
      </c>
      <c r="FL25">
        <v>31.193000000000001</v>
      </c>
      <c r="FM25">
        <v>30.074999999999999</v>
      </c>
      <c r="FN25">
        <v>29.708000000000002</v>
      </c>
      <c r="FO25">
        <v>30.074999999999999</v>
      </c>
      <c r="FP25">
        <v>33.42</v>
      </c>
      <c r="FQ25">
        <v>43.83</v>
      </c>
      <c r="FR25">
        <v>48.48</v>
      </c>
      <c r="FS25">
        <v>38.813000000000002</v>
      </c>
      <c r="FT25">
        <v>31.193000000000001</v>
      </c>
      <c r="FU25">
        <v>31.004999999999999</v>
      </c>
      <c r="FV25">
        <v>31.934999999999999</v>
      </c>
      <c r="FW25">
        <v>32.520000000000003</v>
      </c>
      <c r="FX25">
        <v>31.395</v>
      </c>
      <c r="FY25">
        <v>30.27</v>
      </c>
      <c r="FZ25">
        <v>29.903000000000002</v>
      </c>
      <c r="GA25">
        <v>30.27</v>
      </c>
      <c r="GB25">
        <v>33.645000000000003</v>
      </c>
      <c r="GC25">
        <v>44.123000000000005</v>
      </c>
      <c r="GD25">
        <v>48.795000000000002</v>
      </c>
      <c r="GE25">
        <v>39.068000000000005</v>
      </c>
      <c r="GF25">
        <v>31.395</v>
      </c>
      <c r="GG25">
        <v>31.208000000000002</v>
      </c>
      <c r="GH25">
        <v>32.145000000000003</v>
      </c>
      <c r="GI25">
        <v>32.729999999999997</v>
      </c>
      <c r="GJ25">
        <v>31.598000000000003</v>
      </c>
      <c r="GK25">
        <v>30.473000000000003</v>
      </c>
      <c r="GL25">
        <v>30.09</v>
      </c>
      <c r="GM25">
        <v>30.473000000000003</v>
      </c>
      <c r="GN25">
        <v>33.863</v>
      </c>
      <c r="GO25">
        <v>44.408000000000001</v>
      </c>
      <c r="GP25">
        <v>49.118000000000002</v>
      </c>
      <c r="GQ25">
        <v>39.323</v>
      </c>
      <c r="GR25">
        <v>31.598000000000003</v>
      </c>
      <c r="GS25">
        <v>31.41</v>
      </c>
      <c r="GT25">
        <v>32.354999999999997</v>
      </c>
      <c r="GU25">
        <v>32.94</v>
      </c>
      <c r="GV25">
        <v>31.808</v>
      </c>
      <c r="GW25">
        <v>30.668000000000003</v>
      </c>
      <c r="GX25">
        <v>30.285</v>
      </c>
      <c r="GY25">
        <v>30.668000000000003</v>
      </c>
      <c r="GZ25">
        <v>34.08</v>
      </c>
      <c r="HA25">
        <v>44.693000000000005</v>
      </c>
      <c r="HB25">
        <v>49.433</v>
      </c>
      <c r="HC25">
        <v>39.578000000000003</v>
      </c>
      <c r="HD25">
        <v>31.808</v>
      </c>
      <c r="HE25">
        <v>31.62</v>
      </c>
      <c r="HF25">
        <v>32.564999999999998</v>
      </c>
      <c r="HG25">
        <v>33.15</v>
      </c>
      <c r="HH25">
        <v>32.01</v>
      </c>
      <c r="HI25">
        <v>30.863000000000003</v>
      </c>
      <c r="HJ25">
        <v>30.48</v>
      </c>
      <c r="HK25">
        <v>30.863000000000003</v>
      </c>
      <c r="HL25">
        <v>34.298000000000002</v>
      </c>
      <c r="HM25">
        <v>44.978000000000002</v>
      </c>
      <c r="HN25">
        <v>49.748000000000005</v>
      </c>
      <c r="HO25">
        <v>39.832999999999998</v>
      </c>
    </row>
    <row r="26" spans="1:223" ht="13.2" x14ac:dyDescent="0.25">
      <c r="A26" t="s">
        <v>128</v>
      </c>
      <c r="B26" s="248" t="s">
        <v>181</v>
      </c>
      <c r="T26">
        <v>20.625</v>
      </c>
      <c r="U26">
        <v>20.81</v>
      </c>
      <c r="V26">
        <v>24.375</v>
      </c>
      <c r="W26">
        <v>24.563000000000002</v>
      </c>
      <c r="X26">
        <v>24</v>
      </c>
      <c r="Y26">
        <v>23.625</v>
      </c>
      <c r="Z26">
        <v>23.25</v>
      </c>
      <c r="AA26">
        <v>26.625</v>
      </c>
      <c r="AB26">
        <v>32.625</v>
      </c>
      <c r="AC26">
        <v>37.5</v>
      </c>
      <c r="AD26">
        <v>43.875</v>
      </c>
      <c r="AE26">
        <v>36</v>
      </c>
      <c r="AF26">
        <v>26.813000000000002</v>
      </c>
      <c r="AG26">
        <v>25.688000000000002</v>
      </c>
      <c r="AH26">
        <v>26.25</v>
      </c>
      <c r="AI26">
        <v>26.625</v>
      </c>
      <c r="AJ26">
        <v>26.25</v>
      </c>
      <c r="AK26">
        <v>26.25</v>
      </c>
      <c r="AL26">
        <v>25.875</v>
      </c>
      <c r="AM26">
        <v>25.875</v>
      </c>
      <c r="AN26">
        <v>29.25</v>
      </c>
      <c r="AO26">
        <v>40.125</v>
      </c>
      <c r="AP26">
        <v>45</v>
      </c>
      <c r="AQ26">
        <v>35.625</v>
      </c>
      <c r="AR26">
        <v>27.75</v>
      </c>
      <c r="AS26">
        <v>26.625</v>
      </c>
      <c r="AT26">
        <v>26.625</v>
      </c>
      <c r="AU26">
        <v>27.113</v>
      </c>
      <c r="AV26">
        <v>26.76</v>
      </c>
      <c r="AW26">
        <v>26.76</v>
      </c>
      <c r="AX26">
        <v>26.414999999999999</v>
      </c>
      <c r="AY26">
        <v>26.414999999999999</v>
      </c>
      <c r="AZ26">
        <v>29.543000000000003</v>
      </c>
      <c r="BA26">
        <v>39.623000000000005</v>
      </c>
      <c r="BB26">
        <v>44.145000000000003</v>
      </c>
      <c r="BC26">
        <v>35.453000000000003</v>
      </c>
      <c r="BD26">
        <v>28.155000000000001</v>
      </c>
      <c r="BE26">
        <v>27.113</v>
      </c>
      <c r="BF26">
        <v>27.113</v>
      </c>
      <c r="BG26">
        <v>27.308</v>
      </c>
      <c r="BH26">
        <v>26.963000000000001</v>
      </c>
      <c r="BI26">
        <v>26.963000000000001</v>
      </c>
      <c r="BJ26">
        <v>26.61</v>
      </c>
      <c r="BK26">
        <v>26.61</v>
      </c>
      <c r="BL26">
        <v>29.76</v>
      </c>
      <c r="BM26">
        <v>39.914999999999999</v>
      </c>
      <c r="BN26">
        <v>44.468000000000004</v>
      </c>
      <c r="BO26">
        <v>35.715000000000003</v>
      </c>
      <c r="BP26">
        <v>28.364999999999998</v>
      </c>
      <c r="BQ26">
        <v>27.315000000000001</v>
      </c>
      <c r="BR26">
        <v>27.315000000000001</v>
      </c>
      <c r="BS26">
        <v>27.51</v>
      </c>
      <c r="BT26">
        <v>27.158000000000001</v>
      </c>
      <c r="BU26">
        <v>27.158000000000001</v>
      </c>
      <c r="BV26">
        <v>26.805</v>
      </c>
      <c r="BW26">
        <v>26.805</v>
      </c>
      <c r="BX26">
        <v>29.978000000000002</v>
      </c>
      <c r="BY26">
        <v>40.207999999999998</v>
      </c>
      <c r="BZ26">
        <v>44.798000000000002</v>
      </c>
      <c r="CA26">
        <v>35.978000000000002</v>
      </c>
      <c r="CB26">
        <v>28.568000000000001</v>
      </c>
      <c r="CC26">
        <v>27.51</v>
      </c>
      <c r="CD26">
        <v>27.51</v>
      </c>
      <c r="CE26">
        <v>27.713000000000001</v>
      </c>
      <c r="CF26">
        <v>27.36</v>
      </c>
      <c r="CG26">
        <v>27.36</v>
      </c>
      <c r="CH26">
        <v>27</v>
      </c>
      <c r="CI26">
        <v>27</v>
      </c>
      <c r="CJ26">
        <v>30.203000000000003</v>
      </c>
      <c r="CK26">
        <v>40.508000000000003</v>
      </c>
      <c r="CL26">
        <v>45.12</v>
      </c>
      <c r="CM26">
        <v>36.24</v>
      </c>
      <c r="CN26">
        <v>28.778000000000002</v>
      </c>
      <c r="CO26">
        <v>27.713000000000001</v>
      </c>
      <c r="CP26">
        <v>27.713000000000001</v>
      </c>
      <c r="CQ26">
        <v>27.914999999999999</v>
      </c>
      <c r="CR26">
        <v>27.555</v>
      </c>
      <c r="CS26">
        <v>27.555</v>
      </c>
      <c r="CT26">
        <v>27.195</v>
      </c>
      <c r="CU26">
        <v>27.195</v>
      </c>
      <c r="CV26">
        <v>30.42</v>
      </c>
      <c r="CW26">
        <v>40.799999999999997</v>
      </c>
      <c r="CX26">
        <v>45.45</v>
      </c>
      <c r="CY26">
        <v>36.503</v>
      </c>
      <c r="CZ26">
        <v>28.988000000000003</v>
      </c>
      <c r="DA26">
        <v>27.914999999999999</v>
      </c>
      <c r="DB26">
        <v>27.914999999999999</v>
      </c>
      <c r="DC26">
        <v>28.11</v>
      </c>
      <c r="DD26">
        <v>27.75</v>
      </c>
      <c r="DE26">
        <v>27.75</v>
      </c>
      <c r="DF26">
        <v>27.39</v>
      </c>
      <c r="DG26">
        <v>27.39</v>
      </c>
      <c r="DH26">
        <v>30.638000000000002</v>
      </c>
      <c r="DI26">
        <v>41.093000000000004</v>
      </c>
      <c r="DJ26">
        <v>45.78</v>
      </c>
      <c r="DK26">
        <v>36.765000000000001</v>
      </c>
      <c r="DL26">
        <v>29.198</v>
      </c>
      <c r="DM26">
        <v>28.118000000000002</v>
      </c>
      <c r="DN26">
        <v>28.118000000000002</v>
      </c>
      <c r="DO26">
        <v>28.313000000000002</v>
      </c>
      <c r="DP26">
        <v>27.953000000000003</v>
      </c>
      <c r="DQ26">
        <v>27.953000000000003</v>
      </c>
      <c r="DR26">
        <v>27.585000000000001</v>
      </c>
      <c r="DS26">
        <v>27.585000000000001</v>
      </c>
      <c r="DT26">
        <v>30.855</v>
      </c>
      <c r="DU26">
        <v>41.384999999999998</v>
      </c>
      <c r="DV26">
        <v>46.103000000000002</v>
      </c>
      <c r="DW26">
        <v>37.027999999999999</v>
      </c>
      <c r="DX26">
        <v>29.408000000000001</v>
      </c>
      <c r="DY26">
        <v>28.313000000000002</v>
      </c>
      <c r="DZ26">
        <v>28.313000000000002</v>
      </c>
      <c r="EA26">
        <v>28.515000000000001</v>
      </c>
      <c r="EB26">
        <v>28.148</v>
      </c>
      <c r="EC26">
        <v>28.148</v>
      </c>
      <c r="ED26">
        <v>27.788</v>
      </c>
      <c r="EE26">
        <v>27.788</v>
      </c>
      <c r="EF26">
        <v>31.073</v>
      </c>
      <c r="EG26">
        <v>41.678000000000004</v>
      </c>
      <c r="EH26">
        <v>46.433</v>
      </c>
      <c r="EI26">
        <v>37.29</v>
      </c>
      <c r="EJ26">
        <v>29.61</v>
      </c>
      <c r="EK26">
        <v>28.515000000000001</v>
      </c>
      <c r="EL26">
        <v>28.515000000000001</v>
      </c>
      <c r="EM26">
        <v>28.718</v>
      </c>
      <c r="EN26">
        <v>28.35</v>
      </c>
      <c r="EO26">
        <v>28.35</v>
      </c>
      <c r="EP26">
        <v>27.983000000000001</v>
      </c>
      <c r="EQ26">
        <v>27.983000000000001</v>
      </c>
      <c r="ER26">
        <v>31.29</v>
      </c>
      <c r="ES26">
        <v>41.97</v>
      </c>
      <c r="ET26">
        <v>46.755000000000003</v>
      </c>
      <c r="EU26">
        <v>37.553000000000004</v>
      </c>
      <c r="EV26">
        <v>29.82</v>
      </c>
      <c r="EW26">
        <v>28.718</v>
      </c>
      <c r="EX26">
        <v>28.718</v>
      </c>
      <c r="EY26">
        <v>28.92</v>
      </c>
      <c r="EZ26">
        <v>28.545000000000002</v>
      </c>
      <c r="FA26">
        <v>28.545000000000002</v>
      </c>
      <c r="FB26">
        <v>28.178000000000001</v>
      </c>
      <c r="FC26">
        <v>28.178000000000001</v>
      </c>
      <c r="FD26">
        <v>31.515000000000001</v>
      </c>
      <c r="FE26">
        <v>42.263000000000005</v>
      </c>
      <c r="FF26">
        <v>47.085000000000001</v>
      </c>
      <c r="FG26">
        <v>37.814999999999998</v>
      </c>
      <c r="FH26">
        <v>30.03</v>
      </c>
      <c r="FI26">
        <v>28.92</v>
      </c>
      <c r="FJ26">
        <v>28.92</v>
      </c>
      <c r="FK26">
        <v>29.114999999999998</v>
      </c>
      <c r="FL26">
        <v>28.748000000000001</v>
      </c>
      <c r="FM26">
        <v>28.748000000000001</v>
      </c>
      <c r="FN26">
        <v>28.373000000000001</v>
      </c>
      <c r="FO26">
        <v>28.373000000000001</v>
      </c>
      <c r="FP26">
        <v>31.733000000000001</v>
      </c>
      <c r="FQ26">
        <v>42.555</v>
      </c>
      <c r="FR26">
        <v>47.408000000000001</v>
      </c>
      <c r="FS26">
        <v>38.078000000000003</v>
      </c>
      <c r="FT26">
        <v>30.24</v>
      </c>
      <c r="FU26">
        <v>29.114999999999998</v>
      </c>
      <c r="FV26">
        <v>29.114999999999998</v>
      </c>
      <c r="FW26">
        <v>29.318000000000001</v>
      </c>
      <c r="FX26">
        <v>28.943000000000001</v>
      </c>
      <c r="FY26">
        <v>28.943000000000001</v>
      </c>
      <c r="FZ26">
        <v>28.568000000000001</v>
      </c>
      <c r="GA26">
        <v>28.568000000000001</v>
      </c>
      <c r="GB26">
        <v>31.95</v>
      </c>
      <c r="GC26">
        <v>42.854999999999997</v>
      </c>
      <c r="GD26">
        <v>47.738</v>
      </c>
      <c r="GE26">
        <v>38.340000000000003</v>
      </c>
      <c r="GF26">
        <v>30.45</v>
      </c>
      <c r="GG26">
        <v>29.318000000000001</v>
      </c>
      <c r="GH26">
        <v>29.318000000000001</v>
      </c>
      <c r="GI26">
        <v>29.52</v>
      </c>
      <c r="GJ26">
        <v>29.138000000000002</v>
      </c>
      <c r="GK26">
        <v>29.138000000000002</v>
      </c>
      <c r="GL26">
        <v>28.763000000000002</v>
      </c>
      <c r="GM26">
        <v>28.763000000000002</v>
      </c>
      <c r="GN26">
        <v>32.167999999999999</v>
      </c>
      <c r="GO26">
        <v>43.148000000000003</v>
      </c>
      <c r="GP26">
        <v>48.068000000000005</v>
      </c>
      <c r="GQ26">
        <v>38.603000000000002</v>
      </c>
      <c r="GR26">
        <v>30.653000000000002</v>
      </c>
      <c r="GS26">
        <v>29.52</v>
      </c>
      <c r="GT26">
        <v>29.52</v>
      </c>
      <c r="GU26">
        <v>29.723000000000003</v>
      </c>
      <c r="GV26">
        <v>29.34</v>
      </c>
      <c r="GW26">
        <v>29.34</v>
      </c>
      <c r="GX26">
        <v>28.958000000000002</v>
      </c>
      <c r="GY26">
        <v>28.958000000000002</v>
      </c>
      <c r="GZ26">
        <v>32.384999999999998</v>
      </c>
      <c r="HA26">
        <v>43.44</v>
      </c>
      <c r="HB26">
        <v>48.39</v>
      </c>
      <c r="HC26">
        <v>38.865000000000002</v>
      </c>
      <c r="HD26">
        <v>30.863000000000003</v>
      </c>
      <c r="HE26">
        <v>29.723000000000003</v>
      </c>
      <c r="HF26">
        <v>29.723000000000003</v>
      </c>
      <c r="HG26">
        <v>29.918000000000003</v>
      </c>
      <c r="HH26">
        <v>29.535</v>
      </c>
      <c r="HI26">
        <v>29.535</v>
      </c>
      <c r="HJ26">
        <v>29.153000000000002</v>
      </c>
      <c r="HK26">
        <v>29.153000000000002</v>
      </c>
      <c r="HL26">
        <v>32.61</v>
      </c>
      <c r="HM26">
        <v>43.733000000000004</v>
      </c>
      <c r="HN26">
        <v>48.72</v>
      </c>
      <c r="HO26">
        <v>39.128</v>
      </c>
    </row>
    <row r="27" spans="1:223" ht="13.2" x14ac:dyDescent="0.25">
      <c r="A27" t="s">
        <v>180</v>
      </c>
      <c r="B27" s="248" t="s">
        <v>181</v>
      </c>
      <c r="T27">
        <v>20.625</v>
      </c>
      <c r="U27">
        <v>20.81</v>
      </c>
      <c r="V27">
        <v>24.375</v>
      </c>
      <c r="W27">
        <v>24.563000000000002</v>
      </c>
      <c r="X27">
        <v>24</v>
      </c>
      <c r="Y27">
        <v>23.625</v>
      </c>
      <c r="Z27">
        <v>23.25</v>
      </c>
      <c r="AA27">
        <v>26.625</v>
      </c>
      <c r="AB27">
        <v>32.625</v>
      </c>
      <c r="AC27">
        <v>37.5</v>
      </c>
      <c r="AD27">
        <v>43.875</v>
      </c>
      <c r="AE27">
        <v>36</v>
      </c>
      <c r="AF27">
        <v>26.813000000000002</v>
      </c>
      <c r="AG27">
        <v>25.688000000000002</v>
      </c>
      <c r="AH27">
        <v>26.25</v>
      </c>
      <c r="AI27">
        <v>26.625</v>
      </c>
      <c r="AJ27">
        <v>26.25</v>
      </c>
      <c r="AK27">
        <v>26.25</v>
      </c>
      <c r="AL27">
        <v>25.875</v>
      </c>
      <c r="AM27">
        <v>25.875</v>
      </c>
      <c r="AN27">
        <v>29.25</v>
      </c>
      <c r="AO27">
        <v>40.125</v>
      </c>
      <c r="AP27">
        <v>45</v>
      </c>
      <c r="AQ27">
        <v>35.625</v>
      </c>
      <c r="AR27">
        <v>27.75</v>
      </c>
      <c r="AS27">
        <v>26.625</v>
      </c>
      <c r="AT27">
        <v>26.625</v>
      </c>
      <c r="AU27">
        <v>27.113</v>
      </c>
      <c r="AV27">
        <v>26.76</v>
      </c>
      <c r="AW27">
        <v>26.76</v>
      </c>
      <c r="AX27">
        <v>26.414999999999999</v>
      </c>
      <c r="AY27">
        <v>26.414999999999999</v>
      </c>
      <c r="AZ27">
        <v>29.543000000000003</v>
      </c>
      <c r="BA27">
        <v>39.623000000000005</v>
      </c>
      <c r="BB27">
        <v>44.145000000000003</v>
      </c>
      <c r="BC27">
        <v>35.453000000000003</v>
      </c>
      <c r="BD27">
        <v>28.155000000000001</v>
      </c>
      <c r="BE27">
        <v>27.113</v>
      </c>
      <c r="BF27">
        <v>27.113</v>
      </c>
      <c r="BG27">
        <v>27.308</v>
      </c>
      <c r="BH27">
        <v>26.963000000000001</v>
      </c>
      <c r="BI27">
        <v>26.963000000000001</v>
      </c>
      <c r="BJ27">
        <v>26.61</v>
      </c>
      <c r="BK27">
        <v>26.61</v>
      </c>
      <c r="BL27">
        <v>29.76</v>
      </c>
      <c r="BM27">
        <v>39.914999999999999</v>
      </c>
      <c r="BN27">
        <v>44.468000000000004</v>
      </c>
      <c r="BO27">
        <v>35.715000000000003</v>
      </c>
      <c r="BP27">
        <v>28.364999999999998</v>
      </c>
      <c r="BQ27">
        <v>27.315000000000001</v>
      </c>
      <c r="BR27">
        <v>27.315000000000001</v>
      </c>
      <c r="BS27">
        <v>27.51</v>
      </c>
      <c r="BT27">
        <v>27.158000000000001</v>
      </c>
      <c r="BU27">
        <v>27.158000000000001</v>
      </c>
      <c r="BV27">
        <v>26.805</v>
      </c>
      <c r="BW27">
        <v>26.805</v>
      </c>
      <c r="BX27">
        <v>29.978000000000002</v>
      </c>
      <c r="BY27">
        <v>40.207999999999998</v>
      </c>
      <c r="BZ27">
        <v>44.798000000000002</v>
      </c>
      <c r="CA27">
        <v>35.978000000000002</v>
      </c>
      <c r="CB27">
        <v>28.568000000000001</v>
      </c>
      <c r="CC27">
        <v>27.51</v>
      </c>
      <c r="CD27">
        <v>27.51</v>
      </c>
      <c r="CE27">
        <v>27.713000000000001</v>
      </c>
      <c r="CF27">
        <v>27.36</v>
      </c>
      <c r="CG27">
        <v>27.36</v>
      </c>
      <c r="CH27">
        <v>27</v>
      </c>
      <c r="CI27">
        <v>27</v>
      </c>
      <c r="CJ27">
        <v>30.203000000000003</v>
      </c>
      <c r="CK27">
        <v>40.508000000000003</v>
      </c>
      <c r="CL27">
        <v>45.12</v>
      </c>
      <c r="CM27">
        <v>36.24</v>
      </c>
      <c r="CN27">
        <v>28.778000000000002</v>
      </c>
      <c r="CO27">
        <v>27.713000000000001</v>
      </c>
      <c r="CP27">
        <v>27.713000000000001</v>
      </c>
      <c r="CQ27">
        <v>27.914999999999999</v>
      </c>
      <c r="CR27">
        <v>27.555</v>
      </c>
      <c r="CS27">
        <v>27.555</v>
      </c>
      <c r="CT27">
        <v>27.195</v>
      </c>
      <c r="CU27">
        <v>27.195</v>
      </c>
      <c r="CV27">
        <v>30.42</v>
      </c>
      <c r="CW27">
        <v>40.799999999999997</v>
      </c>
      <c r="CX27">
        <v>45.45</v>
      </c>
      <c r="CY27">
        <v>36.503</v>
      </c>
      <c r="CZ27">
        <v>28.988000000000003</v>
      </c>
      <c r="DA27">
        <v>27.914999999999999</v>
      </c>
      <c r="DB27">
        <v>27.914999999999999</v>
      </c>
      <c r="DC27">
        <v>28.11</v>
      </c>
      <c r="DD27">
        <v>27.75</v>
      </c>
      <c r="DE27">
        <v>27.75</v>
      </c>
      <c r="DF27">
        <v>27.39</v>
      </c>
      <c r="DG27">
        <v>27.39</v>
      </c>
      <c r="DH27">
        <v>30.638000000000002</v>
      </c>
      <c r="DI27">
        <v>41.093000000000004</v>
      </c>
      <c r="DJ27">
        <v>45.78</v>
      </c>
      <c r="DK27">
        <v>36.765000000000001</v>
      </c>
      <c r="DL27">
        <v>29.198</v>
      </c>
      <c r="DM27">
        <v>28.118000000000002</v>
      </c>
      <c r="DN27">
        <v>28.118000000000002</v>
      </c>
      <c r="DO27">
        <v>28.313000000000002</v>
      </c>
      <c r="DP27">
        <v>27.953000000000003</v>
      </c>
      <c r="DQ27">
        <v>27.953000000000003</v>
      </c>
      <c r="DR27">
        <v>27.585000000000001</v>
      </c>
      <c r="DS27">
        <v>27.585000000000001</v>
      </c>
      <c r="DT27">
        <v>30.855</v>
      </c>
      <c r="DU27">
        <v>41.384999999999998</v>
      </c>
      <c r="DV27">
        <v>46.103000000000002</v>
      </c>
      <c r="DW27">
        <v>37.027999999999999</v>
      </c>
      <c r="DX27">
        <v>29.408000000000001</v>
      </c>
      <c r="DY27">
        <v>28.313000000000002</v>
      </c>
      <c r="DZ27">
        <v>28.313000000000002</v>
      </c>
      <c r="EA27">
        <v>28.515000000000001</v>
      </c>
      <c r="EB27">
        <v>28.148</v>
      </c>
      <c r="EC27">
        <v>28.148</v>
      </c>
      <c r="ED27">
        <v>27.788</v>
      </c>
      <c r="EE27">
        <v>27.788</v>
      </c>
      <c r="EF27">
        <v>31.073</v>
      </c>
      <c r="EG27">
        <v>41.678000000000004</v>
      </c>
      <c r="EH27">
        <v>46.433</v>
      </c>
      <c r="EI27">
        <v>37.29</v>
      </c>
      <c r="EJ27">
        <v>29.61</v>
      </c>
      <c r="EK27">
        <v>28.515000000000001</v>
      </c>
      <c r="EL27">
        <v>28.515000000000001</v>
      </c>
      <c r="EM27">
        <v>28.718</v>
      </c>
      <c r="EN27">
        <v>28.35</v>
      </c>
      <c r="EO27">
        <v>28.35</v>
      </c>
      <c r="EP27">
        <v>27.983000000000001</v>
      </c>
      <c r="EQ27">
        <v>27.983000000000001</v>
      </c>
      <c r="ER27">
        <v>31.29</v>
      </c>
      <c r="ES27">
        <v>41.97</v>
      </c>
      <c r="ET27">
        <v>46.755000000000003</v>
      </c>
      <c r="EU27">
        <v>37.553000000000004</v>
      </c>
      <c r="EV27">
        <v>29.82</v>
      </c>
      <c r="EW27">
        <v>28.718</v>
      </c>
      <c r="EX27">
        <v>28.718</v>
      </c>
      <c r="EY27">
        <v>28.92</v>
      </c>
      <c r="EZ27">
        <v>28.545000000000002</v>
      </c>
      <c r="FA27">
        <v>28.545000000000002</v>
      </c>
      <c r="FB27">
        <v>28.178000000000001</v>
      </c>
      <c r="FC27">
        <v>28.178000000000001</v>
      </c>
      <c r="FD27">
        <v>31.515000000000001</v>
      </c>
      <c r="FE27">
        <v>42.263000000000005</v>
      </c>
      <c r="FF27">
        <v>47.085000000000001</v>
      </c>
      <c r="FG27">
        <v>37.814999999999998</v>
      </c>
      <c r="FH27">
        <v>30.03</v>
      </c>
      <c r="FI27">
        <v>28.92</v>
      </c>
      <c r="FJ27">
        <v>28.92</v>
      </c>
      <c r="FK27">
        <v>29.114999999999998</v>
      </c>
      <c r="FL27">
        <v>28.748000000000001</v>
      </c>
      <c r="FM27">
        <v>28.748000000000001</v>
      </c>
      <c r="FN27">
        <v>28.373000000000001</v>
      </c>
      <c r="FO27">
        <v>28.373000000000001</v>
      </c>
      <c r="FP27">
        <v>31.733000000000001</v>
      </c>
      <c r="FQ27">
        <v>42.555</v>
      </c>
      <c r="FR27">
        <v>47.408000000000001</v>
      </c>
      <c r="FS27">
        <v>38.078000000000003</v>
      </c>
      <c r="FT27">
        <v>30.24</v>
      </c>
      <c r="FU27">
        <v>29.114999999999998</v>
      </c>
      <c r="FV27">
        <v>29.114999999999998</v>
      </c>
      <c r="FW27">
        <v>29.318000000000001</v>
      </c>
      <c r="FX27">
        <v>28.943000000000001</v>
      </c>
      <c r="FY27">
        <v>28.943000000000001</v>
      </c>
      <c r="FZ27">
        <v>28.568000000000001</v>
      </c>
      <c r="GA27">
        <v>28.568000000000001</v>
      </c>
      <c r="GB27">
        <v>31.95</v>
      </c>
      <c r="GC27">
        <v>42.854999999999997</v>
      </c>
      <c r="GD27">
        <v>47.738</v>
      </c>
      <c r="GE27">
        <v>38.340000000000003</v>
      </c>
      <c r="GF27">
        <v>30.45</v>
      </c>
      <c r="GG27">
        <v>29.318000000000001</v>
      </c>
      <c r="GH27">
        <v>29.318000000000001</v>
      </c>
      <c r="GI27">
        <v>29.52</v>
      </c>
      <c r="GJ27">
        <v>29.138000000000002</v>
      </c>
      <c r="GK27">
        <v>29.138000000000002</v>
      </c>
      <c r="GL27">
        <v>28.763000000000002</v>
      </c>
      <c r="GM27">
        <v>28.763000000000002</v>
      </c>
      <c r="GN27">
        <v>32.167999999999999</v>
      </c>
      <c r="GO27">
        <v>43.148000000000003</v>
      </c>
      <c r="GP27">
        <v>48.068000000000005</v>
      </c>
      <c r="GQ27">
        <v>38.603000000000002</v>
      </c>
      <c r="GR27">
        <v>30.653000000000002</v>
      </c>
      <c r="GS27">
        <v>29.52</v>
      </c>
      <c r="GT27">
        <v>29.52</v>
      </c>
      <c r="GU27">
        <v>29.723000000000003</v>
      </c>
      <c r="GV27">
        <v>29.34</v>
      </c>
      <c r="GW27">
        <v>29.34</v>
      </c>
      <c r="GX27">
        <v>28.958000000000002</v>
      </c>
      <c r="GY27">
        <v>28.958000000000002</v>
      </c>
      <c r="GZ27">
        <v>32.384999999999998</v>
      </c>
      <c r="HA27">
        <v>43.44</v>
      </c>
      <c r="HB27">
        <v>48.39</v>
      </c>
      <c r="HC27">
        <v>38.865000000000002</v>
      </c>
      <c r="HD27">
        <v>30.863000000000003</v>
      </c>
      <c r="HE27">
        <v>29.723000000000003</v>
      </c>
      <c r="HF27">
        <v>29.723000000000003</v>
      </c>
      <c r="HG27">
        <v>29.918000000000003</v>
      </c>
      <c r="HH27">
        <v>29.535</v>
      </c>
      <c r="HI27">
        <v>29.535</v>
      </c>
      <c r="HJ27">
        <v>29.153000000000002</v>
      </c>
      <c r="HK27">
        <v>29.153000000000002</v>
      </c>
      <c r="HL27">
        <v>32.61</v>
      </c>
      <c r="HM27">
        <v>43.733000000000004</v>
      </c>
      <c r="HN27">
        <v>48.72</v>
      </c>
      <c r="HO27">
        <v>39.128</v>
      </c>
    </row>
    <row r="28" spans="1:223" ht="13.2" x14ac:dyDescent="0.25">
      <c r="B28" s="248"/>
    </row>
    <row r="29" spans="1:223" ht="13.2" x14ac:dyDescent="0.25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3.2" x14ac:dyDescent="0.25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3.2" x14ac:dyDescent="0.25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3.2" x14ac:dyDescent="0.25">
      <c r="B32" s="248"/>
    </row>
    <row r="33" spans="2:242" ht="13.2" x14ac:dyDescent="0.25">
      <c r="B33" s="248"/>
    </row>
    <row r="34" spans="2:242" ht="13.2" x14ac:dyDescent="0.25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14.402999999999999</v>
      </c>
      <c r="U34">
        <f t="shared" si="0"/>
        <v>15.167000000000002</v>
      </c>
      <c r="V34">
        <f t="shared" si="0"/>
        <v>11.854999999999997</v>
      </c>
      <c r="W34">
        <f t="shared" si="0"/>
        <v>10.947999999999997</v>
      </c>
      <c r="X34">
        <f t="shared" si="0"/>
        <v>9.1069999999999993</v>
      </c>
      <c r="Y34">
        <f t="shared" si="0"/>
        <v>7.1129999999999995</v>
      </c>
      <c r="Z34">
        <f t="shared" si="0"/>
        <v>6.9499999999999993</v>
      </c>
      <c r="AA34">
        <f t="shared" si="0"/>
        <v>8.0799999999999983</v>
      </c>
      <c r="AB34">
        <f t="shared" si="0"/>
        <v>25.125</v>
      </c>
      <c r="AC34">
        <f t="shared" si="0"/>
        <v>22.870999999999999</v>
      </c>
      <c r="AD34">
        <f t="shared" si="0"/>
        <v>44.322000000000003</v>
      </c>
      <c r="AE34">
        <f t="shared" si="0"/>
        <v>21.6</v>
      </c>
      <c r="AF34">
        <f t="shared" si="0"/>
        <v>14.952000000000002</v>
      </c>
      <c r="AG34">
        <f t="shared" si="0"/>
        <v>4.6459999999999972</v>
      </c>
      <c r="AH34">
        <f t="shared" si="0"/>
        <v>4.9669999999999987</v>
      </c>
      <c r="AI34">
        <f t="shared" si="0"/>
        <v>4.2669999999999995</v>
      </c>
      <c r="AJ34">
        <f t="shared" si="0"/>
        <v>5.570999999999998</v>
      </c>
      <c r="AK34">
        <f t="shared" si="0"/>
        <v>3.3709999999999987</v>
      </c>
      <c r="AL34">
        <f t="shared" si="0"/>
        <v>4.0670000000000002</v>
      </c>
      <c r="AM34">
        <f t="shared" si="0"/>
        <v>4.3959999999999972</v>
      </c>
      <c r="AN34">
        <f t="shared" si="0"/>
        <v>14.667000000000002</v>
      </c>
      <c r="AO34">
        <f t="shared" si="0"/>
        <v>13.088999999999999</v>
      </c>
      <c r="AP34">
        <f t="shared" si="0"/>
        <v>25.715999999999998</v>
      </c>
      <c r="AQ34">
        <f t="shared" si="0"/>
        <v>8.2079999999999984</v>
      </c>
      <c r="AR34">
        <f t="shared" si="0"/>
        <v>11.468999999999998</v>
      </c>
      <c r="AS34">
        <f t="shared" si="0"/>
        <v>5.6499999999999986</v>
      </c>
      <c r="AT34">
        <f t="shared" si="0"/>
        <v>4.3300000000000018</v>
      </c>
      <c r="AU34">
        <f t="shared" si="0"/>
        <v>1.4690000000000012</v>
      </c>
      <c r="AV34">
        <f t="shared" si="0"/>
        <v>3.1139999999999972</v>
      </c>
      <c r="AW34">
        <f t="shared" si="0"/>
        <v>1.3679999999999986</v>
      </c>
      <c r="AX34">
        <f t="shared" si="0"/>
        <v>2.3050000000000033</v>
      </c>
      <c r="AY34">
        <f t="shared" si="0"/>
        <v>3.0800000000000018</v>
      </c>
      <c r="AZ34">
        <f t="shared" si="0"/>
        <v>10.045999999999999</v>
      </c>
      <c r="BA34">
        <f t="shared" si="0"/>
        <v>9.5869999999999997</v>
      </c>
      <c r="BB34">
        <f t="shared" si="0"/>
        <v>19.198999999999998</v>
      </c>
      <c r="BC34">
        <f t="shared" si="0"/>
        <v>5.8820000000000014</v>
      </c>
      <c r="BD34">
        <f t="shared" si="0"/>
        <v>9.3090000000000011</v>
      </c>
      <c r="BE34">
        <f t="shared" si="0"/>
        <v>4.2759999999999962</v>
      </c>
      <c r="BF34">
        <f t="shared" si="0"/>
        <v>3.661999999999999</v>
      </c>
      <c r="BG34">
        <f t="shared" si="0"/>
        <v>1.8370000000000033</v>
      </c>
      <c r="BH34">
        <f t="shared" si="0"/>
        <v>3.1739999999999959</v>
      </c>
      <c r="BI34">
        <f t="shared" si="0"/>
        <v>1.7149999999999999</v>
      </c>
      <c r="BJ34">
        <f t="shared" si="0"/>
        <v>2.5350000000000001</v>
      </c>
      <c r="BK34">
        <f t="shared" si="0"/>
        <v>3.2219999999999978</v>
      </c>
      <c r="BL34">
        <f t="shared" si="0"/>
        <v>9.7330000000000005</v>
      </c>
      <c r="BM34">
        <f t="shared" si="0"/>
        <v>10.317</v>
      </c>
      <c r="BN34">
        <f t="shared" si="0"/>
        <v>18.119999999999997</v>
      </c>
      <c r="BO34">
        <f t="shared" si="0"/>
        <v>6.2669999999999995</v>
      </c>
      <c r="BP34">
        <f t="shared" si="0"/>
        <v>8.8580000000000005</v>
      </c>
      <c r="BQ34">
        <f t="shared" si="0"/>
        <v>4.240000000000002</v>
      </c>
      <c r="BR34">
        <f t="shared" si="0"/>
        <v>3.713000000000001</v>
      </c>
      <c r="BS34">
        <f t="shared" si="0"/>
        <v>2.0969999999999978</v>
      </c>
      <c r="BT34">
        <f t="shared" si="0"/>
        <v>3.3919999999999995</v>
      </c>
      <c r="BU34">
        <f t="shared" si="0"/>
        <v>2.0399999999999991</v>
      </c>
      <c r="BV34">
        <f t="shared" si="0"/>
        <v>3.032</v>
      </c>
      <c r="BW34">
        <f t="shared" si="0"/>
        <v>3.1329999999999991</v>
      </c>
      <c r="BX34">
        <f t="shared" si="0"/>
        <v>9.4399999999999942</v>
      </c>
      <c r="BY34">
        <f t="shared" si="0"/>
        <v>10.708999999999996</v>
      </c>
      <c r="BZ34">
        <f t="shared" si="0"/>
        <v>17.615000000000002</v>
      </c>
      <c r="CA34">
        <f t="shared" si="0"/>
        <v>6.5910000000000011</v>
      </c>
      <c r="CB34">
        <f t="shared" si="0"/>
        <v>8.4649999999999999</v>
      </c>
      <c r="CC34">
        <f t="shared" si="0"/>
        <v>4.2369999999999983</v>
      </c>
      <c r="CD34">
        <f t="shared" si="0"/>
        <v>4.004999999999999</v>
      </c>
      <c r="CE34">
        <f t="shared" ref="CE34:EP34" si="1">CE31-CE15</f>
        <v>2.2809999999999988</v>
      </c>
      <c r="CF34">
        <f t="shared" si="1"/>
        <v>3.6579999999999977</v>
      </c>
      <c r="CG34">
        <f t="shared" si="1"/>
        <v>2.4130000000000003</v>
      </c>
      <c r="CH34">
        <f t="shared" si="1"/>
        <v>3.3230000000000004</v>
      </c>
      <c r="CI34">
        <f t="shared" si="1"/>
        <v>3.3999999999999986</v>
      </c>
      <c r="CJ34">
        <f t="shared" si="1"/>
        <v>9.2129999999999974</v>
      </c>
      <c r="CK34">
        <f t="shared" si="1"/>
        <v>10.840999999999998</v>
      </c>
      <c r="CL34">
        <f t="shared" si="1"/>
        <v>16.917999999999996</v>
      </c>
      <c r="CM34">
        <f t="shared" si="1"/>
        <v>7.0510000000000019</v>
      </c>
      <c r="CN34">
        <f t="shared" si="1"/>
        <v>7.6720000000000006</v>
      </c>
      <c r="CO34">
        <f t="shared" si="1"/>
        <v>4.3349999999999973</v>
      </c>
      <c r="CP34">
        <f t="shared" si="1"/>
        <v>4.1219999999999999</v>
      </c>
      <c r="CQ34">
        <f t="shared" si="1"/>
        <v>2.5030000000000001</v>
      </c>
      <c r="CR34">
        <f t="shared" si="1"/>
        <v>3.8389999999999986</v>
      </c>
      <c r="CS34">
        <f t="shared" si="1"/>
        <v>2.884999999999998</v>
      </c>
      <c r="CT34">
        <f t="shared" si="1"/>
        <v>3.2930000000000028</v>
      </c>
      <c r="CU34">
        <f t="shared" si="1"/>
        <v>3.6289999999999978</v>
      </c>
      <c r="CV34">
        <f t="shared" si="1"/>
        <v>9.6209999999999987</v>
      </c>
      <c r="CW34">
        <f t="shared" si="1"/>
        <v>10.337</v>
      </c>
      <c r="CX34">
        <f t="shared" si="1"/>
        <v>17.326000000000001</v>
      </c>
      <c r="CY34">
        <f t="shared" si="1"/>
        <v>6.8819999999999979</v>
      </c>
      <c r="CZ34">
        <f t="shared" si="1"/>
        <v>7.5229999999999997</v>
      </c>
      <c r="DA34">
        <f t="shared" si="1"/>
        <v>4.6679999999999993</v>
      </c>
      <c r="DB34">
        <f t="shared" si="1"/>
        <v>4.0089999999999968</v>
      </c>
      <c r="DC34">
        <f t="shared" si="1"/>
        <v>2.7239999999999966</v>
      </c>
      <c r="DD34">
        <f t="shared" si="1"/>
        <v>4.051999999999996</v>
      </c>
      <c r="DE34">
        <f t="shared" si="1"/>
        <v>3.1689999999999969</v>
      </c>
      <c r="DF34">
        <f t="shared" si="1"/>
        <v>3.5120000000000005</v>
      </c>
      <c r="DG34">
        <f t="shared" si="1"/>
        <v>4.0860000000000021</v>
      </c>
      <c r="DH34">
        <f t="shared" si="1"/>
        <v>8.9450000000000003</v>
      </c>
      <c r="DI34">
        <f t="shared" si="1"/>
        <v>10.425999999999995</v>
      </c>
      <c r="DJ34">
        <f t="shared" si="1"/>
        <v>16.945</v>
      </c>
      <c r="DK34">
        <f t="shared" si="1"/>
        <v>7.0289999999999999</v>
      </c>
      <c r="DL34">
        <f t="shared" si="1"/>
        <v>7.3900000000000006</v>
      </c>
      <c r="DM34">
        <f t="shared" si="1"/>
        <v>4.7459999999999987</v>
      </c>
      <c r="DN34">
        <f t="shared" si="1"/>
        <v>4.1170000000000009</v>
      </c>
      <c r="DO34">
        <f t="shared" si="1"/>
        <v>3.0389999999999979</v>
      </c>
      <c r="DP34">
        <f t="shared" si="1"/>
        <v>4.2289999999999992</v>
      </c>
      <c r="DQ34">
        <f t="shared" si="1"/>
        <v>3.2270000000000003</v>
      </c>
      <c r="DR34">
        <f t="shared" si="1"/>
        <v>3.7249999999999979</v>
      </c>
      <c r="DS34">
        <f t="shared" si="1"/>
        <v>4.2750000000000021</v>
      </c>
      <c r="DT34">
        <f t="shared" si="1"/>
        <v>8.8290000000000006</v>
      </c>
      <c r="DU34">
        <f t="shared" si="1"/>
        <v>10.488000000000003</v>
      </c>
      <c r="DV34">
        <f t="shared" si="1"/>
        <v>16.596</v>
      </c>
      <c r="DW34">
        <f t="shared" si="1"/>
        <v>7.1539999999999999</v>
      </c>
      <c r="DX34">
        <f t="shared" si="1"/>
        <v>7.7209999999999965</v>
      </c>
      <c r="DY34">
        <f t="shared" si="1"/>
        <v>4.5590000000000011</v>
      </c>
      <c r="DZ34">
        <f t="shared" si="1"/>
        <v>4.2139999999999986</v>
      </c>
      <c r="EA34">
        <f t="shared" si="1"/>
        <v>3.1760000000000019</v>
      </c>
      <c r="EB34">
        <f t="shared" si="1"/>
        <v>4.3589999999999982</v>
      </c>
      <c r="EC34">
        <f t="shared" si="1"/>
        <v>3.4079999999999977</v>
      </c>
      <c r="ED34">
        <f t="shared" si="1"/>
        <v>3.8679999999999986</v>
      </c>
      <c r="EE34">
        <f t="shared" si="1"/>
        <v>4.3949999999999996</v>
      </c>
      <c r="EF34">
        <f t="shared" si="1"/>
        <v>8.7689999999999984</v>
      </c>
      <c r="EG34">
        <f t="shared" si="1"/>
        <v>11.355999999999998</v>
      </c>
      <c r="EH34">
        <f t="shared" si="1"/>
        <v>15.519999999999996</v>
      </c>
      <c r="EI34">
        <f t="shared" si="1"/>
        <v>7.3049999999999962</v>
      </c>
      <c r="EJ34">
        <f t="shared" si="1"/>
        <v>7.629999999999999</v>
      </c>
      <c r="EK34">
        <f t="shared" si="1"/>
        <v>4.615000000000002</v>
      </c>
      <c r="EL34">
        <f t="shared" si="1"/>
        <v>4.291999999999998</v>
      </c>
      <c r="EM34">
        <f t="shared" si="1"/>
        <v>3.3329999999999984</v>
      </c>
      <c r="EN34">
        <f t="shared" si="1"/>
        <v>4.4789999999999992</v>
      </c>
      <c r="EO34">
        <f t="shared" si="1"/>
        <v>3.5819999999999972</v>
      </c>
      <c r="EP34">
        <f t="shared" si="1"/>
        <v>4.245000000000001</v>
      </c>
      <c r="EQ34">
        <f t="shared" ref="EQ34:HB34" si="2">EQ31-EQ15</f>
        <v>4.2959999999999994</v>
      </c>
      <c r="ER34">
        <f t="shared" si="2"/>
        <v>8.7209999999999965</v>
      </c>
      <c r="ES34">
        <f t="shared" si="2"/>
        <v>11.532</v>
      </c>
      <c r="ET34">
        <f t="shared" si="2"/>
        <v>15.359999999999996</v>
      </c>
      <c r="EU34">
        <f t="shared" si="2"/>
        <v>7.9199999999999982</v>
      </c>
      <c r="EV34">
        <f t="shared" si="2"/>
        <v>7.1189999999999998</v>
      </c>
      <c r="EW34">
        <f t="shared" si="2"/>
        <v>4.6769999999999996</v>
      </c>
      <c r="EX34">
        <f t="shared" si="2"/>
        <v>4.5659999999999989</v>
      </c>
      <c r="EY34">
        <f t="shared" si="2"/>
        <v>3.3969999999999985</v>
      </c>
      <c r="EZ34">
        <f t="shared" si="2"/>
        <v>4.6780000000000008</v>
      </c>
      <c r="FA34">
        <f t="shared" si="2"/>
        <v>3.9919999999999973</v>
      </c>
      <c r="FB34">
        <f t="shared" si="2"/>
        <v>4.213000000000001</v>
      </c>
      <c r="FC34">
        <f t="shared" si="2"/>
        <v>4.5029999999999966</v>
      </c>
      <c r="FD34">
        <f t="shared" si="2"/>
        <v>9.2160000000000011</v>
      </c>
      <c r="FE34">
        <f t="shared" si="2"/>
        <v>10.739999999999998</v>
      </c>
      <c r="FF34">
        <f t="shared" si="2"/>
        <v>15.032</v>
      </c>
      <c r="FG34">
        <f t="shared" si="2"/>
        <v>7.9379999999999988</v>
      </c>
      <c r="FH34">
        <f t="shared" si="2"/>
        <v>7.1039999999999957</v>
      </c>
      <c r="FI34">
        <f t="shared" si="2"/>
        <v>4.8069999999999986</v>
      </c>
      <c r="FJ34">
        <f t="shared" si="2"/>
        <v>4.7169999999999987</v>
      </c>
      <c r="FK34">
        <f t="shared" si="2"/>
        <v>3.519999999999996</v>
      </c>
      <c r="FL34">
        <f t="shared" si="2"/>
        <v>4.786999999999999</v>
      </c>
      <c r="FM34">
        <f t="shared" si="2"/>
        <v>4.1729999999999983</v>
      </c>
      <c r="FN34">
        <f t="shared" si="2"/>
        <v>4.3609999999999971</v>
      </c>
      <c r="FO34">
        <f t="shared" si="2"/>
        <v>4.6579999999999977</v>
      </c>
      <c r="FP34">
        <f t="shared" si="2"/>
        <v>9.2420000000000009</v>
      </c>
      <c r="FQ34">
        <f t="shared" si="2"/>
        <v>10.747999999999994</v>
      </c>
      <c r="FR34">
        <f t="shared" si="2"/>
        <v>15.845000000000002</v>
      </c>
      <c r="FS34">
        <f t="shared" si="2"/>
        <v>7.5159999999999982</v>
      </c>
      <c r="FT34">
        <f t="shared" si="2"/>
        <v>7.1260000000000012</v>
      </c>
      <c r="FU34">
        <f t="shared" si="2"/>
        <v>5.1489999999999974</v>
      </c>
      <c r="FV34">
        <f t="shared" si="2"/>
        <v>4.6020000000000003</v>
      </c>
      <c r="FW34">
        <f t="shared" si="2"/>
        <v>3.8029999999999973</v>
      </c>
      <c r="FX34">
        <f t="shared" si="2"/>
        <v>5.1479999999999997</v>
      </c>
      <c r="FY34">
        <f t="shared" si="2"/>
        <v>4.34</v>
      </c>
      <c r="FZ34">
        <f t="shared" si="2"/>
        <v>4.7789999999999999</v>
      </c>
      <c r="GA34">
        <f t="shared" si="2"/>
        <v>5.0769999999999982</v>
      </c>
      <c r="GB34">
        <f t="shared" si="2"/>
        <v>8.7250000000000014</v>
      </c>
      <c r="GC34">
        <f t="shared" si="2"/>
        <v>10.759</v>
      </c>
      <c r="GD34">
        <f t="shared" si="2"/>
        <v>15.688999999999997</v>
      </c>
      <c r="GE34">
        <f t="shared" si="2"/>
        <v>7.5609999999999999</v>
      </c>
      <c r="GF34">
        <f t="shared" si="2"/>
        <v>7.597999999999999</v>
      </c>
      <c r="GG34">
        <f t="shared" si="2"/>
        <v>5.5489999999999959</v>
      </c>
      <c r="GH34">
        <f t="shared" si="2"/>
        <v>4.7189999999999976</v>
      </c>
      <c r="GI34">
        <f t="shared" si="2"/>
        <v>-26.181000000000001</v>
      </c>
      <c r="GJ34">
        <f t="shared" si="2"/>
        <v>-26.572000000000003</v>
      </c>
      <c r="GK34">
        <f t="shared" si="2"/>
        <v>-26.377000000000002</v>
      </c>
      <c r="GL34">
        <f t="shared" si="2"/>
        <v>-26.364999999999998</v>
      </c>
      <c r="GM34">
        <f t="shared" si="2"/>
        <v>-26.151</v>
      </c>
      <c r="GN34">
        <f t="shared" si="2"/>
        <v>-26.204999999999998</v>
      </c>
      <c r="GO34">
        <f t="shared" si="2"/>
        <v>-24.536000000000001</v>
      </c>
      <c r="GP34">
        <f t="shared" si="2"/>
        <v>-26.91</v>
      </c>
      <c r="GQ34">
        <f t="shared" si="2"/>
        <v>-27.053000000000001</v>
      </c>
      <c r="GR34">
        <f t="shared" si="2"/>
        <v>-27.056000000000001</v>
      </c>
      <c r="GS34">
        <f t="shared" si="2"/>
        <v>-25.908000000000001</v>
      </c>
      <c r="GT34">
        <f t="shared" si="2"/>
        <v>-26.372</v>
      </c>
      <c r="GU34">
        <f t="shared" si="2"/>
        <v>-26.366</v>
      </c>
      <c r="GV34">
        <f t="shared" si="2"/>
        <v>-26.734000000000002</v>
      </c>
      <c r="GW34">
        <f t="shared" si="2"/>
        <v>-26.698</v>
      </c>
      <c r="GX34">
        <f t="shared" si="2"/>
        <v>-26.301000000000002</v>
      </c>
      <c r="GY34">
        <f t="shared" si="2"/>
        <v>-26.461000000000002</v>
      </c>
      <c r="GZ34">
        <f t="shared" si="2"/>
        <v>-26.387</v>
      </c>
      <c r="HA34">
        <f t="shared" si="2"/>
        <v>-24.714000000000002</v>
      </c>
      <c r="HB34">
        <f t="shared" si="2"/>
        <v>-27.104000000000003</v>
      </c>
      <c r="HC34">
        <f t="shared" ref="HC34:IH34" si="3">HC31-HC15</f>
        <v>-27.245000000000001</v>
      </c>
      <c r="HD34">
        <f t="shared" si="3"/>
        <v>-27.253</v>
      </c>
      <c r="HE34">
        <f t="shared" si="3"/>
        <v>-26.107000000000003</v>
      </c>
      <c r="HF34">
        <f t="shared" si="3"/>
        <v>-26.418000000000003</v>
      </c>
      <c r="HG34">
        <f t="shared" si="3"/>
        <v>-26.717000000000002</v>
      </c>
      <c r="HH34">
        <f t="shared" si="3"/>
        <v>-26.936</v>
      </c>
      <c r="HI34">
        <f t="shared" si="3"/>
        <v>-26.764000000000003</v>
      </c>
      <c r="HJ34">
        <f t="shared" si="3"/>
        <v>-26.616</v>
      </c>
      <c r="HK34">
        <f t="shared" si="3"/>
        <v>-26.65</v>
      </c>
      <c r="HL34">
        <f t="shared" si="3"/>
        <v>-26.581</v>
      </c>
      <c r="HM34">
        <f t="shared" si="3"/>
        <v>-24.891999999999999</v>
      </c>
      <c r="HN34">
        <f t="shared" si="3"/>
        <v>-27.295000000000002</v>
      </c>
      <c r="HO34">
        <f t="shared" si="3"/>
        <v>-26.867000000000001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3.2" x14ac:dyDescent="0.25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20.625</v>
      </c>
      <c r="U35">
        <f t="shared" si="4"/>
        <v>15.940000000000001</v>
      </c>
      <c r="V35">
        <f t="shared" si="4"/>
        <v>12.375</v>
      </c>
      <c r="W35">
        <f t="shared" si="4"/>
        <v>12.186999999999998</v>
      </c>
      <c r="X35">
        <f t="shared" si="4"/>
        <v>7.5</v>
      </c>
      <c r="Y35">
        <f t="shared" si="4"/>
        <v>5.625</v>
      </c>
      <c r="Z35">
        <f t="shared" si="4"/>
        <v>6</v>
      </c>
      <c r="AA35">
        <f t="shared" si="4"/>
        <v>2.625</v>
      </c>
      <c r="AB35">
        <f t="shared" si="4"/>
        <v>8.625</v>
      </c>
      <c r="AC35">
        <f t="shared" si="4"/>
        <v>17.25</v>
      </c>
      <c r="AD35">
        <f t="shared" si="4"/>
        <v>19.875</v>
      </c>
      <c r="AE35">
        <f t="shared" si="4"/>
        <v>14.25</v>
      </c>
      <c r="AF35">
        <f t="shared" si="4"/>
        <v>5.4369999999999976</v>
      </c>
      <c r="AG35">
        <f t="shared" si="4"/>
        <v>2.0619999999999976</v>
      </c>
      <c r="AH35">
        <f t="shared" si="4"/>
        <v>1.5</v>
      </c>
      <c r="AI35">
        <f t="shared" si="4"/>
        <v>1.125</v>
      </c>
      <c r="AJ35">
        <f t="shared" si="4"/>
        <v>0.75</v>
      </c>
      <c r="AK35">
        <f t="shared" si="4"/>
        <v>-2.25</v>
      </c>
      <c r="AL35">
        <f t="shared" si="4"/>
        <v>-3.375</v>
      </c>
      <c r="AM35">
        <f t="shared" si="4"/>
        <v>-3.375</v>
      </c>
      <c r="AN35">
        <f t="shared" si="4"/>
        <v>0</v>
      </c>
      <c r="AO35">
        <f t="shared" si="4"/>
        <v>8.625</v>
      </c>
      <c r="AP35">
        <f t="shared" si="4"/>
        <v>11.25</v>
      </c>
      <c r="AQ35">
        <f t="shared" si="4"/>
        <v>9.375</v>
      </c>
      <c r="AR35">
        <f t="shared" si="4"/>
        <v>-3</v>
      </c>
      <c r="AS35">
        <f t="shared" si="4"/>
        <v>-1.875</v>
      </c>
      <c r="AT35">
        <f t="shared" si="4"/>
        <v>-1.125</v>
      </c>
      <c r="AU35">
        <f t="shared" si="4"/>
        <v>-0.78000000000000114</v>
      </c>
      <c r="AV35">
        <f t="shared" si="4"/>
        <v>-0.99699999999999989</v>
      </c>
      <c r="AW35">
        <f t="shared" si="4"/>
        <v>-3.3520000000000003</v>
      </c>
      <c r="AX35">
        <f t="shared" si="4"/>
        <v>-4.1769999999999996</v>
      </c>
      <c r="AY35">
        <f t="shared" si="4"/>
        <v>-4.1549999999999976</v>
      </c>
      <c r="AZ35">
        <f t="shared" si="4"/>
        <v>-1.9050000000000011</v>
      </c>
      <c r="BA35">
        <f t="shared" si="4"/>
        <v>3.5319999999999965</v>
      </c>
      <c r="BB35">
        <f t="shared" si="4"/>
        <v>5.009999999999998</v>
      </c>
      <c r="BC35">
        <f t="shared" si="4"/>
        <v>4.7919999999999945</v>
      </c>
      <c r="BD35">
        <f t="shared" si="4"/>
        <v>-4.0130000000000017</v>
      </c>
      <c r="BE35">
        <f t="shared" si="4"/>
        <v>-2.9480000000000004</v>
      </c>
      <c r="BF35">
        <f t="shared" si="4"/>
        <v>-2.3329999999999984</v>
      </c>
      <c r="BG35">
        <f t="shared" si="4"/>
        <v>-0.33800000000000097</v>
      </c>
      <c r="BH35">
        <f t="shared" si="4"/>
        <v>-0.48799999999999955</v>
      </c>
      <c r="BI35">
        <f t="shared" si="4"/>
        <v>-2.4980000000000011</v>
      </c>
      <c r="BJ35">
        <f t="shared" si="4"/>
        <v>-3.1419999999999995</v>
      </c>
      <c r="BK35">
        <f t="shared" si="4"/>
        <v>-3.1269999999999989</v>
      </c>
      <c r="BL35">
        <f t="shared" si="4"/>
        <v>-1.6800000000000033</v>
      </c>
      <c r="BM35">
        <f t="shared" si="4"/>
        <v>1.4399999999999977</v>
      </c>
      <c r="BN35">
        <f t="shared" si="4"/>
        <v>2.0249999999999986</v>
      </c>
      <c r="BO35">
        <f t="shared" si="4"/>
        <v>3.1579999999999941</v>
      </c>
      <c r="BP35">
        <f t="shared" si="4"/>
        <v>-3.2699999999999996</v>
      </c>
      <c r="BQ35">
        <f t="shared" si="4"/>
        <v>-2.1970000000000027</v>
      </c>
      <c r="BR35">
        <f t="shared" si="4"/>
        <v>-1.6730000000000018</v>
      </c>
      <c r="BS35">
        <f t="shared" si="4"/>
        <v>2.9999999999997584E-2</v>
      </c>
      <c r="BT35">
        <f t="shared" si="4"/>
        <v>-3.8000000000000256E-2</v>
      </c>
      <c r="BU35">
        <f t="shared" si="4"/>
        <v>-1.7630000000000017</v>
      </c>
      <c r="BV35">
        <f t="shared" si="4"/>
        <v>-2.2570000000000014</v>
      </c>
      <c r="BW35">
        <f t="shared" si="4"/>
        <v>-2.25</v>
      </c>
      <c r="BX35">
        <f t="shared" si="4"/>
        <v>-1.485000000000003</v>
      </c>
      <c r="BY35">
        <f t="shared" si="4"/>
        <v>-0.3609999999999971</v>
      </c>
      <c r="BZ35">
        <f t="shared" si="4"/>
        <v>-0.55499999999999972</v>
      </c>
      <c r="CA35">
        <f t="shared" si="4"/>
        <v>1.7469999999999999</v>
      </c>
      <c r="CB35">
        <f t="shared" si="4"/>
        <v>-2.625</v>
      </c>
      <c r="CC35">
        <f t="shared" si="4"/>
        <v>-1.5520000000000032</v>
      </c>
      <c r="CD35">
        <f t="shared" si="4"/>
        <v>-1.1020000000000003</v>
      </c>
      <c r="CE35">
        <f t="shared" ref="CE35:EP35" si="5">CE29-CE26</f>
        <v>0.22499999999999787</v>
      </c>
      <c r="CF35">
        <f t="shared" si="5"/>
        <v>0.2029999999999994</v>
      </c>
      <c r="CG35">
        <f t="shared" si="5"/>
        <v>-1.3569999999999993</v>
      </c>
      <c r="CH35">
        <f t="shared" si="5"/>
        <v>-1.7699999999999996</v>
      </c>
      <c r="CI35">
        <f t="shared" si="5"/>
        <v>-1.7620000000000005</v>
      </c>
      <c r="CJ35">
        <f t="shared" si="5"/>
        <v>-1.3950000000000031</v>
      </c>
      <c r="CK35">
        <f t="shared" si="5"/>
        <v>-1.4179999999999993</v>
      </c>
      <c r="CL35">
        <f t="shared" si="5"/>
        <v>-2.046999999999997</v>
      </c>
      <c r="CM35">
        <f t="shared" si="5"/>
        <v>0.92299999999999471</v>
      </c>
      <c r="CN35">
        <f t="shared" si="5"/>
        <v>-2.2800000000000011</v>
      </c>
      <c r="CO35">
        <f t="shared" si="5"/>
        <v>-1.208000000000002</v>
      </c>
      <c r="CP35">
        <f t="shared" si="5"/>
        <v>-0.79500000000000171</v>
      </c>
      <c r="CQ35">
        <f t="shared" si="5"/>
        <v>0.35999999999999943</v>
      </c>
      <c r="CR35">
        <f t="shared" si="5"/>
        <v>0.375</v>
      </c>
      <c r="CS35">
        <f t="shared" si="5"/>
        <v>-1.0719999999999992</v>
      </c>
      <c r="CT35">
        <f t="shared" si="5"/>
        <v>-1.4250000000000007</v>
      </c>
      <c r="CU35">
        <f t="shared" si="5"/>
        <v>-1.4100000000000001</v>
      </c>
      <c r="CV35">
        <f t="shared" si="5"/>
        <v>-1.3420000000000023</v>
      </c>
      <c r="CW35">
        <f t="shared" si="5"/>
        <v>-2.1969999999999956</v>
      </c>
      <c r="CX35">
        <f t="shared" si="5"/>
        <v>-3.1650000000000063</v>
      </c>
      <c r="CY35">
        <f t="shared" si="5"/>
        <v>0.31499999999999773</v>
      </c>
      <c r="CZ35">
        <f t="shared" si="5"/>
        <v>-2.0480000000000018</v>
      </c>
      <c r="DA35">
        <f t="shared" si="5"/>
        <v>-0.96000000000000085</v>
      </c>
      <c r="DB35">
        <f t="shared" si="5"/>
        <v>-0.57699999999999818</v>
      </c>
      <c r="DC35">
        <f t="shared" si="5"/>
        <v>0.49500000000000099</v>
      </c>
      <c r="DD35">
        <f t="shared" si="5"/>
        <v>0.53300000000000125</v>
      </c>
      <c r="DE35">
        <f t="shared" si="5"/>
        <v>-0.8019999999999996</v>
      </c>
      <c r="DF35">
        <f t="shared" si="5"/>
        <v>-1.1020000000000003</v>
      </c>
      <c r="DG35">
        <f t="shared" si="5"/>
        <v>-1.0949999999999989</v>
      </c>
      <c r="DH35">
        <f t="shared" si="5"/>
        <v>-1.2900000000000027</v>
      </c>
      <c r="DI35">
        <f t="shared" si="5"/>
        <v>-2.9250000000000043</v>
      </c>
      <c r="DJ35">
        <f t="shared" si="5"/>
        <v>-4.2000000000000028</v>
      </c>
      <c r="DK35">
        <f t="shared" si="5"/>
        <v>-0.24699999999999989</v>
      </c>
      <c r="DL35">
        <f t="shared" si="5"/>
        <v>-1.8230000000000004</v>
      </c>
      <c r="DM35">
        <f t="shared" si="5"/>
        <v>-0.73500000000000298</v>
      </c>
      <c r="DN35">
        <f t="shared" si="5"/>
        <v>-0.38300000000000267</v>
      </c>
      <c r="DO35">
        <f t="shared" si="5"/>
        <v>0.60699999999999932</v>
      </c>
      <c r="DP35">
        <f t="shared" si="5"/>
        <v>0.67499999999999716</v>
      </c>
      <c r="DQ35">
        <f t="shared" si="5"/>
        <v>-0.56300000000000239</v>
      </c>
      <c r="DR35">
        <f t="shared" si="5"/>
        <v>-0.81000000000000227</v>
      </c>
      <c r="DS35">
        <f t="shared" si="5"/>
        <v>-0.79500000000000171</v>
      </c>
      <c r="DT35">
        <f t="shared" si="5"/>
        <v>-1.2370000000000019</v>
      </c>
      <c r="DU35">
        <f t="shared" si="5"/>
        <v>-3.6069999999999993</v>
      </c>
      <c r="DV35">
        <f t="shared" si="5"/>
        <v>-5.1679999999999993</v>
      </c>
      <c r="DW35">
        <f t="shared" si="5"/>
        <v>-0.78000000000000114</v>
      </c>
      <c r="DX35">
        <f t="shared" si="5"/>
        <v>-1.6280000000000001</v>
      </c>
      <c r="DY35">
        <f t="shared" si="5"/>
        <v>-0.51800000000000068</v>
      </c>
      <c r="DZ35">
        <f t="shared" si="5"/>
        <v>-0.18800000000000239</v>
      </c>
      <c r="EA35">
        <f t="shared" si="5"/>
        <v>0.71999999999999886</v>
      </c>
      <c r="EB35">
        <f t="shared" si="5"/>
        <v>0.80999999999999872</v>
      </c>
      <c r="EC35">
        <f t="shared" si="5"/>
        <v>-0.33800000000000097</v>
      </c>
      <c r="ED35">
        <f t="shared" si="5"/>
        <v>-0.53999999999999915</v>
      </c>
      <c r="EE35">
        <f t="shared" si="5"/>
        <v>-0.53300000000000125</v>
      </c>
      <c r="EF35">
        <f t="shared" si="5"/>
        <v>-1.1999999999999993</v>
      </c>
      <c r="EG35">
        <f t="shared" si="5"/>
        <v>-4.2530000000000072</v>
      </c>
      <c r="EH35">
        <f t="shared" si="5"/>
        <v>-6.0829999999999984</v>
      </c>
      <c r="EI35">
        <f t="shared" si="5"/>
        <v>-1.2749999999999986</v>
      </c>
      <c r="EJ35">
        <f t="shared" si="5"/>
        <v>-1.4319999999999986</v>
      </c>
      <c r="EK35">
        <f t="shared" si="5"/>
        <v>-0.32199999999999918</v>
      </c>
      <c r="EL35">
        <f t="shared" si="5"/>
        <v>-2.2000000000002018E-2</v>
      </c>
      <c r="EM35">
        <f t="shared" si="5"/>
        <v>0.81700000000000017</v>
      </c>
      <c r="EN35">
        <f t="shared" si="5"/>
        <v>0.92299999999999827</v>
      </c>
      <c r="EO35">
        <f t="shared" si="5"/>
        <v>-0.13500000000000156</v>
      </c>
      <c r="EP35">
        <f t="shared" si="5"/>
        <v>-0.29299999999999926</v>
      </c>
      <c r="EQ35">
        <f t="shared" ref="EQ35:HB35" si="6">EQ29-EQ26</f>
        <v>-0.27800000000000225</v>
      </c>
      <c r="ER35">
        <f t="shared" si="6"/>
        <v>-1.161999999999999</v>
      </c>
      <c r="ES35">
        <f t="shared" si="6"/>
        <v>-4.8519999999999968</v>
      </c>
      <c r="ET35">
        <f t="shared" si="6"/>
        <v>-6.93</v>
      </c>
      <c r="EU35">
        <f t="shared" si="6"/>
        <v>-1.740000000000002</v>
      </c>
      <c r="EV35">
        <f t="shared" si="6"/>
        <v>-1.2600000000000016</v>
      </c>
      <c r="EW35">
        <f t="shared" si="6"/>
        <v>-0.14999999999999858</v>
      </c>
      <c r="EX35">
        <f t="shared" si="6"/>
        <v>0.13500000000000156</v>
      </c>
      <c r="EY35">
        <f t="shared" si="6"/>
        <v>0.7879999999999967</v>
      </c>
      <c r="EZ35">
        <f t="shared" si="6"/>
        <v>0.9079999999999977</v>
      </c>
      <c r="FA35">
        <f t="shared" si="6"/>
        <v>-0.15700000000000003</v>
      </c>
      <c r="FB35">
        <f t="shared" si="6"/>
        <v>-0.31500000000000128</v>
      </c>
      <c r="FC35">
        <f t="shared" si="6"/>
        <v>-0.30799999999999983</v>
      </c>
      <c r="FD35">
        <f t="shared" si="6"/>
        <v>-1.2070000000000007</v>
      </c>
      <c r="FE35">
        <f t="shared" si="6"/>
        <v>-4.9200000000000017</v>
      </c>
      <c r="FF35">
        <f t="shared" si="6"/>
        <v>-7.0200000000000031</v>
      </c>
      <c r="FG35">
        <f t="shared" si="6"/>
        <v>-1.7849999999999966</v>
      </c>
      <c r="FH35">
        <f t="shared" si="6"/>
        <v>-1.2970000000000006</v>
      </c>
      <c r="FI35">
        <f t="shared" si="6"/>
        <v>-0.18000000000000327</v>
      </c>
      <c r="FJ35">
        <f t="shared" si="6"/>
        <v>0.10499999999999687</v>
      </c>
      <c r="FK35">
        <f t="shared" si="6"/>
        <v>0.77300000000000324</v>
      </c>
      <c r="FL35">
        <f t="shared" si="6"/>
        <v>0.88499999999999801</v>
      </c>
      <c r="FM35">
        <f t="shared" si="6"/>
        <v>-0.18800000000000239</v>
      </c>
      <c r="FN35">
        <f t="shared" si="6"/>
        <v>-0.34500000000000242</v>
      </c>
      <c r="FO35">
        <f t="shared" si="6"/>
        <v>-0.33800000000000097</v>
      </c>
      <c r="FP35">
        <f t="shared" si="6"/>
        <v>-1.245000000000001</v>
      </c>
      <c r="FQ35">
        <f t="shared" si="6"/>
        <v>-4.9870000000000019</v>
      </c>
      <c r="FR35">
        <f t="shared" si="6"/>
        <v>-7.1030000000000015</v>
      </c>
      <c r="FS35">
        <f t="shared" si="6"/>
        <v>-1.8300000000000054</v>
      </c>
      <c r="FT35">
        <f t="shared" si="6"/>
        <v>-1.3349999999999973</v>
      </c>
      <c r="FU35">
        <f t="shared" si="6"/>
        <v>-0.20199999999999818</v>
      </c>
      <c r="FV35">
        <f t="shared" si="6"/>
        <v>8.3000000000001961E-2</v>
      </c>
      <c r="FW35">
        <f t="shared" si="6"/>
        <v>0.75</v>
      </c>
      <c r="FX35">
        <f t="shared" si="6"/>
        <v>0.86199999999999832</v>
      </c>
      <c r="FY35">
        <f t="shared" si="6"/>
        <v>-0.21000000000000085</v>
      </c>
      <c r="FZ35">
        <f t="shared" si="6"/>
        <v>-0.375</v>
      </c>
      <c r="GA35">
        <f t="shared" si="6"/>
        <v>-0.36000000000000298</v>
      </c>
      <c r="GB35">
        <f t="shared" si="6"/>
        <v>-1.2749999999999986</v>
      </c>
      <c r="GC35">
        <f t="shared" si="6"/>
        <v>-5.0619999999999976</v>
      </c>
      <c r="GD35">
        <f t="shared" si="6"/>
        <v>-7.1929999999999978</v>
      </c>
      <c r="GE35">
        <f t="shared" si="6"/>
        <v>-1.882000000000005</v>
      </c>
      <c r="GF35">
        <f t="shared" si="6"/>
        <v>-1.3719999999999999</v>
      </c>
      <c r="GG35">
        <f t="shared" si="6"/>
        <v>-0.23300000000000054</v>
      </c>
      <c r="GH35">
        <f t="shared" si="6"/>
        <v>5.1999999999999602E-2</v>
      </c>
      <c r="GI35">
        <f t="shared" si="6"/>
        <v>0.72800000000000153</v>
      </c>
      <c r="GJ35">
        <f t="shared" si="6"/>
        <v>-29.138000000000002</v>
      </c>
      <c r="GK35">
        <f t="shared" si="6"/>
        <v>-29.138000000000002</v>
      </c>
      <c r="GL35">
        <f t="shared" si="6"/>
        <v>-28.763000000000002</v>
      </c>
      <c r="GM35">
        <f t="shared" si="6"/>
        <v>-28.763000000000002</v>
      </c>
      <c r="GN35">
        <f t="shared" si="6"/>
        <v>-32.167999999999999</v>
      </c>
      <c r="GO35">
        <f t="shared" si="6"/>
        <v>-43.148000000000003</v>
      </c>
      <c r="GP35">
        <f t="shared" si="6"/>
        <v>-48.068000000000005</v>
      </c>
      <c r="GQ35">
        <f t="shared" si="6"/>
        <v>-38.603000000000002</v>
      </c>
      <c r="GR35">
        <f t="shared" si="6"/>
        <v>-30.653000000000002</v>
      </c>
      <c r="GS35">
        <f t="shared" si="6"/>
        <v>-29.52</v>
      </c>
      <c r="GT35">
        <f t="shared" si="6"/>
        <v>-29.52</v>
      </c>
      <c r="GU35">
        <f t="shared" si="6"/>
        <v>-29.723000000000003</v>
      </c>
      <c r="GV35">
        <f t="shared" si="6"/>
        <v>-29.34</v>
      </c>
      <c r="GW35">
        <f t="shared" si="6"/>
        <v>-29.34</v>
      </c>
      <c r="GX35">
        <f t="shared" si="6"/>
        <v>-28.958000000000002</v>
      </c>
      <c r="GY35">
        <f t="shared" si="6"/>
        <v>-28.958000000000002</v>
      </c>
      <c r="GZ35">
        <f t="shared" si="6"/>
        <v>-32.384999999999998</v>
      </c>
      <c r="HA35">
        <f t="shared" si="6"/>
        <v>-43.44</v>
      </c>
      <c r="HB35">
        <f t="shared" si="6"/>
        <v>-48.39</v>
      </c>
      <c r="HC35">
        <f t="shared" ref="HC35:IH35" si="7">HC29-HC26</f>
        <v>-38.865000000000002</v>
      </c>
      <c r="HD35">
        <f t="shared" si="7"/>
        <v>-30.863000000000003</v>
      </c>
      <c r="HE35">
        <f t="shared" si="7"/>
        <v>-29.723000000000003</v>
      </c>
      <c r="HF35">
        <f t="shared" si="7"/>
        <v>-29.723000000000003</v>
      </c>
      <c r="HG35">
        <f t="shared" si="7"/>
        <v>-29.918000000000003</v>
      </c>
      <c r="HH35">
        <f t="shared" si="7"/>
        <v>-29.535</v>
      </c>
      <c r="HI35">
        <f t="shared" si="7"/>
        <v>-29.535</v>
      </c>
      <c r="HJ35">
        <f t="shared" si="7"/>
        <v>-29.153000000000002</v>
      </c>
      <c r="HK35">
        <f t="shared" si="7"/>
        <v>-29.153000000000002</v>
      </c>
      <c r="HL35">
        <f t="shared" si="7"/>
        <v>-32.61</v>
      </c>
      <c r="HM35">
        <f t="shared" si="7"/>
        <v>-43.733000000000004</v>
      </c>
      <c r="HN35">
        <f t="shared" si="7"/>
        <v>-48.72</v>
      </c>
      <c r="HO35">
        <f t="shared" si="7"/>
        <v>-39.128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3.2" x14ac:dyDescent="0.25">
      <c r="B36" s="248"/>
    </row>
    <row r="37" spans="2:242" ht="13.2" x14ac:dyDescent="0.25">
      <c r="B37" s="248"/>
    </row>
    <row r="38" spans="2:242" ht="13.2" x14ac:dyDescent="0.25">
      <c r="B38" s="248"/>
    </row>
    <row r="39" spans="2:242" ht="13.2" x14ac:dyDescent="0.25">
      <c r="B39" s="248"/>
    </row>
    <row r="40" spans="2:242" ht="13.2" x14ac:dyDescent="0.25">
      <c r="B40" s="248"/>
    </row>
    <row r="41" spans="2:242" ht="13.2" x14ac:dyDescent="0.25">
      <c r="B41" s="248"/>
    </row>
    <row r="42" spans="2:242" ht="13.2" x14ac:dyDescent="0.25">
      <c r="B42" s="248"/>
    </row>
    <row r="43" spans="2:242" ht="13.2" x14ac:dyDescent="0.25">
      <c r="B43" s="248"/>
    </row>
    <row r="44" spans="2:242" ht="13.2" x14ac:dyDescent="0.25">
      <c r="B44" s="248"/>
    </row>
    <row r="45" spans="2:242" ht="13.2" x14ac:dyDescent="0.25">
      <c r="B45" s="248"/>
    </row>
    <row r="46" spans="2:242" ht="13.2" x14ac:dyDescent="0.25">
      <c r="B46" s="248"/>
    </row>
    <row r="47" spans="2:242" ht="13.2" x14ac:dyDescent="0.25">
      <c r="B47" s="248"/>
    </row>
    <row r="48" spans="2:24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customWidth="1"/>
    <col min="4" max="4" width="11" customWidth="1"/>
    <col min="5" max="9" width="10.125" customWidth="1"/>
    <col min="10" max="10" width="10" customWidth="1"/>
    <col min="11" max="16" width="10.125" customWidth="1"/>
    <col min="17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  <col min="220" max="220" width="13.125" customWidth="1"/>
  </cols>
  <sheetData>
    <row r="2" spans="1:220" x14ac:dyDescent="0.2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2">
      <c r="A4" s="243" t="s">
        <v>130</v>
      </c>
      <c r="B4" s="244" t="s">
        <v>149</v>
      </c>
      <c r="C4" s="242"/>
      <c r="D4" s="242"/>
      <c r="E4" s="242"/>
    </row>
    <row r="5" spans="1:220" x14ac:dyDescent="0.2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22.73076923076923</v>
      </c>
      <c r="U5">
        <f>('P2'!U5+'P2'!U21*U$2)/(U$2+1)</f>
        <v>24.000375000000002</v>
      </c>
      <c r="V5">
        <f>('P2'!V5+'P2'!V21*V$2)/(V$2+1)</f>
        <v>29.000418604651163</v>
      </c>
      <c r="W5">
        <f>('P2'!W5+'P2'!W21*W$2)/(W$2+1)</f>
        <v>27.500268292682929</v>
      </c>
      <c r="X5">
        <f>('P2'!X5+'P2'!X21*X$2)/(X$2+1)</f>
        <v>23.99966666666667</v>
      </c>
      <c r="Y5">
        <f>('P2'!Y5+'P2'!Y21*Y$2)/(Y$2+1)</f>
        <v>20.999878048780488</v>
      </c>
      <c r="Z5">
        <f>('P2'!Z5+'P2'!Z21*Z$2)/(Z$2+1)</f>
        <v>19.000263157894739</v>
      </c>
      <c r="AA5">
        <f>('P2'!AA5+'P2'!AA21*AA$2)/(AA$2+1)</f>
        <v>19.999756097560976</v>
      </c>
      <c r="AB5">
        <f>('P2'!AB5+'P2'!AB21*AB$2)/(AB$2+1)</f>
        <v>21</v>
      </c>
      <c r="AC5">
        <f>('P2'!AC5+'P2'!AC21*AC$2)/(AC$2+1)</f>
        <v>29.500170731707321</v>
      </c>
      <c r="AD5">
        <f>('P2'!AD5+'P2'!AD21*AD$2)/(AD$2+1)</f>
        <v>33.999923076923082</v>
      </c>
      <c r="AE5">
        <f>('P2'!AE5+'P2'!AE21*AE$2)/(AE$2+1)</f>
        <v>29.500000000000004</v>
      </c>
      <c r="AF5">
        <f>('P2'!AF5+'P2'!AF21*AF$2)/(AF$2+1)</f>
        <v>27</v>
      </c>
      <c r="AG5">
        <f>('P2'!AG5+'P2'!AG21*AG$2)/(AG$2+1)</f>
        <v>24</v>
      </c>
      <c r="AH5">
        <f>('P2'!AH5+'P2'!AH21*AH$2)/(AH$2+1)</f>
        <v>29.000279069767444</v>
      </c>
      <c r="AI5">
        <f>('P2'!AI5+'P2'!AI21*AI$2)/(AI$2+1)</f>
        <v>28.999682926829269</v>
      </c>
      <c r="AJ5">
        <f>('P2'!AJ5+'P2'!AJ21*AJ$2)/(AJ$2+1)</f>
        <v>28.000000000000004</v>
      </c>
      <c r="AK5">
        <f>('P2'!AK5+'P2'!AK21*AK$2)/(AK$2+1)</f>
        <v>25.249731707317071</v>
      </c>
      <c r="AL5">
        <f>('P2'!AL5+'P2'!AL21*AL$2)/(AL$2+1)</f>
        <v>22.000263157894739</v>
      </c>
      <c r="AM5">
        <f>('P2'!AM5+'P2'!AM21*AM$2)/(AM$2+1)</f>
        <v>14.00007317073171</v>
      </c>
      <c r="AN5">
        <f>('P2'!AN5+'P2'!AN21*AN$2)/(AN$2+1)</f>
        <v>16.000125000000001</v>
      </c>
      <c r="AO5">
        <f>('P2'!AO5+'P2'!AO21*AO$2)/(AO$2+1)</f>
        <v>35.500268292682932</v>
      </c>
      <c r="AP5">
        <f>('P2'!AP5+'P2'!AP21*AP$2)/(AP$2+1)</f>
        <v>38.50007317073171</v>
      </c>
      <c r="AQ5">
        <f>('P2'!AQ5+'P2'!AQ21*AQ$2)/(AQ$2+1)</f>
        <v>32.499749999999999</v>
      </c>
      <c r="AR5">
        <f>('P2'!AR5+'P2'!AR21*AR$2)/(AR$2+1)</f>
        <v>27.499692307692307</v>
      </c>
      <c r="AS5">
        <f>('P2'!AS5+'P2'!AS21*AS$2)/(AS$2+1)</f>
        <v>25</v>
      </c>
      <c r="AT5">
        <f>('P2'!AT5+'P2'!AT21*AT$2)/(AT$2+1)</f>
        <v>30.000121951219516</v>
      </c>
      <c r="AU5">
        <f>('P2'!AU5+'P2'!AU21*AU$2)/(AU$2+1)</f>
        <v>28.470000000000002</v>
      </c>
      <c r="AV5">
        <f>('P2'!AV5+'P2'!AV21*AV$2)/(AV$2+1)</f>
        <v>27.68979487179487</v>
      </c>
      <c r="AW5">
        <f>('P2'!AW5+'P2'!AW21*AW$2)/(AW$2+1)</f>
        <v>25.470230769230774</v>
      </c>
      <c r="AX5">
        <f>('P2'!AX5+'P2'!AX21*AX$2)/(AX$2+1)</f>
        <v>22.840263157894743</v>
      </c>
      <c r="AY5">
        <f>('P2'!AY5+'P2'!AY21*AY$2)/(AY$2+1)</f>
        <v>16.309813953488369</v>
      </c>
      <c r="AZ5">
        <f>('P2'!AZ5+'P2'!AZ21*AZ$2)/(AZ$2+1)</f>
        <v>17.970105263157897</v>
      </c>
      <c r="BA5">
        <f>('P2'!BA5+'P2'!BA21*BA$2)/(BA$2+1)</f>
        <v>34.000439024390246</v>
      </c>
      <c r="BB5">
        <f>('P2'!BB5+'P2'!BB21*BB$2)/(BB$2+1)</f>
        <v>36.500048780487809</v>
      </c>
      <c r="BC5">
        <f>('P2'!BC5+'P2'!BC21*BC$2)/(BC$2+1)</f>
        <v>31.599749999999997</v>
      </c>
      <c r="BD5">
        <f>('P2'!BD5+'P2'!BD21*BD$2)/(BD$2+1)</f>
        <v>27.519731707317078</v>
      </c>
      <c r="BE5">
        <f>('P2'!BE5+'P2'!BE21*BE$2)/(BE$2+1)</f>
        <v>25.49</v>
      </c>
      <c r="BF5">
        <f>('P2'!BF5+'P2'!BF21*BF$2)/(BF$2+1)</f>
        <v>29.639878048780492</v>
      </c>
      <c r="BG5">
        <f>('P2'!BG5+'P2'!BG21*BG$2)/(BG$2+1)</f>
        <v>28.699674418604651</v>
      </c>
      <c r="BH5">
        <f>('P2'!BH5+'P2'!BH21*BH$2)/(BH$2+1)</f>
        <v>27.979888888888894</v>
      </c>
      <c r="BI5">
        <f>('P2'!BI5+'P2'!BI21*BI$2)/(BI$2+1)</f>
        <v>25.950333333333329</v>
      </c>
      <c r="BJ5">
        <f>('P2'!BJ5+'P2'!BJ21*BJ$2)/(BJ$2+1)</f>
        <v>23.550000000000004</v>
      </c>
      <c r="BK5">
        <f>('P2'!BK5+'P2'!BK21*BK$2)/(BK$2+1)</f>
        <v>17.59967441860465</v>
      </c>
      <c r="BL5">
        <f>('P2'!BL5+'P2'!BL21*BL$2)/(BL$2+1)</f>
        <v>19.11</v>
      </c>
      <c r="BM5">
        <f>('P2'!BM5+'P2'!BM21*BM$2)/(BM$2+1)</f>
        <v>33.720139534883721</v>
      </c>
      <c r="BN5">
        <f>('P2'!BN5+'P2'!BN21*BN$2)/(BN$2+1)</f>
        <v>35.999794871794876</v>
      </c>
      <c r="BO5">
        <f>('P2'!BO5+'P2'!BO21*BO$2)/(BO$2+1)</f>
        <v>31.53</v>
      </c>
      <c r="BP5">
        <f>('P2'!BP5+'P2'!BP21*BP$2)/(BP$2+1)</f>
        <v>27.810146341463415</v>
      </c>
      <c r="BQ5">
        <f>('P2'!BQ5+'P2'!BQ21*BQ$2)/(BQ$2+1)</f>
        <v>25.960250000000002</v>
      </c>
      <c r="BR5">
        <f>('P2'!BR5+'P2'!BR21*BR$2)/(BR$2+1)</f>
        <v>29.740365853658538</v>
      </c>
      <c r="BS5">
        <f>('P2'!BS5+'P2'!BS21*BS$2)/(BS$2+1)</f>
        <v>28.879906976744181</v>
      </c>
      <c r="BT5">
        <f>('P2'!BT5+'P2'!BT21*BT$2)/(BT$2+1)</f>
        <v>28.220222222222223</v>
      </c>
      <c r="BU5">
        <f>('P2'!BU5+'P2'!BU21*BU$2)/(BU$2+1)</f>
        <v>26.379692307692309</v>
      </c>
      <c r="BV5">
        <f>('P2'!BV5+'P2'!BV21*BV$2)/(BV$2+1)</f>
        <v>24.190250000000002</v>
      </c>
      <c r="BW5">
        <f>('P2'!BW5+'P2'!BW21*BW$2)/(BW$2+1)</f>
        <v>18.770195121951218</v>
      </c>
      <c r="BX5">
        <f>('P2'!BX5+'P2'!BX21*BX$2)/(BX$2+1)</f>
        <v>20.149736842105266</v>
      </c>
      <c r="BY5">
        <f>('P2'!BY5+'P2'!BY21*BY$2)/(BY$2+1)</f>
        <v>33.440023255813948</v>
      </c>
      <c r="BZ5">
        <f>('P2'!BZ5+'P2'!BZ21*BZ$2)/(BZ$2+1)</f>
        <v>35.510358974358979</v>
      </c>
      <c r="CA5">
        <f>('P2'!CA5+'P2'!CA21*CA$2)/(CA$2+1)</f>
        <v>31.440500000000004</v>
      </c>
      <c r="CB5">
        <f>('P2'!CB5+'P2'!CB21*CB$2)/(CB$2+1)</f>
        <v>28.049658536585369</v>
      </c>
      <c r="CC5">
        <f>('P2'!CC5+'P2'!CC21*CC$2)/(CC$2+1)</f>
        <v>26.36975</v>
      </c>
      <c r="CD5">
        <f>('P2'!CD5+'P2'!CD21*CD$2)/(CD$2+1)</f>
        <v>29.809744186046512</v>
      </c>
      <c r="CE5">
        <f>('P2'!CE5+'P2'!CE21*CE$2)/(CE$2+1)</f>
        <v>28.999829268292686</v>
      </c>
      <c r="CF5">
        <f>('P2'!CF5+'P2'!CF21*CF$2)/(CF$2+1)</f>
        <v>28.410222222222227</v>
      </c>
      <c r="CG5">
        <f>('P2'!CG5+'P2'!CG21*CG$2)/(CG$2+1)</f>
        <v>26.729820512820513</v>
      </c>
      <c r="CH5">
        <f>('P2'!CH5+'P2'!CH21*CH$2)/(CH$2+1)</f>
        <v>24.750500000000002</v>
      </c>
      <c r="CI5">
        <f>('P2'!CI5+'P2'!CI21*CI$2)/(CI$2+1)</f>
        <v>19.830341463414637</v>
      </c>
      <c r="CJ5">
        <f>('P2'!CJ5+'P2'!CJ21*CJ$2)/(CJ$2+1)</f>
        <v>21.079736842105266</v>
      </c>
      <c r="CK5">
        <f>('P2'!CK5+'P2'!CK21*CK$2)/(CK$2+1)</f>
        <v>33.150046511627906</v>
      </c>
      <c r="CL5">
        <f>('P2'!CL5+'P2'!CL21*CL$2)/(CL$2+1)</f>
        <v>35.02994871794872</v>
      </c>
      <c r="CM5">
        <f>('P2'!CM5+'P2'!CM21*CM$2)/(CM$2+1)</f>
        <v>31.340000000000007</v>
      </c>
      <c r="CN5">
        <f>('P2'!CN5+'P2'!CN21*CN$2)/(CN$2+1)</f>
        <v>28.270435897435899</v>
      </c>
      <c r="CO5">
        <f>('P2'!CO5+'P2'!CO21*CO$2)/(CO$2+1)</f>
        <v>26.739750000000001</v>
      </c>
      <c r="CP5">
        <f>('P2'!CP5+'P2'!CP21*CP$2)/(CP$2+1)</f>
        <v>29.860325581395351</v>
      </c>
      <c r="CQ5">
        <f>('P2'!CQ5+'P2'!CQ21*CQ$2)/(CQ$2+1)</f>
        <v>29.159829268292683</v>
      </c>
      <c r="CR5">
        <f>('P2'!CR5+'P2'!CR21*CR$2)/(CR$2+1)</f>
        <v>28.609783783783783</v>
      </c>
      <c r="CS5">
        <f>('P2'!CS5+'P2'!CS21*CS$2)/(CS$2+1)</f>
        <v>27.060024390243903</v>
      </c>
      <c r="CT5">
        <f>('P2'!CT5+'P2'!CT21*CT$2)/(CT$2+1)</f>
        <v>25.219842105263162</v>
      </c>
      <c r="CU5">
        <f>('P2'!CU5+'P2'!CU21*CU$2)/(CU$2+1)</f>
        <v>20.649707317073172</v>
      </c>
      <c r="CV5">
        <f>('P2'!CV5+'P2'!CV21*CV$2)/(CV$2+1)</f>
        <v>21.819750000000003</v>
      </c>
      <c r="CW5">
        <f>('P2'!CW5+'P2'!CW21*CW$2)/(CW$2+1)</f>
        <v>33.020146341463423</v>
      </c>
      <c r="CX5">
        <f>('P2'!CX5+'P2'!CX21*CX$2)/(CX$2+1)</f>
        <v>34.769926829268293</v>
      </c>
      <c r="CY5">
        <f>('P2'!CY5+'P2'!CY21*CY$2)/(CY$2+1)</f>
        <v>31.349999999999998</v>
      </c>
      <c r="CZ5">
        <f>('P2'!CZ5+'P2'!CZ21*CZ$2)/(CZ$2+1)</f>
        <v>28.489692307692312</v>
      </c>
      <c r="DA5">
        <f>('P2'!DA5+'P2'!DA21*DA$2)/(DA$2+1)</f>
        <v>27.080000000000002</v>
      </c>
      <c r="DB5">
        <f>('P2'!DB5+'P2'!DB21*DB$2)/(DB$2+1)</f>
        <v>29.980292682926834</v>
      </c>
      <c r="DC5">
        <f>('P2'!DC5+'P2'!DC21*DC$2)/(DC$2+1)</f>
        <v>29.329853658536585</v>
      </c>
      <c r="DD5">
        <f>('P2'!DD5+'P2'!DD21*DD$2)/(DD$2+1)</f>
        <v>28.820111111111114</v>
      </c>
      <c r="DE5">
        <f>('P2'!DE5+'P2'!DE21*DE$2)/(DE$2+1)</f>
        <v>27.380365853658535</v>
      </c>
      <c r="DF5">
        <f>('P2'!DF5+'P2'!DF21*DF$2)/(DF$2+1)</f>
        <v>25.669842105263164</v>
      </c>
      <c r="DG5">
        <f>('P2'!DG5+'P2'!DG21*DG$2)/(DG$2+1)</f>
        <v>21.440162790697674</v>
      </c>
      <c r="DH5">
        <f>('P2'!DH5+'P2'!DH21*DH$2)/(DH$2+1)</f>
        <v>22.519842105263162</v>
      </c>
      <c r="DI5">
        <f>('P2'!DI5+'P2'!DI21*DI$2)/(DI$2+1)</f>
        <v>32.919682926829267</v>
      </c>
      <c r="DJ5">
        <f>('P2'!DJ5+'P2'!DJ21*DJ$2)/(DJ$2+1)</f>
        <v>34.539731707317074</v>
      </c>
      <c r="DK5">
        <f>('P2'!DK5+'P2'!DK21*DK$2)/(DK$2+1)</f>
        <v>31.37</v>
      </c>
      <c r="DL5">
        <f>('P2'!DL5+'P2'!DL21*DL$2)/(DL$2+1)</f>
        <v>28.720282051282052</v>
      </c>
      <c r="DM5">
        <f>('P2'!DM5+'P2'!DM21*DM$2)/(DM$2+1)</f>
        <v>27.410142857142858</v>
      </c>
      <c r="DN5">
        <f>('P2'!DN5+'P2'!DN21*DN$2)/(DN$2+1)</f>
        <v>30.099804878048783</v>
      </c>
      <c r="DO5">
        <f>('P2'!DO5+'P2'!DO21*DO$2)/(DO$2+1)</f>
        <v>29.499930232558135</v>
      </c>
      <c r="DP5">
        <f>('P2'!DP5+'P2'!DP21*DP$2)/(DP$2+1)</f>
        <v>29.030000000000005</v>
      </c>
      <c r="DQ5">
        <f>('P2'!DQ5+'P2'!DQ21*DQ$2)/(DQ$2+1)</f>
        <v>27.690102564102567</v>
      </c>
      <c r="DR5">
        <f>('P2'!DR5+'P2'!DR21*DR$2)/(DR$2+1)</f>
        <v>26.110263157894739</v>
      </c>
      <c r="DS5">
        <f>('P2'!DS5+'P2'!DS21*DS$2)/(DS$2+1)</f>
        <v>22.180255813953487</v>
      </c>
      <c r="DT5">
        <f>('P2'!DT5+'P2'!DT21*DT$2)/(DT$2+1)</f>
        <v>23.179842105263159</v>
      </c>
      <c r="DU5">
        <f>('P2'!DU5+'P2'!DU21*DU$2)/(DU$2+1)</f>
        <v>32.839951219512194</v>
      </c>
      <c r="DV5">
        <f>('P2'!DV5+'P2'!DV21*DV$2)/(DV$2+1)</f>
        <v>34.349926829268298</v>
      </c>
      <c r="DW5">
        <f>('P2'!DW5+'P2'!DW21*DW$2)/(DW$2+1)</f>
        <v>31.400000000000002</v>
      </c>
      <c r="DX5">
        <f>('P2'!DX5+'P2'!DX21*DX$2)/(DX$2+1)</f>
        <v>28.949658536585368</v>
      </c>
      <c r="DY5">
        <f>('P2'!DY5+'P2'!DY21*DY$2)/(DY$2+1)</f>
        <v>27.730250000000002</v>
      </c>
      <c r="DZ5">
        <f>('P2'!DZ5+'P2'!DZ21*DZ$2)/(DZ$2+1)</f>
        <v>30.230146341463417</v>
      </c>
      <c r="EA5">
        <f>('P2'!EA5+'P2'!EA21*EA$2)/(EA$2+1)</f>
        <v>29.700372093023258</v>
      </c>
      <c r="EB5">
        <f>('P2'!EB5+'P2'!EB21*EB$2)/(EB$2+1)</f>
        <v>29.250222222222224</v>
      </c>
      <c r="EC5">
        <f>('P2'!EC5+'P2'!EC21*EC$2)/(EC$2+1)</f>
        <v>27.989666666666668</v>
      </c>
      <c r="ED5">
        <f>('P2'!ED5+'P2'!ED21*ED$2)/(ED$2+1)</f>
        <v>26.490000000000002</v>
      </c>
      <c r="EE5">
        <f>('P2'!EE5+'P2'!EE21*EE$2)/(EE$2+1)</f>
        <v>22.760162790697674</v>
      </c>
      <c r="EF5">
        <f>('P2'!EF5+'P2'!EF21*EF$2)/(EF$2+1)</f>
        <v>23.71026315789474</v>
      </c>
      <c r="EG5">
        <f>('P2'!EG5+'P2'!EG21*EG$2)/(EG$2+1)</f>
        <v>32.869837209302325</v>
      </c>
      <c r="EH5">
        <f>('P2'!EH5+'P2'!EH21*EH$2)/(EH$2+1)</f>
        <v>34.299846153846154</v>
      </c>
      <c r="EI5">
        <f>('P2'!EI5+'P2'!EI21*EI$2)/(EI$2+1)</f>
        <v>31.509750000000004</v>
      </c>
      <c r="EJ5">
        <f>('P2'!EJ5+'P2'!EJ21*EJ$2)/(EJ$2+1)</f>
        <v>29.190000000000005</v>
      </c>
      <c r="EK5">
        <f>('P2'!EK5+'P2'!EK21*EK$2)/(EK$2+1)</f>
        <v>28.029750000000003</v>
      </c>
      <c r="EL5">
        <f>('P2'!EL5+'P2'!EL21*EL$2)/(EL$2+1)</f>
        <v>30.400121951219511</v>
      </c>
      <c r="EM5">
        <f>('P2'!EM5+'P2'!EM21*EM$2)/(EM$2+1)</f>
        <v>29.899674418604651</v>
      </c>
      <c r="EN5">
        <f>('P2'!EN5+'P2'!EN21*EN$2)/(EN$2+1)</f>
        <v>29.469999999999995</v>
      </c>
      <c r="EO5">
        <f>('P2'!EO5+'P2'!EO21*EO$2)/(EO$2+1)</f>
        <v>28.279846153846155</v>
      </c>
      <c r="EP5">
        <f>('P2'!EP5+'P2'!EP21*EP$2)/(EP$2+1)</f>
        <v>26.860249999999997</v>
      </c>
      <c r="EQ5">
        <f>('P2'!EQ5+'P2'!EQ21*EQ$2)/(EQ$2+1)</f>
        <v>23.319951219512198</v>
      </c>
      <c r="ER5">
        <f>('P2'!ER5+'P2'!ER21*ER$2)/(ER$2+1)</f>
        <v>24.229736842105265</v>
      </c>
      <c r="ES5">
        <f>('P2'!ES5+'P2'!ES21*ES$2)/(ES$2+1)</f>
        <v>32.910116279069761</v>
      </c>
      <c r="ET5">
        <f>('P2'!ET5+'P2'!ET21*ET$2)/(ET$2+1)</f>
        <v>34.26969230769231</v>
      </c>
      <c r="EU5">
        <f>('P2'!EU5+'P2'!EU21*EU$2)/(EU$2+1)</f>
        <v>31.630142857142861</v>
      </c>
      <c r="EV5">
        <f>('P2'!EV5+'P2'!EV21*EV$2)/(EV$2+1)</f>
        <v>29.420435897435897</v>
      </c>
      <c r="EW5">
        <f>('P2'!EW5+'P2'!EW21*EW$2)/(EW$2+1)</f>
        <v>28.329750000000004</v>
      </c>
      <c r="EX5">
        <f>('P2'!EX5+'P2'!EX21*EX$2)/(EX$2+1)</f>
        <v>30.580139534883717</v>
      </c>
      <c r="EY5">
        <f>('P2'!EY5+'P2'!EY21*EY$2)/(EY$2+1)</f>
        <v>30.100243902439029</v>
      </c>
      <c r="EZ5">
        <f>('P2'!EZ5+'P2'!EZ21*EZ$2)/(EZ$2+1)</f>
        <v>29.699777777777783</v>
      </c>
      <c r="FA5">
        <f>('P2'!FA5+'P2'!FA21*FA$2)/(FA$2+1)</f>
        <v>28.569878048780492</v>
      </c>
      <c r="FB5">
        <f>('P2'!FB5+'P2'!FB21*FB$2)/(FB$2+1)</f>
        <v>27.220263157894738</v>
      </c>
      <c r="FC5">
        <f>('P2'!FC5+'P2'!FC21*FC$2)/(FC$2+1)</f>
        <v>23.869975609756096</v>
      </c>
      <c r="FD5">
        <f>('P2'!FD5+'P2'!FD21*FD$2)/(FD$2+1)</f>
        <v>24.730250000000002</v>
      </c>
      <c r="FE5">
        <f>('P2'!FE5+'P2'!FE21*FE$2)/(FE$2+1)</f>
        <v>32.969878048780487</v>
      </c>
      <c r="FF5">
        <f>('P2'!FF5+'P2'!FF21*FF$2)/(FF$2+1)</f>
        <v>34.250025641025644</v>
      </c>
      <c r="FG5">
        <f>('P2'!FG5+'P2'!FG21*FG$2)/(FG$2+1)</f>
        <v>31.750142857142862</v>
      </c>
      <c r="FH5">
        <f>('P2'!FH5+'P2'!FH21*FH$2)/(FH$2+1)</f>
        <v>29.660307692307693</v>
      </c>
      <c r="FI5">
        <f>('P2'!FI5+'P2'!FI21*FI$2)/(FI$2+1)</f>
        <v>28.619999999999997</v>
      </c>
      <c r="FJ5">
        <f>('P2'!FJ5+'P2'!FJ21*FJ$2)/(FJ$2+1)</f>
        <v>30.759976744186044</v>
      </c>
      <c r="FK5">
        <f>('P2'!FK5+'P2'!FK21*FK$2)/(FK$2+1)</f>
        <v>30.319682926829273</v>
      </c>
      <c r="FL5">
        <f>('P2'!FL5+'P2'!FL21*FL$2)/(FL$2+1)</f>
        <v>29.940222222222229</v>
      </c>
      <c r="FM5">
        <f>('P2'!FM5+'P2'!FM21*FM$2)/(FM$2+1)</f>
        <v>28.839902439024396</v>
      </c>
      <c r="FN5">
        <f>('P2'!FN5+'P2'!FN21*FN$2)/(FN$2+1)</f>
        <v>27.540000000000003</v>
      </c>
      <c r="FO5">
        <f>('P2'!FO5+'P2'!FO21*FO$2)/(FO$2+1)</f>
        <v>24.300219512195124</v>
      </c>
      <c r="FP5">
        <f>('P2'!FP5+'P2'!FP21*FP$2)/(FP$2+1)</f>
        <v>25.13025</v>
      </c>
      <c r="FQ5">
        <f>('P2'!FQ5+'P2'!FQ21*FQ$2)/(FQ$2+1)</f>
        <v>33.10041463414634</v>
      </c>
      <c r="FR5">
        <f>('P2'!FR5+'P2'!FR21*FR$2)/(FR$2+1)</f>
        <v>34.349951219512199</v>
      </c>
      <c r="FS5">
        <f>('P2'!FS5+'P2'!FS21*FS$2)/(FS$2+1)</f>
        <v>31.92</v>
      </c>
      <c r="FT5">
        <f>('P2'!FT5+'P2'!FT21*FT$2)/(FT$2+1)</f>
        <v>29.900025641025639</v>
      </c>
      <c r="FU5">
        <f>('P2'!FU5+'P2'!FU21*FU$2)/(FU$2+1)</f>
        <v>28.90014285714286</v>
      </c>
      <c r="FV5">
        <f>('P2'!FV5+'P2'!FV21*FV$2)/(FV$2+1)</f>
        <v>30.970024390243903</v>
      </c>
      <c r="FW5">
        <f>('P2'!FW5+'P2'!FW21*FW$2)/(FW$2+1)</f>
        <v>30.54006976744186</v>
      </c>
      <c r="FX5">
        <f>('P2'!FX5+'P2'!FX21*FX$2)/(FX$2+1)</f>
        <v>30.170105263157897</v>
      </c>
      <c r="FY5">
        <f>('P2'!FY5+'P2'!FY21*FY$2)/(FY$2+1)</f>
        <v>29.109926829268293</v>
      </c>
      <c r="FZ5">
        <f>('P2'!FZ5+'P2'!FZ21*FZ$2)/(FZ$2+1)</f>
        <v>27.849750000000004</v>
      </c>
      <c r="GA5">
        <f>('P2'!GA5+'P2'!GA21*GA$2)/(GA$2+1)</f>
        <v>24.71020930232558</v>
      </c>
      <c r="GB5">
        <f>('P2'!GB5+'P2'!GB21*GB$2)/(GB$2+1)</f>
        <v>25.519842105263159</v>
      </c>
      <c r="GC5">
        <f>('P2'!GC5+'P2'!GC21*GC$2)/(GC$2+1)</f>
        <v>33.240219512195125</v>
      </c>
      <c r="GD5">
        <f>('P2'!GD5+'P2'!GD21*GD$2)/(GD$2+1)</f>
        <v>34.450000000000003</v>
      </c>
      <c r="GE5">
        <f>('P2'!GE5+'P2'!GE21*GE$2)/(GE$2+1)</f>
        <v>32.1</v>
      </c>
      <c r="GF5">
        <f>('P2'!GF5+'P2'!GF21*GF$2)/(GF$2+1)</f>
        <v>30.139878048780492</v>
      </c>
      <c r="GG5">
        <f>('P2'!GG5+'P2'!GG21*GG$2)/(GG$2+1)</f>
        <v>29.170045454545455</v>
      </c>
      <c r="GH5">
        <f>('P2'!GH5+'P2'!GH21*GH$2)/(GH$2+1)</f>
        <v>31.179756097560976</v>
      </c>
      <c r="GI5">
        <f>('P2'!GI5+'P2'!GI21*GI$2)/(GI$2+1)</f>
        <v>30.770488888888888</v>
      </c>
      <c r="GJ5">
        <f>('P2'!GJ5+'P2'!GJ21*GJ$2)/(GJ$2+1)</f>
        <v>30.410076923076925</v>
      </c>
      <c r="GK5">
        <f>('P2'!GK5+'P2'!GK21*GK$2)/(GK$2+1)</f>
        <v>29.379951219512193</v>
      </c>
      <c r="GL5">
        <f>('P2'!GL5+'P2'!GL21*GL$2)/(GL$2+1)</f>
        <v>28.159842105263159</v>
      </c>
      <c r="GM5">
        <f>('P2'!GM5+'P2'!GM21*GM$2)/(GM$2+1)</f>
        <v>25.130325581395351</v>
      </c>
      <c r="GN5">
        <f>('P2'!GN5+'P2'!GN21*GN$2)/(GN$2+1)</f>
        <v>25.909842105263159</v>
      </c>
      <c r="GO5">
        <f>('P2'!GO5+'P2'!GO21*GO$2)/(GO$2+1)</f>
        <v>33.38009302325581</v>
      </c>
      <c r="GP5">
        <f>('P2'!GP5+'P2'!GP21*GP$2)/(GP$2+1)</f>
        <v>34.550205128205135</v>
      </c>
      <c r="GQ5">
        <f>('P2'!GQ5+'P2'!GQ21*GQ$2)/(GQ$2+1)</f>
        <v>32.28</v>
      </c>
      <c r="GR5">
        <f>('P2'!GR5+'P2'!GR21*GR$2)/(GR$2+1)</f>
        <v>30.390139534883723</v>
      </c>
      <c r="GS5">
        <f>('P2'!GS5+'P2'!GS21*GS$2)/(GS$2+1)</f>
        <v>29.450142857142861</v>
      </c>
      <c r="GT5">
        <f>('P2'!GT5+'P2'!GT21*GT$2)/(GT$2+1)</f>
        <v>31.38992682926829</v>
      </c>
      <c r="GU5">
        <f>('P2'!GU5+'P2'!GU21*GU$2)/(GU$2+1)</f>
        <v>31.029866666666663</v>
      </c>
      <c r="GV5">
        <f>('P2'!GV5+'P2'!GV21*GV$2)/(GV$2+1)</f>
        <v>30.659894736842105</v>
      </c>
      <c r="GW5">
        <f>('P2'!GW5+'P2'!GW21*GW$2)/(GW$2+1)</f>
        <v>29.629948717948725</v>
      </c>
      <c r="GX5">
        <f>('P2'!GX5+'P2'!GX21*GX$2)/(GX$2+1)</f>
        <v>28.400142857142857</v>
      </c>
      <c r="GY5">
        <f>('P2'!GY5+'P2'!GY21*GY$2)/(GY$2+1)</f>
        <v>25.340000000000003</v>
      </c>
      <c r="GZ5">
        <f>('P2'!GZ5+'P2'!GZ21*GZ$2)/(GZ$2+1)</f>
        <v>26.119736842105265</v>
      </c>
      <c r="HA5">
        <f>('P2'!HA5+'P2'!HA21*HA$2)/(HA$2+1)</f>
        <v>33.660441860465113</v>
      </c>
      <c r="HB5">
        <f>('P2'!HB5+'P2'!HB21*HB$2)/(HB$2+1)</f>
        <v>34.839743589743591</v>
      </c>
      <c r="HC5">
        <f>('P2'!HC5+'P2'!HC21*HC$2)/(HC$2+1)</f>
        <v>32.549750000000003</v>
      </c>
      <c r="HD5">
        <f>('P2'!HD5+'P2'!HD21*HD$2)/(HD$2+1)</f>
        <v>30.640488372093021</v>
      </c>
      <c r="HE5">
        <f>('P2'!HE5+'P2'!HE21*HE$2)/(HE$2+1)</f>
        <v>29.690000000000005</v>
      </c>
      <c r="HF5">
        <f>('P2'!HF5+'P2'!HF21*HF$2)/(HF$2+1)</f>
        <v>31.649999999999995</v>
      </c>
      <c r="HG5">
        <f>('P2'!HG5+'P2'!HG21*HG$2)/(HG$2+1)</f>
        <v>31.280023255813951</v>
      </c>
      <c r="HH5">
        <f>('P2'!HH5+'P2'!HH21*HH$2)/(HH$2+1)</f>
        <v>30.919947368421052</v>
      </c>
      <c r="HI5">
        <f>('P2'!HI5+'P2'!HI21*HI$2)/(HI$2+1)</f>
        <v>29.870097560975612</v>
      </c>
      <c r="HJ5">
        <f>('P2'!HJ5+'P2'!HJ21*HJ$2)/(HJ$2+1)</f>
        <v>28.630250000000004</v>
      </c>
      <c r="HK5">
        <f>('P2'!HK5+'P2'!HK21*HK$2)/(HK$2+1)</f>
        <v>25.549780487804881</v>
      </c>
      <c r="HL5">
        <f>('P2'!HL5+'P2'!HL21*HL$2)/(HL$2+1)</f>
        <v>26.340105263157898</v>
      </c>
    </row>
    <row r="6" spans="1:220" x14ac:dyDescent="0.2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2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23.128205128205128</v>
      </c>
      <c r="U7">
        <f>('P2'!U7+'P2'!U22*U$2)/(U$2+1)</f>
        <v>24</v>
      </c>
      <c r="V7">
        <f>('P2'!V7+'P2'!V22*V$2)/(V$2+1)</f>
        <v>28.999976744186046</v>
      </c>
      <c r="W7">
        <f>('P2'!W7+'P2'!W22*W$2)/(W$2+1)</f>
        <v>27.000487804878052</v>
      </c>
      <c r="X7">
        <f>('P2'!X7+'P2'!X22*X$2)/(X$2+1)</f>
        <v>23.500000000000004</v>
      </c>
      <c r="Y7">
        <f>('P2'!Y7+'P2'!Y22*Y$2)/(Y$2+1)</f>
        <v>21.499658536585368</v>
      </c>
      <c r="Z7">
        <f>('P2'!Z7+'P2'!Z22*Z$2)/(Z$2+1)</f>
        <v>19.999736842105264</v>
      </c>
      <c r="AA7">
        <f>('P2'!AA7+'P2'!AA22*AA$2)/(AA$2+1)</f>
        <v>21.499731707317075</v>
      </c>
      <c r="AB7">
        <f>('P2'!AB7+'P2'!AB22*AB$2)/(AB$2+1)</f>
        <v>22.5</v>
      </c>
      <c r="AC7">
        <f>('P2'!AC7+'P2'!AC22*AC$2)/(AC$2+1)</f>
        <v>31.000121951219512</v>
      </c>
      <c r="AD7">
        <f>('P2'!AD7+'P2'!AD22*AD$2)/(AD$2+1)</f>
        <v>35.499743589743588</v>
      </c>
      <c r="AE7">
        <f>('P2'!AE7+'P2'!AE22*AE$2)/(AE$2+1)</f>
        <v>31</v>
      </c>
      <c r="AF7">
        <f>('P2'!AF7+'P2'!AF22*AF$2)/(AF$2+1)</f>
        <v>28.500102564102562</v>
      </c>
      <c r="AG7">
        <f>('P2'!AG7+'P2'!AG22*AG$2)/(AG$2+1)</f>
        <v>23.000250000000001</v>
      </c>
      <c r="AH7">
        <f>('P2'!AH7+'P2'!AH22*AH$2)/(AH$2+1)</f>
        <v>28.000232558139537</v>
      </c>
      <c r="AI7">
        <f>('P2'!AI7+'P2'!AI22*AI$2)/(AI$2+1)</f>
        <v>27.999756097560976</v>
      </c>
      <c r="AJ7">
        <f>('P2'!AJ7+'P2'!AJ22*AJ$2)/(AJ$2+1)</f>
        <v>27.000111111111114</v>
      </c>
      <c r="AK7">
        <f>('P2'!AK7+'P2'!AK22*AK$2)/(AK$2+1)</f>
        <v>25.750268292682925</v>
      </c>
      <c r="AL7">
        <f>('P2'!AL7+'P2'!AL22*AL$2)/(AL$2+1)</f>
        <v>23.749736842105264</v>
      </c>
      <c r="AM7">
        <f>('P2'!AM7+'P2'!AM22*AM$2)/(AM$2+1)</f>
        <v>16.999731707317075</v>
      </c>
      <c r="AN7">
        <f>('P2'!AN7+'P2'!AN22*AN$2)/(AN$2+1)</f>
        <v>19.5</v>
      </c>
      <c r="AO7">
        <f>('P2'!AO7+'P2'!AO22*AO$2)/(AO$2+1)</f>
        <v>37.249658536585372</v>
      </c>
      <c r="AP7">
        <f>('P2'!AP7+'P2'!AP22*AP$2)/(AP$2+1)</f>
        <v>40.250268292682932</v>
      </c>
      <c r="AQ7">
        <f>('P2'!AQ7+'P2'!AQ22*AQ$2)/(AQ$2+1)</f>
        <v>34.250250000000001</v>
      </c>
      <c r="AR7">
        <f>('P2'!AR7+'P2'!AR22*AR$2)/(AR$2+1)</f>
        <v>29.24969230769231</v>
      </c>
      <c r="AS7">
        <f>('P2'!AS7+'P2'!AS22*AS$2)/(AS$2+1)</f>
        <v>26.750000000000004</v>
      </c>
      <c r="AT7">
        <f>('P2'!AT7+'P2'!AT22*AT$2)/(AT$2+1)</f>
        <v>31.750121951219509</v>
      </c>
      <c r="AU7">
        <f>('P2'!AU7+'P2'!AU22*AU$2)/(AU$2+1)</f>
        <v>27.920219512195125</v>
      </c>
      <c r="AV7">
        <f>('P2'!AV7+'P2'!AV22*AV$2)/(AV$2+1)</f>
        <v>27.140307692307694</v>
      </c>
      <c r="AW7">
        <f>('P2'!AW7+'P2'!AW22*AW$2)/(AW$2+1)</f>
        <v>26.140256410256413</v>
      </c>
      <c r="AX7">
        <f>('P2'!AX7+'P2'!AX22*AX$2)/(AX$2+1)</f>
        <v>24.529736842105265</v>
      </c>
      <c r="AY7">
        <f>('P2'!AY7+'P2'!AY22*AY$2)/(AY$2+1)</f>
        <v>19.029813953488372</v>
      </c>
      <c r="AZ7">
        <f>('P2'!AZ7+'P2'!AZ22*AZ$2)/(AZ$2+1)</f>
        <v>21.100263157894737</v>
      </c>
      <c r="BA7">
        <f>('P2'!BA7+'P2'!BA22*BA$2)/(BA$2+1)</f>
        <v>35.690170731707319</v>
      </c>
      <c r="BB7">
        <f>('P2'!BB7+'P2'!BB22*BB$2)/(BB$2+1)</f>
        <v>38.190170731707319</v>
      </c>
      <c r="BC7">
        <f>('P2'!BC7+'P2'!BC22*BC$2)/(BC$2+1)</f>
        <v>33.29025</v>
      </c>
      <c r="BD7">
        <f>('P2'!BD7+'P2'!BD22*BD$2)/(BD$2+1)</f>
        <v>29.209634146341465</v>
      </c>
      <c r="BE7">
        <f>('P2'!BE7+'P2'!BE22*BE$2)/(BE$2+1)</f>
        <v>27.180000000000003</v>
      </c>
      <c r="BF7">
        <f>('P2'!BF7+'P2'!BF22*BF$2)/(BF$2+1)</f>
        <v>31.329658536585367</v>
      </c>
      <c r="BG7">
        <f>('P2'!BG7+'P2'!BG22*BG$2)/(BG$2+1)</f>
        <v>28.299790697674418</v>
      </c>
      <c r="BH7">
        <f>('P2'!BH7+'P2'!BH22*BH$2)/(BH$2+1)</f>
        <v>27.58977777777778</v>
      </c>
      <c r="BI7">
        <f>('P2'!BI7+'P2'!BI22*BI$2)/(BI$2+1)</f>
        <v>26.68017948717949</v>
      </c>
      <c r="BJ7">
        <f>('P2'!BJ7+'P2'!BJ22*BJ$2)/(BJ$2+1)</f>
        <v>25.219736842105263</v>
      </c>
      <c r="BK7">
        <f>('P2'!BK7+'P2'!BK22*BK$2)/(BK$2+1)</f>
        <v>20.209697674418607</v>
      </c>
      <c r="BL7">
        <f>('P2'!BL7+'P2'!BL22*BL$2)/(BL$2+1)</f>
        <v>22.090263157894739</v>
      </c>
      <c r="BM7">
        <f>('P2'!BM7+'P2'!BM22*BM$2)/(BM$2+1)</f>
        <v>35.389720930232563</v>
      </c>
      <c r="BN7">
        <f>('P2'!BN7+'P2'!BN22*BN$2)/(BN$2+1)</f>
        <v>37.66989743589744</v>
      </c>
      <c r="BO7">
        <f>('P2'!BO7+'P2'!BO22*BO$2)/(BO$2+1)</f>
        <v>33.219750000000005</v>
      </c>
      <c r="BP7">
        <f>('P2'!BP7+'P2'!BP22*BP$2)/(BP$2+1)</f>
        <v>29.500170731707321</v>
      </c>
      <c r="BQ7">
        <f>('P2'!BQ7+'P2'!BQ22*BQ$2)/(BQ$2+1)</f>
        <v>27.649875000000002</v>
      </c>
      <c r="BR7">
        <f>('P2'!BR7+'P2'!BR22*BR$2)/(BR$2+1)</f>
        <v>31.440219512195128</v>
      </c>
      <c r="BS7">
        <f>('P2'!BS7+'P2'!BS22*BS$2)/(BS$2+1)</f>
        <v>28.629720930232558</v>
      </c>
      <c r="BT7">
        <f>('P2'!BT7+'P2'!BT22*BT$2)/(BT$2+1)</f>
        <v>27.989777777777785</v>
      </c>
      <c r="BU7">
        <f>('P2'!BU7+'P2'!BU22*BU$2)/(BU$2+1)</f>
        <v>27.180128205128206</v>
      </c>
      <c r="BV7">
        <f>('P2'!BV7+'P2'!BV22*BV$2)/(BV$2+1)</f>
        <v>25.859750000000002</v>
      </c>
      <c r="BW7">
        <f>('P2'!BW7+'P2'!BW22*BW$2)/(BW$2+1)</f>
        <v>21.310000000000002</v>
      </c>
      <c r="BX7">
        <f>('P2'!BX7+'P2'!BX22*BX$2)/(BX$2+1)</f>
        <v>23.029736842105265</v>
      </c>
      <c r="BY7">
        <f>('P2'!BY7+'P2'!BY22*BY$2)/(BY$2+1)</f>
        <v>35.160395348837206</v>
      </c>
      <c r="BZ7">
        <f>('P2'!BZ7+'P2'!BZ22*BZ$2)/(BZ$2+1)</f>
        <v>37.249974358974356</v>
      </c>
      <c r="CA7">
        <f>('P2'!CA7+'P2'!CA22*CA$2)/(CA$2+1)</f>
        <v>33.200000000000003</v>
      </c>
      <c r="CB7">
        <f>('P2'!CB7+'P2'!CB22*CB$2)/(CB$2+1)</f>
        <v>29.820414634146346</v>
      </c>
      <c r="CC7">
        <f>('P2'!CC7+'P2'!CC22*CC$2)/(CC$2+1)</f>
        <v>28.149750000000001</v>
      </c>
      <c r="CD7">
        <f>('P2'!CD7+'P2'!CD22*CD$2)/(CD$2+1)</f>
        <v>31.610023255813953</v>
      </c>
      <c r="CE7">
        <f>('P2'!CE7+'P2'!CE22*CE$2)/(CE$2+1)</f>
        <v>28.900146341463419</v>
      </c>
      <c r="CF7">
        <f>('P2'!CF7+'P2'!CF22*CF$2)/(CF$2+1)</f>
        <v>28.360000000000007</v>
      </c>
      <c r="CG7">
        <f>('P2'!CG7+'P2'!CG22*CG$2)/(CG$2+1)</f>
        <v>27.669794871794871</v>
      </c>
      <c r="CH7">
        <f>('P2'!CH7+'P2'!CH22*CH$2)/(CH$2+1)</f>
        <v>26.509999999999998</v>
      </c>
      <c r="CI7">
        <f>('P2'!CI7+'P2'!CI22*CI$2)/(CI$2+1)</f>
        <v>22.390341463414636</v>
      </c>
      <c r="CJ7">
        <f>('P2'!CJ7+'P2'!CJ22*CJ$2)/(CJ$2+1)</f>
        <v>24.000105263157899</v>
      </c>
      <c r="CK7">
        <f>('P2'!CK7+'P2'!CK22*CK$2)/(CK$2+1)</f>
        <v>35.140162790697673</v>
      </c>
      <c r="CL7">
        <f>('P2'!CL7+'P2'!CL22*CL$2)/(CL$2+1)</f>
        <v>37.110025641025643</v>
      </c>
      <c r="CM7">
        <f>('P2'!CM7+'P2'!CM22*CM$2)/(CM$2+1)</f>
        <v>33.450142857142865</v>
      </c>
      <c r="CN7">
        <f>('P2'!CN7+'P2'!CN22*CN$2)/(CN$2+1)</f>
        <v>30.390205128205132</v>
      </c>
      <c r="CO7">
        <f>('P2'!CO7+'P2'!CO22*CO$2)/(CO$2+1)</f>
        <v>28.900250000000003</v>
      </c>
      <c r="CP7">
        <f>('P2'!CP7+'P2'!CP22*CP$2)/(CP$2+1)</f>
        <v>32.129813953488373</v>
      </c>
      <c r="CQ7">
        <f>('P2'!CQ7+'P2'!CQ22*CQ$2)/(CQ$2+1)</f>
        <v>29.819926829268297</v>
      </c>
      <c r="CR7">
        <f>('P2'!CR7+'P2'!CR22*CR$2)/(CR$2+1)</f>
        <v>29.32018918918919</v>
      </c>
      <c r="CS7">
        <f>('P2'!CS7+'P2'!CS22*CS$2)/(CS$2+1)</f>
        <v>28.679682926829273</v>
      </c>
      <c r="CT7">
        <f>('P2'!CT7+'P2'!CT22*CT$2)/(CT$2+1)</f>
        <v>27.580263157894741</v>
      </c>
      <c r="CU7">
        <f>('P2'!CU7+'P2'!CU22*CU$2)/(CU$2+1)</f>
        <v>23.690317073170732</v>
      </c>
      <c r="CV7">
        <f>('P2'!CV7+'P2'!CV22*CV$2)/(CV$2+1)</f>
        <v>25.23</v>
      </c>
      <c r="CW7">
        <f>('P2'!CW7+'P2'!CW22*CW$2)/(CW$2+1)</f>
        <v>35.820268292682933</v>
      </c>
      <c r="CX7">
        <f>('P2'!CX7+'P2'!CX22*CX$2)/(CX$2+1)</f>
        <v>37.699634146341467</v>
      </c>
      <c r="CY7">
        <f>('P2'!CY7+'P2'!CY22*CY$2)/(CY$2+1)</f>
        <v>34.240250000000003</v>
      </c>
      <c r="CZ7">
        <f>('P2'!CZ7+'P2'!CZ22*CZ$2)/(CZ$2+1)</f>
        <v>31.349769230769233</v>
      </c>
      <c r="DA7">
        <f>('P2'!DA7+'P2'!DA22*DA$2)/(DA$2+1)</f>
        <v>29.940142857142863</v>
      </c>
      <c r="DB7">
        <f>('P2'!DB7+'P2'!DB22*DB$2)/(DB$2+1)</f>
        <v>33.030292682926827</v>
      </c>
      <c r="DC7">
        <f>('P2'!DC7+'P2'!DC22*DC$2)/(DC$2+1)</f>
        <v>30.879975609756102</v>
      </c>
      <c r="DD7">
        <f>('P2'!DD7+'P2'!DD22*DD$2)/(DD$2+1)</f>
        <v>30.410333333333341</v>
      </c>
      <c r="DE7">
        <f>('P2'!DE7+'P2'!DE22*DE$2)/(DE$2+1)</f>
        <v>29.799756097560977</v>
      </c>
      <c r="DF7">
        <f>('P2'!DF7+'P2'!DF22*DF$2)/(DF$2+1)</f>
        <v>28.759736842105266</v>
      </c>
      <c r="DG7">
        <f>('P2'!DG7+'P2'!DG22*DG$2)/(DG$2+1)</f>
        <v>25.060348837209297</v>
      </c>
      <c r="DH7">
        <f>('P2'!DH7+'P2'!DH22*DH$2)/(DH$2+1)</f>
        <v>26.539842105263162</v>
      </c>
      <c r="DI7">
        <f>('P2'!DI7+'P2'!DI22*DI$2)/(DI$2+1)</f>
        <v>36.620146341463425</v>
      </c>
      <c r="DJ7">
        <f>('P2'!DJ7+'P2'!DJ22*DJ$2)/(DJ$2+1)</f>
        <v>38.410292682926837</v>
      </c>
      <c r="DK7">
        <f>('P2'!DK7+'P2'!DK22*DK$2)/(DK$2+1)</f>
        <v>35.120000000000005</v>
      </c>
      <c r="DL7">
        <f>('P2'!DL7+'P2'!DL22*DL$2)/(DL$2+1)</f>
        <v>32.370179487179485</v>
      </c>
      <c r="DM7">
        <f>('P2'!DM7+'P2'!DM22*DM$2)/(DM$2+1)</f>
        <v>31.040000000000003</v>
      </c>
      <c r="DN7">
        <f>('P2'!DN7+'P2'!DN22*DN$2)/(DN$2+1)</f>
        <v>33.980097560975615</v>
      </c>
      <c r="DO7">
        <f>('P2'!DO7+'P2'!DO22*DO$2)/(DO$2+1)</f>
        <v>31.940116279069766</v>
      </c>
      <c r="DP7">
        <f>('P2'!DP7+'P2'!DP22*DP$2)/(DP$2+1)</f>
        <v>31.500111111111114</v>
      </c>
      <c r="DQ7">
        <f>('P2'!DQ7+'P2'!DQ22*DQ$2)/(DQ$2+1)</f>
        <v>30.91992307692308</v>
      </c>
      <c r="DR7">
        <f>('P2'!DR7+'P2'!DR22*DR$2)/(DR$2+1)</f>
        <v>29.94</v>
      </c>
      <c r="DS7">
        <f>('P2'!DS7+'P2'!DS22*DS$2)/(DS$2+1)</f>
        <v>26.430418604651166</v>
      </c>
      <c r="DT7">
        <f>('P2'!DT7+'P2'!DT22*DT$2)/(DT$2+1)</f>
        <v>27.82973684210527</v>
      </c>
      <c r="DU7">
        <f>('P2'!DU7+'P2'!DU22*DU$2)/(DU$2+1)</f>
        <v>37.420097560975613</v>
      </c>
      <c r="DV7">
        <f>('P2'!DV7+'P2'!DV22*DV$2)/(DV$2+1)</f>
        <v>39.1299268292683</v>
      </c>
      <c r="DW7">
        <f>('P2'!DW7+'P2'!DW22*DW$2)/(DW$2+1)</f>
        <v>36.000500000000002</v>
      </c>
      <c r="DX7">
        <f>('P2'!DX7+'P2'!DX22*DX$2)/(DX$2+1)</f>
        <v>33.400292682926832</v>
      </c>
      <c r="DY7">
        <f>('P2'!DY7+'P2'!DY22*DY$2)/(DY$2+1)</f>
        <v>32.130500000000005</v>
      </c>
      <c r="DZ7">
        <f>('P2'!DZ7+'P2'!DZ22*DZ$2)/(DZ$2+1)</f>
        <v>34.929975609756099</v>
      </c>
      <c r="EA7">
        <f>('P2'!EA7+'P2'!EA22*EA$2)/(EA$2+1)</f>
        <v>33.000116279069772</v>
      </c>
      <c r="EB7">
        <f>('P2'!EB7+'P2'!EB22*EB$2)/(EB$2+1)</f>
        <v>32.57022222222222</v>
      </c>
      <c r="EC7">
        <f>('P2'!EC7+'P2'!EC22*EC$2)/(EC$2+1)</f>
        <v>32.010051282051286</v>
      </c>
      <c r="ED7">
        <f>('P2'!ED7+'P2'!ED22*ED$2)/(ED$2+1)</f>
        <v>31.060263157894742</v>
      </c>
      <c r="EE7">
        <f>('P2'!EE7+'P2'!EE22*EE$2)/(EE$2+1)</f>
        <v>27.649953488372091</v>
      </c>
      <c r="EF7">
        <f>('P2'!EF7+'P2'!EF22*EF$2)/(EF$2+1)</f>
        <v>29.020263157894739</v>
      </c>
      <c r="EG7">
        <f>('P2'!EG7+'P2'!EG22*EG$2)/(EG$2+1)</f>
        <v>38.329930232558141</v>
      </c>
      <c r="EH7">
        <f>('P2'!EH7+'P2'!EH22*EH$2)/(EH$2+1)</f>
        <v>39.98974358974359</v>
      </c>
      <c r="EI7">
        <f>('P2'!EI7+'P2'!EI22*EI$2)/(EI$2+1)</f>
        <v>36.960500000000003</v>
      </c>
      <c r="EJ7">
        <f>('P2'!EJ7+'P2'!EJ22*EJ$2)/(EJ$2+1)</f>
        <v>34.430121951219512</v>
      </c>
      <c r="EK7">
        <f>('P2'!EK7+'P2'!EK22*EK$2)/(EK$2+1)</f>
        <v>33.210500000000003</v>
      </c>
      <c r="EL7">
        <f>('P2'!EL7+'P2'!EL22*EL$2)/(EL$2+1)</f>
        <v>35.929951219512198</v>
      </c>
      <c r="EM7">
        <f>('P2'!EM7+'P2'!EM22*EM$2)/(EM$2+1)</f>
        <v>34.049813953488368</v>
      </c>
      <c r="EN7">
        <f>('P2'!EN7+'P2'!EN22*EN$2)/(EN$2+1)</f>
        <v>33.64</v>
      </c>
      <c r="EO7">
        <f>('P2'!EO7+'P2'!EO22*EO$2)/(EO$2+1)</f>
        <v>33.100076923076927</v>
      </c>
      <c r="EP7">
        <f>('P2'!EP7+'P2'!EP22*EP$2)/(EP$2+1)</f>
        <v>32.190000000000005</v>
      </c>
      <c r="EQ7">
        <f>('P2'!EQ7+'P2'!EQ22*EQ$2)/(EQ$2+1)</f>
        <v>28.879756097560978</v>
      </c>
      <c r="ER7">
        <f>('P2'!ER7+'P2'!ER22*ER$2)/(ER$2+1)</f>
        <v>30.210105263157899</v>
      </c>
      <c r="ES7">
        <f>('P2'!ES7+'P2'!ES22*ES$2)/(ES$2+1)</f>
        <v>39.230093023255812</v>
      </c>
      <c r="ET7">
        <f>('P2'!ET7+'P2'!ET22*ET$2)/(ET$2+1)</f>
        <v>40.849820512820514</v>
      </c>
      <c r="EU7">
        <f>('P2'!EU7+'P2'!EU22*EU$2)/(EU$2+1)</f>
        <v>37.910142857142866</v>
      </c>
      <c r="EV7">
        <f>('P2'!EV7+'P2'!EV22*EV$2)/(EV$2+1)</f>
        <v>35.47002564102565</v>
      </c>
      <c r="EW7">
        <f>('P2'!EW7+'P2'!EW22*EW$2)/(EW$2+1)</f>
        <v>34.29</v>
      </c>
      <c r="EX7">
        <f>('P2'!EX7+'P2'!EX22*EX$2)/(EX$2+1)</f>
        <v>36.919953488372094</v>
      </c>
      <c r="EY7">
        <f>('P2'!EY7+'P2'!EY22*EY$2)/(EY$2+1)</f>
        <v>35.110341463414635</v>
      </c>
      <c r="EZ7">
        <f>('P2'!EZ7+'P2'!EZ22*EZ$2)/(EZ$2+1)</f>
        <v>34.71</v>
      </c>
      <c r="FA7">
        <f>('P2'!FA7+'P2'!FA22*FA$2)/(FA$2+1)</f>
        <v>34.189756097560981</v>
      </c>
      <c r="FB7">
        <f>('P2'!FB7+'P2'!FB22*FB$2)/(FB$2+1)</f>
        <v>33.310368421052637</v>
      </c>
      <c r="FC7">
        <f>('P2'!FC7+'P2'!FC22*FC$2)/(FC$2+1)</f>
        <v>30.110365853658543</v>
      </c>
      <c r="FD7">
        <f>('P2'!FD7+'P2'!FD22*FD$2)/(FD$2+1)</f>
        <v>31.400250000000003</v>
      </c>
      <c r="FE7">
        <f>('P2'!FE7+'P2'!FE22*FE$2)/(FE$2+1)</f>
        <v>40.140146341463414</v>
      </c>
      <c r="FF7">
        <f>('P2'!FF7+'P2'!FF22*FF$2)/(FF$2+1)</f>
        <v>41.710179487179488</v>
      </c>
      <c r="FG7">
        <f>('P2'!FG7+'P2'!FG22*FG$2)/(FG$2+1)</f>
        <v>38.870142857142859</v>
      </c>
      <c r="FH7">
        <f>('P2'!FH7+'P2'!FH22*FH$2)/(FH$2+1)</f>
        <v>36.510307692307691</v>
      </c>
      <c r="FI7">
        <f>('P2'!FI7+'P2'!FI22*FI$2)/(FI$2+1)</f>
        <v>35.360000000000007</v>
      </c>
      <c r="FJ7">
        <f>('P2'!FJ7+'P2'!FJ22*FJ$2)/(FJ$2+1)</f>
        <v>37.920255813953489</v>
      </c>
      <c r="FK7">
        <f>('P2'!FK7+'P2'!FK22*FK$2)/(FK$2+1)</f>
        <v>36.15975609756098</v>
      </c>
      <c r="FL7">
        <f>('P2'!FL7+'P2'!FL22*FL$2)/(FL$2+1)</f>
        <v>35.770111111111113</v>
      </c>
      <c r="FM7">
        <f>('P2'!FM7+'P2'!FM22*FM$2)/(FM$2+1)</f>
        <v>35.259951219512196</v>
      </c>
      <c r="FN7">
        <f>('P2'!FN7+'P2'!FN22*FN$2)/(FN$2+1)</f>
        <v>34.390368421052628</v>
      </c>
      <c r="FO7">
        <f>('P2'!FO7+'P2'!FO22*FO$2)/(FO$2+1)</f>
        <v>31.230146341463421</v>
      </c>
      <c r="FP7">
        <f>('P2'!FP7+'P2'!FP22*FP$2)/(FP$2+1)</f>
        <v>32.510250000000006</v>
      </c>
      <c r="FQ7">
        <f>('P2'!FQ7+'P2'!FQ22*FQ$2)/(FQ$2+1)</f>
        <v>41.140243902439032</v>
      </c>
      <c r="FR7">
        <f>('P2'!FR7+'P2'!FR22*FR$2)/(FR$2+1)</f>
        <v>42.690292682926831</v>
      </c>
      <c r="FS7">
        <f>('P2'!FS7+'P2'!FS22*FS$2)/(FS$2+1)</f>
        <v>39.879750000000001</v>
      </c>
      <c r="FT7">
        <f>('P2'!FT7+'P2'!FT22*FT$2)/(FT$2+1)</f>
        <v>37.550384615384608</v>
      </c>
      <c r="FU7">
        <f>('P2'!FU7+'P2'!FU22*FU$2)/(FU$2+1)</f>
        <v>36.42</v>
      </c>
      <c r="FV7">
        <f>('P2'!FV7+'P2'!FV22*FV$2)/(FV$2+1)</f>
        <v>38.950292682926829</v>
      </c>
      <c r="FW7">
        <f>('P2'!FW7+'P2'!FW22*FW$2)/(FW$2+1)</f>
        <v>37.209837209302329</v>
      </c>
      <c r="FX7">
        <f>('P2'!FX7+'P2'!FX22*FX$2)/(FX$2+1)</f>
        <v>36.829894736842107</v>
      </c>
      <c r="FY7">
        <f>('P2'!FY7+'P2'!FY22*FY$2)/(FY$2+1)</f>
        <v>36.32</v>
      </c>
      <c r="FZ7">
        <f>('P2'!FZ7+'P2'!FZ22*FZ$2)/(FZ$2+1)</f>
        <v>35.46</v>
      </c>
      <c r="GA7">
        <f>('P2'!GA7+'P2'!GA22*GA$2)/(GA$2+1)</f>
        <v>32.349906976744187</v>
      </c>
      <c r="GB7">
        <f>('P2'!GB7+'P2'!GB22*GB$2)/(GB$2+1)</f>
        <v>33.610368421052634</v>
      </c>
      <c r="GC7">
        <f>('P2'!GC7+'P2'!GC22*GC$2)/(GC$2+1)</f>
        <v>42.140097560975612</v>
      </c>
      <c r="GD7">
        <f>('P2'!GD7+'P2'!GD22*GD$2)/(GD$2+1)</f>
        <v>43.669804878048787</v>
      </c>
      <c r="GE7">
        <f>('P2'!GE7+'P2'!GE22*GE$2)/(GE$2+1)</f>
        <v>40.900250000000007</v>
      </c>
      <c r="GF7">
        <f>('P2'!GF7+'P2'!GF22*GF$2)/(GF$2+1)</f>
        <v>38.589975609756095</v>
      </c>
      <c r="GG7">
        <f>('P2'!GG7+'P2'!GG22*GG$2)/(GG$2+1)</f>
        <v>37.480045454545454</v>
      </c>
      <c r="GH7">
        <f>('P2'!GH7+'P2'!GH22*GH$2)/(GH$2+1)</f>
        <v>39.980170731707318</v>
      </c>
      <c r="GI7">
        <f>('P2'!GI7+'P2'!GI22*GI$2)/(GI$2+1)</f>
        <v>38.260288888888887</v>
      </c>
      <c r="GJ7">
        <f>('P2'!GJ7+'P2'!GJ22*GJ$2)/(GJ$2+1)</f>
        <v>37.890333333333338</v>
      </c>
      <c r="GK7">
        <f>('P2'!GK7+'P2'!GK22*GK$2)/(GK$2+1)</f>
        <v>37.390195121951223</v>
      </c>
      <c r="GL7">
        <f>('P2'!GL7+'P2'!GL22*GL$2)/(GL$2+1)</f>
        <v>36.540000000000006</v>
      </c>
      <c r="GM7">
        <f>('P2'!GM7+'P2'!GM22*GM$2)/(GM$2+1)</f>
        <v>33.470232558139536</v>
      </c>
      <c r="GN7">
        <f>('P2'!GN7+'P2'!GN22*GN$2)/(GN$2+1)</f>
        <v>34.720368421052633</v>
      </c>
      <c r="GO7">
        <f>('P2'!GO7+'P2'!GO22*GO$2)/(GO$2+1)</f>
        <v>43.130418604651162</v>
      </c>
      <c r="GP7">
        <f>('P2'!GP7+'P2'!GP22*GP$2)/(GP$2+1)</f>
        <v>44.640205128205125</v>
      </c>
      <c r="GQ7">
        <f>('P2'!GQ7+'P2'!GQ22*GQ$2)/(GQ$2+1)</f>
        <v>41.91</v>
      </c>
      <c r="GR7">
        <f>('P2'!GR7+'P2'!GR22*GR$2)/(GR$2+1)</f>
        <v>39.64023255813953</v>
      </c>
      <c r="GS7">
        <f>('P2'!GS7+'P2'!GS22*GS$2)/(GS$2+1)</f>
        <v>38.540000000000006</v>
      </c>
      <c r="GT7">
        <f>('P2'!GT7+'P2'!GT22*GT$2)/(GT$2+1)</f>
        <v>41.000024390243908</v>
      </c>
      <c r="GU7">
        <f>('P2'!GU7+'P2'!GU22*GU$2)/(GU$2+1)</f>
        <v>39.309955555555554</v>
      </c>
      <c r="GV7">
        <f>('P2'!GV7+'P2'!GV22*GV$2)/(GV$2+1)</f>
        <v>38.920210526315792</v>
      </c>
      <c r="GW7">
        <f>('P2'!GW7+'P2'!GW22*GW$2)/(GW$2+1)</f>
        <v>38.410410256410252</v>
      </c>
      <c r="GX7">
        <f>('P2'!GX7+'P2'!GX22*GX$2)/(GX$2+1)</f>
        <v>37.530142857142863</v>
      </c>
      <c r="GY7">
        <f>('P2'!GY7+'P2'!GY22*GY$2)/(GY$2+1)</f>
        <v>34.369951219512195</v>
      </c>
      <c r="GZ7">
        <f>('P2'!GZ7+'P2'!GZ22*GZ$2)/(GZ$2+1)</f>
        <v>35.650368421052633</v>
      </c>
      <c r="HA7">
        <f>('P2'!HA7+'P2'!HA22*HA$2)/(HA$2+1)</f>
        <v>44.28979069767442</v>
      </c>
      <c r="HB7">
        <f>('P2'!HB7+'P2'!HB22*HB$2)/(HB$2+1)</f>
        <v>45.839974358974359</v>
      </c>
      <c r="HC7">
        <f>('P2'!HC7+'P2'!HC22*HC$2)/(HC$2+1)</f>
        <v>43.030250000000009</v>
      </c>
      <c r="HD7">
        <f>('P2'!HD7+'P2'!HD22*HD$2)/(HD$2+1)</f>
        <v>40.700162790697668</v>
      </c>
      <c r="HE7">
        <f>('P2'!HE7+'P2'!HE22*HE$2)/(HE$2+1)</f>
        <v>39.570142857142862</v>
      </c>
      <c r="HF7">
        <f>('P2'!HF7+'P2'!HF22*HF$2)/(HF$2+1)</f>
        <v>42.100325581395346</v>
      </c>
      <c r="HG7">
        <f>('P2'!HG7+'P2'!HG22*HG$2)/(HG$2+1)</f>
        <v>40.350186046511624</v>
      </c>
      <c r="HH7">
        <f>('P2'!HH7+'P2'!HH22*HH$2)/(HH$2+1)</f>
        <v>39.94994736842105</v>
      </c>
      <c r="HI7">
        <f>('P2'!HI7+'P2'!HI22*HI$2)/(HI$2+1)</f>
        <v>39.419634146341465</v>
      </c>
      <c r="HJ7">
        <f>('P2'!HJ7+'P2'!HJ22*HJ$2)/(HJ$2+1)</f>
        <v>38.530250000000009</v>
      </c>
      <c r="HK7">
        <f>('P2'!HK7+'P2'!HK22*HK$2)/(HK$2+1)</f>
        <v>35.280292682926834</v>
      </c>
      <c r="HL7">
        <f>('P2'!HL7+'P2'!HL22*HL$2)/(HL$2+1)</f>
        <v>36.58973684210526</v>
      </c>
    </row>
    <row r="8" spans="1:220" x14ac:dyDescent="0.2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2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23.462564102564102</v>
      </c>
      <c r="U9">
        <f>('P2'!U9+'P2'!U23*U$2)/(U$2+1)</f>
        <v>22.999750000000002</v>
      </c>
      <c r="V9">
        <f>('P2'!V9+'P2'!V23*V$2)/(V$2+1)</f>
        <v>26.499674418604648</v>
      </c>
      <c r="W9">
        <f>('P2'!W9+'P2'!W23*W$2)/(W$2+1)</f>
        <v>26.99963414634146</v>
      </c>
      <c r="X9">
        <f>('P2'!X9+'P2'!X23*X$2)/(X$2+1)</f>
        <v>26.750222222222224</v>
      </c>
      <c r="Y9">
        <f>('P2'!Y9+'P2'!Y23*Y$2)/(Y$2+1)</f>
        <v>25.750317073170734</v>
      </c>
      <c r="Z9">
        <f>('P2'!Z9+'P2'!Z23*Z$2)/(Z$2+1)</f>
        <v>22.000263157894736</v>
      </c>
      <c r="AA9">
        <f>('P2'!AA9+'P2'!AA23*AA$2)/(AA$2+1)</f>
        <v>24.000073170731707</v>
      </c>
      <c r="AB9">
        <f>('P2'!AB9+'P2'!AB23*AB$2)/(AB$2+1)</f>
        <v>26.000250000000001</v>
      </c>
      <c r="AC9">
        <f>('P2'!AC9+'P2'!AC23*AC$2)/(AC$2+1)</f>
        <v>31.000024390243908</v>
      </c>
      <c r="AD9">
        <f>('P2'!AD9+'P2'!AD23*AD$2)/(AD$2+1)</f>
        <v>31.000051282051281</v>
      </c>
      <c r="AE9">
        <f>('P2'!AE9+'P2'!AE23*AE$2)/(AE$2+1)</f>
        <v>30.000000000000004</v>
      </c>
      <c r="AF9">
        <f>('P2'!AF9+'P2'!AF23*AF$2)/(AF$2+1)</f>
        <v>26.000128205128206</v>
      </c>
      <c r="AG9">
        <f>('P2'!AG9+'P2'!AG23*AG$2)/(AG$2+1)</f>
        <v>27.000500000000002</v>
      </c>
      <c r="AH9">
        <f>('P2'!AH9+'P2'!AH23*AH$2)/(AH$2+1)</f>
        <v>28.000093023255811</v>
      </c>
      <c r="AI9">
        <f>('P2'!AI9+'P2'!AI23*AI$2)/(AI$2+1)</f>
        <v>27.750341463414639</v>
      </c>
      <c r="AJ9">
        <f>('P2'!AJ9+'P2'!AJ23*AJ$2)/(AJ$2+1)</f>
        <v>25.74977777777778</v>
      </c>
      <c r="AK9">
        <f>('P2'!AK9+'P2'!AK23*AK$2)/(AK$2+1)</f>
        <v>24.74978048780488</v>
      </c>
      <c r="AL9">
        <f>('P2'!AL9+'P2'!AL23*AL$2)/(AL$2+1)</f>
        <v>23.749736842105264</v>
      </c>
      <c r="AM9">
        <f>('P2'!AM9+'P2'!AM23*AM$2)/(AM$2+1)</f>
        <v>24.749902439024392</v>
      </c>
      <c r="AN9">
        <f>('P2'!AN9+'P2'!AN23*AN$2)/(AN$2+1)</f>
        <v>26.750250000000001</v>
      </c>
      <c r="AO9">
        <f>('P2'!AO9+'P2'!AO23*AO$2)/(AO$2+1)</f>
        <v>28.750195121951222</v>
      </c>
      <c r="AP9">
        <f>('P2'!AP9+'P2'!AP23*AP$2)/(AP$2+1)</f>
        <v>30.749878048780491</v>
      </c>
      <c r="AQ9">
        <f>('P2'!AQ9+'P2'!AQ23*AQ$2)/(AQ$2+1)</f>
        <v>29.750250000000001</v>
      </c>
      <c r="AR9">
        <f>('P2'!AR9+'P2'!AR23*AR$2)/(AR$2+1)</f>
        <v>26.749769230769232</v>
      </c>
      <c r="AS9">
        <f>('P2'!AS9+'P2'!AS23*AS$2)/(AS$2+1)</f>
        <v>26.750142857142862</v>
      </c>
      <c r="AT9">
        <f>('P2'!AT9+'P2'!AT23*AT$2)/(AT$2+1)</f>
        <v>27.750219512195127</v>
      </c>
      <c r="AU9">
        <f>('P2'!AU9+'P2'!AU23*AU$2)/(AU$2+1)</f>
        <v>27.850170731707323</v>
      </c>
      <c r="AV9">
        <f>('P2'!AV9+'P2'!AV23*AV$2)/(AV$2+1)</f>
        <v>26.200102564102565</v>
      </c>
      <c r="AW9">
        <f>('P2'!AW9+'P2'!AW23*AW$2)/(AW$2+1)</f>
        <v>25.380179487179486</v>
      </c>
      <c r="AX9">
        <f>('P2'!AX9+'P2'!AX23*AX$2)/(AX$2+1)</f>
        <v>24.55026315789474</v>
      </c>
      <c r="AY9">
        <f>('P2'!AY9+'P2'!AY23*AY$2)/(AY$2+1)</f>
        <v>25.380325581395347</v>
      </c>
      <c r="AZ9">
        <f>('P2'!AZ9+'P2'!AZ23*AZ$2)/(AZ$2+1)</f>
        <v>27.040368421052634</v>
      </c>
      <c r="BA9">
        <f>('P2'!BA9+'P2'!BA23*BA$2)/(BA$2+1)</f>
        <v>28.700365853658539</v>
      </c>
      <c r="BB9">
        <f>('P2'!BB9+'P2'!BB23*BB$2)/(BB$2+1)</f>
        <v>30.359975609756102</v>
      </c>
      <c r="BC9">
        <f>('P2'!BC9+'P2'!BC23*BC$2)/(BC$2+1)</f>
        <v>29.540000000000003</v>
      </c>
      <c r="BD9">
        <f>('P2'!BD9+'P2'!BD23*BD$2)/(BD$2+1)</f>
        <v>27.060073170731712</v>
      </c>
      <c r="BE9">
        <f>('P2'!BE9+'P2'!BE23*BE$2)/(BE$2+1)</f>
        <v>27.06</v>
      </c>
      <c r="BF9">
        <f>('P2'!BF9+'P2'!BF23*BF$2)/(BF$2+1)</f>
        <v>27.88968292682927</v>
      </c>
      <c r="BG9">
        <f>('P2'!BG9+'P2'!BG23*BG$2)/(BG$2+1)</f>
        <v>28.040395348837208</v>
      </c>
      <c r="BH9">
        <f>('P2'!BH9+'P2'!BH23*BH$2)/(BH$2+1)</f>
        <v>26.540222222222226</v>
      </c>
      <c r="BI9">
        <f>('P2'!BI9+'P2'!BI23*BI$2)/(BI$2+1)</f>
        <v>25.78971794871795</v>
      </c>
      <c r="BJ9">
        <f>('P2'!BJ9+'P2'!BJ23*BJ$2)/(BJ$2+1)</f>
        <v>25.05</v>
      </c>
      <c r="BK9">
        <f>('P2'!BK9+'P2'!BK23*BK$2)/(BK$2+1)</f>
        <v>25.799930232558136</v>
      </c>
      <c r="BL9">
        <f>('P2'!BL9+'P2'!BL23*BL$2)/(BL$2+1)</f>
        <v>27.310263157894735</v>
      </c>
      <c r="BM9">
        <f>('P2'!BM9+'P2'!BM23*BM$2)/(BM$2+1)</f>
        <v>28.820488372093021</v>
      </c>
      <c r="BN9">
        <f>('P2'!BN9+'P2'!BN23*BN$2)/(BN$2+1)</f>
        <v>30.329820512820515</v>
      </c>
      <c r="BO9">
        <f>('P2'!BO9+'P2'!BO23*BO$2)/(BO$2+1)</f>
        <v>29.580500000000004</v>
      </c>
      <c r="BP9">
        <f>('P2'!BP9+'P2'!BP23*BP$2)/(BP$2+1)</f>
        <v>27.330024390243903</v>
      </c>
      <c r="BQ9">
        <f>('P2'!BQ9+'P2'!BQ23*BQ$2)/(BQ$2+1)</f>
        <v>27.340249999999997</v>
      </c>
      <c r="BR9">
        <f>('P2'!BR9+'P2'!BR23*BR$2)/(BR$2+1)</f>
        <v>28.090317073170734</v>
      </c>
      <c r="BS9">
        <f>('P2'!BS9+'P2'!BS23*BS$2)/(BS$2+1)</f>
        <v>28.230279069767441</v>
      </c>
      <c r="BT9">
        <f>('P2'!BT9+'P2'!BT23*BT$2)/(BT$2+1)</f>
        <v>26.870111111111115</v>
      </c>
      <c r="BU9">
        <f>('P2'!BU9+'P2'!BU23*BU$2)/(BU$2+1)</f>
        <v>26.190461538461538</v>
      </c>
      <c r="BV9">
        <f>('P2'!BV9+'P2'!BV23*BV$2)/(BV$2+1)</f>
        <v>25.520000000000003</v>
      </c>
      <c r="BW9">
        <f>('P2'!BW9+'P2'!BW23*BW$2)/(BW$2+1)</f>
        <v>26.209682926829274</v>
      </c>
      <c r="BX9">
        <f>('P2'!BX9+'P2'!BX23*BX$2)/(BX$2+1)</f>
        <v>27.580263157894741</v>
      </c>
      <c r="BY9">
        <f>('P2'!BY9+'P2'!BY23*BY$2)/(BY$2+1)</f>
        <v>28.949744186046505</v>
      </c>
      <c r="BZ9">
        <f>('P2'!BZ9+'P2'!BZ23*BZ$2)/(BZ$2+1)</f>
        <v>30.320487179487177</v>
      </c>
      <c r="CA9">
        <f>('P2'!CA9+'P2'!CA23*CA$2)/(CA$2+1)</f>
        <v>29.650250000000003</v>
      </c>
      <c r="CB9">
        <f>('P2'!CB9+'P2'!CB23*CB$2)/(CB$2+1)</f>
        <v>27.609902439024388</v>
      </c>
      <c r="CC9">
        <f>('P2'!CC9+'P2'!CC23*CC$2)/(CC$2+1)</f>
        <v>27.610249999999997</v>
      </c>
      <c r="CD9">
        <f>('P2'!CD9+'P2'!CD23*CD$2)/(CD$2+1)</f>
        <v>28.300069767441858</v>
      </c>
      <c r="CE9">
        <f>('P2'!CE9+'P2'!CE23*CE$2)/(CE$2+1)</f>
        <v>28.430097560975611</v>
      </c>
      <c r="CF9">
        <f>('P2'!CF9+'P2'!CF23*CF$2)/(CF$2+1)</f>
        <v>27.189888888888891</v>
      </c>
      <c r="CG9">
        <f>('P2'!CG9+'P2'!CG23*CG$2)/(CG$2+1)</f>
        <v>26.580128205128204</v>
      </c>
      <c r="CH9">
        <f>('P2'!CH9+'P2'!CH23*CH$2)/(CH$2+1)</f>
        <v>25.97</v>
      </c>
      <c r="CI9">
        <f>('P2'!CI9+'P2'!CI23*CI$2)/(CI$2+1)</f>
        <v>26.600195121951224</v>
      </c>
      <c r="CJ9">
        <f>('P2'!CJ9+'P2'!CJ23*CJ$2)/(CJ$2+1)</f>
        <v>27.850263157894737</v>
      </c>
      <c r="CK9">
        <f>('P2'!CK9+'P2'!CK23*CK$2)/(CK$2+1)</f>
        <v>29.089813953488374</v>
      </c>
      <c r="CL9">
        <f>('P2'!CL9+'P2'!CL23*CL$2)/(CL$2+1)</f>
        <v>30.340000000000003</v>
      </c>
      <c r="CM9">
        <f>('P2'!CM9+'P2'!CM23*CM$2)/(CM$2+1)</f>
        <v>29.730142857142859</v>
      </c>
      <c r="CN9">
        <f>('P2'!CN9+'P2'!CN23*CN$2)/(CN$2+1)</f>
        <v>27.879794871794871</v>
      </c>
      <c r="CO9">
        <f>('P2'!CO9+'P2'!CO23*CO$2)/(CO$2+1)</f>
        <v>27.880250000000004</v>
      </c>
      <c r="CP9">
        <f>('P2'!CP9+'P2'!CP23*CP$2)/(CP$2+1)</f>
        <v>28.510139534883717</v>
      </c>
      <c r="CQ9">
        <f>('P2'!CQ9+'P2'!CQ23*CQ$2)/(CQ$2+1)</f>
        <v>28.639829268292683</v>
      </c>
      <c r="CR9">
        <f>('P2'!CR9+'P2'!CR23*CR$2)/(CR$2+1)</f>
        <v>27.499918918918919</v>
      </c>
      <c r="CS9">
        <f>('P2'!CS9+'P2'!CS23*CS$2)/(CS$2+1)</f>
        <v>26.929975609756099</v>
      </c>
      <c r="CT9">
        <f>('P2'!CT9+'P2'!CT23*CT$2)/(CT$2+1)</f>
        <v>26.359842105263159</v>
      </c>
      <c r="CU9">
        <f>('P2'!CU9+'P2'!CU23*CU$2)/(CU$2+1)</f>
        <v>26.950414634146345</v>
      </c>
      <c r="CV9">
        <f>('P2'!CV9+'P2'!CV23*CV$2)/(CV$2+1)</f>
        <v>28.11</v>
      </c>
      <c r="CW9">
        <f>('P2'!CW9+'P2'!CW23*CW$2)/(CW$2+1)</f>
        <v>29.269804878048785</v>
      </c>
      <c r="CX9">
        <f>('P2'!CX9+'P2'!CX23*CX$2)/(CX$2+1)</f>
        <v>30.430219512195123</v>
      </c>
      <c r="CY9">
        <f>('P2'!CY9+'P2'!CY23*CY$2)/(CY$2+1)</f>
        <v>29.859750000000002</v>
      </c>
      <c r="CZ9">
        <f>('P2'!CZ9+'P2'!CZ23*CZ$2)/(CZ$2+1)</f>
        <v>28.140333333333334</v>
      </c>
      <c r="DA9">
        <f>('P2'!DA9+'P2'!DA23*DA$2)/(DA$2+1)</f>
        <v>28.15</v>
      </c>
      <c r="DB9">
        <f>('P2'!DB9+'P2'!DB23*DB$2)/(DB$2+1)</f>
        <v>28.730243902439028</v>
      </c>
      <c r="DC9">
        <f>('P2'!DC9+'P2'!DC23*DC$2)/(DC$2+1)</f>
        <v>28.850170731707315</v>
      </c>
      <c r="DD9">
        <f>('P2'!DD9+'P2'!DD23*DD$2)/(DD$2+1)</f>
        <v>27.790000000000006</v>
      </c>
      <c r="DE9">
        <f>('P2'!DE9+'P2'!DE23*DE$2)/(DE$2+1)</f>
        <v>27.27039024390244</v>
      </c>
      <c r="DF9">
        <f>('P2'!DF9+'P2'!DF23*DF$2)/(DF$2+1)</f>
        <v>26.740263157894741</v>
      </c>
      <c r="DG9">
        <f>('P2'!DG9+'P2'!DG23*DG$2)/(DG$2+1)</f>
        <v>27.290116279069764</v>
      </c>
      <c r="DH9">
        <f>('P2'!DH9+'P2'!DH23*DH$2)/(DH$2+1)</f>
        <v>28.36984210526316</v>
      </c>
      <c r="DI9">
        <f>('P2'!DI9+'P2'!DI23*DI$2)/(DI$2+1)</f>
        <v>29.440439024390248</v>
      </c>
      <c r="DJ9">
        <f>('P2'!DJ9+'P2'!DJ23*DJ$2)/(DJ$2+1)</f>
        <v>30.519756097560979</v>
      </c>
      <c r="DK9">
        <f>('P2'!DK9+'P2'!DK23*DK$2)/(DK$2+1)</f>
        <v>30.000500000000002</v>
      </c>
      <c r="DL9">
        <f>('P2'!DL9+'P2'!DL23*DL$2)/(DL$2+1)</f>
        <v>28.409769230769232</v>
      </c>
      <c r="DM9">
        <f>('P2'!DM9+'P2'!DM23*DM$2)/(DM$2+1)</f>
        <v>28.420000000000005</v>
      </c>
      <c r="DN9">
        <f>('P2'!DN9+'P2'!DN23*DN$2)/(DN$2+1)</f>
        <v>28.960439024390247</v>
      </c>
      <c r="DO9">
        <f>('P2'!DO9+'P2'!DO23*DO$2)/(DO$2+1)</f>
        <v>29.070255813953484</v>
      </c>
      <c r="DP9">
        <f>('P2'!DP9+'P2'!DP23*DP$2)/(DP$2+1)</f>
        <v>28.08988888888889</v>
      </c>
      <c r="DQ9">
        <f>('P2'!DQ9+'P2'!DQ23*DQ$2)/(DQ$2+1)</f>
        <v>27.599974358974357</v>
      </c>
      <c r="DR9">
        <f>('P2'!DR9+'P2'!DR23*DR$2)/(DR$2+1)</f>
        <v>27.120105263157896</v>
      </c>
      <c r="DS9">
        <f>('P2'!DS9+'P2'!DS23*DS$2)/(DS$2+1)</f>
        <v>27.620372093023253</v>
      </c>
      <c r="DT9">
        <f>('P2'!DT9+'P2'!DT23*DT$2)/(DT$2+1)</f>
        <v>28.630263157894738</v>
      </c>
      <c r="DU9">
        <f>('P2'!DU9+'P2'!DU23*DU$2)/(DU$2+1)</f>
        <v>29.630048780487805</v>
      </c>
      <c r="DV9">
        <f>('P2'!DV9+'P2'!DV23*DV$2)/(DV$2+1)</f>
        <v>30.630146341463419</v>
      </c>
      <c r="DW9">
        <f>('P2'!DW9+'P2'!DW23*DW$2)/(DW$2+1)</f>
        <v>30.14</v>
      </c>
      <c r="DX9">
        <f>('P2'!DX9+'P2'!DX23*DX$2)/(DX$2+1)</f>
        <v>28.669975609756101</v>
      </c>
      <c r="DY9">
        <f>('P2'!DY9+'P2'!DY23*DY$2)/(DY$2+1)</f>
        <v>28.679749999999999</v>
      </c>
      <c r="DZ9">
        <f>('P2'!DZ9+'P2'!DZ23*DZ$2)/(DZ$2+1)</f>
        <v>29.18036585365854</v>
      </c>
      <c r="EA9">
        <f>('P2'!EA9+'P2'!EA23*EA$2)/(EA$2+1)</f>
        <v>29.300186046511627</v>
      </c>
      <c r="EB9">
        <f>('P2'!EB9+'P2'!EB23*EB$2)/(EB$2+1)</f>
        <v>28.370333333333338</v>
      </c>
      <c r="EC9">
        <f>('P2'!EC9+'P2'!EC23*EC$2)/(EC$2+1)</f>
        <v>27.910487179487177</v>
      </c>
      <c r="ED9">
        <f>('P2'!ED9+'P2'!ED23*ED$2)/(ED$2+1)</f>
        <v>27.450000000000003</v>
      </c>
      <c r="EE9">
        <f>('P2'!EE9+'P2'!EE23*EE$2)/(EE$2+1)</f>
        <v>27.930302325581394</v>
      </c>
      <c r="EF9">
        <f>('P2'!EF9+'P2'!EF23*EF$2)/(EF$2+1)</f>
        <v>28.879842105263165</v>
      </c>
      <c r="EG9">
        <f>('P2'!EG9+'P2'!EG23*EG$2)/(EG$2+1)</f>
        <v>29.8303488372093</v>
      </c>
      <c r="EH9">
        <f>('P2'!EH9+'P2'!EH23*EH$2)/(EH$2+1)</f>
        <v>30.780153846153848</v>
      </c>
      <c r="EI9">
        <f>('P2'!EI9+'P2'!EI23*EI$2)/(EI$2+1)</f>
        <v>30.330500000000004</v>
      </c>
      <c r="EJ9">
        <f>('P2'!EJ9+'P2'!EJ23*EJ$2)/(EJ$2+1)</f>
        <v>28.930219512195123</v>
      </c>
      <c r="EK9">
        <f>('P2'!EK9+'P2'!EK23*EK$2)/(EK$2+1)</f>
        <v>28.940250000000002</v>
      </c>
      <c r="EL9">
        <f>('P2'!EL9+'P2'!EL23*EL$2)/(EL$2+1)</f>
        <v>29.42019512195122</v>
      </c>
      <c r="EM9">
        <f>('P2'!EM9+'P2'!EM23*EM$2)/(EM$2+1)</f>
        <v>29.530116279069766</v>
      </c>
      <c r="EN9">
        <f>('P2'!EN9+'P2'!EN23*EN$2)/(EN$2+1)</f>
        <v>28.650216216216219</v>
      </c>
      <c r="EO9">
        <f>('P2'!EO9+'P2'!EO23*EO$2)/(EO$2+1)</f>
        <v>28.20997435897436</v>
      </c>
      <c r="EP9">
        <f>('P2'!EP9+'P2'!EP23*EP$2)/(EP$2+1)</f>
        <v>27.7805</v>
      </c>
      <c r="EQ9">
        <f>('P2'!EQ9+'P2'!EQ23*EQ$2)/(EQ$2+1)</f>
        <v>28.240317073170729</v>
      </c>
      <c r="ER9">
        <f>('P2'!ER9+'P2'!ER23*ER$2)/(ER$2+1)</f>
        <v>29.14026315789474</v>
      </c>
      <c r="ES9">
        <f>('P2'!ES9+'P2'!ES23*ES$2)/(ES$2+1)</f>
        <v>30.040232558139536</v>
      </c>
      <c r="ET9">
        <f>('P2'!ET9+'P2'!ET23*ET$2)/(ET$2+1)</f>
        <v>30.940153846153848</v>
      </c>
      <c r="EU9">
        <f>('P2'!EU9+'P2'!EU23*EU$2)/(EU$2+1)</f>
        <v>30.510142857142863</v>
      </c>
      <c r="EV9">
        <f>('P2'!EV9+'P2'!EV23*EV$2)/(EV$2+1)</f>
        <v>29.17969230769231</v>
      </c>
      <c r="EW9">
        <f>('P2'!EW9+'P2'!EW23*EW$2)/(EW$2+1)</f>
        <v>29.20025</v>
      </c>
      <c r="EX9">
        <f>('P2'!EX9+'P2'!EX23*EX$2)/(EX$2+1)</f>
        <v>29.649651162790693</v>
      </c>
      <c r="EY9">
        <f>('P2'!EY9+'P2'!EY23*EY$2)/(EY$2+1)</f>
        <v>29.760024390243903</v>
      </c>
      <c r="EZ9">
        <f>('P2'!EZ9+'P2'!EZ23*EZ$2)/(EZ$2+1)</f>
        <v>28.920333333333339</v>
      </c>
      <c r="FA9">
        <f>('P2'!FA9+'P2'!FA23*FA$2)/(FA$2+1)</f>
        <v>28.510146341463418</v>
      </c>
      <c r="FB9">
        <f>('P2'!FB9+'P2'!FB23*FB$2)/(FB$2+1)</f>
        <v>28.099736842105266</v>
      </c>
      <c r="FC9">
        <f>('P2'!FC9+'P2'!FC23*FC$2)/(FC$2+1)</f>
        <v>28.540243902439027</v>
      </c>
      <c r="FD9">
        <f>('P2'!FD9+'P2'!FD23*FD$2)/(FD$2+1)</f>
        <v>29.390249999999998</v>
      </c>
      <c r="FE9">
        <f>('P2'!FE9+'P2'!FE23*FE$2)/(FE$2+1)</f>
        <v>30.249658536585365</v>
      </c>
      <c r="FF9">
        <f>('P2'!FF9+'P2'!FF23*FF$2)/(FF$2+1)</f>
        <v>31.109846153846156</v>
      </c>
      <c r="FG9">
        <f>('P2'!FG9+'P2'!FG23*FG$2)/(FG$2+1)</f>
        <v>30.700000000000006</v>
      </c>
      <c r="FH9">
        <f>('P2'!FH9+'P2'!FH23*FH$2)/(FH$2+1)</f>
        <v>29.44025641025641</v>
      </c>
      <c r="FI9">
        <f>('P2'!FI9+'P2'!FI23*FI$2)/(FI$2+1)</f>
        <v>29.450250000000004</v>
      </c>
      <c r="FJ9">
        <f>('P2'!FJ9+'P2'!FJ23*FJ$2)/(FJ$2+1)</f>
        <v>29.890302325581395</v>
      </c>
      <c r="FK9">
        <f>('P2'!FK9+'P2'!FK23*FK$2)/(FK$2+1)</f>
        <v>30.000341463414639</v>
      </c>
      <c r="FL9">
        <f>('P2'!FL9+'P2'!FL23*FL$2)/(FL$2+1)</f>
        <v>29.190111111111111</v>
      </c>
      <c r="FM9">
        <f>('P2'!FM9+'P2'!FM23*FM$2)/(FM$2+1)</f>
        <v>28.789658536585371</v>
      </c>
      <c r="FN9">
        <f>('P2'!FN9+'P2'!FN23*FN$2)/(FN$2+1)</f>
        <v>28.399736842105263</v>
      </c>
      <c r="FO9">
        <f>('P2'!FO9+'P2'!FO23*FO$2)/(FO$2+1)</f>
        <v>28.820317073170731</v>
      </c>
      <c r="FP9">
        <f>('P2'!FP9+'P2'!FP23*FP$2)/(FP$2+1)</f>
        <v>29.649750000000001</v>
      </c>
      <c r="FQ9">
        <f>('P2'!FQ9+'P2'!FQ23*FQ$2)/(FQ$2+1)</f>
        <v>30.480219512195124</v>
      </c>
      <c r="FR9">
        <f>('P2'!FR9+'P2'!FR23*FR$2)/(FR$2+1)</f>
        <v>31.310390243902443</v>
      </c>
      <c r="FS9">
        <f>('P2'!FS9+'P2'!FS23*FS$2)/(FS$2+1)</f>
        <v>30.910250000000001</v>
      </c>
      <c r="FT9">
        <f>('P2'!FT9+'P2'!FT23*FT$2)/(FT$2+1)</f>
        <v>29.700025641025643</v>
      </c>
      <c r="FU9">
        <f>('P2'!FU9+'P2'!FU23*FU$2)/(FU$2+1)</f>
        <v>29.710000000000004</v>
      </c>
      <c r="FV9">
        <f>('P2'!FV9+'P2'!FV23*FV$2)/(FV$2+1)</f>
        <v>30.130268292682928</v>
      </c>
      <c r="FW9">
        <f>('P2'!FW9+'P2'!FW23*FW$2)/(FW$2+1)</f>
        <v>30.230302325581398</v>
      </c>
      <c r="FX9">
        <f>('P2'!FX9+'P2'!FX23*FX$2)/(FX$2+1)</f>
        <v>29.450105263157894</v>
      </c>
      <c r="FY9">
        <f>('P2'!FY9+'P2'!FY23*FY$2)/(FY$2+1)</f>
        <v>29.070365853658537</v>
      </c>
      <c r="FZ9">
        <f>('P2'!FZ9+'P2'!FZ23*FZ$2)/(FZ$2+1)</f>
        <v>28.690250000000006</v>
      </c>
      <c r="GA9">
        <f>('P2'!GA9+'P2'!GA23*GA$2)/(GA$2+1)</f>
        <v>29.100372093023253</v>
      </c>
      <c r="GB9">
        <f>('P2'!GB9+'P2'!GB23*GB$2)/(GB$2+1)</f>
        <v>29.899736842105263</v>
      </c>
      <c r="GC9">
        <f>('P2'!GC9+'P2'!GC23*GC$2)/(GC$2+1)</f>
        <v>30.709829268292683</v>
      </c>
      <c r="GD9">
        <f>('P2'!GD9+'P2'!GD23*GD$2)/(GD$2+1)</f>
        <v>31.509829268292684</v>
      </c>
      <c r="GE9">
        <f>('P2'!GE9+'P2'!GE23*GE$2)/(GE$2+1)</f>
        <v>31.130000000000003</v>
      </c>
      <c r="GF9">
        <f>('P2'!GF9+'P2'!GF23*GF$2)/(GF$2+1)</f>
        <v>29.949926829268296</v>
      </c>
      <c r="GG9">
        <f>('P2'!GG9+'P2'!GG23*GG$2)/(GG$2+1)</f>
        <v>29.959772727272728</v>
      </c>
      <c r="GH9">
        <f>('P2'!GH9+'P2'!GH23*GH$2)/(GH$2+1)</f>
        <v>30.370146341463418</v>
      </c>
      <c r="GI9">
        <f>('P2'!GI9+'P2'!GI23*GI$2)/(GI$2+1)</f>
        <v>30.470066666666671</v>
      </c>
      <c r="GJ9">
        <f>('P2'!GJ9+'P2'!GJ23*GJ$2)/(GJ$2+1)</f>
        <v>29.720076923076924</v>
      </c>
      <c r="GK9">
        <f>('P2'!GK9+'P2'!GK23*GK$2)/(GK$2+1)</f>
        <v>29.350121951219514</v>
      </c>
      <c r="GL9">
        <f>('P2'!GL9+'P2'!GL23*GL$2)/(GL$2+1)</f>
        <v>28.98</v>
      </c>
      <c r="GM9">
        <f>('P2'!GM9+'P2'!GM23*GM$2)/(GM$2+1)</f>
        <v>29.369720930232557</v>
      </c>
      <c r="GN9">
        <f>('P2'!GN9+'P2'!GN23*GN$2)/(GN$2+1)</f>
        <v>30.15</v>
      </c>
      <c r="GO9">
        <f>('P2'!GO9+'P2'!GO23*GO$2)/(GO$2+1)</f>
        <v>30.930139534883718</v>
      </c>
      <c r="GP9">
        <f>('P2'!GP9+'P2'!GP23*GP$2)/(GP$2+1)</f>
        <v>31.710025641025645</v>
      </c>
      <c r="GQ9">
        <f>('P2'!GQ9+'P2'!GQ23*GQ$2)/(GQ$2+1)</f>
        <v>31.340250000000005</v>
      </c>
      <c r="GR9">
        <f>('P2'!GR9+'P2'!GR23*GR$2)/(GR$2+1)</f>
        <v>30.210465116279067</v>
      </c>
      <c r="GS9">
        <f>('P2'!GS9+'P2'!GS23*GS$2)/(GS$2+1)</f>
        <v>30.220142857142857</v>
      </c>
      <c r="GT9">
        <f>('P2'!GT9+'P2'!GT23*GT$2)/(GT$2+1)</f>
        <v>30.610219512195126</v>
      </c>
      <c r="GU9">
        <f>('P2'!GU9+'P2'!GU23*GU$2)/(GU$2+1)</f>
        <v>30.73</v>
      </c>
      <c r="GV9">
        <f>('P2'!GV9+'P2'!GV23*GV$2)/(GV$2+1)</f>
        <v>29.969684210526321</v>
      </c>
      <c r="GW9">
        <f>('P2'!GW9+'P2'!GW23*GW$2)/(GW$2+1)</f>
        <v>29.590000000000007</v>
      </c>
      <c r="GX9">
        <f>('P2'!GX9+'P2'!GX23*GX$2)/(GX$2+1)</f>
        <v>29.220000000000002</v>
      </c>
      <c r="GY9">
        <f>('P2'!GY9+'P2'!GY23*GY$2)/(GY$2+1)</f>
        <v>29.62034146341464</v>
      </c>
      <c r="GZ9">
        <f>('P2'!GZ9+'P2'!GZ23*GZ$2)/(GZ$2+1)</f>
        <v>30.400263157894742</v>
      </c>
      <c r="HA9">
        <f>('P2'!HA9+'P2'!HA23*HA$2)/(HA$2+1)</f>
        <v>31.189906976744183</v>
      </c>
      <c r="HB9">
        <f>('P2'!HB9+'P2'!HB23*HB$2)/(HB$2+1)</f>
        <v>31.970282051282055</v>
      </c>
      <c r="HC9">
        <f>('P2'!HC9+'P2'!HC23*HC$2)/(HC$2+1)</f>
        <v>31.600250000000003</v>
      </c>
      <c r="HD9">
        <f>('P2'!HD9+'P2'!HD23*HD$2)/(HD$2+1)</f>
        <v>30.450325581395351</v>
      </c>
      <c r="HE9">
        <f>('P2'!HE9+'P2'!HE23*HE$2)/(HE$2+1)</f>
        <v>30.470142857142861</v>
      </c>
      <c r="HF9">
        <f>('P2'!HF9+'P2'!HF23*HF$2)/(HF$2+1)</f>
        <v>30.86972093023256</v>
      </c>
      <c r="HG9">
        <f>('P2'!HG9+'P2'!HG23*HG$2)/(HG$2+1)</f>
        <v>30.97995348837209</v>
      </c>
      <c r="HH9">
        <f>('P2'!HH9+'P2'!HH23*HH$2)/(HH$2+1)</f>
        <v>30.209842105263153</v>
      </c>
      <c r="HI9">
        <f>('P2'!HI9+'P2'!HI23*HI$2)/(HI$2+1)</f>
        <v>29.840024390243904</v>
      </c>
      <c r="HJ9">
        <f>('P2'!HJ9+'P2'!HJ23*HJ$2)/(HJ$2+1)</f>
        <v>29.460500000000003</v>
      </c>
      <c r="HK9">
        <f>('P2'!HK9+'P2'!HK23*HK$2)/(HK$2+1)</f>
        <v>29.860024390243904</v>
      </c>
      <c r="HL9">
        <f>('P2'!HL9+'P2'!HL23*HL$2)/(HL$2+1)</f>
        <v>30.649736842105266</v>
      </c>
    </row>
    <row r="10" spans="1:220" x14ac:dyDescent="0.2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2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24.000116279069765</v>
      </c>
      <c r="W11">
        <f>('P2'!W11+'P2'!W24*W$2)/(W$2+1)</f>
        <v>24.500097560975615</v>
      </c>
      <c r="X11">
        <f>('P2'!X11+'P2'!X24*X$2)/(X$2+1)</f>
        <v>23.999888888888893</v>
      </c>
      <c r="Y11">
        <f>('P2'!Y11+'P2'!Y24*Y$2)/(Y$2+1)</f>
        <v>23.500268292682929</v>
      </c>
      <c r="Z11">
        <f>('P2'!Z11+'P2'!Z24*Z$2)/(Z$2+1)</f>
        <v>22.000263157894739</v>
      </c>
      <c r="AA11">
        <f>('P2'!AA11+'P2'!AA24*AA$2)/(AA$2+1)</f>
        <v>23.999731707317075</v>
      </c>
      <c r="AB11">
        <f>('P2'!AB11+'P2'!AB24*AB$2)/(AB$2+1)</f>
        <v>24.999749999999999</v>
      </c>
      <c r="AC11">
        <f>('P2'!AC11+'P2'!AC24*AC$2)/(AC$2+1)</f>
        <v>30.499902439024392</v>
      </c>
      <c r="AD11">
        <f>('P2'!AD11+'P2'!AD24*AD$2)/(AD$2+1)</f>
        <v>30.999923076923075</v>
      </c>
      <c r="AE11">
        <f>('P2'!AE11+'P2'!AE24*AE$2)/(AE$2+1)</f>
        <v>28.000000000000004</v>
      </c>
      <c r="AF11">
        <f>('P2'!AF11+'P2'!AF24*AF$2)/(AF$2+1)</f>
        <v>24.999615384615382</v>
      </c>
      <c r="AG11">
        <f>('P2'!AG11+'P2'!AG24*AG$2)/(AG$2+1)</f>
        <v>26.000250000000001</v>
      </c>
      <c r="AH11">
        <f>('P2'!AH11+'P2'!AH24*AH$2)/(AH$2+1)</f>
        <v>27.000046511627904</v>
      </c>
      <c r="AI11">
        <f>('P2'!AI11+'P2'!AI24*AI$2)/(AI$2+1)</f>
        <v>15.749634146341462</v>
      </c>
      <c r="AJ11">
        <f>('P2'!AJ11+'P2'!AJ24*AJ$2)/(AJ$2+1)</f>
        <v>14.749666666666668</v>
      </c>
      <c r="AK11">
        <f>('P2'!AK11+'P2'!AK24*AK$2)/(AK$2+1)</f>
        <v>14.750243902439024</v>
      </c>
      <c r="AL11">
        <f>('P2'!AL11+'P2'!AL24*AL$2)/(AL$2+1)</f>
        <v>13.750263157894739</v>
      </c>
      <c r="AM11">
        <f>('P2'!AM11+'P2'!AM24*AM$2)/(AM$2+1)</f>
        <v>14.750268292682929</v>
      </c>
      <c r="AN11">
        <f>('P2'!AN11+'P2'!AN24*AN$2)/(AN$2+1)</f>
        <v>16.749749999999999</v>
      </c>
      <c r="AO11">
        <f>('P2'!AO11+'P2'!AO24*AO$2)/(AO$2+1)</f>
        <v>18.749707317073174</v>
      </c>
      <c r="AP11">
        <f>('P2'!AP11+'P2'!AP24*AP$2)/(AP$2+1)</f>
        <v>20.75029268292683</v>
      </c>
      <c r="AQ11">
        <f>('P2'!AQ11+'P2'!AQ24*AQ$2)/(AQ$2+1)</f>
        <v>17.750250000000001</v>
      </c>
      <c r="AR11">
        <f>('P2'!AR11+'P2'!AR24*AR$2)/(AR$2+1)</f>
        <v>15.749871794871794</v>
      </c>
      <c r="AS11">
        <f>('P2'!AS11+'P2'!AS24*AS$2)/(AS$2+1)</f>
        <v>15.750000000000002</v>
      </c>
      <c r="AT11">
        <f>('P2'!AT11+'P2'!AT24*AT$2)/(AT$2+1)</f>
        <v>16.749926829268293</v>
      </c>
      <c r="AU11">
        <f>('P2'!AU11+'P2'!AU24*AU$2)/(AU$2+1)</f>
        <v>14.333536585365854</v>
      </c>
      <c r="AV11">
        <f>('P2'!AV11+'P2'!AV24*AV$2)/(AV$2+1)</f>
        <v>14.602128205128206</v>
      </c>
      <c r="AW11">
        <f>('P2'!AW11+'P2'!AW24*AW$2)/(AW$2+1)</f>
        <v>13.989461538461539</v>
      </c>
      <c r="AX11">
        <f>('P2'!AX11+'P2'!AX24*AX$2)/(AX$2+1)</f>
        <v>15.105789473684212</v>
      </c>
      <c r="AY11">
        <f>('P2'!AY11+'P2'!AY24*AY$2)/(AY$2+1)</f>
        <v>14.191186046511628</v>
      </c>
      <c r="AZ11">
        <f>('P2'!AZ11+'P2'!AZ24*AZ$2)/(AZ$2+1)</f>
        <v>15.526578947368423</v>
      </c>
      <c r="BA11">
        <f>('P2'!BA11+'P2'!BA24*BA$2)/(BA$2+1)</f>
        <v>15.129243902439026</v>
      </c>
      <c r="BB11">
        <f>('P2'!BB11+'P2'!BB24*BB$2)/(BB$2+1)</f>
        <v>19.395463414634147</v>
      </c>
      <c r="BC11">
        <f>('P2'!BC11+'P2'!BC24*BC$2)/(BC$2+1)</f>
        <v>16.648875000000004</v>
      </c>
      <c r="BD11">
        <f>('P2'!BD11+'P2'!BD24*BD$2)/(BD$2+1)</f>
        <v>16.533609756097565</v>
      </c>
      <c r="BE11">
        <f>('P2'!BE11+'P2'!BE24*BE$2)/(BE$2+1)</f>
        <v>15.19425</v>
      </c>
      <c r="BF11">
        <f>('P2'!BF11+'P2'!BF24*BF$2)/(BF$2+1)</f>
        <v>16.170390243902443</v>
      </c>
      <c r="BG11">
        <f>('P2'!BG11+'P2'!BG24*BG$2)/(BG$2+1)</f>
        <v>15.469511627906977</v>
      </c>
      <c r="BH11">
        <f>('P2'!BH11+'P2'!BH24*BH$2)/(BH$2+1)</f>
        <v>15.936000000000003</v>
      </c>
      <c r="BI11">
        <f>('P2'!BI11+'P2'!BI24*BI$2)/(BI$2+1)</f>
        <v>15.346307692307693</v>
      </c>
      <c r="BJ11">
        <f>('P2'!BJ11+'P2'!BJ24*BJ$2)/(BJ$2+1)</f>
        <v>15.779210526315792</v>
      </c>
      <c r="BK11">
        <f>('P2'!BK11+'P2'!BK24*BK$2)/(BK$2+1)</f>
        <v>14.706418604651162</v>
      </c>
      <c r="BL11">
        <f>('P2'!BL11+'P2'!BL24*BL$2)/(BL$2+1)</f>
        <v>13.893157894736841</v>
      </c>
      <c r="BM11">
        <f>('P2'!BM11+'P2'!BM24*BM$2)/(BM$2+1)</f>
        <v>14.479069767441858</v>
      </c>
      <c r="BN11">
        <f>('P2'!BN11+'P2'!BN24*BN$2)/(BN$2+1)</f>
        <v>18.613128205128206</v>
      </c>
      <c r="BO11">
        <f>('P2'!BO11+'P2'!BO24*BO$2)/(BO$2+1)</f>
        <v>15.663375000000002</v>
      </c>
      <c r="BP11">
        <f>('P2'!BP11+'P2'!BP24*BP$2)/(BP$2+1)</f>
        <v>15.613585365853659</v>
      </c>
      <c r="BQ11">
        <f>('P2'!BQ11+'P2'!BQ24*BQ$2)/(BQ$2+1)</f>
        <v>15.051750000000002</v>
      </c>
      <c r="BR11">
        <f>('P2'!BR11+'P2'!BR24*BR$2)/(BR$2+1)</f>
        <v>16.02307317073171</v>
      </c>
      <c r="BS11">
        <f>('P2'!BS11+'P2'!BS24*BS$2)/(BS$2+1)</f>
        <v>15.622767441860464</v>
      </c>
      <c r="BT11">
        <f>('P2'!BT11+'P2'!BT24*BT$2)/(BT$2+1)</f>
        <v>16.07877777777778</v>
      </c>
      <c r="BU11">
        <f>('P2'!BU11+'P2'!BU24*BU$2)/(BU$2+1)</f>
        <v>15.496051282051285</v>
      </c>
      <c r="BV11">
        <f>('P2'!BV11+'P2'!BV24*BV$2)/(BV$2+1)</f>
        <v>15.954375000000001</v>
      </c>
      <c r="BW11">
        <f>('P2'!BW11+'P2'!BW24*BW$2)/(BW$2+1)</f>
        <v>14.83148780487805</v>
      </c>
      <c r="BX11">
        <f>('P2'!BX11+'P2'!BX24*BX$2)/(BX$2+1)</f>
        <v>14.043157894736844</v>
      </c>
      <c r="BY11">
        <f>('P2'!BY11+'P2'!BY24*BY$2)/(BY$2+1)</f>
        <v>14.632325581395348</v>
      </c>
      <c r="BZ11">
        <f>('P2'!BZ11+'P2'!BZ24*BZ$2)/(BZ$2+1)</f>
        <v>18.762871794871796</v>
      </c>
      <c r="CA11">
        <f>('P2'!CA11+'P2'!CA24*CA$2)/(CA$2+1)</f>
        <v>15.798749999999998</v>
      </c>
      <c r="CB11">
        <f>('P2'!CB11+'P2'!CB24*CB$2)/(CB$2+1)</f>
        <v>15.673682926829269</v>
      </c>
      <c r="CC11">
        <f>('P2'!CC11+'P2'!CC24*CC$2)/(CC$2+1)</f>
        <v>15.109875000000002</v>
      </c>
      <c r="CD11">
        <f>('P2'!CD11+'P2'!CD24*CD$2)/(CD$2+1)</f>
        <v>16.036767441860462</v>
      </c>
      <c r="CE11">
        <f>('P2'!CE11+'P2'!CE24*CE$2)/(CE$2+1)</f>
        <v>18.670951219512197</v>
      </c>
      <c r="CF11">
        <f>('P2'!CF11+'P2'!CF24*CF$2)/(CF$2+1)</f>
        <v>19.03477777777778</v>
      </c>
      <c r="CG11">
        <f>('P2'!CG11+'P2'!CG24*CG$2)/(CG$2+1)</f>
        <v>18.43205128205128</v>
      </c>
      <c r="CH11">
        <f>('P2'!CH11+'P2'!CH24*CH$2)/(CH$2+1)</f>
        <v>18.936000000000003</v>
      </c>
      <c r="CI11">
        <f>('P2'!CI11+'P2'!CI24*CI$2)/(CI$2+1)</f>
        <v>17.805292682926833</v>
      </c>
      <c r="CJ11">
        <f>('P2'!CJ11+'P2'!CJ24*CJ$2)/(CJ$2+1)</f>
        <v>19.300263157894737</v>
      </c>
      <c r="CK11">
        <f>('P2'!CK11+'P2'!CK24*CK$2)/(CK$2+1)</f>
        <v>23.114116279069766</v>
      </c>
      <c r="CL11">
        <f>('P2'!CL11+'P2'!CL24*CL$2)/(CL$2+1)</f>
        <v>27.774897435897437</v>
      </c>
      <c r="CM11">
        <f>('P2'!CM11+'P2'!CM24*CM$2)/(CM$2+1)</f>
        <v>22.999285714285715</v>
      </c>
      <c r="CN11">
        <f>('P2'!CN11+'P2'!CN24*CN$2)/(CN$2+1)</f>
        <v>21.035717948717949</v>
      </c>
      <c r="CO11">
        <f>('P2'!CO11+'P2'!CO24*CO$2)/(CO$2+1)</f>
        <v>19.562249999999999</v>
      </c>
      <c r="CP11">
        <f>('P2'!CP11+'P2'!CP24*CP$2)/(CP$2+1)</f>
        <v>20.516255813953489</v>
      </c>
      <c r="CQ11">
        <f>('P2'!CQ11+'P2'!CQ24*CQ$2)/(CQ$2+1)</f>
        <v>18.871073170731709</v>
      </c>
      <c r="CR11">
        <f>('P2'!CR11+'P2'!CR24*CR$2)/(CR$2+1)</f>
        <v>19.232405405405405</v>
      </c>
      <c r="CS11">
        <f>('P2'!CS11+'P2'!CS24*CS$2)/(CS$2+1)</f>
        <v>18.61517073170732</v>
      </c>
      <c r="CT11">
        <f>('P2'!CT11+'P2'!CT24*CT$2)/(CT$2+1)</f>
        <v>19.135263157894737</v>
      </c>
      <c r="CU11">
        <f>('P2'!CU11+'P2'!CU24*CU$2)/(CU$2+1)</f>
        <v>18.005414634146341</v>
      </c>
      <c r="CV11">
        <f>('P2'!CV11+'P2'!CV24*CV$2)/(CV$2+1)</f>
        <v>19.249874999999999</v>
      </c>
      <c r="CW11">
        <f>('P2'!CW11+'P2'!CW24*CW$2)/(CW$2+1)</f>
        <v>23.314097560975608</v>
      </c>
      <c r="CX11">
        <f>('P2'!CX11+'P2'!CX24*CX$2)/(CX$2+1)</f>
        <v>28.405219512195124</v>
      </c>
      <c r="CY11">
        <f>('P2'!CY11+'P2'!CY24*CY$2)/(CY$2+1)</f>
        <v>23.648250000000001</v>
      </c>
      <c r="CZ11">
        <f>('P2'!CZ11+'P2'!CZ24*CZ$2)/(CZ$2+1)</f>
        <v>21.231846153846153</v>
      </c>
      <c r="DA11">
        <f>('P2'!DA11+'P2'!DA24*DA$2)/(DA$2+1)</f>
        <v>19.751428571428573</v>
      </c>
      <c r="DB11">
        <f>('P2'!DB11+'P2'!DB24*DB$2)/(DB$2+1)</f>
        <v>20.775195121951221</v>
      </c>
      <c r="DC11">
        <f>('P2'!DC11+'P2'!DC24*DC$2)/(DC$2+1)</f>
        <v>19.068390243902442</v>
      </c>
      <c r="DD11">
        <f>('P2'!DD11+'P2'!DD24*DD$2)/(DD$2+1)</f>
        <v>19.433111111111113</v>
      </c>
      <c r="DE11">
        <f>('P2'!DE11+'P2'!DE24*DE$2)/(DE$2+1)</f>
        <v>18.812487804878053</v>
      </c>
      <c r="DF11">
        <f>('P2'!DF11+'P2'!DF24*DF$2)/(DF$2+1)</f>
        <v>19.340526315789475</v>
      </c>
      <c r="DG11">
        <f>('P2'!DG11+'P2'!DG24*DG$2)/(DG$2+1)</f>
        <v>18.206813953488371</v>
      </c>
      <c r="DH11">
        <f>('P2'!DH11+'P2'!DH24*DH$2)/(DH$2+1)</f>
        <v>19.702894736842108</v>
      </c>
      <c r="DI11">
        <f>('P2'!DI11+'P2'!DI24*DI$2)/(DI$2+1)</f>
        <v>23.513000000000002</v>
      </c>
      <c r="DJ11">
        <f>('P2'!DJ11+'P2'!DJ24*DJ$2)/(DJ$2+1)</f>
        <v>28.602609756097561</v>
      </c>
      <c r="DK11">
        <f>('P2'!DK11+'P2'!DK24*DK$2)/(DK$2+1)</f>
        <v>23.808</v>
      </c>
      <c r="DL11">
        <f>('P2'!DL11+'P2'!DL24*DL$2)/(DL$2+1)</f>
        <v>21.435692307692307</v>
      </c>
      <c r="DM11">
        <f>('P2'!DM11+'P2'!DM24*DM$2)/(DM$2+1)</f>
        <v>19.955000000000002</v>
      </c>
      <c r="DN11">
        <f>('P2'!DN11+'P2'!DN24*DN$2)/(DN$2+1)</f>
        <v>20.972512195121951</v>
      </c>
      <c r="DO11">
        <f>('P2'!DO11+'P2'!DO24*DO$2)/(DO$2+1)</f>
        <v>19.215488372093024</v>
      </c>
      <c r="DP11">
        <f>('P2'!DP11+'P2'!DP24*DP$2)/(DP$2+1)</f>
        <v>19.679777777777776</v>
      </c>
      <c r="DQ11">
        <f>('P2'!DQ11+'P2'!DQ24*DQ$2)/(DQ$2+1)</f>
        <v>19.076923076923077</v>
      </c>
      <c r="DR11">
        <f>('P2'!DR11+'P2'!DR24*DR$2)/(DR$2+1)</f>
        <v>19.585263157894737</v>
      </c>
      <c r="DS11">
        <f>('P2'!DS11+'P2'!DS24*DS$2)/(DS$2+1)</f>
        <v>18.457511627906978</v>
      </c>
      <c r="DT11">
        <f>('P2'!DT11+'P2'!DT24*DT$2)/(DT$2+1)</f>
        <v>19.995000000000001</v>
      </c>
      <c r="DU11">
        <f>('P2'!DU11+'P2'!DU24*DU$2)/(DU$2+1)</f>
        <v>23.763609756097562</v>
      </c>
      <c r="DV11">
        <f>('P2'!DV11+'P2'!DV24*DV$2)/(DV$2+1)</f>
        <v>28.853975609756098</v>
      </c>
      <c r="DW11">
        <f>('P2'!DW11+'P2'!DW24*DW$2)/(DW$2+1)</f>
        <v>23.975249999999999</v>
      </c>
      <c r="DX11">
        <f>('P2'!DX11+'P2'!DX24*DX$2)/(DX$2+1)</f>
        <v>21.683219512195123</v>
      </c>
      <c r="DY11">
        <f>('P2'!DY11+'P2'!DY24*DY$2)/(DY$2+1)</f>
        <v>20.208375000000004</v>
      </c>
      <c r="DZ11">
        <f>('P2'!DZ11+'P2'!DZ24*DZ$2)/(DZ$2+1)</f>
        <v>21.169829268292681</v>
      </c>
      <c r="EA11">
        <f>('P2'!EA11+'P2'!EA24*EA$2)/(EA$2+1)</f>
        <v>19.464325581395347</v>
      </c>
      <c r="EB11">
        <f>('P2'!EB11+'P2'!EB24*EB$2)/(EB$2+1)</f>
        <v>19.934222222222225</v>
      </c>
      <c r="EC11">
        <f>('P2'!EC11+'P2'!EC24*EC$2)/(EC$2+1)</f>
        <v>19.328717948717948</v>
      </c>
      <c r="ED11">
        <f>('P2'!ED11+'P2'!ED24*ED$2)/(ED$2+1)</f>
        <v>19.837894736842106</v>
      </c>
      <c r="EE11">
        <f>('P2'!EE11+'P2'!EE24*EE$2)/(EE$2+1)</f>
        <v>18.706348837209301</v>
      </c>
      <c r="EF11">
        <f>('P2'!EF11+'P2'!EF24*EF$2)/(EF$2+1)</f>
        <v>20.247631578947367</v>
      </c>
      <c r="EG11">
        <f>('P2'!EG11+'P2'!EG24*EG$2)/(EG$2+1)</f>
        <v>24.011093023255814</v>
      </c>
      <c r="EH11">
        <f>('P2'!EH11+'P2'!EH24*EH$2)/(EH$2+1)</f>
        <v>28.670025641025642</v>
      </c>
      <c r="EI11">
        <f>('P2'!EI11+'P2'!EI24*EI$2)/(EI$2+1)</f>
        <v>24.195750000000004</v>
      </c>
      <c r="EJ11">
        <f>('P2'!EJ11+'P2'!EJ24*EJ$2)/(EJ$2+1)</f>
        <v>21.933463414634151</v>
      </c>
      <c r="EK11">
        <f>('P2'!EK11+'P2'!EK24*EK$2)/(EK$2+1)</f>
        <v>20.459625000000003</v>
      </c>
      <c r="EL11">
        <f>('P2'!EL11+'P2'!EL24*EL$2)/(EL$2+1)</f>
        <v>21.420073170731708</v>
      </c>
      <c r="EM11">
        <f>('P2'!EM11+'P2'!EM24*EM$2)/(EM$2+1)</f>
        <v>19.718511627906974</v>
      </c>
      <c r="EN11">
        <f>('P2'!EN11+'P2'!EN24*EN$2)/(EN$2+1)</f>
        <v>20.182405405405405</v>
      </c>
      <c r="EO11">
        <f>('P2'!EO11+'P2'!EO24*EO$2)/(EO$2+1)</f>
        <v>19.58179487179487</v>
      </c>
      <c r="EP11">
        <f>('P2'!EP11+'P2'!EP24*EP$2)/(EP$2+1)</f>
        <v>20.091750000000001</v>
      </c>
      <c r="EQ11">
        <f>('P2'!EQ11+'P2'!EQ24*EQ$2)/(EQ$2+1)</f>
        <v>18.955048780487804</v>
      </c>
      <c r="ER11">
        <f>('P2'!ER11+'P2'!ER24*ER$2)/(ER$2+1)</f>
        <v>20.492368421052632</v>
      </c>
      <c r="ES11">
        <f>('P2'!ES11+'P2'!ES24*ES$2)/(ES$2+1)</f>
        <v>24.25806976744186</v>
      </c>
      <c r="ET11">
        <f>('P2'!ET11+'P2'!ET24*ET$2)/(ET$2+1)</f>
        <v>28.923102564102567</v>
      </c>
      <c r="EU11">
        <f>('P2'!EU11+'P2'!EU24*EU$2)/(EU$2+1)</f>
        <v>23.935000000000002</v>
      </c>
      <c r="EV11">
        <f>('P2'!EV11+'P2'!EV24*EV$2)/(EV$2+1)</f>
        <v>22.183128205128206</v>
      </c>
      <c r="EW11">
        <f>('P2'!EW11+'P2'!EW24*EW$2)/(EW$2+1)</f>
        <v>20.708250000000003</v>
      </c>
      <c r="EX11">
        <f>('P2'!EX11+'P2'!EX24*EX$2)/(EX$2+1)</f>
        <v>21.604627906976745</v>
      </c>
      <c r="EY11">
        <f>('P2'!EY11+'P2'!EY24*EY$2)/(EY$2+1)</f>
        <v>20.160097560975611</v>
      </c>
      <c r="EZ11">
        <f>('P2'!EZ11+'P2'!EZ24*EZ$2)/(EZ$2+1)</f>
        <v>20.435333333333336</v>
      </c>
      <c r="FA11">
        <f>('P2'!FA11+'P2'!FA24*FA$2)/(FA$2+1)</f>
        <v>19.81346341463415</v>
      </c>
      <c r="FB11">
        <f>('P2'!FB11+'P2'!FB24*FB$2)/(FB$2+1)</f>
        <v>20.335263157894737</v>
      </c>
      <c r="FC11">
        <f>('P2'!FC11+'P2'!FC24*FC$2)/(FC$2+1)</f>
        <v>19.205658536585368</v>
      </c>
      <c r="FD11">
        <f>('P2'!FD11+'P2'!FD24*FD$2)/(FD$2+1)</f>
        <v>20.599125000000004</v>
      </c>
      <c r="FE11">
        <f>('P2'!FE11+'P2'!FE24*FE$2)/(FE$2+1)</f>
        <v>24.514341463414638</v>
      </c>
      <c r="FF11">
        <f>('P2'!FF11+'P2'!FF24*FF$2)/(FF$2+1)</f>
        <v>29.173615384615385</v>
      </c>
      <c r="FG11">
        <f>('P2'!FG11+'P2'!FG24*FG$2)/(FG$2+1)</f>
        <v>24.055714285714284</v>
      </c>
      <c r="FH11">
        <f>('P2'!FH11+'P2'!FH24*FH$2)/(FH$2+1)</f>
        <v>22.433641025641027</v>
      </c>
      <c r="FI11">
        <f>('P2'!FI11+'P2'!FI24*FI$2)/(FI$2+1)</f>
        <v>20.961375</v>
      </c>
      <c r="FJ11">
        <f>('P2'!FJ11+'P2'!FJ24*FJ$2)/(FJ$2+1)</f>
        <v>21.75067441860465</v>
      </c>
      <c r="FK11">
        <f>('P2'!FK11+'P2'!FK24*FK$2)/(FK$2+1)</f>
        <v>20.501439024390244</v>
      </c>
      <c r="FL11">
        <f>('P2'!FL11+'P2'!FL24*FL$2)/(FL$2+1)</f>
        <v>20.684777777777782</v>
      </c>
      <c r="FM11">
        <f>('P2'!FM11+'P2'!FM24*FM$2)/(FM$2+1)</f>
        <v>20.064073170731707</v>
      </c>
      <c r="FN11">
        <f>('P2'!FN11+'P2'!FN24*FN$2)/(FN$2+1)</f>
        <v>20.587894736842109</v>
      </c>
      <c r="FO11">
        <f>('P2'!FO11+'P2'!FO24*FO$2)/(FO$2+1)</f>
        <v>19.456268292682928</v>
      </c>
      <c r="FP11">
        <f>('P2'!FP11+'P2'!FP24*FP$2)/(FP$2+1)</f>
        <v>20.941500000000001</v>
      </c>
      <c r="FQ11">
        <f>('P2'!FQ11+'P2'!FQ24*FQ$2)/(FQ$2+1)</f>
        <v>24.764951219512195</v>
      </c>
      <c r="FR11">
        <f>('P2'!FR11+'P2'!FR24*FR$2)/(FR$2+1)</f>
        <v>29.846926829268295</v>
      </c>
      <c r="FS11">
        <f>('P2'!FS11+'P2'!FS24*FS$2)/(FS$2+1)</f>
        <v>24.708375</v>
      </c>
      <c r="FT11">
        <f>('P2'!FT11+'P2'!FT24*FT$2)/(FT$2+1)</f>
        <v>22.684153846153848</v>
      </c>
      <c r="FU11">
        <f>('P2'!FU11+'P2'!FU24*FU$2)/(FU$2+1)</f>
        <v>21.205000000000002</v>
      </c>
      <c r="FV11">
        <f>('P2'!FV11+'P2'!FV24*FV$2)/(FV$2+1)</f>
        <v>21.98748780487805</v>
      </c>
      <c r="FW11">
        <f>('P2'!FW11+'P2'!FW24*FW$2)/(FW$2+1)</f>
        <v>20.78060465116279</v>
      </c>
      <c r="FX11">
        <f>('P2'!FX11+'P2'!FX24*FX$2)/(FX$2+1)</f>
        <v>20.918605263157893</v>
      </c>
      <c r="FY11">
        <f>('P2'!FY11+'P2'!FY24*FY$2)/(FY$2+1)</f>
        <v>20.314682926829267</v>
      </c>
      <c r="FZ11">
        <f>('P2'!FZ11+'P2'!FZ24*FZ$2)/(FZ$2+1)</f>
        <v>20.835375000000003</v>
      </c>
      <c r="GA11">
        <f>('P2'!GA11+'P2'!GA24*GA$2)/(GA$2+1)</f>
        <v>19.705418604651161</v>
      </c>
      <c r="GB11">
        <f>('P2'!GB11+'P2'!GB24*GB$2)/(GB$2+1)</f>
        <v>21.479210526315789</v>
      </c>
      <c r="GC11">
        <f>('P2'!GC11+'P2'!GC24*GC$2)/(GC$2+1)</f>
        <v>25.015560975609755</v>
      </c>
      <c r="GD11">
        <f>('P2'!GD11+'P2'!GD24*GD$2)/(GD$2+1)</f>
        <v>30.00456097560976</v>
      </c>
      <c r="GE11">
        <f>('P2'!GE11+'P2'!GE24*GE$2)/(GE$2+1)</f>
        <v>24.85275</v>
      </c>
      <c r="GF11">
        <f>('P2'!GF11+'P2'!GF24*GF$2)/(GF$2+1)</f>
        <v>22.935170731707316</v>
      </c>
      <c r="GG11">
        <f>('P2'!GG11+'P2'!GG24*GG$2)/(GG$2+1)</f>
        <v>21.441477272727269</v>
      </c>
      <c r="GH11">
        <f>('P2'!GH11+'P2'!GH24*GH$2)/(GH$2+1)</f>
        <v>22.147390243902439</v>
      </c>
      <c r="GI11">
        <f>('P2'!GI11+'P2'!GI24*GI$2)/(GI$2+1)</f>
        <v>20.92851111111111</v>
      </c>
      <c r="GJ11">
        <f>('P2'!GJ11+'P2'!GJ24*GJ$2)/(GJ$2+1)</f>
        <v>21.170025641025642</v>
      </c>
      <c r="GK11">
        <f>('P2'!GK11+'P2'!GK24*GK$2)/(GK$2+1)</f>
        <v>20.565780487804879</v>
      </c>
      <c r="GL11">
        <f>('P2'!GL11+'P2'!GL24*GL$2)/(GL$2+1)</f>
        <v>21.08526315789474</v>
      </c>
      <c r="GM11">
        <f>('P2'!GM11+'P2'!GM24*GM$2)/(GM$2+1)</f>
        <v>19.953790697674417</v>
      </c>
      <c r="GN11">
        <f>('P2'!GN11+'P2'!GN24*GN$2)/(GN$2+1)</f>
        <v>21.700263157894739</v>
      </c>
      <c r="GO11">
        <f>('P2'!GO11+'P2'!GO24*GO$2)/(GO$2+1)</f>
        <v>25.258534883720927</v>
      </c>
      <c r="GP11">
        <f>('P2'!GP11+'P2'!GP24*GP$2)/(GP$2+1)</f>
        <v>29.86694871794872</v>
      </c>
      <c r="GQ11">
        <f>('P2'!GQ11+'P2'!GQ24*GQ$2)/(GQ$2+1)</f>
        <v>25.123875000000002</v>
      </c>
      <c r="GR11">
        <f>('P2'!GR11+'P2'!GR24*GR$2)/(GR$2+1)</f>
        <v>23.178232558139534</v>
      </c>
      <c r="GS11">
        <f>('P2'!GS11+'P2'!GS24*GS$2)/(GS$2+1)</f>
        <v>21.705000000000005</v>
      </c>
      <c r="GT11">
        <f>('P2'!GT11+'P2'!GT24*GT$2)/(GT$2+1)</f>
        <v>22.434317073170735</v>
      </c>
      <c r="GU11">
        <f>('P2'!GU11+'P2'!GU24*GU$2)/(GU$2+1)</f>
        <v>21.133066666666664</v>
      </c>
      <c r="GV11">
        <f>('P2'!GV11+'P2'!GV24*GV$2)/(GV$2+1)</f>
        <v>21.41728947368421</v>
      </c>
      <c r="GW11">
        <f>('P2'!GW11+'P2'!GW24*GW$2)/(GW$2+1)</f>
        <v>20.825641025641026</v>
      </c>
      <c r="GX11">
        <f>('P2'!GX11+'P2'!GX24*GX$2)/(GX$2+1)</f>
        <v>21.340714285714288</v>
      </c>
      <c r="GY11">
        <f>('P2'!GY11+'P2'!GY24*GY$2)/(GY$2+1)</f>
        <v>20.201512195121953</v>
      </c>
      <c r="GZ11">
        <f>('P2'!GZ11+'P2'!GZ24*GZ$2)/(GZ$2+1)</f>
        <v>21.921315789473688</v>
      </c>
      <c r="HA11">
        <f>('P2'!HA11+'P2'!HA24*HA$2)/(HA$2+1)</f>
        <v>25.514116279069764</v>
      </c>
      <c r="HB11">
        <f>('P2'!HB11+'P2'!HB24*HB$2)/(HB$2+1)</f>
        <v>30.15182051282051</v>
      </c>
      <c r="HC11">
        <f>('P2'!HC11+'P2'!HC24*HC$2)/(HC$2+1)</f>
        <v>25.39575</v>
      </c>
      <c r="HD11">
        <f>('P2'!HD11+'P2'!HD24*HD$2)/(HD$2+1)</f>
        <v>23.427325581395351</v>
      </c>
      <c r="HE11">
        <f>('P2'!HE11+'P2'!HE24*HE$2)/(HE$2+1)</f>
        <v>21.951428571428572</v>
      </c>
      <c r="HF11">
        <f>('P2'!HF11+'P2'!HF24*HF$2)/(HF$2+1)</f>
        <v>22.623232558139534</v>
      </c>
      <c r="HG11">
        <f>('P2'!HG11+'P2'!HG24*HG$2)/(HG$2+1)</f>
        <v>21.403162790697671</v>
      </c>
      <c r="HH11">
        <f>('P2'!HH11+'P2'!HH24*HH$2)/(HH$2+1)</f>
        <v>21.669578947368421</v>
      </c>
      <c r="HI11">
        <f>('P2'!HI11+'P2'!HI24*HI$2)/(HI$2+1)</f>
        <v>21.060414634146344</v>
      </c>
      <c r="HJ11">
        <f>('P2'!HJ11+'P2'!HJ24*HJ$2)/(HJ$2+1)</f>
        <v>21.591000000000005</v>
      </c>
      <c r="HK11">
        <f>('P2'!HK11+'P2'!HK24*HK$2)/(HK$2+1)</f>
        <v>20.452609756097562</v>
      </c>
      <c r="HL11">
        <f>('P2'!HL11+'P2'!HL24*HL$2)/(HL$2+1)</f>
        <v>22.134473684210526</v>
      </c>
    </row>
    <row r="12" spans="1:220" x14ac:dyDescent="0.2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2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23.218974358974361</v>
      </c>
      <c r="U13">
        <f>('P2'!U13+'P2'!U25*U$2)/(U$2+1)</f>
        <v>19.565250000000002</v>
      </c>
      <c r="V13">
        <f>('P2'!V13+'P2'!V25*V$2)/(V$2+1)</f>
        <v>23.250093023255815</v>
      </c>
      <c r="W13">
        <f>('P2'!W13+'P2'!W25*W$2)/(W$2+1)</f>
        <v>24.250121951219512</v>
      </c>
      <c r="X13">
        <f>('P2'!X13+'P2'!X25*X$2)/(X$2+1)</f>
        <v>24.250111111111114</v>
      </c>
      <c r="Y13">
        <f>('P2'!Y13+'P2'!Y25*Y$2)/(Y$2+1)</f>
        <v>24.249951219512198</v>
      </c>
      <c r="Z13">
        <f>('P2'!Z13+'P2'!Z25*Z$2)/(Z$2+1)</f>
        <v>24.250263157894739</v>
      </c>
      <c r="AA13">
        <f>('P2'!AA13+'P2'!AA25*AA$2)/(AA$2+1)</f>
        <v>24.250195121951222</v>
      </c>
      <c r="AB13">
        <f>('P2'!AB13+'P2'!AB25*AB$2)/(AB$2+1)</f>
        <v>24.999749999999999</v>
      </c>
      <c r="AC13">
        <f>('P2'!AC13+'P2'!AC25*AC$2)/(AC$2+1)</f>
        <v>31.500195121951219</v>
      </c>
      <c r="AD13">
        <f>('P2'!AD13+'P2'!AD25*AD$2)/(AD$2+1)</f>
        <v>32.999948717948719</v>
      </c>
      <c r="AE13">
        <f>('P2'!AE13+'P2'!AE25*AE$2)/(AE$2+1)</f>
        <v>27.5</v>
      </c>
      <c r="AF13">
        <f>('P2'!AF13+'P2'!AF25*AF$2)/(AF$2+1)</f>
        <v>26.499897435897438</v>
      </c>
      <c r="AG13">
        <f>('P2'!AG13+'P2'!AG25*AG$2)/(AG$2+1)</f>
        <v>25.000250000000001</v>
      </c>
      <c r="AH13">
        <f>('P2'!AH13+'P2'!AH25*AH$2)/(AH$2+1)</f>
        <v>25.500279069767441</v>
      </c>
      <c r="AI13">
        <f>('P2'!AI13+'P2'!AI25*AI$2)/(AI$2+1)</f>
        <v>26.000000000000004</v>
      </c>
      <c r="AJ13">
        <f>('P2'!AJ13+'P2'!AJ25*AJ$2)/(AJ$2+1)</f>
        <v>26.000000000000004</v>
      </c>
      <c r="AK13">
        <f>('P2'!AK13+'P2'!AK25*AK$2)/(AK$2+1)</f>
        <v>25.500365853658536</v>
      </c>
      <c r="AL13">
        <f>('P2'!AL13+'P2'!AL25*AL$2)/(AL$2+1)</f>
        <v>25.000368421052634</v>
      </c>
      <c r="AM13">
        <f>('P2'!AM13+'P2'!AM25*AM$2)/(AM$2+1)</f>
        <v>24.999829268292686</v>
      </c>
      <c r="AN13">
        <f>('P2'!AN13+'P2'!AN25*AN$2)/(AN$2+1)</f>
        <v>26.500250000000001</v>
      </c>
      <c r="AO13">
        <f>('P2'!AO13+'P2'!AO25*AO$2)/(AO$2+1)</f>
        <v>31.00007317073171</v>
      </c>
      <c r="AP13">
        <f>('P2'!AP13+'P2'!AP25*AP$2)/(AP$2+1)</f>
        <v>34.999780487804877</v>
      </c>
      <c r="AQ13">
        <f>('P2'!AQ13+'P2'!AQ25*AQ$2)/(AQ$2+1)</f>
        <v>31.5</v>
      </c>
      <c r="AR13">
        <f>('P2'!AR13+'P2'!AR25*AR$2)/(AR$2+1)</f>
        <v>27.49966666666667</v>
      </c>
      <c r="AS13">
        <f>('P2'!AS13+'P2'!AS25*AS$2)/(AS$2+1)</f>
        <v>25</v>
      </c>
      <c r="AT13">
        <f>('P2'!AT13+'P2'!AT25*AT$2)/(AT$2+1)</f>
        <v>26.000024390243905</v>
      </c>
      <c r="AU13">
        <f>('P2'!AU13+'P2'!AU25*AU$2)/(AU$2+1)</f>
        <v>26.449853658536583</v>
      </c>
      <c r="AV13">
        <f>('P2'!AV13+'P2'!AV25*AV$2)/(AV$2+1)</f>
        <v>26.450230769230767</v>
      </c>
      <c r="AW13">
        <f>('P2'!AW13+'P2'!AW25*AW$2)/(AW$2+1)</f>
        <v>26.040153846153842</v>
      </c>
      <c r="AX13">
        <f>('P2'!AX13+'P2'!AX25*AX$2)/(AX$2+1)</f>
        <v>25.630368421052633</v>
      </c>
      <c r="AY13">
        <f>('P2'!AY13+'P2'!AY25*AY$2)/(AY$2+1)</f>
        <v>25.63</v>
      </c>
      <c r="AZ13">
        <f>('P2'!AZ13+'P2'!AZ25*AZ$2)/(AZ$2+1)</f>
        <v>26.86984210526316</v>
      </c>
      <c r="BA13">
        <f>('P2'!BA13+'P2'!BA25*BA$2)/(BA$2+1)</f>
        <v>30.589829268292682</v>
      </c>
      <c r="BB13">
        <f>('P2'!BB13+'P2'!BB25*BB$2)/(BB$2+1)</f>
        <v>33.9</v>
      </c>
      <c r="BC13">
        <f>('P2'!BC13+'P2'!BC25*BC$2)/(BC$2+1)</f>
        <v>31.010250000000003</v>
      </c>
      <c r="BD13">
        <f>('P2'!BD13+'P2'!BD25*BD$2)/(BD$2+1)</f>
        <v>27.710365853658537</v>
      </c>
      <c r="BE13">
        <f>('P2'!BE13+'P2'!BE25*BE$2)/(BE$2+1)</f>
        <v>25.650000000000002</v>
      </c>
      <c r="BF13">
        <f>('P2'!BF13+'P2'!BF25*BF$2)/(BF$2+1)</f>
        <v>26.479878048780492</v>
      </c>
      <c r="BG13">
        <f>('P2'!BG13+'P2'!BG25*BG$2)/(BG$2+1)</f>
        <v>26.759976744186044</v>
      </c>
      <c r="BH13">
        <f>('P2'!BH13+'P2'!BH25*BH$2)/(BH$2+1)</f>
        <v>26.760333333333339</v>
      </c>
      <c r="BI13">
        <f>('P2'!BI13+'P2'!BI25*BI$2)/(BI$2+1)</f>
        <v>26.390153846153847</v>
      </c>
      <c r="BJ13">
        <f>('P2'!BJ13+'P2'!BJ25*BJ$2)/(BJ$2+1)</f>
        <v>26.020368421052634</v>
      </c>
      <c r="BK13">
        <f>('P2'!BK13+'P2'!BK25*BK$2)/(BK$2+1)</f>
        <v>26.019651162790698</v>
      </c>
      <c r="BL13">
        <f>('P2'!BL13+'P2'!BL25*BL$2)/(BL$2+1)</f>
        <v>27.150000000000002</v>
      </c>
      <c r="BM13">
        <f>('P2'!BM13+'P2'!BM25*BM$2)/(BM$2+1)</f>
        <v>30.519674418604648</v>
      </c>
      <c r="BN13">
        <f>('P2'!BN13+'P2'!BN25*BN$2)/(BN$2+1)</f>
        <v>33.520282051282059</v>
      </c>
      <c r="BO13">
        <f>('P2'!BO13+'P2'!BO25*BO$2)/(BO$2+1)</f>
        <v>30.909750000000003</v>
      </c>
      <c r="BP13">
        <f>('P2'!BP13+'P2'!BP25*BP$2)/(BP$2+1)</f>
        <v>27.919926829268295</v>
      </c>
      <c r="BQ13">
        <f>('P2'!BQ13+'P2'!BQ25*BQ$2)/(BQ$2+1)</f>
        <v>26.050249999999998</v>
      </c>
      <c r="BR13">
        <f>('P2'!BR13+'P2'!BR25*BR$2)/(BR$2+1)</f>
        <v>26.800268292682926</v>
      </c>
      <c r="BS13">
        <f>('P2'!BS13+'P2'!BS25*BS$2)/(BS$2+1)</f>
        <v>27.06009302325581</v>
      </c>
      <c r="BT13">
        <f>('P2'!BT13+'P2'!BT25*BT$2)/(BT$2+1)</f>
        <v>27.059777777777782</v>
      </c>
      <c r="BU13">
        <f>('P2'!BU13+'P2'!BU25*BU$2)/(BU$2+1)</f>
        <v>26.729820512820513</v>
      </c>
      <c r="BV13">
        <f>('P2'!BV13+'P2'!BV25*BV$2)/(BV$2+1)</f>
        <v>26.39</v>
      </c>
      <c r="BW13">
        <f>('P2'!BW13+'P2'!BW25*BW$2)/(BW$2+1)</f>
        <v>26.400317073170733</v>
      </c>
      <c r="BX13">
        <f>('P2'!BX13+'P2'!BX25*BX$2)/(BX$2+1)</f>
        <v>27.4201052631579</v>
      </c>
      <c r="BY13">
        <f>('P2'!BY13+'P2'!BY25*BY$2)/(BY$2+1)</f>
        <v>30.48025581395348</v>
      </c>
      <c r="BZ13">
        <f>('P2'!BZ13+'P2'!BZ25*BZ$2)/(BZ$2+1)</f>
        <v>33.200025641025647</v>
      </c>
      <c r="CA13">
        <f>('P2'!CA13+'P2'!CA25*CA$2)/(CA$2+1)</f>
        <v>30.830249999999999</v>
      </c>
      <c r="CB13">
        <f>('P2'!CB13+'P2'!CB25*CB$2)/(CB$2+1)</f>
        <v>28.119902439024393</v>
      </c>
      <c r="CC13">
        <f>('P2'!CC13+'P2'!CC25*CC$2)/(CC$2+1)</f>
        <v>26.429749999999999</v>
      </c>
      <c r="CD13">
        <f>('P2'!CD13+'P2'!CD25*CD$2)/(CD$2+1)</f>
        <v>27.109651162790698</v>
      </c>
      <c r="CE13">
        <f>('P2'!CE13+'P2'!CE25*CE$2)/(CE$2+1)</f>
        <v>27.3499756097561</v>
      </c>
      <c r="CF13">
        <f>('P2'!CF13+'P2'!CF25*CF$2)/(CF$2+1)</f>
        <v>27.349666666666671</v>
      </c>
      <c r="CG13">
        <f>('P2'!CG13+'P2'!CG25*CG$2)/(CG$2+1)</f>
        <v>27.049615384615386</v>
      </c>
      <c r="CH13">
        <f>('P2'!CH13+'P2'!CH25*CH$2)/(CH$2+1)</f>
        <v>26.750000000000004</v>
      </c>
      <c r="CI13">
        <f>('P2'!CI13+'P2'!CI25*CI$2)/(CI$2+1)</f>
        <v>26.760146341463418</v>
      </c>
      <c r="CJ13">
        <f>('P2'!CJ13+'P2'!CJ25*CJ$2)/(CJ$2+1)</f>
        <v>27.679736842105264</v>
      </c>
      <c r="CK13">
        <f>('P2'!CK13+'P2'!CK25*CK$2)/(CK$2+1)</f>
        <v>30.459651162790696</v>
      </c>
      <c r="CL13">
        <f>('P2'!CL13+'P2'!CL25*CL$2)/(CL$2+1)</f>
        <v>32.929999999999993</v>
      </c>
      <c r="CM13">
        <f>('P2'!CM13+'P2'!CM25*CM$2)/(CM$2+1)</f>
        <v>30.78</v>
      </c>
      <c r="CN13">
        <f>('P2'!CN13+'P2'!CN25*CN$2)/(CN$2+1)</f>
        <v>28.330025641025646</v>
      </c>
      <c r="CO13">
        <f>('P2'!CO13+'P2'!CO25*CO$2)/(CO$2+1)</f>
        <v>26.79</v>
      </c>
      <c r="CP13">
        <f>('P2'!CP13+'P2'!CP25*CP$2)/(CP$2+1)</f>
        <v>27.419860465116276</v>
      </c>
      <c r="CQ13">
        <f>('P2'!CQ13+'P2'!CQ25*CQ$2)/(CQ$2+1)</f>
        <v>27.609878048780487</v>
      </c>
      <c r="CR13">
        <f>('P2'!CR13+'P2'!CR25*CR$2)/(CR$2+1)</f>
        <v>27.620270270270264</v>
      </c>
      <c r="CS13">
        <f>('P2'!CS13+'P2'!CS25*CS$2)/(CS$2+1)</f>
        <v>27.339682926829273</v>
      </c>
      <c r="CT13">
        <f>('P2'!CT13+'P2'!CT25*CT$2)/(CT$2+1)</f>
        <v>27.060105263157897</v>
      </c>
      <c r="CU13">
        <f>('P2'!CU13+'P2'!CU25*CU$2)/(CU$2+1)</f>
        <v>27.06975609756098</v>
      </c>
      <c r="CV13">
        <f>('P2'!CV13+'P2'!CV25*CV$2)/(CV$2+1)</f>
        <v>27.929750000000006</v>
      </c>
      <c r="CW13">
        <f>('P2'!CW13+'P2'!CW25*CW$2)/(CW$2+1)</f>
        <v>30.500097560975611</v>
      </c>
      <c r="CX13">
        <f>('P2'!CX13+'P2'!CX25*CX$2)/(CX$2+1)</f>
        <v>32.789829268292685</v>
      </c>
      <c r="CY13">
        <f>('P2'!CY13+'P2'!CY25*CY$2)/(CY$2+1)</f>
        <v>30.800250000000002</v>
      </c>
      <c r="CZ13">
        <f>('P2'!CZ13+'P2'!CZ25*CZ$2)/(CZ$2+1)</f>
        <v>28.529692307692308</v>
      </c>
      <c r="DA13">
        <f>('P2'!DA13+'P2'!DA25*DA$2)/(DA$2+1)</f>
        <v>27.110142857142858</v>
      </c>
      <c r="DB13">
        <f>('P2'!DB13+'P2'!DB25*DB$2)/(DB$2+1)</f>
        <v>27.690365853658541</v>
      </c>
      <c r="DC13">
        <f>('P2'!DC13+'P2'!DC25*DC$2)/(DC$2+1)</f>
        <v>27.870219512195124</v>
      </c>
      <c r="DD13">
        <f>('P2'!DD13+'P2'!DD25*DD$2)/(DD$2+1)</f>
        <v>27.880111111111113</v>
      </c>
      <c r="DE13">
        <f>('P2'!DE13+'P2'!DE25*DE$2)/(DE$2+1)</f>
        <v>27.620121951219513</v>
      </c>
      <c r="DF13">
        <f>('P2'!DF13+'P2'!DF25*DF$2)/(DF$2+1)</f>
        <v>27.360105263157894</v>
      </c>
      <c r="DG13">
        <f>('P2'!DG13+'P2'!DG25*DG$2)/(DG$2+1)</f>
        <v>27.369976744186047</v>
      </c>
      <c r="DH13">
        <f>('P2'!DH13+'P2'!DH25*DH$2)/(DH$2+1)</f>
        <v>28.17</v>
      </c>
      <c r="DI13">
        <f>('P2'!DI13+'P2'!DI25*DI$2)/(DI$2+1)</f>
        <v>30.559780487804883</v>
      </c>
      <c r="DJ13">
        <f>('P2'!DJ13+'P2'!DJ25*DJ$2)/(DJ$2+1)</f>
        <v>32.679902439024396</v>
      </c>
      <c r="DK13">
        <f>('P2'!DK13+'P2'!DK25*DK$2)/(DK$2+1)</f>
        <v>30.840000000000003</v>
      </c>
      <c r="DL13">
        <f>('P2'!DL13+'P2'!DL25*DL$2)/(DL$2+1)</f>
        <v>28.730307692307694</v>
      </c>
      <c r="DM13">
        <f>('P2'!DM13+'P2'!DM25*DM$2)/(DM$2+1)</f>
        <v>27.420142857142864</v>
      </c>
      <c r="DN13">
        <f>('P2'!DN13+'P2'!DN25*DN$2)/(DN$2+1)</f>
        <v>27.960097560975612</v>
      </c>
      <c r="DO13">
        <f>('P2'!DO13+'P2'!DO25*DO$2)/(DO$2+1)</f>
        <v>28.120046511627905</v>
      </c>
      <c r="DP13">
        <f>('P2'!DP13+'P2'!DP25*DP$2)/(DP$2+1)</f>
        <v>28.130333333333336</v>
      </c>
      <c r="DQ13">
        <f>('P2'!DQ13+'P2'!DQ25*DQ$2)/(DQ$2+1)</f>
        <v>27.900153846153845</v>
      </c>
      <c r="DR13">
        <f>('P2'!DR13+'P2'!DR25*DR$2)/(DR$2+1)</f>
        <v>27.660105263157902</v>
      </c>
      <c r="DS13">
        <f>('P2'!DS13+'P2'!DS25*DS$2)/(DS$2+1)</f>
        <v>27.670232558139535</v>
      </c>
      <c r="DT13">
        <f>('P2'!DT13+'P2'!DT25*DT$2)/(DT$2+1)</f>
        <v>28.410000000000004</v>
      </c>
      <c r="DU13">
        <f>('P2'!DU13+'P2'!DU25*DU$2)/(DU$2+1)</f>
        <v>30.620219512195128</v>
      </c>
      <c r="DV13">
        <f>('P2'!DV13+'P2'!DV25*DV$2)/(DV$2+1)</f>
        <v>32.590073170731714</v>
      </c>
      <c r="DW13">
        <f>('P2'!DW13+'P2'!DW25*DW$2)/(DW$2+1)</f>
        <v>30.879750000000001</v>
      </c>
      <c r="DX13">
        <f>('P2'!DX13+'P2'!DX25*DX$2)/(DX$2+1)</f>
        <v>28.930097560975614</v>
      </c>
      <c r="DY13">
        <f>('P2'!DY13+'P2'!DY25*DY$2)/(DY$2+1)</f>
        <v>27.719999999999995</v>
      </c>
      <c r="DZ13">
        <f>('P2'!DZ13+'P2'!DZ25*DZ$2)/(DZ$2+1)</f>
        <v>28.22</v>
      </c>
      <c r="EA13">
        <f>('P2'!EA13+'P2'!EA25*EA$2)/(EA$2+1)</f>
        <v>28.360325581395347</v>
      </c>
      <c r="EB13">
        <f>('P2'!EB13+'P2'!EB25*EB$2)/(EB$2+1)</f>
        <v>28.369888888888891</v>
      </c>
      <c r="EC13">
        <f>('P2'!EC13+'P2'!EC25*EC$2)/(EC$2+1)</f>
        <v>28.15</v>
      </c>
      <c r="ED13">
        <f>('P2'!ED13+'P2'!ED25*ED$2)/(ED$2+1)</f>
        <v>27.919842105263157</v>
      </c>
      <c r="EE13">
        <f>('P2'!EE13+'P2'!EE25*EE$2)/(EE$2+1)</f>
        <v>27.930116279069765</v>
      </c>
      <c r="EF13">
        <f>('P2'!EF13+'P2'!EF25*EF$2)/(EF$2+1)</f>
        <v>28.639842105263163</v>
      </c>
      <c r="EG13">
        <f>('P2'!EG13+'P2'!EG25*EG$2)/(EG$2+1)</f>
        <v>30.729999999999997</v>
      </c>
      <c r="EH13">
        <f>('P2'!EH13+'P2'!EH25*EH$2)/(EH$2+1)</f>
        <v>32.589974358974359</v>
      </c>
      <c r="EI13">
        <f>('P2'!EI13+'P2'!EI25*EI$2)/(EI$2+1)</f>
        <v>30.980250000000002</v>
      </c>
      <c r="EJ13">
        <f>('P2'!EJ13+'P2'!EJ25*EJ$2)/(EJ$2+1)</f>
        <v>29.139902439024397</v>
      </c>
      <c r="EK13">
        <f>('P2'!EK13+'P2'!EK25*EK$2)/(EK$2+1)</f>
        <v>27.990000000000002</v>
      </c>
      <c r="EL13">
        <f>('P2'!EL13+'P2'!EL25*EL$2)/(EL$2+1)</f>
        <v>28.460243902439025</v>
      </c>
      <c r="EM13">
        <f>('P2'!EM13+'P2'!EM25*EM$2)/(EM$2+1)</f>
        <v>28.599883720930229</v>
      </c>
      <c r="EN13">
        <f>('P2'!EN13+'P2'!EN25*EN$2)/(EN$2+1)</f>
        <v>28.609702702702702</v>
      </c>
      <c r="EO13">
        <f>('P2'!EO13+'P2'!EO25*EO$2)/(EO$2+1)</f>
        <v>28.399692307692309</v>
      </c>
      <c r="EP13">
        <f>('P2'!EP13+'P2'!EP25*EP$2)/(EP$2+1)</f>
        <v>28.19</v>
      </c>
      <c r="EQ13">
        <f>('P2'!EQ13+'P2'!EQ25*EQ$2)/(EQ$2+1)</f>
        <v>28.200024390243904</v>
      </c>
      <c r="ER13">
        <f>('P2'!ER13+'P2'!ER25*ER$2)/(ER$2+1)</f>
        <v>28.86</v>
      </c>
      <c r="ES13">
        <f>('P2'!ES13+'P2'!ES25*ES$2)/(ES$2+1)</f>
        <v>30.83981395348837</v>
      </c>
      <c r="ET13">
        <f>('P2'!ET13+'P2'!ET25*ET$2)/(ET$2+1)</f>
        <v>32.610076923076925</v>
      </c>
      <c r="EU13">
        <f>('P2'!EU13+'P2'!EU25*EU$2)/(EU$2+1)</f>
        <v>31.080142857142864</v>
      </c>
      <c r="EV13">
        <f>('P2'!EV13+'P2'!EV25*EV$2)/(EV$2+1)</f>
        <v>29.339743589743591</v>
      </c>
      <c r="EW13">
        <f>('P2'!EW13+'P2'!EW25*EW$2)/(EW$2+1)</f>
        <v>28.250000000000004</v>
      </c>
      <c r="EX13">
        <f>('P2'!EX13+'P2'!EX25*EX$2)/(EX$2+1)</f>
        <v>28.699767441860466</v>
      </c>
      <c r="EY13">
        <f>('P2'!EY13+'P2'!EY25*EY$2)/(EY$2+1)</f>
        <v>28.829682926829271</v>
      </c>
      <c r="EZ13">
        <f>('P2'!EZ13+'P2'!EZ25*EZ$2)/(EZ$2+1)</f>
        <v>28.840222222222227</v>
      </c>
      <c r="FA13">
        <f>('P2'!FA13+'P2'!FA25*FA$2)/(FA$2+1)</f>
        <v>28.64</v>
      </c>
      <c r="FB13">
        <f>('P2'!FB13+'P2'!FB25*FB$2)/(FB$2+1)</f>
        <v>28.440105263157896</v>
      </c>
      <c r="FC13">
        <f>('P2'!FC13+'P2'!FC25*FC$2)/(FC$2+1)</f>
        <v>28.450219512195122</v>
      </c>
      <c r="FD13">
        <f>('P2'!FD13+'P2'!FD25*FD$2)/(FD$2+1)</f>
        <v>29.090000000000003</v>
      </c>
      <c r="FE13">
        <f>('P2'!FE13+'P2'!FE25*FE$2)/(FE$2+1)</f>
        <v>30.959756097560977</v>
      </c>
      <c r="FF13">
        <f>('P2'!FF13+'P2'!FF25*FF$2)/(FF$2+1)</f>
        <v>32.63002564102564</v>
      </c>
      <c r="FG13">
        <f>('P2'!FG13+'P2'!FG25*FG$2)/(FG$2+1)</f>
        <v>31.190142857142863</v>
      </c>
      <c r="FH13">
        <f>('P2'!FH13+'P2'!FH25*FH$2)/(FH$2+1)</f>
        <v>29.540153846153846</v>
      </c>
      <c r="FI13">
        <f>('P2'!FI13+'P2'!FI25*FI$2)/(FI$2+1)</f>
        <v>28.509750000000004</v>
      </c>
      <c r="FJ13">
        <f>('P2'!FJ13+'P2'!FJ25*FJ$2)/(FJ$2+1)</f>
        <v>28.940046511627905</v>
      </c>
      <c r="FK13">
        <f>('P2'!FK13+'P2'!FK25*FK$2)/(FK$2+1)</f>
        <v>29.049707317073175</v>
      </c>
      <c r="FL13">
        <f>('P2'!FL13+'P2'!FL25*FL$2)/(FL$2+1)</f>
        <v>29.060333333333336</v>
      </c>
      <c r="FM13">
        <f>('P2'!FM13+'P2'!FM25*FM$2)/(FM$2+1)</f>
        <v>28.869780487804881</v>
      </c>
      <c r="FN13">
        <f>('P2'!FN13+'P2'!FN25*FN$2)/(FN$2+1)</f>
        <v>28.680105263157895</v>
      </c>
      <c r="FO13">
        <f>('P2'!FO13+'P2'!FO25*FO$2)/(FO$2+1)</f>
        <v>28.689829268292687</v>
      </c>
      <c r="FP13">
        <f>('P2'!FP13+'P2'!FP25*FP$2)/(FP$2+1)</f>
        <v>29.300250000000002</v>
      </c>
      <c r="FQ13">
        <f>('P2'!FQ13+'P2'!FQ25*FQ$2)/(FQ$2+1)</f>
        <v>31.110170731707317</v>
      </c>
      <c r="FR13">
        <f>('P2'!FR13+'P2'!FR25*FR$2)/(FR$2+1)</f>
        <v>32.729731707317079</v>
      </c>
      <c r="FS13">
        <f>('P2'!FS13+'P2'!FS25*FS$2)/(FS$2+1)</f>
        <v>31.330250000000003</v>
      </c>
      <c r="FT13">
        <f>('P2'!FT13+'P2'!FT25*FT$2)/(FT$2+1)</f>
        <v>29.739974358974361</v>
      </c>
      <c r="FU13">
        <f>('P2'!FU13+'P2'!FU25*FU$2)/(FU$2+1)</f>
        <v>28.750000000000004</v>
      </c>
      <c r="FV13">
        <f>('P2'!FV13+'P2'!FV25*FV$2)/(FV$2+1)</f>
        <v>29.160121951219512</v>
      </c>
      <c r="FW13">
        <f>('P2'!FW13+'P2'!FW25*FW$2)/(FW$2+1)</f>
        <v>29.270046511627907</v>
      </c>
      <c r="FX13">
        <f>('P2'!FX13+'P2'!FX25*FX$2)/(FX$2+1)</f>
        <v>29.280263157894733</v>
      </c>
      <c r="FY13">
        <f>('P2'!FY13+'P2'!FY25*FY$2)/(FY$2+1)</f>
        <v>29.089731707317071</v>
      </c>
      <c r="FZ13">
        <f>('P2'!FZ13+'P2'!FZ25*FZ$2)/(FZ$2+1)</f>
        <v>28.91</v>
      </c>
      <c r="GA13">
        <f>('P2'!GA13+'P2'!GA25*GA$2)/(GA$2+1)</f>
        <v>28.919697674418604</v>
      </c>
      <c r="GB13">
        <f>('P2'!GB13+'P2'!GB25*GB$2)/(GB$2+1)</f>
        <v>29.509736842105269</v>
      </c>
      <c r="GC13">
        <f>('P2'!GC13+'P2'!GC25*GC$2)/(GC$2+1)</f>
        <v>31.270097560975614</v>
      </c>
      <c r="GD13">
        <f>('P2'!GD13+'P2'!GD25*GD$2)/(GD$2+1)</f>
        <v>32.830000000000005</v>
      </c>
      <c r="GE13">
        <f>('P2'!GE13+'P2'!GE25*GE$2)/(GE$2+1)</f>
        <v>31.480250000000002</v>
      </c>
      <c r="GF13">
        <f>('P2'!GF13+'P2'!GF25*GF$2)/(GF$2+1)</f>
        <v>29.94026829268293</v>
      </c>
      <c r="GG13">
        <f>('P2'!GG13+'P2'!GG25*GG$2)/(GG$2+1)</f>
        <v>28.979818181818182</v>
      </c>
      <c r="GH13">
        <f>('P2'!GH13+'P2'!GH25*GH$2)/(GH$2+1)</f>
        <v>29.379951219512201</v>
      </c>
      <c r="GI13">
        <f>('P2'!GI13+'P2'!GI25*GI$2)/(GI$2+1)</f>
        <v>29.490155555555557</v>
      </c>
      <c r="GJ13">
        <f>('P2'!GJ13+'P2'!GJ25*GJ$2)/(GJ$2+1)</f>
        <v>29.500333333333337</v>
      </c>
      <c r="GK13">
        <f>('P2'!GK13+'P2'!GK25*GK$2)/(GK$2+1)</f>
        <v>29.319951219512195</v>
      </c>
      <c r="GL13">
        <f>('P2'!GL13+'P2'!GL25*GL$2)/(GL$2+1)</f>
        <v>29.14026315789474</v>
      </c>
      <c r="GM13">
        <f>('P2'!GM13+'P2'!GM25*GM$2)/(GM$2+1)</f>
        <v>29.150093023255817</v>
      </c>
      <c r="GN13">
        <f>('P2'!GN13+'P2'!GN25*GN$2)/(GN$2+1)</f>
        <v>29.730105263157895</v>
      </c>
      <c r="GO13">
        <f>('P2'!GO13+'P2'!GO25*GO$2)/(GO$2+1)</f>
        <v>31.419720930232554</v>
      </c>
      <c r="GP13">
        <f>('P2'!GP13+'P2'!GP25*GP$2)/(GP$2+1)</f>
        <v>32.929641025641025</v>
      </c>
      <c r="GQ13">
        <f>('P2'!GQ13+'P2'!GQ25*GQ$2)/(GQ$2+1)</f>
        <v>31.630250000000004</v>
      </c>
      <c r="GR13">
        <f>('P2'!GR13+'P2'!GR25*GR$2)/(GR$2+1)</f>
        <v>30.140279069767441</v>
      </c>
      <c r="GS13">
        <f>('P2'!GS13+'P2'!GS25*GS$2)/(GS$2+1)</f>
        <v>29.220000000000002</v>
      </c>
      <c r="GT13">
        <f>('P2'!GT13+'P2'!GT25*GT$2)/(GT$2+1)</f>
        <v>29.599780487804878</v>
      </c>
      <c r="GU13">
        <f>('P2'!GU13+'P2'!GU25*GU$2)/(GU$2+1)</f>
        <v>29.680177777777775</v>
      </c>
      <c r="GV13">
        <f>('P2'!GV13+'P2'!GV25*GV$2)/(GV$2+1)</f>
        <v>29.690315789473679</v>
      </c>
      <c r="GW13">
        <f>('P2'!GW13+'P2'!GW25*GW$2)/(GW$2+1)</f>
        <v>29.509871794871795</v>
      </c>
      <c r="GX13">
        <f>('P2'!GX13+'P2'!GX25*GX$2)/(GX$2+1)</f>
        <v>29.340000000000003</v>
      </c>
      <c r="GY13">
        <f>('P2'!GY13+'P2'!GY25*GY$2)/(GY$2+1)</f>
        <v>29.350121951219514</v>
      </c>
      <c r="GZ13">
        <f>('P2'!GZ13+'P2'!GZ25*GZ$2)/(GZ$2+1)</f>
        <v>29.920263157894738</v>
      </c>
      <c r="HA13">
        <f>('P2'!HA13+'P2'!HA25*HA$2)/(HA$2+1)</f>
        <v>31.629744186046512</v>
      </c>
      <c r="HB13">
        <f>('P2'!HB13+'P2'!HB25*HB$2)/(HB$2+1)</f>
        <v>33.150051282051287</v>
      </c>
      <c r="HC13">
        <f>('P2'!HC13+'P2'!HC25*HC$2)/(HC$2+1)</f>
        <v>31.840250000000005</v>
      </c>
      <c r="HD13">
        <f>('P2'!HD13+'P2'!HD25*HD$2)/(HD$2+1)</f>
        <v>30.340186046511629</v>
      </c>
      <c r="HE13">
        <f>('P2'!HE13+'P2'!HE25*HE$2)/(HE$2+1)</f>
        <v>29.41</v>
      </c>
      <c r="HF13">
        <f>('P2'!HF13+'P2'!HF25*HF$2)/(HF$2+1)</f>
        <v>29.800232558139534</v>
      </c>
      <c r="HG13">
        <f>('P2'!HG13+'P2'!HG25*HG$2)/(HG$2+1)</f>
        <v>29.879860465116277</v>
      </c>
      <c r="HH13">
        <f>('P2'!HH13+'P2'!HH25*HH$2)/(HH$2+1)</f>
        <v>29.890105263157896</v>
      </c>
      <c r="HI13">
        <f>('P2'!HI13+'P2'!HI25*HI$2)/(HI$2+1)</f>
        <v>29.709951219512202</v>
      </c>
      <c r="HJ13">
        <f>('P2'!HJ13+'P2'!HJ25*HJ$2)/(HJ$2+1)</f>
        <v>29.529750000000003</v>
      </c>
      <c r="HK13">
        <f>('P2'!HK13+'P2'!HK25*HK$2)/(HK$2+1)</f>
        <v>29.539829268292689</v>
      </c>
      <c r="HL13">
        <f>('P2'!HL13+'P2'!HL25*HL$2)/(HL$2+1)</f>
        <v>30.120105263157896</v>
      </c>
    </row>
    <row r="14" spans="1:220" x14ac:dyDescent="0.2">
      <c r="A14" s="243" t="s">
        <v>128</v>
      </c>
      <c r="B14" s="244" t="s">
        <v>149</v>
      </c>
    </row>
    <row r="15" spans="1:220" s="247" customFormat="1" x14ac:dyDescent="0.2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21.320512820512818</v>
      </c>
      <c r="U15" s="247">
        <f>('P2'!U15+'P2'!U26*U$2)/(U$2+1)</f>
        <v>18.14</v>
      </c>
      <c r="V15" s="247">
        <f>('P2'!V15+'P2'!V26*V$2)/(V$2+1)</f>
        <v>21.499930232558139</v>
      </c>
      <c r="W15" s="247">
        <f>('P2'!W15+'P2'!W26*W$2)/(W$2+1)</f>
        <v>22.250097560975615</v>
      </c>
      <c r="X15" s="247">
        <f>('P2'!X15+'P2'!X26*X$2)/(X$2+1)</f>
        <v>22.250000000000004</v>
      </c>
      <c r="Y15" s="247">
        <f>('P2'!Y15+'P2'!Y26*Y$2)/(Y$2+1)</f>
        <v>22.249658536585368</v>
      </c>
      <c r="Z15" s="247">
        <f>('P2'!Z15+'P2'!Z26*Z$2)/(Z$2+1)</f>
        <v>22.249736842105264</v>
      </c>
      <c r="AA15" s="247">
        <f>('P2'!AA15+'P2'!AA26*AA$2)/(AA$2+1)</f>
        <v>22.250219512195127</v>
      </c>
      <c r="AB15" s="247">
        <f>('P2'!AB15+'P2'!AB26*AB$2)/(AB$2+1)</f>
        <v>23.000250000000001</v>
      </c>
      <c r="AC15" s="247">
        <f>('P2'!AC15+'P2'!AC26*AC$2)/(AC$2+1)</f>
        <v>31.50036585365854</v>
      </c>
      <c r="AD15" s="247">
        <f>('P2'!AD15+'P2'!AD26*AD$2)/(AD$2+1)</f>
        <v>33.000358974358974</v>
      </c>
      <c r="AE15" s="247">
        <f>('P2'!AE15+'P2'!AE26*AE$2)/(AE$2+1)</f>
        <v>27.5</v>
      </c>
      <c r="AF15" s="247">
        <f>('P2'!AF15+'P2'!AF26*AF$2)/(AF$2+1)</f>
        <v>24.999897435897434</v>
      </c>
      <c r="AG15" s="247">
        <f>('P2'!AG15+'P2'!AG26*AG$2)/(AG$2+1)</f>
        <v>23.000000000000004</v>
      </c>
      <c r="AH15" s="247">
        <f>('P2'!AH15+'P2'!AH26*AH$2)/(AH$2+1)</f>
        <v>23.000046511627904</v>
      </c>
      <c r="AI15" s="247">
        <f>('P2'!AI15+'P2'!AI26*AI$2)/(AI$2+1)</f>
        <v>23.500048780487809</v>
      </c>
      <c r="AJ15" s="247">
        <f>('P2'!AJ15+'P2'!AJ26*AJ$2)/(AJ$2+1)</f>
        <v>23.499777777777783</v>
      </c>
      <c r="AK15" s="247">
        <f>('P2'!AK15+'P2'!AK26*AK$2)/(AK$2+1)</f>
        <v>23.00029268292683</v>
      </c>
      <c r="AL15" s="247">
        <f>('P2'!AL15+'P2'!AL26*AL$2)/(AL$2+1)</f>
        <v>22.5</v>
      </c>
      <c r="AM15" s="247">
        <f>('P2'!AM15+'P2'!AM26*AM$2)/(AM$2+1)</f>
        <v>22.499780487804877</v>
      </c>
      <c r="AN15" s="247">
        <f>('P2'!AN15+'P2'!AN26*AN$2)/(AN$2+1)</f>
        <v>24</v>
      </c>
      <c r="AO15" s="247">
        <f>('P2'!AO15+'P2'!AO26*AO$2)/(AO$2+1)</f>
        <v>30.000097560975615</v>
      </c>
      <c r="AP15" s="247">
        <f>('P2'!AP15+'P2'!AP26*AP$2)/(AP$2+1)</f>
        <v>34.000292682926826</v>
      </c>
      <c r="AQ15" s="247">
        <f>('P2'!AQ15+'P2'!AQ26*AQ$2)/(AQ$2+1)</f>
        <v>30.500250000000001</v>
      </c>
      <c r="AR15" s="247">
        <f>('P2'!AR15+'P2'!AR26*AR$2)/(AR$2+1)</f>
        <v>25.499717948717947</v>
      </c>
      <c r="AS15" s="247">
        <f>('P2'!AS15+'P2'!AS26*AS$2)/(AS$2+1)</f>
        <v>22.5</v>
      </c>
      <c r="AT15" s="247">
        <f>('P2'!AT15+'P2'!AT26*AT$2)/(AT$2+1)</f>
        <v>23.000268292682929</v>
      </c>
      <c r="AU15" s="247">
        <f>('P2'!AU15+'P2'!AU26*AU$2)/(AU$2+1)</f>
        <v>24.009975609756101</v>
      </c>
      <c r="AV15" s="247">
        <f>('P2'!AV15+'P2'!AV26*AV$2)/(AV$2+1)</f>
        <v>24.010205128205133</v>
      </c>
      <c r="AW15" s="247">
        <f>('P2'!AW15+'P2'!AW26*AW$2)/(AW$2+1)</f>
        <v>23.600384615384616</v>
      </c>
      <c r="AX15" s="247">
        <f>('P2'!AX15+'P2'!AX26*AX$2)/(AX$2+1)</f>
        <v>23.19</v>
      </c>
      <c r="AY15" s="247">
        <f>('P2'!AY15+'P2'!AY26*AY$2)/(AY$2+1)</f>
        <v>23.199651162790694</v>
      </c>
      <c r="AZ15" s="247">
        <f>('P2'!AZ15+'P2'!AZ26*AZ$2)/(AZ$2+1)</f>
        <v>24.43984210526316</v>
      </c>
      <c r="BA15" s="247">
        <f>('P2'!BA15+'P2'!BA26*BA$2)/(BA$2+1)</f>
        <v>29.399804878048784</v>
      </c>
      <c r="BB15" s="247">
        <f>('P2'!BB15+'P2'!BB26*BB$2)/(BB$2+1)</f>
        <v>32.709780487804885</v>
      </c>
      <c r="BC15" s="247">
        <f>('P2'!BC15+'P2'!BC26*BC$2)/(BC$2+1)</f>
        <v>29.820499999999999</v>
      </c>
      <c r="BD15" s="247">
        <f>('P2'!BD15+'P2'!BD26*BD$2)/(BD$2+1)</f>
        <v>25.690121951219513</v>
      </c>
      <c r="BE15" s="247">
        <f>('P2'!BE15+'P2'!BE26*BE$2)/(BE$2+1)</f>
        <v>23.210000000000004</v>
      </c>
      <c r="BF15" s="247">
        <f>('P2'!BF15+'P2'!BF26*BF$2)/(BF$2+1)</f>
        <v>23.630414634146344</v>
      </c>
      <c r="BG15" s="247">
        <f>('P2'!BG15+'P2'!BG26*BG$2)/(BG$2+1)</f>
        <v>24.350023255813948</v>
      </c>
      <c r="BH15" s="247">
        <f>('P2'!BH15+'P2'!BH26*BH$2)/(BH$2+1)</f>
        <v>24.350444444444449</v>
      </c>
      <c r="BI15" s="247">
        <f>('P2'!BI15+'P2'!BI26*BI$2)/(BI$2+1)</f>
        <v>23.979846153846154</v>
      </c>
      <c r="BJ15" s="247">
        <f>('P2'!BJ15+'P2'!BJ26*BJ$2)/(BJ$2+1)</f>
        <v>23.61</v>
      </c>
      <c r="BK15" s="247">
        <f>('P2'!BK15+'P2'!BK26*BK$2)/(BK$2+1)</f>
        <v>23.620302325581395</v>
      </c>
      <c r="BL15" s="247">
        <f>('P2'!BL15+'P2'!BL26*BL$2)/(BL$2+1)</f>
        <v>24.739736842105263</v>
      </c>
      <c r="BM15" s="247">
        <f>('P2'!BM15+'P2'!BM26*BM$2)/(BM$2+1)</f>
        <v>29.250279069767441</v>
      </c>
      <c r="BN15" s="247">
        <f>('P2'!BN15+'P2'!BN26*BN$2)/(BN$2+1)</f>
        <v>32.250025641025644</v>
      </c>
      <c r="BO15" s="247">
        <f>('P2'!BO15+'P2'!BO26*BO$2)/(BO$2+1)</f>
        <v>29.630250000000004</v>
      </c>
      <c r="BP15" s="247">
        <f>('P2'!BP15+'P2'!BP26*BP$2)/(BP$2+1)</f>
        <v>25.890292682926834</v>
      </c>
      <c r="BQ15" s="247">
        <f>('P2'!BQ15+'P2'!BQ26*BQ$2)/(BQ$2+1)</f>
        <v>23.64</v>
      </c>
      <c r="BR15" s="247">
        <f>('P2'!BR15+'P2'!BR26*BR$2)/(BR$2+1)</f>
        <v>24.019926829268297</v>
      </c>
      <c r="BS15" s="247">
        <f>('P2'!BS15+'P2'!BS26*BS$2)/(BS$2+1)</f>
        <v>24.670255813953489</v>
      </c>
      <c r="BT15" s="247">
        <f>('P2'!BT15+'P2'!BT26*BT$2)/(BT$2+1)</f>
        <v>24.680000000000003</v>
      </c>
      <c r="BU15" s="247">
        <f>('P2'!BU15+'P2'!BU26*BU$2)/(BU$2+1)</f>
        <v>24.340179487179487</v>
      </c>
      <c r="BV15" s="247">
        <f>('P2'!BV15+'P2'!BV26*BV$2)/(BV$2+1)</f>
        <v>24.00975</v>
      </c>
      <c r="BW15" s="247">
        <f>('P2'!BW15+'P2'!BW26*BW$2)/(BW$2+1)</f>
        <v>24.009707317073172</v>
      </c>
      <c r="BX15" s="247">
        <f>('P2'!BX15+'P2'!BX26*BX$2)/(BX$2+1)</f>
        <v>25.039842105263162</v>
      </c>
      <c r="BY15" s="247">
        <f>('P2'!BY15+'P2'!BY26*BY$2)/(BY$2+1)</f>
        <v>29.120093023255812</v>
      </c>
      <c r="BZ15" s="247">
        <f>('P2'!BZ15+'P2'!BZ26*BZ$2)/(BZ$2+1)</f>
        <v>31.850333333333332</v>
      </c>
      <c r="CA15" s="247">
        <f>('P2'!CA15+'P2'!CA26*CA$2)/(CA$2+1)</f>
        <v>29.48</v>
      </c>
      <c r="CB15" s="247">
        <f>('P2'!CB15+'P2'!CB26*CB$2)/(CB$2+1)</f>
        <v>26.080439024390248</v>
      </c>
      <c r="CC15" s="247">
        <f>('P2'!CC15+'P2'!CC26*CC$2)/(CC$2+1)</f>
        <v>24.050250000000002</v>
      </c>
      <c r="CD15" s="247">
        <f>('P2'!CD15+'P2'!CD26*CD$2)/(CD$2+1)</f>
        <v>24.389813953488371</v>
      </c>
      <c r="CE15" s="247">
        <f>('P2'!CE15+'P2'!CE26*CE$2)/(CE$2+1)</f>
        <v>24.990292682926832</v>
      </c>
      <c r="CF15" s="247">
        <f>('P2'!CF15+'P2'!CF26*CF$2)/(CF$2+1)</f>
        <v>24.990111111111112</v>
      </c>
      <c r="CG15" s="247">
        <f>('P2'!CG15+'P2'!CG26*CG$2)/(CG$2+1)</f>
        <v>24.690025641025642</v>
      </c>
      <c r="CH15" s="247">
        <f>('P2'!CH15+'P2'!CH26*CH$2)/(CH$2+1)</f>
        <v>24.389999999999997</v>
      </c>
      <c r="CI15" s="247">
        <f>('P2'!CI15+'P2'!CI26*CI$2)/(CI$2+1)</f>
        <v>24.399780487804879</v>
      </c>
      <c r="CJ15" s="247">
        <f>('P2'!CJ15+'P2'!CJ26*CJ$2)/(CJ$2+1)</f>
        <v>25.330368421052636</v>
      </c>
      <c r="CK15" s="247">
        <f>('P2'!CK15+'P2'!CK26*CK$2)/(CK$2+1)</f>
        <v>29.030069767441859</v>
      </c>
      <c r="CL15" s="247">
        <f>('P2'!CL15+'P2'!CL26*CL$2)/(CL$2+1)</f>
        <v>31.510205128205129</v>
      </c>
      <c r="CM15" s="247">
        <f>('P2'!CM15+'P2'!CM26*CM$2)/(CM$2+1)</f>
        <v>29.350000000000005</v>
      </c>
      <c r="CN15" s="247">
        <f>('P2'!CN15+'P2'!CN26*CN$2)/(CN$2+1)</f>
        <v>26.279717948717952</v>
      </c>
      <c r="CO15" s="247">
        <f>('P2'!CO15+'P2'!CO26*CO$2)/(CO$2+1)</f>
        <v>24.430250000000001</v>
      </c>
      <c r="CP15" s="247">
        <f>('P2'!CP15+'P2'!CP26*CP$2)/(CP$2+1)</f>
        <v>24.749976744186043</v>
      </c>
      <c r="CQ15" s="247">
        <f>('P2'!CQ15+'P2'!CQ26*CQ$2)/(CQ$2+1)</f>
        <v>25.270170731707317</v>
      </c>
      <c r="CR15" s="247">
        <f>('P2'!CR15+'P2'!CR26*CR$2)/(CR$2+1)</f>
        <v>25.270270270270267</v>
      </c>
      <c r="CS15" s="247">
        <f>('P2'!CS15+'P2'!CS26*CS$2)/(CS$2+1)</f>
        <v>25.00014634146342</v>
      </c>
      <c r="CT15" s="247">
        <f>('P2'!CT15+'P2'!CT26*CT$2)/(CT$2+1)</f>
        <v>24.72</v>
      </c>
      <c r="CU15" s="247">
        <f>('P2'!CU15+'P2'!CU26*CU$2)/(CU$2+1)</f>
        <v>24.720292682926829</v>
      </c>
      <c r="CV15" s="247">
        <f>('P2'!CV15+'P2'!CV26*CV$2)/(CV$2+1)</f>
        <v>25.590000000000003</v>
      </c>
      <c r="CW15" s="247">
        <f>('P2'!CW15+'P2'!CW26*CW$2)/(CW$2+1)</f>
        <v>29.029829268292684</v>
      </c>
      <c r="CX15" s="247">
        <f>('P2'!CX15+'P2'!CX26*CX$2)/(CX$2+1)</f>
        <v>31.320048780487809</v>
      </c>
      <c r="CY15" s="247">
        <f>('P2'!CY15+'P2'!CY26*CY$2)/(CY$2+1)</f>
        <v>29.330000000000002</v>
      </c>
      <c r="CZ15" s="247">
        <f>('P2'!CZ15+'P2'!CZ26*CZ$2)/(CZ$2+1)</f>
        <v>26.480179487179491</v>
      </c>
      <c r="DA15" s="247">
        <f>('P2'!DA15+'P2'!DA26*DA$2)/(DA$2+1)</f>
        <v>24.77</v>
      </c>
      <c r="DB15" s="247">
        <f>('P2'!DB15+'P2'!DB26*DB$2)/(DB$2+1)</f>
        <v>25.059975609756101</v>
      </c>
      <c r="DC15" s="247">
        <f>('P2'!DC15+'P2'!DC26*DC$2)/(DC$2+1)</f>
        <v>25.540024390243904</v>
      </c>
      <c r="DD15" s="247">
        <f>('P2'!DD15+'P2'!DD26*DD$2)/(DD$2+1)</f>
        <v>25.549666666666671</v>
      </c>
      <c r="DE15" s="247">
        <f>('P2'!DE15+'P2'!DE26*DE$2)/(DE$2+1)</f>
        <v>25.289658536585371</v>
      </c>
      <c r="DF15" s="247">
        <f>('P2'!DF15+'P2'!DF26*DF$2)/(DF$2+1)</f>
        <v>25.039736842105263</v>
      </c>
      <c r="DG15" s="247">
        <f>('P2'!DG15+'P2'!DG26*DG$2)/(DG$2+1)</f>
        <v>25.039767441860466</v>
      </c>
      <c r="DH15" s="247">
        <f>('P2'!DH15+'P2'!DH26*DH$2)/(DH$2+1)</f>
        <v>25.849842105263157</v>
      </c>
      <c r="DI15" s="247">
        <f>('P2'!DI15+'P2'!DI26*DI$2)/(DI$2+1)</f>
        <v>29.030219512195128</v>
      </c>
      <c r="DJ15" s="247">
        <f>('P2'!DJ15+'P2'!DJ26*DJ$2)/(DJ$2+1)</f>
        <v>31.160097560975611</v>
      </c>
      <c r="DK15" s="247">
        <f>('P2'!DK15+'P2'!DK26*DK$2)/(DK$2+1)</f>
        <v>29.31</v>
      </c>
      <c r="DL15" s="247">
        <f>('P2'!DL15+'P2'!DL26*DL$2)/(DL$2+1)</f>
        <v>26.670307692307691</v>
      </c>
      <c r="DM15" s="247">
        <f>('P2'!DM15+'P2'!DM26*DM$2)/(DM$2+1)</f>
        <v>25.090142857142862</v>
      </c>
      <c r="DN15" s="247">
        <f>('P2'!DN15+'P2'!DN26*DN$2)/(DN$2+1)</f>
        <v>25.359756097560975</v>
      </c>
      <c r="DO15" s="247">
        <f>('P2'!DO15+'P2'!DO26*DO$2)/(DO$2+1)</f>
        <v>25.809930232558138</v>
      </c>
      <c r="DP15" s="247">
        <f>('P2'!DP15+'P2'!DP26*DP$2)/(DP$2+1)</f>
        <v>25.820333333333338</v>
      </c>
      <c r="DQ15" s="247">
        <f>('P2'!DQ15+'P2'!DQ26*DQ$2)/(DQ$2+1)</f>
        <v>25.580307692307695</v>
      </c>
      <c r="DR15" s="247">
        <f>('P2'!DR15+'P2'!DR26*DR$2)/(DR$2+1)</f>
        <v>25.35</v>
      </c>
      <c r="DS15" s="247">
        <f>('P2'!DS15+'P2'!DS26*DS$2)/(DS$2+1)</f>
        <v>25.350116279069766</v>
      </c>
      <c r="DT15" s="247">
        <f>('P2'!DT15+'P2'!DT26*DT$2)/(DT$2+1)</f>
        <v>26.1</v>
      </c>
      <c r="DU15" s="247">
        <f>('P2'!DU15+'P2'!DU26*DU$2)/(DU$2+1)</f>
        <v>29.059853658536586</v>
      </c>
      <c r="DV15" s="247">
        <f>('P2'!DV15+'P2'!DV26*DV$2)/(DV$2+1)</f>
        <v>31.030195121951223</v>
      </c>
      <c r="DW15" s="247">
        <f>('P2'!DW15+'P2'!DW26*DW$2)/(DW$2+1)</f>
        <v>29.320249999999998</v>
      </c>
      <c r="DX15" s="247">
        <f>('P2'!DX15+'P2'!DX26*DX$2)/(DX$2+1)</f>
        <v>26.869780487804878</v>
      </c>
      <c r="DY15" s="247">
        <f>('P2'!DY15+'P2'!DY26*DY$2)/(DY$2+1)</f>
        <v>25.409749999999999</v>
      </c>
      <c r="DZ15" s="247">
        <f>('P2'!DZ15+'P2'!DZ26*DZ$2)/(DZ$2+1)</f>
        <v>25.659853658536587</v>
      </c>
      <c r="EA15" s="247">
        <f>('P2'!EA15+'P2'!EA26*EA$2)/(EA$2+1)</f>
        <v>26.060232558139532</v>
      </c>
      <c r="EB15" s="247">
        <f>('P2'!EB15+'P2'!EB26*EB$2)/(EB$2+1)</f>
        <v>26.069777777777784</v>
      </c>
      <c r="EC15" s="247">
        <f>('P2'!EC15+'P2'!EC26*EC$2)/(EC$2+1)</f>
        <v>25.84048717948718</v>
      </c>
      <c r="ED15" s="247">
        <f>('P2'!ED15+'P2'!ED26*ED$2)/(ED$2+1)</f>
        <v>25.6201052631579</v>
      </c>
      <c r="EE15" s="247">
        <f>('P2'!EE15+'P2'!EE26*EE$2)/(EE$2+1)</f>
        <v>25.630255813953486</v>
      </c>
      <c r="EF15" s="247">
        <f>('P2'!EF15+'P2'!EF26*EF$2)/(EF$2+1)</f>
        <v>26.340105263157898</v>
      </c>
      <c r="EG15" s="247">
        <f>('P2'!EG15+'P2'!EG26*EG$2)/(EG$2+1)</f>
        <v>29.140302325581395</v>
      </c>
      <c r="EH15" s="247">
        <f>('P2'!EH15+'P2'!EH26*EH$2)/(EH$2+1)</f>
        <v>30.999769230769235</v>
      </c>
      <c r="EI15" s="247">
        <f>('P2'!EI15+'P2'!EI26*EI$2)/(EI$2+1)</f>
        <v>29.390249999999998</v>
      </c>
      <c r="EJ15" s="247">
        <f>('P2'!EJ15+'P2'!EJ26*EJ$2)/(EJ$2+1)</f>
        <v>27.070268292682929</v>
      </c>
      <c r="EK15" s="247">
        <f>('P2'!EK15+'P2'!EK26*EK$2)/(EK$2+1)</f>
        <v>25.679999999999996</v>
      </c>
      <c r="EL15" s="247">
        <f>('P2'!EL15+'P2'!EL26*EL$2)/(EL$2+1)</f>
        <v>25.920073170731712</v>
      </c>
      <c r="EM15" s="247">
        <f>('P2'!EM15+'P2'!EM26*EM$2)/(EM$2+1)</f>
        <v>26.3</v>
      </c>
      <c r="EN15" s="247">
        <f>('P2'!EN15+'P2'!EN26*EN$2)/(EN$2+1)</f>
        <v>26.309810810810809</v>
      </c>
      <c r="EO15" s="247">
        <f>('P2'!EO15+'P2'!EO26*EO$2)/(EO$2+1)</f>
        <v>26.099717948717952</v>
      </c>
      <c r="EP15" s="247">
        <f>('P2'!EP15+'P2'!EP26*EP$2)/(EP$2+1)</f>
        <v>25.889749999999999</v>
      </c>
      <c r="EQ15" s="247">
        <f>('P2'!EQ15+'P2'!EQ26*EQ$2)/(EQ$2+1)</f>
        <v>25.899951219512197</v>
      </c>
      <c r="ER15" s="247">
        <f>('P2'!ER15+'P2'!ER26*ER$2)/(ER$2+1)</f>
        <v>26.569736842105264</v>
      </c>
      <c r="ES15" s="247">
        <f>('P2'!ES15+'P2'!ES26*ES$2)/(ES$2+1)</f>
        <v>29.220348837209301</v>
      </c>
      <c r="ET15" s="247">
        <f>('P2'!ET15+'P2'!ET26*ET$2)/(ET$2+1)</f>
        <v>30.990307692307692</v>
      </c>
      <c r="EU15" s="247">
        <f>('P2'!EU15+'P2'!EU26*EU$2)/(EU$2+1)</f>
        <v>29.460142857142863</v>
      </c>
      <c r="EV15" s="247">
        <f>('P2'!EV15+'P2'!EV26*EV$2)/(EV$2+1)</f>
        <v>27.270051282051284</v>
      </c>
      <c r="EW15" s="247">
        <f>('P2'!EW15+'P2'!EW26*EW$2)/(EW$2+1)</f>
        <v>25.960250000000002</v>
      </c>
      <c r="EX15" s="247">
        <f>('P2'!EX15+'P2'!EX26*EX$2)/(EX$2+1)</f>
        <v>26.190418604651164</v>
      </c>
      <c r="EY15" s="247">
        <f>('P2'!EY15+'P2'!EY26*EY$2)/(EY$2+1)</f>
        <v>26.539804878048784</v>
      </c>
      <c r="EZ15" s="247">
        <f>('P2'!EZ15+'P2'!EZ26*EZ$2)/(EZ$2+1)</f>
        <v>26.550000000000004</v>
      </c>
      <c r="FA15" s="247">
        <f>('P2'!FA15+'P2'!FA26*FA$2)/(FA$2+1)</f>
        <v>26.359878048780491</v>
      </c>
      <c r="FB15" s="247">
        <f>('P2'!FB15+'P2'!FB26*FB$2)/(FB$2+1)</f>
        <v>26.160105263157895</v>
      </c>
      <c r="FC15" s="247">
        <f>('P2'!FC15+'P2'!FC26*FC$2)/(FC$2+1)</f>
        <v>26.169804878048783</v>
      </c>
      <c r="FD15" s="247">
        <f>('P2'!FD15+'P2'!FD26*FD$2)/(FD$2+1)</f>
        <v>26.799750000000003</v>
      </c>
      <c r="FE15" s="247">
        <f>('P2'!FE15+'P2'!FE26*FE$2)/(FE$2+1)</f>
        <v>29.310292682926836</v>
      </c>
      <c r="FF15" s="247">
        <f>('P2'!FF15+'P2'!FF26*FF$2)/(FF$2+1)</f>
        <v>30.989641025641028</v>
      </c>
      <c r="FG15" s="247">
        <f>('P2'!FG15+'P2'!FG26*FG$2)/(FG$2+1)</f>
        <v>29.540000000000003</v>
      </c>
      <c r="FH15" s="247">
        <f>('P2'!FH15+'P2'!FH26*FH$2)/(FH$2+1)</f>
        <v>27.469717948717946</v>
      </c>
      <c r="FI15" s="247">
        <f>('P2'!FI15+'P2'!FI26*FI$2)/(FI$2+1)</f>
        <v>26.220000000000002</v>
      </c>
      <c r="FJ15" s="247">
        <f>('P2'!FJ15+'P2'!FJ26*FJ$2)/(FJ$2+1)</f>
        <v>26.439999999999998</v>
      </c>
      <c r="FK15" s="247">
        <f>('P2'!FK15+'P2'!FK26*FK$2)/(FK$2+1)</f>
        <v>26.770341463414638</v>
      </c>
      <c r="FL15" s="247">
        <f>('P2'!FL15+'P2'!FL26*FL$2)/(FL$2+1)</f>
        <v>26.780222222222225</v>
      </c>
      <c r="FM15" s="247">
        <f>('P2'!FM15+'P2'!FM26*FM$2)/(FM$2+1)</f>
        <v>26.590097560975611</v>
      </c>
      <c r="FN15" s="247">
        <f>('P2'!FN15+'P2'!FN26*FN$2)/(FN$2+1)</f>
        <v>26.400105263157897</v>
      </c>
      <c r="FO15" s="247">
        <f>('P2'!FO15+'P2'!FO26*FO$2)/(FO$2+1)</f>
        <v>26.410170731707321</v>
      </c>
      <c r="FP15" s="247">
        <f>('P2'!FP15+'P2'!FP26*FP$2)/(FP$2+1)</f>
        <v>27.020000000000003</v>
      </c>
      <c r="FQ15" s="247">
        <f>('P2'!FQ15+'P2'!FQ26*FQ$2)/(FQ$2+1)</f>
        <v>29.450317073170737</v>
      </c>
      <c r="FR15" s="247">
        <f>('P2'!FR15+'P2'!FR26*FR$2)/(FR$2+1)</f>
        <v>31.070243902439028</v>
      </c>
      <c r="FS15" s="247">
        <f>('P2'!FS15+'P2'!FS26*FS$2)/(FS$2+1)</f>
        <v>29.670500000000004</v>
      </c>
      <c r="FT15" s="247">
        <f>('P2'!FT15+'P2'!FT26*FT$2)/(FT$2+1)</f>
        <v>27.670179487179485</v>
      </c>
      <c r="FU15" s="247">
        <f>('P2'!FU15+'P2'!FU26*FU$2)/(FU$2+1)</f>
        <v>26.470000000000006</v>
      </c>
      <c r="FV15" s="247">
        <f>('P2'!FV15+'P2'!FV26*FV$2)/(FV$2+1)</f>
        <v>26.680365853658532</v>
      </c>
      <c r="FW15" s="247">
        <f>('P2'!FW15+'P2'!FW26*FW$2)/(FW$2+1)</f>
        <v>26.990116279069767</v>
      </c>
      <c r="FX15" s="247">
        <f>('P2'!FX15+'P2'!FX26*FX$2)/(FX$2+1)</f>
        <v>26.999947368421051</v>
      </c>
      <c r="FY15" s="247">
        <f>('P2'!FY15+'P2'!FY26*FY$2)/(FY$2+1)</f>
        <v>26.819878048780488</v>
      </c>
      <c r="FZ15" s="247">
        <f>('P2'!FZ15+'P2'!FZ26*FZ$2)/(FZ$2+1)</f>
        <v>26.630000000000003</v>
      </c>
      <c r="GA15" s="247">
        <f>('P2'!GA15+'P2'!GA26*GA$2)/(GA$2+1)</f>
        <v>26.640232558139534</v>
      </c>
      <c r="GB15" s="247">
        <f>('P2'!GB15+'P2'!GB26*GB$2)/(GB$2+1)</f>
        <v>27.240000000000006</v>
      </c>
      <c r="GC15" s="247">
        <f>('P2'!GC15+'P2'!GC26*GC$2)/(GC$2+1)</f>
        <v>29.590024390243901</v>
      </c>
      <c r="GD15" s="247">
        <f>('P2'!GD15+'P2'!GD26*GD$2)/(GD$2+1)</f>
        <v>31.159804878048785</v>
      </c>
      <c r="GE15" s="247">
        <f>('P2'!GE15+'P2'!GE26*GE$2)/(GE$2+1)</f>
        <v>29.799750000000003</v>
      </c>
      <c r="GF15" s="247">
        <f>('P2'!GF15+'P2'!GF26*GF$2)/(GF$2+1)</f>
        <v>27.860365853658536</v>
      </c>
      <c r="GG15" s="247">
        <f>('P2'!GG15+'P2'!GG26*GG$2)/(GG$2+1)</f>
        <v>26.700500000000002</v>
      </c>
      <c r="GH15" s="247">
        <f>('P2'!GH15+'P2'!GH26*GH$2)/(GH$2+1)</f>
        <v>26.90982926829269</v>
      </c>
      <c r="GI15" s="247">
        <f>('P2'!GI15+'P2'!GI26*GI$2)/(GI$2+1)</f>
        <v>27.219799999999999</v>
      </c>
      <c r="GJ15" s="247">
        <f>('P2'!GJ15+'P2'!GJ26*GJ$2)/(GJ$2+1)</f>
        <v>27.229948717948723</v>
      </c>
      <c r="GK15" s="247">
        <f>('P2'!GK15+'P2'!GK26*GK$2)/(GK$2+1)</f>
        <v>27.050414634146343</v>
      </c>
      <c r="GL15" s="247">
        <f>('P2'!GL15+'P2'!GL26*GL$2)/(GL$2+1)</f>
        <v>26.86984210526316</v>
      </c>
      <c r="GM15" s="247">
        <f>('P2'!GM15+'P2'!GM26*GM$2)/(GM$2+1)</f>
        <v>26.879930232558138</v>
      </c>
      <c r="GN15" s="247">
        <f>('P2'!GN15+'P2'!GN26*GN$2)/(GN$2+1)</f>
        <v>27.460368421052632</v>
      </c>
      <c r="GO15" s="247">
        <f>('P2'!GO15+'P2'!GO26*GO$2)/(GO$2+1)</f>
        <v>29.730046511627904</v>
      </c>
      <c r="GP15" s="247">
        <f>('P2'!GP15+'P2'!GP26*GP$2)/(GP$2+1)</f>
        <v>31.250102564102566</v>
      </c>
      <c r="GQ15" s="247">
        <f>('P2'!GQ15+'P2'!GQ26*GQ$2)/(GQ$2+1)</f>
        <v>29.940500000000004</v>
      </c>
      <c r="GR15" s="247">
        <f>('P2'!GR15+'P2'!GR26*GR$2)/(GR$2+1)</f>
        <v>28.059813953488369</v>
      </c>
      <c r="GS15" s="247">
        <f>('P2'!GS15+'P2'!GS26*GS$2)/(GS$2+1)</f>
        <v>26.94</v>
      </c>
      <c r="GT15" s="247">
        <f>('P2'!GT15+'P2'!GT26*GT$2)/(GT$2+1)</f>
        <v>27.139804878048782</v>
      </c>
      <c r="GU15" s="247">
        <f>('P2'!GU15+'P2'!GU26*GU$2)/(GU$2+1)</f>
        <v>27.410400000000003</v>
      </c>
      <c r="GV15" s="247">
        <f>('P2'!GV15+'P2'!GV26*GV$2)/(GV$2+1)</f>
        <v>27.419789473684212</v>
      </c>
      <c r="GW15" s="247">
        <f>('P2'!GW15+'P2'!GW26*GW$2)/(GW$2+1)</f>
        <v>27.239948717948717</v>
      </c>
      <c r="GX15" s="247">
        <f>('P2'!GX15+'P2'!GX26*GX$2)/(GX$2+1)</f>
        <v>27.060142857142864</v>
      </c>
      <c r="GY15" s="247">
        <f>('P2'!GY15+'P2'!GY26*GY$2)/(GY$2+1)</f>
        <v>27.070024390243905</v>
      </c>
      <c r="GZ15" s="247">
        <f>('P2'!GZ15+'P2'!GZ26*GZ$2)/(GZ$2+1)</f>
        <v>27.649736842105263</v>
      </c>
      <c r="HA15" s="247">
        <f>('P2'!HA15+'P2'!HA26*HA$2)/(HA$2+1)</f>
        <v>29.939860465116276</v>
      </c>
      <c r="HB15" s="247">
        <f>('P2'!HB15+'P2'!HB26*HB$2)/(HB$2+1)</f>
        <v>31.470358974358977</v>
      </c>
      <c r="HC15" s="247">
        <f>('P2'!HC15+'P2'!HC26*HC$2)/(HC$2+1)</f>
        <v>30.150000000000002</v>
      </c>
      <c r="HD15" s="247">
        <f>('P2'!HD15+'P2'!HD26*HD$2)/(HD$2+1)</f>
        <v>28.260441860465111</v>
      </c>
      <c r="HE15" s="247">
        <f>('P2'!HE15+'P2'!HE26*HE$2)/(HE$2+1)</f>
        <v>27.140142857142859</v>
      </c>
      <c r="HF15" s="247">
        <f>('P2'!HF15+'P2'!HF26*HF$2)/(HF$2+1)</f>
        <v>27.340325581395351</v>
      </c>
      <c r="HG15" s="247">
        <f>('P2'!HG15+'P2'!HG26*HG$2)/(HG$2+1)</f>
        <v>27.610302325581394</v>
      </c>
      <c r="HH15" s="247">
        <f>('P2'!HH15+'P2'!HH26*HH$2)/(HH$2+1)</f>
        <v>27.619947368421052</v>
      </c>
      <c r="HI15" s="247">
        <f>('P2'!HI15+'P2'!HI26*HI$2)/(HI$2+1)</f>
        <v>27.439853658536585</v>
      </c>
      <c r="HJ15" s="247">
        <f>('P2'!HJ15+'P2'!HJ26*HJ$2)/(HJ$2+1)</f>
        <v>27.250250000000001</v>
      </c>
      <c r="HK15" s="247">
        <f>('P2'!HK15+'P2'!HK26*HK$2)/(HK$2+1)</f>
        <v>27.26048780487805</v>
      </c>
      <c r="HL15" s="247">
        <f>('P2'!HL15+'P2'!HL26*HL$2)/(HL$2+1)</f>
        <v>27.850263157894737</v>
      </c>
    </row>
    <row r="16" spans="1:220" x14ac:dyDescent="0.2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2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21.717948717948715</v>
      </c>
      <c r="U17">
        <f>('P2'!U17+'P2'!U27*U$2)/(U$2+1)</f>
        <v>18.515000000000001</v>
      </c>
      <c r="V17">
        <f>('P2'!V17+'P2'!V27*V$2)/(V$2+1)</f>
        <v>22.220860465116278</v>
      </c>
      <c r="W17">
        <f>('P2'!W17+'P2'!W27*W$2)/(W$2+1)</f>
        <v>22.817170731707321</v>
      </c>
      <c r="X17">
        <f>('P2'!X17+'P2'!X27*X$2)/(X$2+1)</f>
        <v>22.740000000000002</v>
      </c>
      <c r="Y17">
        <f>('P2'!Y17+'P2'!Y27*Y$2)/(Y$2+1)</f>
        <v>22.726000000000003</v>
      </c>
      <c r="Z17">
        <f>('P2'!Z17+'P2'!Z27*Z$2)/(Z$2+1)</f>
        <v>23.039210526315792</v>
      </c>
      <c r="AA17">
        <f>('P2'!AA17+'P2'!AA27*AA$2)/(AA$2+1)</f>
        <v>23.38436585365854</v>
      </c>
      <c r="AB17">
        <f>('P2'!AB17+'P2'!AB27*AB$2)/(AB$2+1)</f>
        <v>24.875250000000001</v>
      </c>
      <c r="AC17">
        <f>('P2'!AC17+'P2'!AC27*AC$2)/(AC$2+1)</f>
        <v>34.146707317073165</v>
      </c>
      <c r="AD17">
        <f>('P2'!AD17+'P2'!AD27*AD$2)/(AD$2+1)</f>
        <v>36.974717948717952</v>
      </c>
      <c r="AE17">
        <f>('P2'!AE17+'P2'!AE27*AE$2)/(AE$2+1)</f>
        <v>30.000000000000004</v>
      </c>
      <c r="AF17">
        <f>('P2'!AF17+'P2'!AF27*AF$2)/(AF$2+1)</f>
        <v>25.993487179487179</v>
      </c>
      <c r="AG17">
        <f>('P2'!AG17+'P2'!AG27*AG$2)/(AG$2+1)</f>
        <v>23.750000000000004</v>
      </c>
      <c r="AH17">
        <f>('P2'!AH17+'P2'!AH27*AH$2)/(AH$2+1)</f>
        <v>23.720976744186046</v>
      </c>
      <c r="AI17">
        <f>('P2'!AI17+'P2'!AI27*AI$2)/(AI$2+1)</f>
        <v>24.256146341463417</v>
      </c>
      <c r="AJ17">
        <f>('P2'!AJ17+'P2'!AJ27*AJ$2)/(AJ$2+1)</f>
        <v>24.277555555555558</v>
      </c>
      <c r="AK17">
        <f>('P2'!AK17+'P2'!AK27*AK$2)/(AK$2+1)</f>
        <v>23.756390243902441</v>
      </c>
      <c r="AL17">
        <f>('P2'!AL17+'P2'!AL27*AL$2)/(AL$2+1)</f>
        <v>23.289473684210527</v>
      </c>
      <c r="AM17">
        <f>('P2'!AM17+'P2'!AM27*AM$2)/(AM$2+1)</f>
        <v>23.255878048780488</v>
      </c>
      <c r="AN17">
        <f>('P2'!AN17+'P2'!AN27*AN$2)/(AN$2+1)</f>
        <v>25.6875</v>
      </c>
      <c r="AO17">
        <f>('P2'!AO17+'P2'!AO27*AO$2)/(AO$2+1)</f>
        <v>32.268390243902445</v>
      </c>
      <c r="AP17">
        <f>('P2'!AP17+'P2'!AP27*AP$2)/(AP$2+1)</f>
        <v>37.024682926829271</v>
      </c>
      <c r="AQ17">
        <f>('P2'!AQ17+'P2'!AQ27*AQ$2)/(AQ$2+1)</f>
        <v>32.750250000000001</v>
      </c>
      <c r="AR17">
        <f>('P2'!AR17+'P2'!AR27*AR$2)/(AR$2+1)</f>
        <v>26.397923076923078</v>
      </c>
      <c r="AS17">
        <f>('P2'!AS17+'P2'!AS27*AS$2)/(AS$2+1)</f>
        <v>23.128571428571433</v>
      </c>
      <c r="AT17">
        <f>('P2'!AT17+'P2'!AT27*AT$2)/(AT$2+1)</f>
        <v>23.567341463414635</v>
      </c>
      <c r="AU17">
        <f>('P2'!AU17+'P2'!AU27*AU$2)/(AU$2+1)</f>
        <v>24.841682926829268</v>
      </c>
      <c r="AV17">
        <f>('P2'!AV17+'P2'!AV27*AV$2)/(AV$2+1)</f>
        <v>24.828153846153846</v>
      </c>
      <c r="AW17">
        <f>('P2'!AW17+'P2'!AW27*AW$2)/(AW$2+1)</f>
        <v>24.474743589743593</v>
      </c>
      <c r="AX17">
        <f>('P2'!AX17+'P2'!AX27*AX$2)/(AX$2+1)</f>
        <v>24.05842105263158</v>
      </c>
      <c r="AY17">
        <f>('P2'!AY17+'P2'!AY27*AY$2)/(AY$2+1)</f>
        <v>23.992674418604651</v>
      </c>
      <c r="AZ17">
        <f>('P2'!AZ17+'P2'!AZ27*AZ$2)/(AZ$2+1)</f>
        <v>26.145105263157898</v>
      </c>
      <c r="BA17">
        <f>('P2'!BA17+'P2'!BA27*BA$2)/(BA$2+1)</f>
        <v>31.516878048780491</v>
      </c>
      <c r="BB17">
        <f>('P2'!BB17+'P2'!BB27*BB$2)/(BB$2+1)</f>
        <v>35.469536585365859</v>
      </c>
      <c r="BC17">
        <f>('P2'!BC17+'P2'!BC27*BC$2)/(BC$2+1)</f>
        <v>31.920500000000004</v>
      </c>
      <c r="BD17">
        <f>('P2'!BD17+'P2'!BD27*BD$2)/(BD$2+1)</f>
        <v>26.597439024390241</v>
      </c>
      <c r="BE17">
        <f>('P2'!BE17+'P2'!BE27*BE$2)/(BE$2+1)</f>
        <v>23.952500000000001</v>
      </c>
      <c r="BF17">
        <f>('P2'!BF17+'P2'!BF27*BF$2)/(BF$2+1)</f>
        <v>24.303341463414636</v>
      </c>
      <c r="BG17">
        <f>('P2'!BG17+'P2'!BG27*BG$2)/(BG$2+1)</f>
        <v>25.186302325581394</v>
      </c>
      <c r="BH17">
        <f>('P2'!BH17+'P2'!BH27*BH$2)/(BH$2+1)</f>
        <v>25.25266666666667</v>
      </c>
      <c r="BI17">
        <f>('P2'!BI17+'P2'!BI27*BI$2)/(BI$2+1)</f>
        <v>24.901897435897435</v>
      </c>
      <c r="BJ17">
        <f>('P2'!BJ17+'P2'!BJ27*BJ$2)/(BJ$2+1)</f>
        <v>24.52578947368421</v>
      </c>
      <c r="BK17">
        <f>('P2'!BK17+'P2'!BK27*BK$2)/(BK$2+1)</f>
        <v>24.456581395348838</v>
      </c>
      <c r="BL17">
        <f>('P2'!BL17+'P2'!BL27*BL$2)/(BL$2+1)</f>
        <v>26.373947368421049</v>
      </c>
      <c r="BM17">
        <f>('P2'!BM17+'P2'!BM27*BM$2)/(BM$2+1)</f>
        <v>31.124697674418599</v>
      </c>
      <c r="BN17">
        <f>('P2'!BN17+'P2'!BN27*BN$2)/(BN$2+1)</f>
        <v>34.889000000000003</v>
      </c>
      <c r="BO17">
        <f>('P2'!BO17+'P2'!BO27*BO$2)/(BO$2+1)</f>
        <v>31.580249999999999</v>
      </c>
      <c r="BP17">
        <f>('P2'!BP17+'P2'!BP27*BP$2)/(BP$2+1)</f>
        <v>26.835414634146346</v>
      </c>
      <c r="BQ17">
        <f>('P2'!BQ17+'P2'!BQ27*BQ$2)/(BQ$2+1)</f>
        <v>24.442500000000003</v>
      </c>
      <c r="BR17">
        <f>('P2'!BR17+'P2'!BR27*BR$2)/(BR$2+1)</f>
        <v>24.760902439024392</v>
      </c>
      <c r="BS17">
        <f>('P2'!BS17+'P2'!BS27*BS$2)/(BS$2+1)</f>
        <v>25.542581395348833</v>
      </c>
      <c r="BT17">
        <f>('P2'!BT17+'P2'!BT27*BT$2)/(BT$2+1)</f>
        <v>25.621111111111116</v>
      </c>
      <c r="BU17">
        <f>('P2'!BU17+'P2'!BU27*BU$2)/(BU$2+1)</f>
        <v>25.301974358974359</v>
      </c>
      <c r="BV17">
        <f>('P2'!BV17+'P2'!BV27*BV$2)/(BV$2+1)</f>
        <v>24.917249999999999</v>
      </c>
      <c r="BW17">
        <f>('P2'!BW17+'P2'!BW27*BW$2)/(BW$2+1)</f>
        <v>24.924585365853659</v>
      </c>
      <c r="BX17">
        <f>('P2'!BX17+'P2'!BX27*BX$2)/(BX$2+1)</f>
        <v>26.603000000000009</v>
      </c>
      <c r="BY17">
        <f>('P2'!BY17+'P2'!BY27*BY$2)/(BY$2+1)</f>
        <v>30.871953488372089</v>
      </c>
      <c r="BZ17">
        <f>('P2'!BZ17+'P2'!BZ27*BZ$2)/(BZ$2+1)</f>
        <v>34.266743589743591</v>
      </c>
      <c r="CA17">
        <f>('P2'!CA17+'P2'!CA27*CA$2)/(CA$2+1)</f>
        <v>31.302499999999998</v>
      </c>
      <c r="CB17">
        <f>('P2'!CB17+'P2'!CB27*CB$2)/(CB$2+1)</f>
        <v>27.048243902439022</v>
      </c>
      <c r="CC17">
        <f>('P2'!CC17+'P2'!CC27*CC$2)/(CC$2+1)</f>
        <v>24.897750000000002</v>
      </c>
      <c r="CD17">
        <f>('P2'!CD17+'P2'!CD27*CD$2)/(CD$2+1)</f>
        <v>25.146790697674422</v>
      </c>
      <c r="CE17">
        <f>('P2'!CE17+'P2'!CE27*CE$2)/(CE$2+1)</f>
        <v>25.920292682926835</v>
      </c>
      <c r="CF17">
        <f>('P2'!CF17+'P2'!CF27*CF$2)/(CF$2+1)</f>
        <v>25.946777777777783</v>
      </c>
      <c r="CG17">
        <f>('P2'!CG17+'P2'!CG27*CG$2)/(CG$2+1)</f>
        <v>25.66771794871795</v>
      </c>
      <c r="CH17">
        <f>('P2'!CH17+'P2'!CH27*CH$2)/(CH$2+1)</f>
        <v>25.3125</v>
      </c>
      <c r="CI17">
        <f>('P2'!CI17+'P2'!CI27*CI$2)/(CI$2+1)</f>
        <v>25.329780487804879</v>
      </c>
      <c r="CJ17">
        <f>('P2'!CJ17+'P2'!CJ27*CJ$2)/(CJ$2+1)</f>
        <v>26.846157894736844</v>
      </c>
      <c r="CK17">
        <f>('P2'!CK17+'P2'!CK27*CK$2)/(CK$2+1)</f>
        <v>30.702627906976744</v>
      </c>
      <c r="CL17">
        <f>('P2'!CL17+'P2'!CL27*CL$2)/(CL$2+1)</f>
        <v>33.791487179487177</v>
      </c>
      <c r="CM17">
        <f>('P2'!CM17+'P2'!CM27*CM$2)/(CM$2+1)</f>
        <v>31.007142857142863</v>
      </c>
      <c r="CN17">
        <f>('P2'!CN17+'P2'!CN27*CN$2)/(CN$2+1)</f>
        <v>27.305102564102565</v>
      </c>
      <c r="CO17">
        <f>('P2'!CO17+'P2'!CO27*CO$2)/(CO$2+1)</f>
        <v>25.300249999999998</v>
      </c>
      <c r="CP17">
        <f>('P2'!CP17+'P2'!CP27*CP$2)/(CP$2+1)</f>
        <v>25.528581395348834</v>
      </c>
      <c r="CQ17">
        <f>('P2'!CQ17+'P2'!CQ27*CQ$2)/(CQ$2+1)</f>
        <v>26.20017073170732</v>
      </c>
      <c r="CR17">
        <f>('P2'!CR17+'P2'!CR27*CR$2)/(CR$2+1)</f>
        <v>26.234324324324323</v>
      </c>
      <c r="CS17">
        <f>('P2'!CS17+'P2'!CS27*CS$2)/(CS$2+1)</f>
        <v>25.930146341463416</v>
      </c>
      <c r="CT17">
        <f>('P2'!CT17+'P2'!CT27*CT$2)/(CT$2+1)</f>
        <v>25.691052631578948</v>
      </c>
      <c r="CU17">
        <f>('P2'!CU17+'P2'!CU27*CU$2)/(CU$2+1)</f>
        <v>25.650292682926832</v>
      </c>
      <c r="CV17">
        <f>('P2'!CV17+'P2'!CV27*CV$2)/(CV$2+1)</f>
        <v>26.992500000000003</v>
      </c>
      <c r="CW17">
        <f>('P2'!CW17+'P2'!CW27*CW$2)/(CW$2+1)</f>
        <v>30.715926829268298</v>
      </c>
      <c r="CX17">
        <f>('P2'!CX17+'P2'!CX27*CX$2)/(CX$2+1)</f>
        <v>33.391756097560979</v>
      </c>
      <c r="CY17">
        <f>('P2'!CY17+'P2'!CY27*CY$2)/(CY$2+1)</f>
        <v>31.009999999999998</v>
      </c>
      <c r="CZ17">
        <f>('P2'!CZ17+'P2'!CZ27*CZ$2)/(CZ$2+1)</f>
        <v>27.505564102564104</v>
      </c>
      <c r="DA17">
        <f>('P2'!DA17+'P2'!DA27*DA$2)/(DA$2+1)</f>
        <v>25.605714285714285</v>
      </c>
      <c r="DB17">
        <f>('P2'!DB17+'P2'!DB27*DB$2)/(DB$2+1)</f>
        <v>25.891682926829269</v>
      </c>
      <c r="DC17">
        <f>('P2'!DC17+'P2'!DC27*DC$2)/(DC$2+1)</f>
        <v>26.470024390243903</v>
      </c>
      <c r="DD17">
        <f>('P2'!DD17+'P2'!DD27*DD$2)/(DD$2+1)</f>
        <v>26.506333333333334</v>
      </c>
      <c r="DE17">
        <f>('P2'!DE17+'P2'!DE27*DE$2)/(DE$2+1)</f>
        <v>26.227219512195123</v>
      </c>
      <c r="DF17">
        <f>('P2'!DF17+'P2'!DF27*DF$2)/(DF$2+1)</f>
        <v>26.018684210526317</v>
      </c>
      <c r="DG17">
        <f>('P2'!DG17+'P2'!DG27*DG$2)/(DG$2+1)</f>
        <v>25.933720930232553</v>
      </c>
      <c r="DH17">
        <f>('P2'!DH17+'P2'!DH27*DH$2)/(DH$2+1)</f>
        <v>27.286684210526317</v>
      </c>
      <c r="DI17">
        <f>('P2'!DI17+'P2'!DI27*DI$2)/(DI$2+1)</f>
        <v>30.655829268292688</v>
      </c>
      <c r="DJ17">
        <f>('P2'!DJ17+'P2'!DJ27*DJ$2)/(DJ$2+1)</f>
        <v>33.141073170731708</v>
      </c>
      <c r="DK17">
        <f>('P2'!DK17+'P2'!DK27*DK$2)/(DK$2+1)</f>
        <v>30.929999999999996</v>
      </c>
      <c r="DL17">
        <f>('P2'!DL17+'P2'!DL27*DL$2)/(DL$2+1)</f>
        <v>27.695692307692305</v>
      </c>
      <c r="DM17">
        <f>('P2'!DM17+'P2'!DM27*DM$2)/(DM$2+1)</f>
        <v>25.925857142857144</v>
      </c>
      <c r="DN17">
        <f>('P2'!DN17+'P2'!DN27*DN$2)/(DN$2+1)</f>
        <v>26.199024390243903</v>
      </c>
      <c r="DO17">
        <f>('P2'!DO17+'P2'!DO27*DO$2)/(DO$2+1)</f>
        <v>26.682255813953489</v>
      </c>
      <c r="DP17">
        <f>('P2'!DP17+'P2'!DP27*DP$2)/(DP$2+1)</f>
        <v>26.761444444444447</v>
      </c>
      <c r="DQ17">
        <f>('P2'!DQ17+'P2'!DQ27*DQ$2)/(DQ$2+1)</f>
        <v>26.542102564102567</v>
      </c>
      <c r="DR17">
        <f>('P2'!DR17+'P2'!DR27*DR$2)/(DR$2+1)</f>
        <v>26.305263157894739</v>
      </c>
      <c r="DS17">
        <f>('P2'!DS17+'P2'!DS27*DS$2)/(DS$2+1)</f>
        <v>26.222441860465114</v>
      </c>
      <c r="DT17">
        <f>('P2'!DT17+'P2'!DT27*DT$2)/(DT$2+1)</f>
        <v>27.481578947368423</v>
      </c>
      <c r="DU17">
        <f>('P2'!DU17+'P2'!DU27*DU$2)/(DU$2+1)</f>
        <v>30.60985365853659</v>
      </c>
      <c r="DV17">
        <f>('P2'!DV17+'P2'!DV27*DV$2)/(DV$2+1)</f>
        <v>32.897756097560979</v>
      </c>
      <c r="DW17">
        <f>('P2'!DW17+'P2'!DW27*DW$2)/(DW$2+1)</f>
        <v>30.857750000000003</v>
      </c>
      <c r="DX17">
        <f>('P2'!DX17+'P2'!DX27*DX$2)/(DX$2+1)</f>
        <v>27.822463414634147</v>
      </c>
      <c r="DY17">
        <f>('P2'!DY17+'P2'!DY27*DY$2)/(DY$2+1)</f>
        <v>26.272250000000003</v>
      </c>
      <c r="DZ17">
        <f>('P2'!DZ17+'P2'!DZ27*DZ$2)/(DZ$2+1)</f>
        <v>26.491560975609758</v>
      </c>
      <c r="EA17">
        <f>('P2'!EA17+'P2'!EA27*EA$2)/(EA$2+1)</f>
        <v>26.918139534883718</v>
      </c>
      <c r="EB17">
        <f>('P2'!EB17+'P2'!EB27*EB$2)/(EB$2+1)</f>
        <v>26.995333333333338</v>
      </c>
      <c r="EC17">
        <f>('P2'!EC17+'P2'!EC27*EC$2)/(EC$2+1)</f>
        <v>26.786384615384613</v>
      </c>
      <c r="ED17">
        <f>('P2'!ED17+'P2'!ED27*ED$2)/(ED$2+1)</f>
        <v>26.559578947368422</v>
      </c>
      <c r="EE17">
        <f>('P2'!EE17+'P2'!EE27*EE$2)/(EE$2+1)</f>
        <v>26.488162790697672</v>
      </c>
      <c r="EF17">
        <f>('P2'!EF17+'P2'!EF27*EF$2)/(EF$2+1)</f>
        <v>27.666421052631581</v>
      </c>
      <c r="EG17">
        <f>('P2'!EG17+'P2'!EG27*EG$2)/(EG$2+1)</f>
        <v>30.546116279069771</v>
      </c>
      <c r="EH17">
        <f>('P2'!EH17+'P2'!EH27*EH$2)/(EH$2+1)</f>
        <v>32.859769230769231</v>
      </c>
      <c r="EI17">
        <f>('P2'!EI17+'P2'!EI27*EI$2)/(EI$2+1)</f>
        <v>30.85275</v>
      </c>
      <c r="EJ17">
        <f>('P2'!EJ17+'P2'!EJ27*EJ$2)/(EJ$2+1)</f>
        <v>28.000268292682932</v>
      </c>
      <c r="EK17">
        <f>('P2'!EK17+'P2'!EK27*EK$2)/(EK$2+1)</f>
        <v>26.5275</v>
      </c>
      <c r="EL17">
        <f>('P2'!EL17+'P2'!EL27*EL$2)/(EL$2+1)</f>
        <v>26.736658536585367</v>
      </c>
      <c r="EM17">
        <f>('P2'!EM17+'P2'!EM27*EM$2)/(EM$2+1)</f>
        <v>27.13627906976744</v>
      </c>
      <c r="EN17">
        <f>('P2'!EN17+'P2'!EN27*EN$2)/(EN$2+1)</f>
        <v>27.218999999999998</v>
      </c>
      <c r="EO17">
        <f>('P2'!EO17+'P2'!EO27*EO$2)/(EO$2+1)</f>
        <v>27.02176923076923</v>
      </c>
      <c r="EP17">
        <f>('P2'!EP17+'P2'!EP27*EP$2)/(EP$2+1)</f>
        <v>26.759749999999997</v>
      </c>
      <c r="EQ17">
        <f>('P2'!EQ17+'P2'!EQ27*EQ$2)/(EQ$2+1)</f>
        <v>26.777024390243906</v>
      </c>
      <c r="ER17">
        <f>('P2'!ER17+'P2'!ER27*ER$2)/(ER$2+1)</f>
        <v>27.840789473684211</v>
      </c>
      <c r="ES17">
        <f>('P2'!ES17+'P2'!ES27*ES$2)/(ES$2+1)</f>
        <v>30.55406976744186</v>
      </c>
      <c r="ET17">
        <f>('P2'!ET17+'P2'!ET27*ET$2)/(ET$2+1)</f>
        <v>32.746974358974363</v>
      </c>
      <c r="EU17">
        <f>('P2'!EU17+'P2'!EU27*EU$2)/(EU$2+1)</f>
        <v>30.788714285714292</v>
      </c>
      <c r="EV17">
        <f>('P2'!EV17+'P2'!EV27*EV$2)/(EV$2+1)</f>
        <v>28.223897435897438</v>
      </c>
      <c r="EW17">
        <f>('P2'!EW17+'P2'!EW27*EW$2)/(EW$2+1)</f>
        <v>26.792750000000002</v>
      </c>
      <c r="EX17">
        <f>('P2'!EX17+'P2'!EX27*EX$2)/(EX$2+1)</f>
        <v>26.954604651162793</v>
      </c>
      <c r="EY17">
        <f>('P2'!EY17+'P2'!EY27*EY$2)/(EY$2+1)</f>
        <v>27.379073170731711</v>
      </c>
      <c r="EZ17">
        <f>('P2'!EZ17+'P2'!EZ27*EZ$2)/(EZ$2+1)</f>
        <v>27.413333333333338</v>
      </c>
      <c r="FA17">
        <f>('P2'!FA17+'P2'!FA27*FA$2)/(FA$2+1)</f>
        <v>27.199146341463418</v>
      </c>
      <c r="FB17">
        <f>('P2'!FB17+'P2'!FB27*FB$2)/(FB$2+1)</f>
        <v>27.036421052631582</v>
      </c>
      <c r="FC17">
        <f>('P2'!FC17+'P2'!FC27*FC$2)/(FC$2+1)</f>
        <v>27.00907317073171</v>
      </c>
      <c r="FD17">
        <f>('P2'!FD17+'P2'!FD27*FD$2)/(FD$2+1)</f>
        <v>27.977249999999998</v>
      </c>
      <c r="FE17">
        <f>('P2'!FE17+'P2'!FE27*FE$2)/(FE$2+1)</f>
        <v>30.663707317073175</v>
      </c>
      <c r="FF17">
        <f>('P2'!FF17+'P2'!FF27*FF$2)/(FF$2+1)</f>
        <v>32.698615384615387</v>
      </c>
      <c r="FG17">
        <f>('P2'!FG17+'P2'!FG27*FG$2)/(FG$2+1)</f>
        <v>30.825714285714287</v>
      </c>
      <c r="FH17">
        <f>('P2'!FH17+'P2'!FH27*FH$2)/(FH$2+1)</f>
        <v>28.383820512820517</v>
      </c>
      <c r="FI17">
        <f>('P2'!FI17+'P2'!FI27*FI$2)/(FI$2+1)</f>
        <v>27.014999999999997</v>
      </c>
      <c r="FJ17">
        <f>('P2'!FJ17+'P2'!FJ27*FJ$2)/(FJ$2+1)</f>
        <v>27.168139534883721</v>
      </c>
      <c r="FK17">
        <f>('P2'!FK17+'P2'!FK27*FK$2)/(FK$2+1)</f>
        <v>27.571804878048781</v>
      </c>
      <c r="FL17">
        <f>('P2'!FL17+'P2'!FL27*FL$2)/(FL$2+1)</f>
        <v>27.60466666666667</v>
      </c>
      <c r="FM17">
        <f>('P2'!FM17+'P2'!FM27*FM$2)/(FM$2+1)</f>
        <v>27.399121951219517</v>
      </c>
      <c r="FN17">
        <f>('P2'!FN17+'P2'!FN27*FN$2)/(FN$2+1)</f>
        <v>27.24484210526316</v>
      </c>
      <c r="FO17">
        <f>('P2'!FO17+'P2'!FO27*FO$2)/(FO$2+1)</f>
        <v>27.21919512195122</v>
      </c>
      <c r="FP17">
        <f>('P2'!FP17+'P2'!FP27*FP$2)/(FP$2+1)</f>
        <v>28.16</v>
      </c>
      <c r="FQ17">
        <f>('P2'!FQ17+'P2'!FQ27*FQ$2)/(FQ$2+1)</f>
        <v>30.765926829268295</v>
      </c>
      <c r="FR17">
        <f>('P2'!FR17+'P2'!FR27*FR$2)/(FR$2+1)</f>
        <v>32.650487804878054</v>
      </c>
      <c r="FS17">
        <f>('P2'!FS17+'P2'!FS27*FS$2)/(FS$2+1)</f>
        <v>30.983000000000004</v>
      </c>
      <c r="FT17">
        <f>('P2'!FT17+'P2'!FT27*FT$2)/(FT$2+1)</f>
        <v>28.544538461538462</v>
      </c>
      <c r="FU17">
        <f>('P2'!FU17+'P2'!FU27*FU$2)/(FU$2+1)</f>
        <v>27.19142857142857</v>
      </c>
      <c r="FV17">
        <f>('P2'!FV17+'P2'!FV27*FV$2)/(FV$2+1)</f>
        <v>27.406219512195126</v>
      </c>
      <c r="FW17">
        <f>('P2'!FW17+'P2'!FW27*FW$2)/(FW$2+1)</f>
        <v>27.703837209302325</v>
      </c>
      <c r="FX17">
        <f>('P2'!FX17+'P2'!FX27*FX$2)/(FX$2+1)</f>
        <v>27.729421052631579</v>
      </c>
      <c r="FY17">
        <f>('P2'!FY17+'P2'!FY27*FY$2)/(FY$2+1)</f>
        <v>27.575975609756096</v>
      </c>
      <c r="FZ17">
        <f>('P2'!FZ17+'P2'!FZ27*FZ$2)/(FZ$2+1)</f>
        <v>27.380000000000003</v>
      </c>
      <c r="GA17">
        <f>('P2'!GA17+'P2'!GA27*GA$2)/(GA$2+1)</f>
        <v>27.361162790697673</v>
      </c>
      <c r="GB17">
        <f>('P2'!GB17+'P2'!GB27*GB$2)/(GB$2+1)</f>
        <v>28.376842105263162</v>
      </c>
      <c r="GC17">
        <f>('P2'!GC17+'P2'!GC27*GC$2)/(GC$2+1)</f>
        <v>30.837585365853663</v>
      </c>
      <c r="GD17">
        <f>('P2'!GD17+'P2'!GD27*GD$2)/(GD$2+1)</f>
        <v>32.672000000000004</v>
      </c>
      <c r="GE17">
        <f>('P2'!GE17+'P2'!GE27*GE$2)/(GE$2+1)</f>
        <v>31.044750000000001</v>
      </c>
      <c r="GF17">
        <f>('P2'!GF17+'P2'!GF27*GF$2)/(GF$2+1)</f>
        <v>28.639146341463416</v>
      </c>
      <c r="GG17">
        <f>('P2'!GG17+'P2'!GG27*GG$2)/(GG$2+1)</f>
        <v>27.341409090909092</v>
      </c>
      <c r="GH17">
        <f>('P2'!GH17+'P2'!GH27*GH$2)/(GH$2+1)</f>
        <v>27.582756097560978</v>
      </c>
      <c r="GI17">
        <f>('P2'!GI17+'P2'!GI27*GI$2)/(GI$2+1)</f>
        <v>27.85357777777778</v>
      </c>
      <c r="GJ17">
        <f>('P2'!GJ17+'P2'!GJ27*GJ$2)/(GJ$2+1)</f>
        <v>27.914051282051282</v>
      </c>
      <c r="GK17">
        <f>('P2'!GK17+'P2'!GK27*GK$2)/(GK$2+1)</f>
        <v>27.746024390243907</v>
      </c>
      <c r="GL17">
        <f>('P2'!GL17+'P2'!GL27*GL$2)/(GL$2+1)</f>
        <v>27.604052631578949</v>
      </c>
      <c r="GM17">
        <f>('P2'!GM17+'P2'!GM27*GM$2)/(GM$2+1)</f>
        <v>27.550395348837206</v>
      </c>
      <c r="GN17">
        <f>('P2'!GN17+'P2'!GN27*GN$2)/(GN$2+1)</f>
        <v>28.541947368421052</v>
      </c>
      <c r="GO17">
        <f>('P2'!GO17+'P2'!GO27*GO$2)/(GO$2+1)</f>
        <v>30.861906976744184</v>
      </c>
      <c r="GP17">
        <f>('P2'!GP17+'P2'!GP27*GP$2)/(GP$2+1)</f>
        <v>32.768307692307694</v>
      </c>
      <c r="GQ17">
        <f>('P2'!GQ17+'P2'!GQ27*GQ$2)/(GQ$2+1)</f>
        <v>31.125500000000002</v>
      </c>
      <c r="GR17">
        <f>('P2'!GR17+'P2'!GR27*GR$2)/(GR$2+1)</f>
        <v>28.744697674418603</v>
      </c>
      <c r="GS17">
        <f>('P2'!GS17+'P2'!GS27*GS$2)/(GS$2+1)</f>
        <v>27.561428571428571</v>
      </c>
      <c r="GT17">
        <f>('P2'!GT17+'P2'!GT27*GT$2)/(GT$2+1)</f>
        <v>27.759804878048783</v>
      </c>
      <c r="GU17">
        <f>('P2'!GU17+'P2'!GU27*GU$2)/(GU$2+1)</f>
        <v>27.995955555555557</v>
      </c>
      <c r="GV17">
        <f>('P2'!GV17+'P2'!GV27*GV$2)/(GV$2+1)</f>
        <v>28.046105263157894</v>
      </c>
      <c r="GW17">
        <f>('P2'!GW17+'P2'!GW27*GW$2)/(GW$2+1)</f>
        <v>27.915589743589745</v>
      </c>
      <c r="GX17">
        <f>('P2'!GX17+'P2'!GX27*GX$2)/(GX$2+1)</f>
        <v>27.674428571428578</v>
      </c>
      <c r="GY17">
        <f>('P2'!GY17+'P2'!GY27*GY$2)/(GY$2+1)</f>
        <v>27.712707317073175</v>
      </c>
      <c r="GZ17">
        <f>('P2'!GZ17+'P2'!GZ27*GZ$2)/(GZ$2+1)</f>
        <v>28.676052631578948</v>
      </c>
      <c r="HA17">
        <f>('P2'!HA17+'P2'!HA27*HA$2)/(HA$2+1)</f>
        <v>31.006837209302322</v>
      </c>
      <c r="HB17">
        <f>('P2'!HB17+'P2'!HB27*HB$2)/(HB$2+1)</f>
        <v>32.92497435897436</v>
      </c>
      <c r="HC17">
        <f>('P2'!HC17+'P2'!HC27*HC$2)/(HC$2+1)</f>
        <v>31.275000000000002</v>
      </c>
      <c r="HD17">
        <f>('P2'!HD17+'P2'!HD27*HD$2)/(HD$2+1)</f>
        <v>28.894860465116281</v>
      </c>
      <c r="HE17">
        <f>('P2'!HE17+'P2'!HE27*HE$2)/(HE$2+1)</f>
        <v>27.711571428571428</v>
      </c>
      <c r="HF17">
        <f>('P2'!HF17+'P2'!HF27*HF$2)/(HF$2+1)</f>
        <v>27.881023255813957</v>
      </c>
      <c r="HG17">
        <f>('P2'!HG17+'P2'!HG27*HG$2)/(HG$2+1)</f>
        <v>28.165418604651165</v>
      </c>
      <c r="HH17">
        <f>('P2'!HH17+'P2'!HH27*HH$2)/(HH$2+1)</f>
        <v>28.194684210526315</v>
      </c>
      <c r="HI17">
        <f>('P2'!HI17+'P2'!HI27*HI$2)/(HI$2+1)</f>
        <v>28.029609756097564</v>
      </c>
      <c r="HJ17">
        <f>('P2'!HJ17+'P2'!HJ27*HJ$2)/(HJ$2+1)</f>
        <v>27.835250000000002</v>
      </c>
      <c r="HK17">
        <f>('P2'!HK17+'P2'!HK27*HK$2)/(HK$2+1)</f>
        <v>27.850243902439026</v>
      </c>
      <c r="HL17">
        <f>('P2'!HL17+'P2'!HL27*HL$2)/(HL$2+1)</f>
        <v>28.813421052631579</v>
      </c>
    </row>
    <row r="18" spans="1:220" ht="13.2" x14ac:dyDescent="0.25">
      <c r="B18" s="248"/>
    </row>
    <row r="19" spans="1:220" ht="13.2" x14ac:dyDescent="0.25">
      <c r="B19" s="248"/>
    </row>
    <row r="20" spans="1:220" ht="13.2" x14ac:dyDescent="0.25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3.2" x14ac:dyDescent="0.25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3.2" x14ac:dyDescent="0.25">
      <c r="B22" s="248"/>
    </row>
    <row r="23" spans="1:220" ht="13.2" x14ac:dyDescent="0.25">
      <c r="B23" s="248"/>
    </row>
    <row r="24" spans="1:220" s="250" customFormat="1" ht="13.2" x14ac:dyDescent="0.25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15.679307692307681</v>
      </c>
      <c r="U24" s="250">
        <f t="shared" si="0"/>
        <v>15.360250000000001</v>
      </c>
      <c r="V24" s="250">
        <f t="shared" si="0"/>
        <v>12.000116279069761</v>
      </c>
      <c r="W24" s="250">
        <f t="shared" si="0"/>
        <v>11.250195121951183</v>
      </c>
      <c r="X24" s="250">
        <f t="shared" si="0"/>
        <v>8.749888888888897</v>
      </c>
      <c r="Y24" s="250">
        <f t="shared" si="0"/>
        <v>6.7500731707317314</v>
      </c>
      <c r="Z24" s="250">
        <f t="shared" si="0"/>
        <v>6.7500000000000355</v>
      </c>
      <c r="AA24" s="250">
        <f t="shared" si="0"/>
        <v>6.749512195121973</v>
      </c>
      <c r="AB24" s="250">
        <f t="shared" si="0"/>
        <v>21</v>
      </c>
      <c r="AC24" s="250">
        <f t="shared" si="0"/>
        <v>21.500024390243862</v>
      </c>
      <c r="AD24" s="250">
        <f t="shared" si="0"/>
        <v>39.307230769230728</v>
      </c>
      <c r="AE24" s="250">
        <f t="shared" si="0"/>
        <v>19.5</v>
      </c>
      <c r="AF24" s="250">
        <f t="shared" si="0"/>
        <v>13.000205128205163</v>
      </c>
      <c r="AG24" s="250">
        <f t="shared" si="0"/>
        <v>3.9999999999999964</v>
      </c>
      <c r="AH24" s="250">
        <f t="shared" si="0"/>
        <v>3.9994651162790973</v>
      </c>
      <c r="AI24" s="250">
        <f t="shared" si="0"/>
        <v>3.5006585365853908</v>
      </c>
      <c r="AJ24" s="250">
        <f t="shared" si="0"/>
        <v>4.4996666666666165</v>
      </c>
      <c r="AK24" s="250">
        <f t="shared" si="0"/>
        <v>2.000024390243869</v>
      </c>
      <c r="AL24" s="250">
        <f t="shared" si="0"/>
        <v>2.5002631578947003</v>
      </c>
      <c r="AM24" s="250">
        <f t="shared" si="0"/>
        <v>2.5006341463414223</v>
      </c>
      <c r="AN24" s="250">
        <f t="shared" si="0"/>
        <v>11.000250000000001</v>
      </c>
      <c r="AO24" s="250">
        <f t="shared" si="0"/>
        <v>12.000219512195084</v>
      </c>
      <c r="AP24" s="250">
        <f t="shared" si="0"/>
        <v>22.187707317073176</v>
      </c>
      <c r="AQ24" s="250">
        <f t="shared" si="0"/>
        <v>8.4997499999999988</v>
      </c>
      <c r="AR24" s="250">
        <f t="shared" si="0"/>
        <v>8.5009999999999515</v>
      </c>
      <c r="AS24" s="250">
        <f t="shared" si="0"/>
        <v>3.5</v>
      </c>
      <c r="AT24" s="250">
        <f t="shared" si="0"/>
        <v>2.999512195121973</v>
      </c>
      <c r="AU24" s="250">
        <f t="shared" si="0"/>
        <v>0.92046341463409931</v>
      </c>
      <c r="AV24" s="250">
        <f t="shared" si="0"/>
        <v>2.0598974358974687</v>
      </c>
      <c r="AW24" s="250">
        <f t="shared" si="0"/>
        <v>0.39979487179488515</v>
      </c>
      <c r="AX24" s="250">
        <f t="shared" si="0"/>
        <v>0.94036842105260021</v>
      </c>
      <c r="AY24" s="250">
        <f t="shared" si="0"/>
        <v>1.0609302325581069</v>
      </c>
      <c r="AZ24" s="250">
        <f t="shared" si="0"/>
        <v>7.5300000000000402</v>
      </c>
      <c r="BA24" s="250">
        <f t="shared" si="0"/>
        <v>8.1101707317073135</v>
      </c>
      <c r="BB24" s="250">
        <f t="shared" si="0"/>
        <v>15.738268292682918</v>
      </c>
      <c r="BC24" s="250">
        <f t="shared" si="0"/>
        <v>5.6095000000000006</v>
      </c>
      <c r="BD24" s="250">
        <f t="shared" si="0"/>
        <v>6.0597317073170878</v>
      </c>
      <c r="BE24" s="250">
        <f t="shared" si="0"/>
        <v>2.4699999999999953</v>
      </c>
      <c r="BF24" s="252">
        <f t="shared" si="0"/>
        <v>2.1998048780487558</v>
      </c>
      <c r="BG24" s="252">
        <f t="shared" si="0"/>
        <v>1.2300232558139506</v>
      </c>
      <c r="BH24" s="250">
        <f t="shared" si="0"/>
        <v>2.3602222222222515</v>
      </c>
      <c r="BI24" s="250">
        <f t="shared" si="0"/>
        <v>0.85079487179484659</v>
      </c>
      <c r="BJ24" s="250">
        <f t="shared" si="0"/>
        <v>1.3398421052632017</v>
      </c>
      <c r="BK24" s="250">
        <f t="shared" si="0"/>
        <v>1.4501860465116039</v>
      </c>
      <c r="BL24" s="250">
        <f t="shared" si="0"/>
        <v>7.3302631578947377</v>
      </c>
      <c r="BM24" s="250">
        <f t="shared" si="0"/>
        <v>7.8396976744185629</v>
      </c>
      <c r="BN24" s="250">
        <f t="shared" si="0"/>
        <v>14.818461538461555</v>
      </c>
      <c r="BO24" s="250">
        <f t="shared" si="0"/>
        <v>5.4897499999999937</v>
      </c>
      <c r="BP24" s="250">
        <f t="shared" si="0"/>
        <v>5.8999512195121646</v>
      </c>
      <c r="BQ24" s="250">
        <f t="shared" si="0"/>
        <v>2.630749999999999</v>
      </c>
      <c r="BR24" s="250">
        <f t="shared" si="0"/>
        <v>2.3993414634146042</v>
      </c>
      <c r="BS24" s="250">
        <f t="shared" si="0"/>
        <v>1.5201627906977109</v>
      </c>
      <c r="BT24" s="250">
        <f t="shared" si="0"/>
        <v>2.6297777777777966</v>
      </c>
      <c r="BU24" s="250">
        <f t="shared" si="0"/>
        <v>1.2598974358974147</v>
      </c>
      <c r="BV24" s="250">
        <f t="shared" si="0"/>
        <v>1.7097499999999997</v>
      </c>
      <c r="BW24" s="250">
        <f t="shared" si="0"/>
        <v>1.8200731707317281</v>
      </c>
      <c r="BX24" s="250">
        <f t="shared" si="0"/>
        <v>7.1400000000000361</v>
      </c>
      <c r="BY24" s="250">
        <f t="shared" si="0"/>
        <v>7.6196976744185889</v>
      </c>
      <c r="BZ24" s="250">
        <f t="shared" si="0"/>
        <v>13.887820512820468</v>
      </c>
      <c r="CA24" s="250">
        <f t="shared" si="0"/>
        <v>5.379999999999999</v>
      </c>
      <c r="CB24" s="250">
        <f t="shared" si="0"/>
        <v>5.7601219512195527</v>
      </c>
      <c r="CC24" s="250">
        <f t="shared" si="0"/>
        <v>2.789749999999998</v>
      </c>
      <c r="CD24" s="250">
        <f t="shared" si="0"/>
        <v>2.5797906976744294</v>
      </c>
      <c r="CE24" s="250">
        <f t="shared" ref="CE24:EP24" si="1">CE20-CE15</f>
        <v>1.779536585365868</v>
      </c>
      <c r="CF24" s="250">
        <f t="shared" si="1"/>
        <v>2.8902222222221887</v>
      </c>
      <c r="CG24" s="250">
        <f t="shared" si="1"/>
        <v>1.6396666666666597</v>
      </c>
      <c r="CH24" s="250">
        <f t="shared" si="1"/>
        <v>2.0497500000000031</v>
      </c>
      <c r="CI24" s="250">
        <f t="shared" si="1"/>
        <v>2.1409756097561221</v>
      </c>
      <c r="CJ24" s="250">
        <f t="shared" si="1"/>
        <v>6.9797368421052646</v>
      </c>
      <c r="CK24" s="250">
        <f t="shared" si="1"/>
        <v>7.419883720930244</v>
      </c>
      <c r="CL24" s="250">
        <f t="shared" si="1"/>
        <v>13.027743589743572</v>
      </c>
      <c r="CM24" s="250">
        <f t="shared" si="1"/>
        <v>5.3001428571428981</v>
      </c>
      <c r="CN24" s="250">
        <f t="shared" si="1"/>
        <v>5.6305641025641471</v>
      </c>
      <c r="CO24" s="250">
        <f t="shared" si="1"/>
        <v>2.9492499999999993</v>
      </c>
      <c r="CP24" s="250">
        <f t="shared" si="1"/>
        <v>2.7498139534883563</v>
      </c>
      <c r="CQ24" s="250">
        <f t="shared" si="1"/>
        <v>1.9803170731706814</v>
      </c>
      <c r="CR24" s="250">
        <f t="shared" si="1"/>
        <v>3.090027027027034</v>
      </c>
      <c r="CS24" s="250">
        <f t="shared" si="1"/>
        <v>1.919878048780479</v>
      </c>
      <c r="CT24" s="250">
        <f t="shared" si="1"/>
        <v>2.2997368421053004</v>
      </c>
      <c r="CU24" s="250">
        <f t="shared" si="1"/>
        <v>2.3999756097560727</v>
      </c>
      <c r="CV24" s="250">
        <f t="shared" si="1"/>
        <v>6.8802499999999966</v>
      </c>
      <c r="CW24" s="250">
        <f t="shared" si="1"/>
        <v>7.2799268292683159</v>
      </c>
      <c r="CX24" s="250">
        <f t="shared" si="1"/>
        <v>12.32819512195119</v>
      </c>
      <c r="CY24" s="250">
        <f t="shared" si="1"/>
        <v>5.2402499999999996</v>
      </c>
      <c r="CZ24" s="250">
        <f t="shared" si="1"/>
        <v>5.5597179487179105</v>
      </c>
      <c r="DA24" s="250">
        <f t="shared" si="1"/>
        <v>3.0599999999999987</v>
      </c>
      <c r="DB24" s="250">
        <f t="shared" si="1"/>
        <v>2.8904634146340982</v>
      </c>
      <c r="DC24" s="250">
        <f t="shared" si="1"/>
        <v>2.1803414634145959</v>
      </c>
      <c r="DD24" s="250">
        <f t="shared" si="1"/>
        <v>3.270000000000028</v>
      </c>
      <c r="DE24" s="250">
        <f t="shared" si="1"/>
        <v>2.2004634146341289</v>
      </c>
      <c r="DF24" s="250">
        <f t="shared" si="1"/>
        <v>2.5406315789473375</v>
      </c>
      <c r="DG24" s="250">
        <f t="shared" si="1"/>
        <v>2.6401395348837333</v>
      </c>
      <c r="DH24" s="250">
        <f t="shared" si="1"/>
        <v>6.7902631578947421</v>
      </c>
      <c r="DI24" s="250">
        <f t="shared" si="1"/>
        <v>7.16965853658537</v>
      </c>
      <c r="DJ24" s="250">
        <f t="shared" si="1"/>
        <v>11.787682926829287</v>
      </c>
      <c r="DK24" s="250">
        <f t="shared" si="1"/>
        <v>5.2100000000000044</v>
      </c>
      <c r="DL24" s="250">
        <f t="shared" si="1"/>
        <v>5.5001538461538111</v>
      </c>
      <c r="DM24" s="250">
        <f t="shared" si="1"/>
        <v>3.1800000000000388</v>
      </c>
      <c r="DN24" s="250">
        <f t="shared" si="1"/>
        <v>3.0194390243902234</v>
      </c>
      <c r="DO24" s="250">
        <f t="shared" si="1"/>
        <v>2.3603023255813618</v>
      </c>
      <c r="DP24" s="250">
        <f t="shared" si="1"/>
        <v>3.4392222222222628</v>
      </c>
      <c r="DQ24" s="250">
        <f t="shared" si="1"/>
        <v>2.4495641025641035</v>
      </c>
      <c r="DR24" s="250">
        <f t="shared" si="1"/>
        <v>2.7702631578946999</v>
      </c>
      <c r="DS24" s="250">
        <f t="shared" si="1"/>
        <v>2.8601162790697323</v>
      </c>
      <c r="DT24" s="250">
        <f t="shared" si="1"/>
        <v>6.7098421052631991</v>
      </c>
      <c r="DU24" s="250">
        <f t="shared" si="1"/>
        <v>7.0501951219512158</v>
      </c>
      <c r="DV24" s="250">
        <f t="shared" si="1"/>
        <v>11.287707317073178</v>
      </c>
      <c r="DW24" s="250">
        <f t="shared" si="1"/>
        <v>5.1705000000000005</v>
      </c>
      <c r="DX24" s="250">
        <f t="shared" si="1"/>
        <v>5.4407560975610245</v>
      </c>
      <c r="DY24" s="250">
        <f t="shared" si="1"/>
        <v>3.2897500000000015</v>
      </c>
      <c r="DZ24" s="252">
        <f t="shared" si="1"/>
        <v>3.1403414634146145</v>
      </c>
      <c r="EA24" s="252">
        <f t="shared" si="1"/>
        <v>2.4906046511627693</v>
      </c>
      <c r="EB24" s="250">
        <f t="shared" si="1"/>
        <v>3.5703333333333163</v>
      </c>
      <c r="EC24" s="250">
        <f t="shared" si="1"/>
        <v>2.6395897435897204</v>
      </c>
      <c r="ED24" s="250">
        <f t="shared" si="1"/>
        <v>2.9400000000000013</v>
      </c>
      <c r="EE24" s="252">
        <f t="shared" si="1"/>
        <v>3.0197441860465126</v>
      </c>
      <c r="EF24" s="250">
        <f t="shared" si="1"/>
        <v>6.6702631578946985</v>
      </c>
      <c r="EG24" s="252">
        <f t="shared" si="1"/>
        <v>7.0000000000000071</v>
      </c>
      <c r="EH24" s="250">
        <f t="shared" si="1"/>
        <v>11.088615384615363</v>
      </c>
      <c r="EI24" s="252">
        <f t="shared" si="1"/>
        <v>5.16</v>
      </c>
      <c r="EJ24" s="250">
        <f t="shared" si="1"/>
        <v>5.419756097560974</v>
      </c>
      <c r="EK24" s="252">
        <f t="shared" si="1"/>
        <v>3.3807500000000026</v>
      </c>
      <c r="EL24" s="252">
        <f t="shared" si="1"/>
        <v>3.2398048780487869</v>
      </c>
      <c r="EM24" s="252">
        <f t="shared" si="1"/>
        <v>2.6308604651162995</v>
      </c>
      <c r="EN24" s="250">
        <f t="shared" si="1"/>
        <v>3.71013513513509</v>
      </c>
      <c r="EO24" s="250">
        <f t="shared" si="1"/>
        <v>2.8195384615384462</v>
      </c>
      <c r="EP24" s="250">
        <f t="shared" si="1"/>
        <v>3.1105000000000018</v>
      </c>
      <c r="EQ24" s="252">
        <f t="shared" ref="EQ24:HB24" si="2">EQ20-EQ15</f>
        <v>3.180390243902405</v>
      </c>
      <c r="ER24" s="250">
        <f t="shared" si="2"/>
        <v>6.640368421052635</v>
      </c>
      <c r="ES24" s="252">
        <f t="shared" si="2"/>
        <v>6.9597209302325993</v>
      </c>
      <c r="ET24" s="250">
        <f t="shared" si="2"/>
        <v>10.787692307692307</v>
      </c>
      <c r="EU24" s="252">
        <f t="shared" si="2"/>
        <v>5.1600000000000392</v>
      </c>
      <c r="EV24" s="250">
        <f t="shared" si="2"/>
        <v>5.4002307692308165</v>
      </c>
      <c r="EW24" s="252">
        <f t="shared" si="2"/>
        <v>3.4702499999999965</v>
      </c>
      <c r="EX24" s="252">
        <f t="shared" si="2"/>
        <v>3.3294418604651348</v>
      </c>
      <c r="EY24" s="252">
        <f t="shared" si="2"/>
        <v>2.7606585365853142</v>
      </c>
      <c r="EZ24" s="250">
        <f t="shared" si="2"/>
        <v>3.8402222222221951</v>
      </c>
      <c r="FA24" s="250">
        <f t="shared" si="2"/>
        <v>2.9800487804878095</v>
      </c>
      <c r="FB24" s="250">
        <f t="shared" si="2"/>
        <v>3.2597368421053048</v>
      </c>
      <c r="FC24" s="252">
        <f t="shared" si="2"/>
        <v>3.3295853658536174</v>
      </c>
      <c r="FD24" s="250">
        <f t="shared" si="2"/>
        <v>6.6102499999999935</v>
      </c>
      <c r="FE24" s="252">
        <f t="shared" si="2"/>
        <v>6.9204878048780643</v>
      </c>
      <c r="FF24" s="250">
        <f t="shared" si="2"/>
        <v>10.50851282051277</v>
      </c>
      <c r="FG24" s="252">
        <f t="shared" si="2"/>
        <v>5.16</v>
      </c>
      <c r="FH24" s="250">
        <f t="shared" si="2"/>
        <v>5.3807179487179546</v>
      </c>
      <c r="FI24" s="252">
        <f t="shared" si="2"/>
        <v>3.5602499999999964</v>
      </c>
      <c r="FJ24" s="252">
        <f t="shared" si="2"/>
        <v>3.4299302325581031</v>
      </c>
      <c r="FK24" s="252">
        <f t="shared" si="2"/>
        <v>2.8499999999999623</v>
      </c>
      <c r="FL24" s="250">
        <f t="shared" si="2"/>
        <v>3.9198888888888739</v>
      </c>
      <c r="FM24" s="250">
        <f t="shared" si="2"/>
        <v>3.1093414634145873</v>
      </c>
      <c r="FN24" s="250">
        <f t="shared" si="2"/>
        <v>3.3702631578947013</v>
      </c>
      <c r="FO24" s="252">
        <f t="shared" si="2"/>
        <v>3.4394634146341794</v>
      </c>
      <c r="FP24" s="250">
        <f t="shared" si="2"/>
        <v>6.6202499999999986</v>
      </c>
      <c r="FQ24" s="252">
        <f t="shared" si="2"/>
        <v>6.9101951219511619</v>
      </c>
      <c r="FR24" s="250">
        <f t="shared" si="2"/>
        <v>10.24792682926827</v>
      </c>
      <c r="FS24" s="252">
        <f t="shared" si="2"/>
        <v>5.1794999999999973</v>
      </c>
      <c r="FT24" s="250">
        <f t="shared" si="2"/>
        <v>5.3904102564102168</v>
      </c>
      <c r="FU24" s="252">
        <f t="shared" si="2"/>
        <v>3.6201428571428949</v>
      </c>
      <c r="FV24" s="252">
        <f t="shared" si="2"/>
        <v>3.4998048780487672</v>
      </c>
      <c r="FW24" s="252">
        <f t="shared" si="2"/>
        <v>2.9510000000000325</v>
      </c>
      <c r="FX24" s="252">
        <f t="shared" si="2"/>
        <v>4.0201052631578484</v>
      </c>
      <c r="FY24" s="250">
        <f t="shared" si="2"/>
        <v>3.2302439024390104</v>
      </c>
      <c r="FZ24" s="250">
        <f t="shared" si="2"/>
        <v>3.4904999999999973</v>
      </c>
      <c r="GA24" s="250">
        <f t="shared" si="2"/>
        <v>3.5596976744185653</v>
      </c>
      <c r="GB24" s="250">
        <f t="shared" si="2"/>
        <v>6.6197368421052936</v>
      </c>
      <c r="GC24" s="252">
        <f t="shared" si="2"/>
        <v>6.9002195121950969</v>
      </c>
      <c r="GD24" s="250">
        <f t="shared" si="2"/>
        <v>10.108024390243916</v>
      </c>
      <c r="GE24" s="252">
        <f t="shared" si="2"/>
        <v>5.2002499999999969</v>
      </c>
      <c r="GF24" s="252">
        <f t="shared" si="2"/>
        <v>5.4101951219512614</v>
      </c>
      <c r="GG24" s="252">
        <f t="shared" si="2"/>
        <v>3.7092727272726975</v>
      </c>
      <c r="GH24" s="252">
        <f t="shared" si="2"/>
        <v>3.5807073170732089</v>
      </c>
      <c r="GI24" s="250">
        <f t="shared" si="2"/>
        <v>-27.219799999999999</v>
      </c>
      <c r="GJ24" s="250">
        <f t="shared" si="2"/>
        <v>-27.229948717948723</v>
      </c>
      <c r="GK24" s="250">
        <f t="shared" si="2"/>
        <v>-27.050414634146343</v>
      </c>
      <c r="GL24" s="250">
        <f t="shared" si="2"/>
        <v>-26.86984210526316</v>
      </c>
      <c r="GM24" s="250">
        <f t="shared" si="2"/>
        <v>-26.879930232558138</v>
      </c>
      <c r="GN24" s="250">
        <f t="shared" si="2"/>
        <v>-27.460368421052632</v>
      </c>
      <c r="GO24" s="250">
        <f t="shared" si="2"/>
        <v>-29.730046511627904</v>
      </c>
      <c r="GP24" s="250">
        <f t="shared" si="2"/>
        <v>-31.250102564102566</v>
      </c>
      <c r="GQ24" s="250">
        <f t="shared" si="2"/>
        <v>-29.940500000000004</v>
      </c>
      <c r="GR24" s="250">
        <f t="shared" si="2"/>
        <v>-28.059813953488369</v>
      </c>
      <c r="GS24" s="250">
        <f t="shared" si="2"/>
        <v>-26.94</v>
      </c>
      <c r="GT24" s="250">
        <f t="shared" si="2"/>
        <v>-27.139804878048782</v>
      </c>
      <c r="GU24" s="250">
        <f t="shared" si="2"/>
        <v>-27.410400000000003</v>
      </c>
      <c r="GV24" s="250">
        <f t="shared" si="2"/>
        <v>-27.419789473684212</v>
      </c>
      <c r="GW24" s="250">
        <f t="shared" si="2"/>
        <v>-27.239948717948717</v>
      </c>
      <c r="GX24" s="250">
        <f t="shared" si="2"/>
        <v>-27.060142857142864</v>
      </c>
      <c r="GY24" s="250">
        <f t="shared" si="2"/>
        <v>-27.070024390243905</v>
      </c>
      <c r="GZ24" s="250">
        <f t="shared" si="2"/>
        <v>-27.649736842105263</v>
      </c>
      <c r="HA24" s="250">
        <f t="shared" si="2"/>
        <v>-29.939860465116276</v>
      </c>
      <c r="HB24" s="250">
        <f t="shared" si="2"/>
        <v>-31.470358974358977</v>
      </c>
      <c r="HC24" s="250">
        <f t="shared" ref="HC24:HL24" si="3">HC20-HC15</f>
        <v>-30.150000000000002</v>
      </c>
      <c r="HD24" s="250">
        <f t="shared" si="3"/>
        <v>-28.260441860465111</v>
      </c>
      <c r="HE24" s="250">
        <f t="shared" si="3"/>
        <v>-27.140142857142859</v>
      </c>
      <c r="HF24" s="250">
        <f t="shared" si="3"/>
        <v>-27.340325581395351</v>
      </c>
      <c r="HG24" s="250">
        <f t="shared" si="3"/>
        <v>-27.610302325581394</v>
      </c>
      <c r="HH24" s="250">
        <f t="shared" si="3"/>
        <v>-27.619947368421052</v>
      </c>
      <c r="HI24" s="250">
        <f t="shared" si="3"/>
        <v>-27.439853658536585</v>
      </c>
      <c r="HJ24" s="250">
        <f t="shared" si="3"/>
        <v>-27.250250000000001</v>
      </c>
      <c r="HK24" s="250">
        <f t="shared" si="3"/>
        <v>-27.26048780487805</v>
      </c>
      <c r="HL24" s="250">
        <f t="shared" si="3"/>
        <v>-27.850263157894737</v>
      </c>
    </row>
    <row r="25" spans="1:220" ht="13.2" x14ac:dyDescent="0.25">
      <c r="B25" s="248"/>
    </row>
    <row r="26" spans="1:220" s="250" customFormat="1" ht="13.2" x14ac:dyDescent="0.25">
      <c r="B26" s="251"/>
      <c r="BF26" s="250">
        <f>10/31</f>
        <v>0.32258064516129031</v>
      </c>
    </row>
    <row r="27" spans="1:220" ht="13.2" x14ac:dyDescent="0.25">
      <c r="B27" s="248"/>
      <c r="BF27">
        <v>0.25806451612903225</v>
      </c>
    </row>
    <row r="28" spans="1:220" ht="13.2" x14ac:dyDescent="0.25">
      <c r="B28" s="248"/>
    </row>
    <row r="29" spans="1:220" ht="13.2" x14ac:dyDescent="0.25">
      <c r="B29" s="248"/>
    </row>
    <row r="30" spans="1:220" x14ac:dyDescent="0.2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2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199999999999999" x14ac:dyDescent="0.2"/>
  <cols>
    <col min="1" max="1" width="4" bestFit="1" customWidth="1"/>
    <col min="2" max="2" width="9" bestFit="1" customWidth="1"/>
    <col min="3" max="3" width="9.25" customWidth="1"/>
    <col min="4" max="4" width="11.875" customWidth="1"/>
    <col min="5" max="5" width="12.375" customWidth="1"/>
    <col min="6" max="6" width="13.125" customWidth="1"/>
    <col min="7" max="7" width="13.375" customWidth="1"/>
    <col min="8" max="8" width="10" bestFit="1" customWidth="1"/>
  </cols>
  <sheetData>
    <row r="2" spans="1:206" ht="58.5" customHeight="1" x14ac:dyDescent="0.2"/>
    <row r="3" spans="1:206" s="143" customFormat="1" ht="9.75" customHeight="1" x14ac:dyDescent="0.2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2">
      <c r="A4" s="243" t="s">
        <v>130</v>
      </c>
      <c r="B4" s="244" t="s">
        <v>149</v>
      </c>
      <c r="C4">
        <v>26</v>
      </c>
      <c r="D4">
        <v>28</v>
      </c>
      <c r="E4">
        <v>36.25</v>
      </c>
      <c r="F4">
        <v>36.25</v>
      </c>
      <c r="G4">
        <v>34</v>
      </c>
      <c r="H4">
        <v>30.5</v>
      </c>
      <c r="I4">
        <v>28</v>
      </c>
      <c r="J4">
        <v>26.5</v>
      </c>
      <c r="K4">
        <v>28</v>
      </c>
      <c r="L4">
        <v>41</v>
      </c>
      <c r="M4">
        <v>48.5</v>
      </c>
      <c r="N4">
        <v>41.5</v>
      </c>
      <c r="O4">
        <v>36</v>
      </c>
      <c r="P4">
        <v>34</v>
      </c>
      <c r="Q4">
        <v>36.25</v>
      </c>
      <c r="R4">
        <v>40</v>
      </c>
      <c r="S4">
        <v>38.5</v>
      </c>
      <c r="T4">
        <v>34</v>
      </c>
      <c r="U4">
        <v>31</v>
      </c>
      <c r="V4">
        <v>27.5</v>
      </c>
      <c r="W4">
        <v>28.75</v>
      </c>
      <c r="X4">
        <v>47</v>
      </c>
      <c r="Y4">
        <v>55</v>
      </c>
      <c r="Z4">
        <v>45.5</v>
      </c>
      <c r="AA4">
        <v>39</v>
      </c>
      <c r="AB4">
        <v>35</v>
      </c>
      <c r="AC4">
        <v>37.5</v>
      </c>
      <c r="AD4">
        <v>40.15</v>
      </c>
      <c r="AE4">
        <v>38.86</v>
      </c>
      <c r="AF4">
        <v>35</v>
      </c>
      <c r="AG4">
        <v>32.42</v>
      </c>
      <c r="AH4">
        <v>29.42</v>
      </c>
      <c r="AI4">
        <v>30.49</v>
      </c>
      <c r="AJ4">
        <v>46.17</v>
      </c>
      <c r="AK4">
        <v>53.04</v>
      </c>
      <c r="AL4">
        <v>44.88</v>
      </c>
      <c r="AM4">
        <v>39.299999999999997</v>
      </c>
      <c r="AN4">
        <v>35.869999999999997</v>
      </c>
      <c r="AO4">
        <v>38.01</v>
      </c>
      <c r="AP4">
        <v>40.380000000000003</v>
      </c>
      <c r="AQ4">
        <v>39.270000000000003</v>
      </c>
      <c r="AR4">
        <v>35.950000000000003</v>
      </c>
      <c r="AS4">
        <v>33.74</v>
      </c>
      <c r="AT4">
        <v>31.16</v>
      </c>
      <c r="AU4">
        <v>32.08</v>
      </c>
      <c r="AV4">
        <v>45.56</v>
      </c>
      <c r="AW4">
        <v>51.47</v>
      </c>
      <c r="AX4">
        <v>44.46</v>
      </c>
      <c r="AY4">
        <v>39.659999999999997</v>
      </c>
      <c r="AZ4">
        <v>36.71</v>
      </c>
      <c r="BA4">
        <v>38.56</v>
      </c>
      <c r="BB4">
        <v>40.71</v>
      </c>
      <c r="BC4">
        <v>39.700000000000003</v>
      </c>
      <c r="BD4">
        <v>36.68</v>
      </c>
      <c r="BE4">
        <v>34.67</v>
      </c>
      <c r="BF4">
        <v>32.31</v>
      </c>
      <c r="BG4">
        <v>33.159999999999997</v>
      </c>
      <c r="BH4">
        <v>45.43</v>
      </c>
      <c r="BI4">
        <v>50.81</v>
      </c>
      <c r="BJ4">
        <v>44.43</v>
      </c>
      <c r="BK4">
        <v>40.06</v>
      </c>
      <c r="BL4">
        <v>37.369999999999997</v>
      </c>
      <c r="BM4">
        <v>39.06</v>
      </c>
      <c r="BN4">
        <v>41.05</v>
      </c>
      <c r="BO4">
        <v>40.130000000000003</v>
      </c>
      <c r="BP4">
        <v>37.380000000000003</v>
      </c>
      <c r="BQ4">
        <v>35.549999999999997</v>
      </c>
      <c r="BR4">
        <v>33.409999999999997</v>
      </c>
      <c r="BS4">
        <v>34.18</v>
      </c>
      <c r="BT4">
        <v>45.35</v>
      </c>
      <c r="BU4">
        <v>50.25</v>
      </c>
      <c r="BV4">
        <v>44.44</v>
      </c>
      <c r="BW4">
        <v>40.47</v>
      </c>
      <c r="BX4">
        <v>38.020000000000003</v>
      </c>
      <c r="BY4">
        <v>39.56</v>
      </c>
      <c r="BZ4">
        <v>41.47</v>
      </c>
      <c r="CA4">
        <v>40.619999999999997</v>
      </c>
      <c r="CB4">
        <v>38.06</v>
      </c>
      <c r="CC4">
        <v>36.35</v>
      </c>
      <c r="CD4">
        <v>34.36</v>
      </c>
      <c r="CE4">
        <v>35.08</v>
      </c>
      <c r="CF4">
        <v>45.49</v>
      </c>
      <c r="CG4">
        <v>50.05</v>
      </c>
      <c r="CH4">
        <v>44.64</v>
      </c>
      <c r="CI4">
        <v>40.94</v>
      </c>
      <c r="CJ4">
        <v>38.659999999999997</v>
      </c>
      <c r="CK4">
        <v>40.090000000000003</v>
      </c>
      <c r="CL4">
        <v>41.9</v>
      </c>
      <c r="CM4">
        <v>41.11</v>
      </c>
      <c r="CN4">
        <v>38.72</v>
      </c>
      <c r="CO4">
        <v>37.130000000000003</v>
      </c>
      <c r="CP4">
        <v>35.28</v>
      </c>
      <c r="CQ4">
        <v>35.950000000000003</v>
      </c>
      <c r="CR4">
        <v>45.64</v>
      </c>
      <c r="CS4">
        <v>49.9</v>
      </c>
      <c r="CT4">
        <v>44.85</v>
      </c>
      <c r="CU4">
        <v>41.41</v>
      </c>
      <c r="CV4">
        <v>39.29</v>
      </c>
      <c r="CW4">
        <v>40.619999999999997</v>
      </c>
      <c r="CX4">
        <v>42.34</v>
      </c>
      <c r="CY4">
        <v>41.6</v>
      </c>
      <c r="CZ4">
        <v>39.380000000000003</v>
      </c>
      <c r="DA4">
        <v>37.9</v>
      </c>
      <c r="DB4">
        <v>36.17</v>
      </c>
      <c r="DC4">
        <v>36.79</v>
      </c>
      <c r="DD4">
        <v>45.82</v>
      </c>
      <c r="DE4">
        <v>49.78</v>
      </c>
      <c r="DF4">
        <v>45.09</v>
      </c>
      <c r="DG4">
        <v>41.88</v>
      </c>
      <c r="DH4">
        <v>39.909999999999997</v>
      </c>
      <c r="DI4">
        <v>41.15</v>
      </c>
      <c r="DJ4">
        <v>42.77</v>
      </c>
      <c r="DK4">
        <v>42.09</v>
      </c>
      <c r="DL4">
        <v>40.020000000000003</v>
      </c>
      <c r="DM4">
        <v>38.64</v>
      </c>
      <c r="DN4">
        <v>37.04</v>
      </c>
      <c r="DO4">
        <v>37.619999999999997</v>
      </c>
      <c r="DP4">
        <v>46.02</v>
      </c>
      <c r="DQ4">
        <v>49.71</v>
      </c>
      <c r="DR4">
        <v>45.34</v>
      </c>
      <c r="DS4">
        <v>42.35</v>
      </c>
      <c r="DT4">
        <v>40.520000000000003</v>
      </c>
      <c r="DU4">
        <v>41.67</v>
      </c>
      <c r="DV4">
        <v>43.22</v>
      </c>
      <c r="DW4">
        <v>42.58</v>
      </c>
      <c r="DX4">
        <v>40.65</v>
      </c>
      <c r="DY4">
        <v>39.369999999999997</v>
      </c>
      <c r="DZ4">
        <v>37.880000000000003</v>
      </c>
      <c r="EA4">
        <v>38.42</v>
      </c>
      <c r="EB4">
        <v>46.24</v>
      </c>
      <c r="EC4">
        <v>49.68</v>
      </c>
      <c r="ED4">
        <v>45.61</v>
      </c>
      <c r="EE4">
        <v>42.83</v>
      </c>
      <c r="EF4">
        <v>41.12</v>
      </c>
      <c r="EG4">
        <v>42.2</v>
      </c>
      <c r="EH4">
        <v>43.73</v>
      </c>
      <c r="EI4">
        <v>43.08</v>
      </c>
      <c r="EJ4">
        <v>41.13</v>
      </c>
      <c r="EK4">
        <v>39.840000000000003</v>
      </c>
      <c r="EL4">
        <v>38.32</v>
      </c>
      <c r="EM4">
        <v>38.869999999999997</v>
      </c>
      <c r="EN4">
        <v>46.79</v>
      </c>
      <c r="EO4">
        <v>50.26</v>
      </c>
      <c r="EP4">
        <v>46.15</v>
      </c>
      <c r="EQ4">
        <v>43.33</v>
      </c>
      <c r="ER4">
        <v>41.6</v>
      </c>
      <c r="ES4">
        <v>42.69</v>
      </c>
      <c r="ET4">
        <v>44.24</v>
      </c>
      <c r="EU4">
        <v>43.58</v>
      </c>
      <c r="EV4">
        <v>41.61</v>
      </c>
      <c r="EW4">
        <v>40.299999999999997</v>
      </c>
      <c r="EX4">
        <v>38.770000000000003</v>
      </c>
      <c r="EY4">
        <v>39.32</v>
      </c>
      <c r="EZ4">
        <v>47.33</v>
      </c>
      <c r="FA4">
        <v>50.85</v>
      </c>
      <c r="FB4">
        <v>46.68</v>
      </c>
      <c r="FC4">
        <v>43.84</v>
      </c>
      <c r="FD4">
        <v>42.09</v>
      </c>
      <c r="FE4">
        <v>43.19</v>
      </c>
      <c r="FF4">
        <v>44.74</v>
      </c>
      <c r="FG4">
        <v>44.08</v>
      </c>
      <c r="FH4">
        <v>42.09</v>
      </c>
      <c r="FI4">
        <v>40.76</v>
      </c>
      <c r="FJ4">
        <v>39.22</v>
      </c>
      <c r="FK4">
        <v>39.770000000000003</v>
      </c>
      <c r="FL4">
        <v>47.88</v>
      </c>
      <c r="FM4">
        <v>51.43</v>
      </c>
      <c r="FN4">
        <v>47.22</v>
      </c>
      <c r="FO4">
        <v>44.34</v>
      </c>
      <c r="FP4">
        <v>42.57</v>
      </c>
      <c r="FQ4">
        <v>43.68</v>
      </c>
      <c r="FR4">
        <v>45.25</v>
      </c>
      <c r="FS4">
        <v>44.58</v>
      </c>
      <c r="FT4">
        <v>42.57</v>
      </c>
      <c r="FU4">
        <v>41.23</v>
      </c>
      <c r="FV4">
        <v>39.659999999999997</v>
      </c>
      <c r="FW4">
        <v>40.229999999999997</v>
      </c>
      <c r="FX4">
        <v>48.42</v>
      </c>
      <c r="FY4">
        <v>52.02</v>
      </c>
      <c r="FZ4">
        <v>47.76</v>
      </c>
      <c r="GA4">
        <v>44.84</v>
      </c>
      <c r="GB4">
        <v>43.05</v>
      </c>
      <c r="GC4">
        <v>44.18</v>
      </c>
      <c r="GD4">
        <v>45.76</v>
      </c>
      <c r="GE4">
        <v>45.09</v>
      </c>
      <c r="GF4">
        <v>43.05</v>
      </c>
      <c r="GG4">
        <v>41.69</v>
      </c>
      <c r="GH4">
        <v>40.11</v>
      </c>
      <c r="GI4">
        <v>40.68</v>
      </c>
      <c r="GJ4">
        <v>48.97</v>
      </c>
      <c r="GK4">
        <v>52.6</v>
      </c>
      <c r="GL4">
        <v>48.29</v>
      </c>
      <c r="GM4">
        <v>45.35</v>
      </c>
      <c r="GN4">
        <v>43.54</v>
      </c>
      <c r="GO4">
        <v>44.68</v>
      </c>
      <c r="GP4">
        <v>46.27</v>
      </c>
      <c r="GQ4">
        <v>45.59</v>
      </c>
      <c r="GR4">
        <v>43.53</v>
      </c>
      <c r="GS4">
        <v>42.15</v>
      </c>
      <c r="GT4">
        <v>40.549999999999997</v>
      </c>
      <c r="GU4">
        <v>41.13</v>
      </c>
      <c r="GV4">
        <v>49.51</v>
      </c>
      <c r="GW4">
        <v>53.19</v>
      </c>
      <c r="GX4">
        <v>48.83</v>
      </c>
    </row>
    <row r="5" spans="1:206" x14ac:dyDescent="0.2">
      <c r="A5" s="243" t="s">
        <v>130</v>
      </c>
      <c r="B5" s="244" t="s">
        <v>179</v>
      </c>
      <c r="C5">
        <v>22.5</v>
      </c>
      <c r="D5">
        <v>25.188000000000002</v>
      </c>
      <c r="E5">
        <v>29.702000000000002</v>
      </c>
      <c r="F5">
        <v>27.601000000000003</v>
      </c>
      <c r="G5">
        <v>23.571000000000002</v>
      </c>
      <c r="H5">
        <v>20.395</v>
      </c>
      <c r="I5">
        <v>18.467000000000002</v>
      </c>
      <c r="J5">
        <v>20.04</v>
      </c>
      <c r="K5">
        <v>21</v>
      </c>
      <c r="L5">
        <v>29.097000000000001</v>
      </c>
      <c r="M5">
        <v>33.387</v>
      </c>
      <c r="N5">
        <v>28.85</v>
      </c>
      <c r="O5">
        <v>27</v>
      </c>
      <c r="P5">
        <v>23.5</v>
      </c>
      <c r="Q5">
        <v>29.702000000000002</v>
      </c>
      <c r="R5">
        <v>28.677</v>
      </c>
      <c r="S5">
        <v>27.75</v>
      </c>
      <c r="T5">
        <v>25.169</v>
      </c>
      <c r="U5">
        <v>21.667000000000002</v>
      </c>
      <c r="V5">
        <v>11.863000000000001</v>
      </c>
      <c r="W5">
        <v>14.146000000000001</v>
      </c>
      <c r="X5">
        <v>35.581000000000003</v>
      </c>
      <c r="Y5">
        <v>37.613</v>
      </c>
      <c r="Z5">
        <v>31.958000000000002</v>
      </c>
      <c r="AA5">
        <v>27.048000000000002</v>
      </c>
      <c r="AB5">
        <v>24.5</v>
      </c>
      <c r="AC5">
        <v>30.605</v>
      </c>
      <c r="AD5">
        <v>27.94</v>
      </c>
      <c r="AE5">
        <v>27.188000000000002</v>
      </c>
      <c r="AF5">
        <v>25.269000000000002</v>
      </c>
      <c r="AG5">
        <v>22.447000000000003</v>
      </c>
      <c r="AH5">
        <v>14.082000000000001</v>
      </c>
      <c r="AI5">
        <v>16.664000000000001</v>
      </c>
      <c r="AJ5">
        <v>33.798000000000002</v>
      </c>
      <c r="AK5">
        <v>35.442</v>
      </c>
      <c r="AL5">
        <v>30.913</v>
      </c>
      <c r="AM5">
        <v>26.889000000000003</v>
      </c>
      <c r="AN5">
        <v>25.019000000000002</v>
      </c>
      <c r="AO5">
        <v>30.004999999999999</v>
      </c>
      <c r="AP5">
        <v>28.086000000000002</v>
      </c>
      <c r="AQ5">
        <v>27.559000000000001</v>
      </c>
      <c r="AR5">
        <v>25.689</v>
      </c>
      <c r="AS5">
        <v>23.082000000000001</v>
      </c>
      <c r="AT5">
        <v>15.366000000000001</v>
      </c>
      <c r="AU5">
        <v>17.79</v>
      </c>
      <c r="AV5">
        <v>33.545999999999999</v>
      </c>
      <c r="AW5">
        <v>35.328000000000003</v>
      </c>
      <c r="AX5">
        <v>30.925000000000001</v>
      </c>
      <c r="AY5">
        <v>27.186</v>
      </c>
      <c r="AZ5">
        <v>25.436</v>
      </c>
      <c r="BA5">
        <v>30.004999999999999</v>
      </c>
      <c r="BB5">
        <v>28.24</v>
      </c>
      <c r="BC5">
        <v>27.776</v>
      </c>
      <c r="BD5">
        <v>26.088000000000001</v>
      </c>
      <c r="BE5">
        <v>23.586000000000002</v>
      </c>
      <c r="BF5">
        <v>17.007999999999999</v>
      </c>
      <c r="BG5">
        <v>18.891000000000002</v>
      </c>
      <c r="BH5">
        <v>33.195</v>
      </c>
      <c r="BI5">
        <v>34.840000000000003</v>
      </c>
      <c r="BJ5">
        <v>30.813000000000002</v>
      </c>
      <c r="BK5">
        <v>27.406000000000002</v>
      </c>
      <c r="BL5">
        <v>25.817</v>
      </c>
      <c r="BM5">
        <v>30.009</v>
      </c>
      <c r="BN5">
        <v>28.423000000000002</v>
      </c>
      <c r="BO5">
        <v>27.928000000000001</v>
      </c>
      <c r="BP5">
        <v>26.393000000000001</v>
      </c>
      <c r="BQ5">
        <v>24.113</v>
      </c>
      <c r="BR5">
        <v>18.144000000000002</v>
      </c>
      <c r="BS5">
        <v>19.864999999999998</v>
      </c>
      <c r="BT5">
        <v>32.816000000000003</v>
      </c>
      <c r="BU5">
        <v>34.344000000000001</v>
      </c>
      <c r="BV5">
        <v>30.544</v>
      </c>
      <c r="BW5">
        <v>27.733000000000001</v>
      </c>
      <c r="BX5">
        <v>26.148</v>
      </c>
      <c r="BY5">
        <v>29.934000000000001</v>
      </c>
      <c r="BZ5">
        <v>28.533000000000001</v>
      </c>
      <c r="CA5">
        <v>28.098000000000003</v>
      </c>
      <c r="CB5">
        <v>26.581</v>
      </c>
      <c r="CC5">
        <v>24.675000000000001</v>
      </c>
      <c r="CD5">
        <v>18.998000000000001</v>
      </c>
      <c r="CE5">
        <v>20.323</v>
      </c>
      <c r="CF5">
        <v>32.666000000000004</v>
      </c>
      <c r="CG5">
        <v>33.877000000000002</v>
      </c>
      <c r="CH5">
        <v>30.64</v>
      </c>
      <c r="CI5">
        <v>27.918000000000003</v>
      </c>
      <c r="CJ5">
        <v>26.314</v>
      </c>
      <c r="CK5">
        <v>29.952000000000002</v>
      </c>
      <c r="CL5">
        <v>28.654</v>
      </c>
      <c r="CM5">
        <v>28.245000000000001</v>
      </c>
      <c r="CN5">
        <v>26.844999999999999</v>
      </c>
      <c r="CO5">
        <v>25.089000000000002</v>
      </c>
      <c r="CP5">
        <v>19.497</v>
      </c>
      <c r="CQ5">
        <v>21.335000000000001</v>
      </c>
      <c r="CR5">
        <v>32.497</v>
      </c>
      <c r="CS5">
        <v>33.609000000000002</v>
      </c>
      <c r="CT5">
        <v>30.614000000000001</v>
      </c>
      <c r="CU5">
        <v>28.117000000000001</v>
      </c>
      <c r="CV5">
        <v>26.587</v>
      </c>
      <c r="CW5">
        <v>29.982000000000003</v>
      </c>
      <c r="CX5">
        <v>28.627000000000002</v>
      </c>
      <c r="CY5">
        <v>28.41</v>
      </c>
      <c r="CZ5">
        <v>27.214000000000002</v>
      </c>
      <c r="DA5">
        <v>25.493000000000002</v>
      </c>
      <c r="DB5">
        <v>20.265000000000001</v>
      </c>
      <c r="DC5">
        <v>22.003</v>
      </c>
      <c r="DD5">
        <v>32.347999999999999</v>
      </c>
      <c r="DE5">
        <v>33.387</v>
      </c>
      <c r="DF5">
        <v>30.594000000000001</v>
      </c>
      <c r="DG5">
        <v>28.156000000000002</v>
      </c>
      <c r="DH5">
        <v>26.996000000000002</v>
      </c>
      <c r="DI5">
        <v>30.026</v>
      </c>
      <c r="DJ5">
        <v>28.78</v>
      </c>
      <c r="DK5">
        <v>28.588000000000001</v>
      </c>
      <c r="DL5">
        <v>27.467000000000002</v>
      </c>
      <c r="DM5">
        <v>25.826000000000001</v>
      </c>
      <c r="DN5">
        <v>20.817</v>
      </c>
      <c r="DO5">
        <v>22.509</v>
      </c>
      <c r="DP5">
        <v>32.233000000000004</v>
      </c>
      <c r="DQ5">
        <v>33.53</v>
      </c>
      <c r="DR5">
        <v>30.678000000000001</v>
      </c>
      <c r="DS5">
        <v>28.36</v>
      </c>
      <c r="DT5">
        <v>27.243000000000002</v>
      </c>
      <c r="DU5">
        <v>30.125</v>
      </c>
      <c r="DV5">
        <v>28.926000000000002</v>
      </c>
      <c r="DW5">
        <v>28.79</v>
      </c>
      <c r="DX5">
        <v>27.71</v>
      </c>
      <c r="DY5">
        <v>25.971</v>
      </c>
      <c r="DZ5">
        <v>21.678000000000001</v>
      </c>
      <c r="EA5">
        <v>23.007000000000001</v>
      </c>
      <c r="EB5">
        <v>32.225000000000001</v>
      </c>
      <c r="EC5">
        <v>33.498000000000005</v>
      </c>
      <c r="ED5">
        <v>30.599</v>
      </c>
      <c r="EE5">
        <v>28.723000000000003</v>
      </c>
      <c r="EF5">
        <v>27.493000000000002</v>
      </c>
      <c r="EG5">
        <v>30.166</v>
      </c>
      <c r="EH5">
        <v>29.23</v>
      </c>
      <c r="EI5">
        <v>28.954000000000001</v>
      </c>
      <c r="EJ5">
        <v>27.835000000000001</v>
      </c>
      <c r="EK5">
        <v>26.511000000000003</v>
      </c>
      <c r="EL5">
        <v>22.298999999999999</v>
      </c>
      <c r="EM5">
        <v>23.256</v>
      </c>
      <c r="EN5">
        <v>32.284999999999997</v>
      </c>
      <c r="EO5">
        <v>33.361000000000004</v>
      </c>
      <c r="EP5">
        <v>30.605</v>
      </c>
      <c r="EQ5">
        <v>28.928000000000001</v>
      </c>
      <c r="ER5">
        <v>27.76</v>
      </c>
      <c r="ES5">
        <v>30.273</v>
      </c>
      <c r="ET5">
        <v>29.397000000000002</v>
      </c>
      <c r="EU5">
        <v>29.156000000000002</v>
      </c>
      <c r="EV5">
        <v>28.076000000000001</v>
      </c>
      <c r="EW5">
        <v>26.824000000000002</v>
      </c>
      <c r="EX5">
        <v>22.759</v>
      </c>
      <c r="EY5">
        <v>23.677</v>
      </c>
      <c r="EZ5">
        <v>32.326999999999998</v>
      </c>
      <c r="FA5">
        <v>33.128</v>
      </c>
      <c r="FB5">
        <v>30.89</v>
      </c>
      <c r="FC5">
        <v>29.131</v>
      </c>
      <c r="FD5">
        <v>27.833000000000002</v>
      </c>
      <c r="FE5">
        <v>30.511000000000003</v>
      </c>
      <c r="FF5">
        <v>29.373000000000001</v>
      </c>
      <c r="FG5">
        <v>29.138000000000002</v>
      </c>
      <c r="FH5">
        <v>28.317</v>
      </c>
      <c r="FI5">
        <v>26.943000000000001</v>
      </c>
      <c r="FJ5">
        <v>22.888999999999999</v>
      </c>
      <c r="FK5">
        <v>24.371000000000002</v>
      </c>
      <c r="FL5">
        <v>32.379000000000005</v>
      </c>
      <c r="FM5">
        <v>33.119999999999997</v>
      </c>
      <c r="FN5">
        <v>30.995000000000001</v>
      </c>
      <c r="FO5">
        <v>29.135000000000002</v>
      </c>
      <c r="FP5">
        <v>27.883000000000003</v>
      </c>
      <c r="FQ5">
        <v>30.67</v>
      </c>
      <c r="FR5">
        <v>29.34</v>
      </c>
      <c r="FS5">
        <v>29.367000000000001</v>
      </c>
      <c r="FT5">
        <v>28.558</v>
      </c>
      <c r="FU5">
        <v>27.423000000000002</v>
      </c>
      <c r="FV5">
        <v>23.344000000000001</v>
      </c>
      <c r="FW5">
        <v>24.773</v>
      </c>
      <c r="FX5">
        <v>32.244</v>
      </c>
      <c r="FY5">
        <v>33.398000000000003</v>
      </c>
      <c r="FZ5">
        <v>31.1</v>
      </c>
      <c r="GA5">
        <v>29.136000000000003</v>
      </c>
      <c r="GB5">
        <v>28.315000000000001</v>
      </c>
      <c r="GC5">
        <v>30.827000000000002</v>
      </c>
      <c r="GD5">
        <v>29.544</v>
      </c>
      <c r="GE5">
        <v>29.532</v>
      </c>
      <c r="GF5">
        <v>28.944000000000003</v>
      </c>
      <c r="GG5">
        <v>27.253</v>
      </c>
      <c r="GH5">
        <v>23.81</v>
      </c>
      <c r="GI5">
        <v>24.949000000000002</v>
      </c>
      <c r="GJ5">
        <v>32.472999999999999</v>
      </c>
      <c r="GK5">
        <v>33.65</v>
      </c>
      <c r="GL5">
        <v>31.327000000000002</v>
      </c>
      <c r="GM5">
        <v>29.335000000000001</v>
      </c>
      <c r="GN5">
        <v>28.504000000000001</v>
      </c>
      <c r="GO5">
        <v>30.93</v>
      </c>
      <c r="GP5">
        <v>29.954999999999998</v>
      </c>
      <c r="GQ5">
        <v>29.751000000000001</v>
      </c>
      <c r="GR5">
        <v>28.974</v>
      </c>
      <c r="GS5">
        <v>27.636000000000003</v>
      </c>
      <c r="GT5">
        <v>23.981000000000002</v>
      </c>
      <c r="GU5">
        <v>25.138000000000002</v>
      </c>
      <c r="GV5">
        <v>32.704000000000001</v>
      </c>
      <c r="GW5">
        <v>33.901000000000003</v>
      </c>
      <c r="GX5">
        <v>31.285</v>
      </c>
    </row>
    <row r="6" spans="1:206" x14ac:dyDescent="0.2">
      <c r="A6" s="243" t="s">
        <v>129</v>
      </c>
      <c r="B6" s="244" t="s">
        <v>149</v>
      </c>
      <c r="C6">
        <v>28</v>
      </c>
      <c r="D6">
        <v>28.75</v>
      </c>
      <c r="E6">
        <v>36.5</v>
      </c>
      <c r="F6">
        <v>36.25</v>
      </c>
      <c r="G6">
        <v>33.9</v>
      </c>
      <c r="H6">
        <v>30.5</v>
      </c>
      <c r="I6">
        <v>30</v>
      </c>
      <c r="J6">
        <v>29</v>
      </c>
      <c r="K6">
        <v>30.5</v>
      </c>
      <c r="L6">
        <v>44</v>
      </c>
      <c r="M6">
        <v>51</v>
      </c>
      <c r="N6">
        <v>45</v>
      </c>
      <c r="O6">
        <v>35.5</v>
      </c>
      <c r="P6">
        <v>33.5</v>
      </c>
      <c r="Q6">
        <v>35.75</v>
      </c>
      <c r="R6">
        <v>39.75</v>
      </c>
      <c r="S6">
        <v>38.25</v>
      </c>
      <c r="T6">
        <v>34</v>
      </c>
      <c r="U6">
        <v>34.25</v>
      </c>
      <c r="V6">
        <v>30.75</v>
      </c>
      <c r="W6">
        <v>32</v>
      </c>
      <c r="X6">
        <v>51.5</v>
      </c>
      <c r="Y6">
        <v>58.5</v>
      </c>
      <c r="Z6">
        <v>49</v>
      </c>
      <c r="AA6">
        <v>38.75</v>
      </c>
      <c r="AB6">
        <v>34.75</v>
      </c>
      <c r="AC6">
        <v>37.25</v>
      </c>
      <c r="AD6">
        <v>40.270000000000003</v>
      </c>
      <c r="AE6">
        <v>38.979999999999997</v>
      </c>
      <c r="AF6">
        <v>35.32</v>
      </c>
      <c r="AG6">
        <v>35.54</v>
      </c>
      <c r="AH6">
        <v>32.53</v>
      </c>
      <c r="AI6">
        <v>33.6</v>
      </c>
      <c r="AJ6">
        <v>50.39</v>
      </c>
      <c r="AK6">
        <v>56.41</v>
      </c>
      <c r="AL6">
        <v>48.24</v>
      </c>
      <c r="AM6">
        <v>39.42</v>
      </c>
      <c r="AN6">
        <v>35.979999999999997</v>
      </c>
      <c r="AO6">
        <v>38.130000000000003</v>
      </c>
      <c r="AP6">
        <v>40.76</v>
      </c>
      <c r="AQ6">
        <v>39.659999999999997</v>
      </c>
      <c r="AR6">
        <v>36.520000000000003</v>
      </c>
      <c r="AS6">
        <v>36.71</v>
      </c>
      <c r="AT6">
        <v>34.119999999999997</v>
      </c>
      <c r="AU6">
        <v>35.049999999999997</v>
      </c>
      <c r="AV6">
        <v>49.5</v>
      </c>
      <c r="AW6">
        <v>54.69</v>
      </c>
      <c r="AX6">
        <v>47.66</v>
      </c>
      <c r="AY6">
        <v>40.07</v>
      </c>
      <c r="AZ6">
        <v>37.11</v>
      </c>
      <c r="BA6">
        <v>38.97</v>
      </c>
      <c r="BB6">
        <v>41.52</v>
      </c>
      <c r="BC6">
        <v>40.51</v>
      </c>
      <c r="BD6">
        <v>37.630000000000003</v>
      </c>
      <c r="BE6">
        <v>37.81</v>
      </c>
      <c r="BF6">
        <v>35.44</v>
      </c>
      <c r="BG6">
        <v>36.29</v>
      </c>
      <c r="BH6">
        <v>49.53</v>
      </c>
      <c r="BI6">
        <v>54.29</v>
      </c>
      <c r="BJ6">
        <v>47.85</v>
      </c>
      <c r="BK6">
        <v>40.89</v>
      </c>
      <c r="BL6">
        <v>38.18</v>
      </c>
      <c r="BM6">
        <v>39.89</v>
      </c>
      <c r="BN6">
        <v>42.27</v>
      </c>
      <c r="BO6">
        <v>41.35</v>
      </c>
      <c r="BP6">
        <v>38.71</v>
      </c>
      <c r="BQ6">
        <v>38.869999999999997</v>
      </c>
      <c r="BR6">
        <v>36.700000000000003</v>
      </c>
      <c r="BS6">
        <v>37.49</v>
      </c>
      <c r="BT6">
        <v>49.62</v>
      </c>
      <c r="BU6">
        <v>53.99</v>
      </c>
      <c r="BV6">
        <v>48.09</v>
      </c>
      <c r="BW6">
        <v>41.72</v>
      </c>
      <c r="BX6">
        <v>39.229999999999997</v>
      </c>
      <c r="BY6">
        <v>40.799999999999997</v>
      </c>
      <c r="BZ6">
        <v>43.12</v>
      </c>
      <c r="CA6">
        <v>42.25</v>
      </c>
      <c r="CB6">
        <v>39.78</v>
      </c>
      <c r="CC6">
        <v>39.94</v>
      </c>
      <c r="CD6">
        <v>37.9</v>
      </c>
      <c r="CE6">
        <v>38.64</v>
      </c>
      <c r="CF6">
        <v>50.03</v>
      </c>
      <c r="CG6">
        <v>54.13</v>
      </c>
      <c r="CH6">
        <v>48.59</v>
      </c>
      <c r="CI6">
        <v>42.62</v>
      </c>
      <c r="CJ6">
        <v>40.29</v>
      </c>
      <c r="CK6">
        <v>41.76</v>
      </c>
      <c r="CL6">
        <v>44.07</v>
      </c>
      <c r="CM6">
        <v>43.26</v>
      </c>
      <c r="CN6">
        <v>40.93</v>
      </c>
      <c r="CO6">
        <v>41.08</v>
      </c>
      <c r="CP6">
        <v>39.17</v>
      </c>
      <c r="CQ6">
        <v>39.869999999999997</v>
      </c>
      <c r="CR6">
        <v>50.58</v>
      </c>
      <c r="CS6">
        <v>54.43</v>
      </c>
      <c r="CT6">
        <v>49.23</v>
      </c>
      <c r="CU6">
        <v>43.61</v>
      </c>
      <c r="CV6">
        <v>41.42</v>
      </c>
      <c r="CW6">
        <v>42.81</v>
      </c>
      <c r="CX6">
        <v>45.07</v>
      </c>
      <c r="CY6">
        <v>44.31</v>
      </c>
      <c r="CZ6">
        <v>42.12</v>
      </c>
      <c r="DA6">
        <v>42.26</v>
      </c>
      <c r="DB6">
        <v>40.47</v>
      </c>
      <c r="DC6">
        <v>41.12</v>
      </c>
      <c r="DD6">
        <v>51.2</v>
      </c>
      <c r="DE6">
        <v>54.83</v>
      </c>
      <c r="DF6">
        <v>49.93</v>
      </c>
      <c r="DG6">
        <v>44.65</v>
      </c>
      <c r="DH6">
        <v>42.59</v>
      </c>
      <c r="DI6">
        <v>43.89</v>
      </c>
      <c r="DJ6">
        <v>46.07</v>
      </c>
      <c r="DK6">
        <v>45.36</v>
      </c>
      <c r="DL6">
        <v>43.31</v>
      </c>
      <c r="DM6">
        <v>43.44</v>
      </c>
      <c r="DN6">
        <v>41.75</v>
      </c>
      <c r="DO6">
        <v>42.36</v>
      </c>
      <c r="DP6">
        <v>51.84</v>
      </c>
      <c r="DQ6">
        <v>55.25</v>
      </c>
      <c r="DR6">
        <v>50.65</v>
      </c>
      <c r="DS6">
        <v>45.68</v>
      </c>
      <c r="DT6">
        <v>43.75</v>
      </c>
      <c r="DU6">
        <v>44.98</v>
      </c>
      <c r="DV6">
        <v>47.08</v>
      </c>
      <c r="DW6">
        <v>46.4</v>
      </c>
      <c r="DX6">
        <v>44.48</v>
      </c>
      <c r="DY6">
        <v>44.6</v>
      </c>
      <c r="DZ6">
        <v>43.01</v>
      </c>
      <c r="EA6">
        <v>43.59</v>
      </c>
      <c r="EB6">
        <v>52.5</v>
      </c>
      <c r="EC6">
        <v>55.71</v>
      </c>
      <c r="ED6">
        <v>51.39</v>
      </c>
      <c r="EE6">
        <v>46.72</v>
      </c>
      <c r="EF6">
        <v>44.9</v>
      </c>
      <c r="EG6">
        <v>46.05</v>
      </c>
      <c r="EH6">
        <v>48.08</v>
      </c>
      <c r="EI6">
        <v>47.39</v>
      </c>
      <c r="EJ6">
        <v>45.42</v>
      </c>
      <c r="EK6">
        <v>45.55</v>
      </c>
      <c r="EL6">
        <v>43.93</v>
      </c>
      <c r="EM6">
        <v>44.52</v>
      </c>
      <c r="EN6">
        <v>53.62</v>
      </c>
      <c r="EO6">
        <v>56.89</v>
      </c>
      <c r="EP6">
        <v>52.47</v>
      </c>
      <c r="EQ6">
        <v>47.71</v>
      </c>
      <c r="ER6">
        <v>45.85</v>
      </c>
      <c r="ES6">
        <v>47.03</v>
      </c>
      <c r="ET6">
        <v>49.08</v>
      </c>
      <c r="EU6">
        <v>48.37</v>
      </c>
      <c r="EV6">
        <v>46.36</v>
      </c>
      <c r="EW6">
        <v>46.49</v>
      </c>
      <c r="EX6">
        <v>44.84</v>
      </c>
      <c r="EY6">
        <v>45.44</v>
      </c>
      <c r="EZ6">
        <v>54.73</v>
      </c>
      <c r="FA6">
        <v>58.07</v>
      </c>
      <c r="FB6">
        <v>53.56</v>
      </c>
      <c r="FC6">
        <v>48.7</v>
      </c>
      <c r="FD6">
        <v>46.8</v>
      </c>
      <c r="FE6">
        <v>48</v>
      </c>
      <c r="FF6">
        <v>50.07</v>
      </c>
      <c r="FG6">
        <v>49.36</v>
      </c>
      <c r="FH6">
        <v>47.31</v>
      </c>
      <c r="FI6">
        <v>47.44</v>
      </c>
      <c r="FJ6">
        <v>45.75</v>
      </c>
      <c r="FK6">
        <v>46.37</v>
      </c>
      <c r="FL6">
        <v>55.84</v>
      </c>
      <c r="FM6">
        <v>59.25</v>
      </c>
      <c r="FN6">
        <v>54.65</v>
      </c>
      <c r="FO6">
        <v>49.68</v>
      </c>
      <c r="FP6">
        <v>47.75</v>
      </c>
      <c r="FQ6">
        <v>48.98</v>
      </c>
      <c r="FR6">
        <v>51.07</v>
      </c>
      <c r="FS6">
        <v>50.34</v>
      </c>
      <c r="FT6">
        <v>48.25</v>
      </c>
      <c r="FU6">
        <v>48.38</v>
      </c>
      <c r="FV6">
        <v>46.66</v>
      </c>
      <c r="FW6">
        <v>47.29</v>
      </c>
      <c r="FX6">
        <v>56.95</v>
      </c>
      <c r="FY6">
        <v>60.43</v>
      </c>
      <c r="FZ6">
        <v>55.74</v>
      </c>
      <c r="GA6">
        <v>50.67</v>
      </c>
      <c r="GB6">
        <v>48.7</v>
      </c>
      <c r="GC6">
        <v>49.95</v>
      </c>
      <c r="GD6">
        <v>52.07</v>
      </c>
      <c r="GE6">
        <v>51.33</v>
      </c>
      <c r="GF6">
        <v>49.19</v>
      </c>
      <c r="GG6">
        <v>49.33</v>
      </c>
      <c r="GH6">
        <v>47.57</v>
      </c>
      <c r="GI6">
        <v>48.21</v>
      </c>
      <c r="GJ6">
        <v>58.07</v>
      </c>
      <c r="GK6">
        <v>61.61</v>
      </c>
      <c r="GL6">
        <v>56.83</v>
      </c>
      <c r="GM6">
        <v>51.66</v>
      </c>
      <c r="GN6">
        <v>49.65</v>
      </c>
      <c r="GO6">
        <v>50.92</v>
      </c>
      <c r="GP6">
        <v>53.07</v>
      </c>
      <c r="GQ6">
        <v>52.31</v>
      </c>
      <c r="GR6">
        <v>50.14</v>
      </c>
      <c r="GS6">
        <v>50.27</v>
      </c>
      <c r="GT6">
        <v>48.48</v>
      </c>
      <c r="GU6">
        <v>49.14</v>
      </c>
      <c r="GV6">
        <v>59.18</v>
      </c>
      <c r="GW6">
        <v>62.79</v>
      </c>
      <c r="GX6">
        <v>57.91</v>
      </c>
    </row>
    <row r="7" spans="1:206" x14ac:dyDescent="0.2">
      <c r="A7" s="243" t="s">
        <v>129</v>
      </c>
      <c r="B7" s="244" t="s">
        <v>179</v>
      </c>
      <c r="C7">
        <v>23</v>
      </c>
      <c r="D7">
        <v>25</v>
      </c>
      <c r="E7">
        <v>29.629000000000001</v>
      </c>
      <c r="F7">
        <v>26.94</v>
      </c>
      <c r="G7">
        <v>22.95</v>
      </c>
      <c r="H7">
        <v>21.056000000000001</v>
      </c>
      <c r="I7">
        <v>19.333000000000002</v>
      </c>
      <c r="J7">
        <v>21.419</v>
      </c>
      <c r="K7">
        <v>22.375</v>
      </c>
      <c r="L7">
        <v>30.355</v>
      </c>
      <c r="M7">
        <v>34.79</v>
      </c>
      <c r="N7">
        <v>29.9</v>
      </c>
      <c r="O7">
        <v>28.984000000000002</v>
      </c>
      <c r="P7">
        <v>22.292000000000002</v>
      </c>
      <c r="Q7">
        <v>28.46</v>
      </c>
      <c r="R7">
        <v>27.414999999999999</v>
      </c>
      <c r="S7">
        <v>26.518000000000001</v>
      </c>
      <c r="T7">
        <v>25.831</v>
      </c>
      <c r="U7">
        <v>23.233000000000001</v>
      </c>
      <c r="V7">
        <v>15.044</v>
      </c>
      <c r="W7">
        <v>18</v>
      </c>
      <c r="X7">
        <v>36.806000000000004</v>
      </c>
      <c r="Y7">
        <v>39.081000000000003</v>
      </c>
      <c r="Z7">
        <v>33.417000000000002</v>
      </c>
      <c r="AA7">
        <v>29.298000000000002</v>
      </c>
      <c r="AB7">
        <v>27.024999999999999</v>
      </c>
      <c r="AC7">
        <v>32.979999999999997</v>
      </c>
      <c r="AD7">
        <v>27.184000000000001</v>
      </c>
      <c r="AE7">
        <v>26.418000000000003</v>
      </c>
      <c r="AF7">
        <v>26.05</v>
      </c>
      <c r="AG7">
        <v>23.963000000000001</v>
      </c>
      <c r="AH7">
        <v>16.952000000000002</v>
      </c>
      <c r="AI7">
        <v>20.007000000000001</v>
      </c>
      <c r="AJ7">
        <v>35.012</v>
      </c>
      <c r="AK7">
        <v>36.862000000000002</v>
      </c>
      <c r="AL7">
        <v>32.326999999999998</v>
      </c>
      <c r="AM7">
        <v>29.094999999999999</v>
      </c>
      <c r="AN7">
        <v>27.245000000000001</v>
      </c>
      <c r="AO7">
        <v>32.210999999999999</v>
      </c>
      <c r="AP7">
        <v>27.421000000000003</v>
      </c>
      <c r="AQ7">
        <v>26.974</v>
      </c>
      <c r="AR7">
        <v>26.497</v>
      </c>
      <c r="AS7">
        <v>24.603000000000002</v>
      </c>
      <c r="AT7">
        <v>18.127000000000002</v>
      </c>
      <c r="AU7">
        <v>20.971</v>
      </c>
      <c r="AV7">
        <v>34.718000000000004</v>
      </c>
      <c r="AW7">
        <v>36.806000000000004</v>
      </c>
      <c r="AX7">
        <v>32.378</v>
      </c>
      <c r="AY7">
        <v>29.322000000000003</v>
      </c>
      <c r="AZ7">
        <v>27.589000000000002</v>
      </c>
      <c r="BA7">
        <v>32.154000000000003</v>
      </c>
      <c r="BB7">
        <v>27.658000000000001</v>
      </c>
      <c r="BC7">
        <v>27.306000000000001</v>
      </c>
      <c r="BD7">
        <v>26.911000000000001</v>
      </c>
      <c r="BE7">
        <v>25.027000000000001</v>
      </c>
      <c r="BF7">
        <v>19.61</v>
      </c>
      <c r="BG7">
        <v>21.913</v>
      </c>
      <c r="BH7">
        <v>34.390999999999998</v>
      </c>
      <c r="BI7">
        <v>36.354999999999997</v>
      </c>
      <c r="BJ7">
        <v>32.304000000000002</v>
      </c>
      <c r="BK7">
        <v>29.547000000000001</v>
      </c>
      <c r="BL7">
        <v>27.988000000000003</v>
      </c>
      <c r="BM7">
        <v>32.265000000000001</v>
      </c>
      <c r="BN7">
        <v>27.996000000000002</v>
      </c>
      <c r="BO7">
        <v>27.602</v>
      </c>
      <c r="BP7">
        <v>27.318000000000001</v>
      </c>
      <c r="BQ7">
        <v>25.629000000000001</v>
      </c>
      <c r="BR7">
        <v>20.734000000000002</v>
      </c>
      <c r="BS7">
        <v>22.902000000000001</v>
      </c>
      <c r="BT7">
        <v>34.337000000000003</v>
      </c>
      <c r="BU7">
        <v>36.237000000000002</v>
      </c>
      <c r="BV7">
        <v>32.402999999999999</v>
      </c>
      <c r="BW7">
        <v>30.158000000000001</v>
      </c>
      <c r="BX7">
        <v>28.726000000000003</v>
      </c>
      <c r="BY7">
        <v>32.722000000000001</v>
      </c>
      <c r="BZ7">
        <v>29.007000000000001</v>
      </c>
      <c r="CA7">
        <v>28.667000000000002</v>
      </c>
      <c r="CB7">
        <v>28.307000000000002</v>
      </c>
      <c r="CC7">
        <v>26.947000000000003</v>
      </c>
      <c r="CD7">
        <v>22.163</v>
      </c>
      <c r="CE7">
        <v>23.98</v>
      </c>
      <c r="CF7">
        <v>35.271000000000001</v>
      </c>
      <c r="CG7">
        <v>36.765000000000001</v>
      </c>
      <c r="CH7">
        <v>33.506</v>
      </c>
      <c r="CI7">
        <v>31.191000000000003</v>
      </c>
      <c r="CJ7">
        <v>29.829000000000001</v>
      </c>
      <c r="CK7">
        <v>33.582000000000001</v>
      </c>
      <c r="CL7">
        <v>30.179000000000002</v>
      </c>
      <c r="CM7">
        <v>29.829000000000001</v>
      </c>
      <c r="CN7">
        <v>29.51</v>
      </c>
      <c r="CO7">
        <v>28.213000000000001</v>
      </c>
      <c r="CP7">
        <v>23.388999999999999</v>
      </c>
      <c r="CQ7">
        <v>25.643000000000001</v>
      </c>
      <c r="CR7">
        <v>36.196000000000005</v>
      </c>
      <c r="CS7">
        <v>37.632000000000005</v>
      </c>
      <c r="CT7">
        <v>34.518999999999998</v>
      </c>
      <c r="CU7">
        <v>32.283000000000001</v>
      </c>
      <c r="CV7">
        <v>31.03</v>
      </c>
      <c r="CW7">
        <v>34.584000000000003</v>
      </c>
      <c r="CX7">
        <v>31.219000000000001</v>
      </c>
      <c r="CY7">
        <v>31.004999999999999</v>
      </c>
      <c r="CZ7">
        <v>30.747</v>
      </c>
      <c r="DA7">
        <v>29.472000000000001</v>
      </c>
      <c r="DB7">
        <v>24.912000000000003</v>
      </c>
      <c r="DC7">
        <v>27.027000000000001</v>
      </c>
      <c r="DD7">
        <v>37.103999999999999</v>
      </c>
      <c r="DE7">
        <v>38.487000000000002</v>
      </c>
      <c r="DF7">
        <v>35.518000000000001</v>
      </c>
      <c r="DG7">
        <v>33.372</v>
      </c>
      <c r="DH7">
        <v>32.193000000000005</v>
      </c>
      <c r="DI7">
        <v>35.579000000000001</v>
      </c>
      <c r="DJ7">
        <v>32.399000000000001</v>
      </c>
      <c r="DK7">
        <v>32.155999999999999</v>
      </c>
      <c r="DL7">
        <v>31.888000000000002</v>
      </c>
      <c r="DM7">
        <v>30.655000000000001</v>
      </c>
      <c r="DN7">
        <v>26.232000000000003</v>
      </c>
      <c r="DO7">
        <v>28.287000000000003</v>
      </c>
      <c r="DP7">
        <v>38.117000000000004</v>
      </c>
      <c r="DQ7">
        <v>39.616</v>
      </c>
      <c r="DR7">
        <v>36.618000000000002</v>
      </c>
      <c r="DS7">
        <v>34.484999999999999</v>
      </c>
      <c r="DT7">
        <v>33.343000000000004</v>
      </c>
      <c r="DU7">
        <v>36.638000000000005</v>
      </c>
      <c r="DV7">
        <v>33.562000000000005</v>
      </c>
      <c r="DW7">
        <v>33.32</v>
      </c>
      <c r="DX7">
        <v>33.033000000000001</v>
      </c>
      <c r="DY7">
        <v>31.77</v>
      </c>
      <c r="DZ7">
        <v>27.79</v>
      </c>
      <c r="EA7">
        <v>29.548000000000002</v>
      </c>
      <c r="EB7">
        <v>39.173999999999999</v>
      </c>
      <c r="EC7">
        <v>40.609000000000002</v>
      </c>
      <c r="ED7">
        <v>37.657000000000004</v>
      </c>
      <c r="EE7">
        <v>35.581000000000003</v>
      </c>
      <c r="EF7">
        <v>34.494999999999997</v>
      </c>
      <c r="EG7">
        <v>37.841999999999999</v>
      </c>
      <c r="EH7">
        <v>34.804000000000002</v>
      </c>
      <c r="EI7">
        <v>34.472000000000001</v>
      </c>
      <c r="EJ7">
        <v>34.229999999999997</v>
      </c>
      <c r="EK7">
        <v>33.082999999999998</v>
      </c>
      <c r="EL7">
        <v>29.195</v>
      </c>
      <c r="EM7">
        <v>30.737000000000002</v>
      </c>
      <c r="EN7">
        <v>40.116</v>
      </c>
      <c r="EO7">
        <v>41.463000000000001</v>
      </c>
      <c r="EP7">
        <v>38.677</v>
      </c>
      <c r="EQ7">
        <v>36.698</v>
      </c>
      <c r="ER7">
        <v>35.684000000000005</v>
      </c>
      <c r="ES7">
        <v>38.945</v>
      </c>
      <c r="ET7">
        <v>35.950000000000003</v>
      </c>
      <c r="EU7">
        <v>35.625</v>
      </c>
      <c r="EV7">
        <v>35.417999999999999</v>
      </c>
      <c r="EW7">
        <v>34.262999999999998</v>
      </c>
      <c r="EX7">
        <v>30.456000000000003</v>
      </c>
      <c r="EY7">
        <v>31.987000000000002</v>
      </c>
      <c r="EZ7">
        <v>41.17</v>
      </c>
      <c r="FA7">
        <v>42.411999999999999</v>
      </c>
      <c r="FB7">
        <v>39.783000000000001</v>
      </c>
      <c r="FC7">
        <v>37.814999999999998</v>
      </c>
      <c r="FD7">
        <v>36.948</v>
      </c>
      <c r="FE7">
        <v>39.902000000000001</v>
      </c>
      <c r="FF7">
        <v>37.077000000000005</v>
      </c>
      <c r="FG7">
        <v>36.762</v>
      </c>
      <c r="FH7">
        <v>36.590000000000003</v>
      </c>
      <c r="FI7">
        <v>35.42</v>
      </c>
      <c r="FJ7">
        <v>31.59</v>
      </c>
      <c r="FK7">
        <v>33.298999999999999</v>
      </c>
      <c r="FL7">
        <v>42.224000000000004</v>
      </c>
      <c r="FM7">
        <v>43.422000000000004</v>
      </c>
      <c r="FN7">
        <v>40.871000000000002</v>
      </c>
      <c r="FO7">
        <v>39.018999999999998</v>
      </c>
      <c r="FP7">
        <v>38.258000000000003</v>
      </c>
      <c r="FQ7">
        <v>41.027000000000001</v>
      </c>
      <c r="FR7">
        <v>38.241</v>
      </c>
      <c r="FS7">
        <v>37.937000000000005</v>
      </c>
      <c r="FT7">
        <v>37.777999999999999</v>
      </c>
      <c r="FU7">
        <v>36.608000000000004</v>
      </c>
      <c r="FV7">
        <v>32.880000000000003</v>
      </c>
      <c r="FW7">
        <v>34.521000000000001</v>
      </c>
      <c r="FX7">
        <v>43.292000000000002</v>
      </c>
      <c r="FY7">
        <v>44.463999999999999</v>
      </c>
      <c r="FZ7">
        <v>41.945</v>
      </c>
      <c r="GA7">
        <v>40.274000000000001</v>
      </c>
      <c r="GB7">
        <v>39.346000000000004</v>
      </c>
      <c r="GC7">
        <v>42.141000000000005</v>
      </c>
      <c r="GD7">
        <v>39.426000000000002</v>
      </c>
      <c r="GE7">
        <v>39.071000000000005</v>
      </c>
      <c r="GF7">
        <v>38.802</v>
      </c>
      <c r="GG7">
        <v>37.743000000000002</v>
      </c>
      <c r="GH7">
        <v>33.948</v>
      </c>
      <c r="GI7">
        <v>35.515000000000001</v>
      </c>
      <c r="GJ7">
        <v>44.575000000000003</v>
      </c>
      <c r="GK7">
        <v>45.744999999999997</v>
      </c>
      <c r="GL7">
        <v>43.166000000000004</v>
      </c>
      <c r="GM7">
        <v>41.457000000000001</v>
      </c>
      <c r="GN7">
        <v>40.503</v>
      </c>
      <c r="GO7">
        <v>43.614000000000004</v>
      </c>
      <c r="GP7">
        <v>40.562000000000005</v>
      </c>
      <c r="GQ7">
        <v>40.206000000000003</v>
      </c>
      <c r="GR7">
        <v>40.005000000000003</v>
      </c>
      <c r="GS7">
        <v>38.806000000000004</v>
      </c>
      <c r="GT7">
        <v>34.932000000000002</v>
      </c>
      <c r="GU7">
        <v>36.518999999999998</v>
      </c>
      <c r="GV7">
        <v>45.876000000000005</v>
      </c>
      <c r="GW7">
        <v>47.026000000000003</v>
      </c>
      <c r="GX7">
        <v>44.451000000000001</v>
      </c>
    </row>
    <row r="8" spans="1:206" x14ac:dyDescent="0.2">
      <c r="A8" s="243" t="s">
        <v>131</v>
      </c>
      <c r="B8" s="244" t="s">
        <v>149</v>
      </c>
      <c r="C8">
        <v>28.5</v>
      </c>
      <c r="D8">
        <v>29.25</v>
      </c>
      <c r="E8">
        <v>36</v>
      </c>
      <c r="F8">
        <v>35.75</v>
      </c>
      <c r="G8">
        <v>35.5</v>
      </c>
      <c r="H8">
        <v>33</v>
      </c>
      <c r="I8">
        <v>30.5</v>
      </c>
      <c r="J8">
        <v>30.5</v>
      </c>
      <c r="K8">
        <v>37</v>
      </c>
      <c r="L8">
        <v>46</v>
      </c>
      <c r="M8">
        <v>53</v>
      </c>
      <c r="N8">
        <v>44.5</v>
      </c>
      <c r="O8">
        <v>38</v>
      </c>
      <c r="P8">
        <v>35.75</v>
      </c>
      <c r="Q8">
        <v>38.25</v>
      </c>
      <c r="R8">
        <v>40.25</v>
      </c>
      <c r="S8">
        <v>39.25</v>
      </c>
      <c r="T8">
        <v>37.5</v>
      </c>
      <c r="U8">
        <v>35</v>
      </c>
      <c r="V8">
        <v>35</v>
      </c>
      <c r="W8">
        <v>39.5</v>
      </c>
      <c r="X8">
        <v>49.75</v>
      </c>
      <c r="Y8">
        <v>59</v>
      </c>
      <c r="Z8">
        <v>54</v>
      </c>
      <c r="AA8">
        <v>40</v>
      </c>
      <c r="AB8">
        <v>38.25</v>
      </c>
      <c r="AC8">
        <v>40.25</v>
      </c>
      <c r="AD8">
        <v>40.99</v>
      </c>
      <c r="AE8">
        <v>40.130000000000003</v>
      </c>
      <c r="AF8">
        <v>38.630000000000003</v>
      </c>
      <c r="AG8">
        <v>36.479999999999997</v>
      </c>
      <c r="AH8">
        <v>36.479999999999997</v>
      </c>
      <c r="AI8">
        <v>40.35</v>
      </c>
      <c r="AJ8">
        <v>49.16</v>
      </c>
      <c r="AK8">
        <v>57.1</v>
      </c>
      <c r="AL8">
        <v>52.81</v>
      </c>
      <c r="AM8">
        <v>40.78</v>
      </c>
      <c r="AN8">
        <v>39.28</v>
      </c>
      <c r="AO8">
        <v>41</v>
      </c>
      <c r="AP8">
        <v>41.69</v>
      </c>
      <c r="AQ8">
        <v>40.950000000000003</v>
      </c>
      <c r="AR8">
        <v>39.659999999999997</v>
      </c>
      <c r="AS8">
        <v>37.82</v>
      </c>
      <c r="AT8">
        <v>37.82</v>
      </c>
      <c r="AU8">
        <v>41.14</v>
      </c>
      <c r="AV8">
        <v>48.71</v>
      </c>
      <c r="AW8">
        <v>55.53</v>
      </c>
      <c r="AX8">
        <v>51.85</v>
      </c>
      <c r="AY8">
        <v>41.52</v>
      </c>
      <c r="AZ8">
        <v>40.229999999999997</v>
      </c>
      <c r="BA8">
        <v>41.7</v>
      </c>
      <c r="BB8">
        <v>42.27</v>
      </c>
      <c r="BC8">
        <v>41.6</v>
      </c>
      <c r="BD8">
        <v>40.43</v>
      </c>
      <c r="BE8">
        <v>38.75</v>
      </c>
      <c r="BF8">
        <v>38.76</v>
      </c>
      <c r="BG8">
        <v>41.78</v>
      </c>
      <c r="BH8">
        <v>48.66</v>
      </c>
      <c r="BI8">
        <v>54.87</v>
      </c>
      <c r="BJ8">
        <v>51.51</v>
      </c>
      <c r="BK8">
        <v>42.12</v>
      </c>
      <c r="BL8">
        <v>40.950000000000003</v>
      </c>
      <c r="BM8">
        <v>42.29</v>
      </c>
      <c r="BN8">
        <v>42.85</v>
      </c>
      <c r="BO8">
        <v>42.24</v>
      </c>
      <c r="BP8">
        <v>41.17</v>
      </c>
      <c r="BQ8">
        <v>39.65</v>
      </c>
      <c r="BR8">
        <v>39.65</v>
      </c>
      <c r="BS8">
        <v>42.4</v>
      </c>
      <c r="BT8">
        <v>48.65</v>
      </c>
      <c r="BU8">
        <v>54.3</v>
      </c>
      <c r="BV8">
        <v>51.25</v>
      </c>
      <c r="BW8">
        <v>42.71</v>
      </c>
      <c r="BX8">
        <v>41.65</v>
      </c>
      <c r="BY8">
        <v>42.87</v>
      </c>
      <c r="BZ8">
        <v>43.34</v>
      </c>
      <c r="CA8">
        <v>42.77</v>
      </c>
      <c r="CB8">
        <v>41.78</v>
      </c>
      <c r="CC8">
        <v>40.369999999999997</v>
      </c>
      <c r="CD8">
        <v>40.369999999999997</v>
      </c>
      <c r="CE8">
        <v>42.92</v>
      </c>
      <c r="CF8">
        <v>48.73</v>
      </c>
      <c r="CG8">
        <v>53.97</v>
      </c>
      <c r="CH8">
        <v>51.14</v>
      </c>
      <c r="CI8">
        <v>43.21</v>
      </c>
      <c r="CJ8">
        <v>42.22</v>
      </c>
      <c r="CK8">
        <v>43.35</v>
      </c>
      <c r="CL8">
        <v>43.77</v>
      </c>
      <c r="CM8">
        <v>43.25</v>
      </c>
      <c r="CN8">
        <v>42.33</v>
      </c>
      <c r="CO8">
        <v>41.02</v>
      </c>
      <c r="CP8">
        <v>41.02</v>
      </c>
      <c r="CQ8">
        <v>43.39</v>
      </c>
      <c r="CR8">
        <v>48.77</v>
      </c>
      <c r="CS8">
        <v>53.63</v>
      </c>
      <c r="CT8">
        <v>51.01</v>
      </c>
      <c r="CU8">
        <v>43.66</v>
      </c>
      <c r="CV8">
        <v>42.74</v>
      </c>
      <c r="CW8">
        <v>43.79</v>
      </c>
      <c r="CX8">
        <v>44.2</v>
      </c>
      <c r="CY8">
        <v>43.72</v>
      </c>
      <c r="CZ8">
        <v>42.87</v>
      </c>
      <c r="DA8">
        <v>41.65</v>
      </c>
      <c r="DB8">
        <v>41.65</v>
      </c>
      <c r="DC8">
        <v>43.84</v>
      </c>
      <c r="DD8">
        <v>48.84</v>
      </c>
      <c r="DE8">
        <v>53.34</v>
      </c>
      <c r="DF8">
        <v>50.91</v>
      </c>
      <c r="DG8">
        <v>44.1</v>
      </c>
      <c r="DH8">
        <v>43.25</v>
      </c>
      <c r="DI8">
        <v>44.22</v>
      </c>
      <c r="DJ8">
        <v>44.62</v>
      </c>
      <c r="DK8">
        <v>44.17</v>
      </c>
      <c r="DL8">
        <v>43.39</v>
      </c>
      <c r="DM8">
        <v>42.26</v>
      </c>
      <c r="DN8">
        <v>42.26</v>
      </c>
      <c r="DO8">
        <v>44.29</v>
      </c>
      <c r="DP8">
        <v>48.92</v>
      </c>
      <c r="DQ8">
        <v>53.1</v>
      </c>
      <c r="DR8">
        <v>50.85</v>
      </c>
      <c r="DS8">
        <v>44.53</v>
      </c>
      <c r="DT8">
        <v>43.74</v>
      </c>
      <c r="DU8">
        <v>44.65</v>
      </c>
      <c r="DV8">
        <v>45.04</v>
      </c>
      <c r="DW8">
        <v>44.62</v>
      </c>
      <c r="DX8">
        <v>43.89</v>
      </c>
      <c r="DY8">
        <v>42.85</v>
      </c>
      <c r="DZ8">
        <v>42.85</v>
      </c>
      <c r="EA8">
        <v>44.74</v>
      </c>
      <c r="EB8">
        <v>49.03</v>
      </c>
      <c r="EC8">
        <v>52.9</v>
      </c>
      <c r="ED8">
        <v>50.81</v>
      </c>
      <c r="EE8">
        <v>44.96</v>
      </c>
      <c r="EF8">
        <v>44.23</v>
      </c>
      <c r="EG8">
        <v>45.06</v>
      </c>
      <c r="EH8">
        <v>45.38</v>
      </c>
      <c r="EI8">
        <v>44.96</v>
      </c>
      <c r="EJ8">
        <v>44.23</v>
      </c>
      <c r="EK8">
        <v>43.18</v>
      </c>
      <c r="EL8">
        <v>43.18</v>
      </c>
      <c r="EM8">
        <v>45.08</v>
      </c>
      <c r="EN8">
        <v>49.4</v>
      </c>
      <c r="EO8">
        <v>53.31</v>
      </c>
      <c r="EP8">
        <v>51.2</v>
      </c>
      <c r="EQ8">
        <v>45.3</v>
      </c>
      <c r="ER8">
        <v>44.56</v>
      </c>
      <c r="ES8">
        <v>45.41</v>
      </c>
      <c r="ET8">
        <v>45.73</v>
      </c>
      <c r="EU8">
        <v>45.3</v>
      </c>
      <c r="EV8">
        <v>44.56</v>
      </c>
      <c r="EW8">
        <v>43.5</v>
      </c>
      <c r="EX8">
        <v>43.5</v>
      </c>
      <c r="EY8">
        <v>45.42</v>
      </c>
      <c r="EZ8">
        <v>49.78</v>
      </c>
      <c r="FA8">
        <v>53.71</v>
      </c>
      <c r="FB8">
        <v>51.59</v>
      </c>
      <c r="FC8">
        <v>45.64</v>
      </c>
      <c r="FD8">
        <v>44.9</v>
      </c>
      <c r="FE8">
        <v>45.75</v>
      </c>
      <c r="FF8">
        <v>46.07</v>
      </c>
      <c r="FG8">
        <v>45.64</v>
      </c>
      <c r="FH8">
        <v>44.9</v>
      </c>
      <c r="FI8">
        <v>43.83</v>
      </c>
      <c r="FJ8">
        <v>43.83</v>
      </c>
      <c r="FK8">
        <v>45.76</v>
      </c>
      <c r="FL8">
        <v>50.15</v>
      </c>
      <c r="FM8">
        <v>54.11</v>
      </c>
      <c r="FN8">
        <v>51.97</v>
      </c>
      <c r="FO8">
        <v>45.98</v>
      </c>
      <c r="FP8">
        <v>45.24</v>
      </c>
      <c r="FQ8">
        <v>46.09</v>
      </c>
      <c r="FR8">
        <v>46.41</v>
      </c>
      <c r="FS8">
        <v>45.98</v>
      </c>
      <c r="FT8">
        <v>45.23</v>
      </c>
      <c r="FU8">
        <v>44.16</v>
      </c>
      <c r="FV8">
        <v>44.16</v>
      </c>
      <c r="FW8">
        <v>46.1</v>
      </c>
      <c r="FX8">
        <v>50.52</v>
      </c>
      <c r="FY8">
        <v>54.52</v>
      </c>
      <c r="FZ8">
        <v>52.36</v>
      </c>
      <c r="GA8">
        <v>46.33</v>
      </c>
      <c r="GB8">
        <v>45.57</v>
      </c>
      <c r="GC8">
        <v>46.44</v>
      </c>
      <c r="GD8">
        <v>46.76</v>
      </c>
      <c r="GE8">
        <v>46.32</v>
      </c>
      <c r="GF8">
        <v>45.57</v>
      </c>
      <c r="GG8">
        <v>44.48</v>
      </c>
      <c r="GH8">
        <v>44.48</v>
      </c>
      <c r="GI8">
        <v>46.44</v>
      </c>
      <c r="GJ8">
        <v>50.9</v>
      </c>
      <c r="GK8">
        <v>54.92</v>
      </c>
      <c r="GL8">
        <v>52.75</v>
      </c>
      <c r="GM8">
        <v>46.67</v>
      </c>
      <c r="GN8">
        <v>45.91</v>
      </c>
      <c r="GO8">
        <v>46.78</v>
      </c>
      <c r="GP8">
        <v>47.1</v>
      </c>
      <c r="GQ8">
        <v>46.67</v>
      </c>
      <c r="GR8">
        <v>45.9</v>
      </c>
      <c r="GS8">
        <v>44.81</v>
      </c>
      <c r="GT8">
        <v>44.81</v>
      </c>
      <c r="GU8">
        <v>46.78</v>
      </c>
      <c r="GV8">
        <v>51.27</v>
      </c>
      <c r="GW8">
        <v>55.32</v>
      </c>
      <c r="GX8">
        <v>53.14</v>
      </c>
    </row>
    <row r="9" spans="1:206" x14ac:dyDescent="0.2">
      <c r="A9" s="243" t="s">
        <v>131</v>
      </c>
      <c r="B9" s="244" t="s">
        <v>179</v>
      </c>
      <c r="C9">
        <v>24</v>
      </c>
      <c r="D9">
        <v>23.353000000000002</v>
      </c>
      <c r="E9">
        <v>26.306000000000001</v>
      </c>
      <c r="F9">
        <v>27.06</v>
      </c>
      <c r="G9">
        <v>26.786000000000001</v>
      </c>
      <c r="H9">
        <v>26.073</v>
      </c>
      <c r="I9">
        <v>21.766999999999999</v>
      </c>
      <c r="J9">
        <v>24.363</v>
      </c>
      <c r="K9">
        <v>25.417000000000002</v>
      </c>
      <c r="L9">
        <v>29.871000000000002</v>
      </c>
      <c r="M9">
        <v>28.742000000000001</v>
      </c>
      <c r="N9">
        <v>28.65</v>
      </c>
      <c r="O9">
        <v>25.355</v>
      </c>
      <c r="P9">
        <v>27.063000000000002</v>
      </c>
      <c r="Q9">
        <v>27.734000000000002</v>
      </c>
      <c r="R9">
        <v>26.964000000000002</v>
      </c>
      <c r="S9">
        <v>24.696000000000002</v>
      </c>
      <c r="T9">
        <v>23.661000000000001</v>
      </c>
      <c r="U9">
        <v>23.083000000000002</v>
      </c>
      <c r="V9">
        <v>24.266000000000002</v>
      </c>
      <c r="W9">
        <v>25.792000000000002</v>
      </c>
      <c r="X9">
        <v>25.988</v>
      </c>
      <c r="Y9">
        <v>26.395</v>
      </c>
      <c r="Z9">
        <v>26.167000000000002</v>
      </c>
      <c r="AA9">
        <v>25.911000000000001</v>
      </c>
      <c r="AB9">
        <v>25.975000000000001</v>
      </c>
      <c r="AC9">
        <v>26.964000000000002</v>
      </c>
      <c r="AD9">
        <v>26.917000000000002</v>
      </c>
      <c r="AE9">
        <v>24.856000000000002</v>
      </c>
      <c r="AF9">
        <v>24.452999999999999</v>
      </c>
      <c r="AG9">
        <v>23.801000000000002</v>
      </c>
      <c r="AH9">
        <v>24.614000000000001</v>
      </c>
      <c r="AI9">
        <v>26.181000000000001</v>
      </c>
      <c r="AJ9">
        <v>26.065000000000001</v>
      </c>
      <c r="AK9">
        <v>26.339000000000002</v>
      </c>
      <c r="AL9">
        <v>26.184000000000001</v>
      </c>
      <c r="AM9">
        <v>25.923000000000002</v>
      </c>
      <c r="AN9">
        <v>26.26</v>
      </c>
      <c r="AO9">
        <v>26.967000000000002</v>
      </c>
      <c r="AP9">
        <v>26.791</v>
      </c>
      <c r="AQ9">
        <v>25.348000000000003</v>
      </c>
      <c r="AR9">
        <v>24.769000000000002</v>
      </c>
      <c r="AS9">
        <v>24.166</v>
      </c>
      <c r="AT9">
        <v>24.807000000000002</v>
      </c>
      <c r="AU9">
        <v>26.364999999999998</v>
      </c>
      <c r="AV9">
        <v>25.835000000000001</v>
      </c>
      <c r="AW9">
        <v>27.409000000000002</v>
      </c>
      <c r="AX9">
        <v>26.478000000000002</v>
      </c>
      <c r="AY9">
        <v>26.101000000000003</v>
      </c>
      <c r="AZ9">
        <v>26.396000000000001</v>
      </c>
      <c r="BA9">
        <v>27.063000000000002</v>
      </c>
      <c r="BB9">
        <v>26.886000000000003</v>
      </c>
      <c r="BC9">
        <v>25.633000000000003</v>
      </c>
      <c r="BD9">
        <v>25.124000000000002</v>
      </c>
      <c r="BE9">
        <v>24.339000000000002</v>
      </c>
      <c r="BF9">
        <v>25.287000000000003</v>
      </c>
      <c r="BG9">
        <v>26.579000000000001</v>
      </c>
      <c r="BH9">
        <v>26.029</v>
      </c>
      <c r="BI9">
        <v>27.524999999999999</v>
      </c>
      <c r="BJ9">
        <v>26.656000000000002</v>
      </c>
      <c r="BK9">
        <v>26.326000000000001</v>
      </c>
      <c r="BL9">
        <v>26.576000000000001</v>
      </c>
      <c r="BM9">
        <v>26.977</v>
      </c>
      <c r="BN9">
        <v>27.234000000000002</v>
      </c>
      <c r="BO9">
        <v>25.907</v>
      </c>
      <c r="BP9">
        <v>25.471</v>
      </c>
      <c r="BQ9">
        <v>24.714000000000002</v>
      </c>
      <c r="BR9">
        <v>25.588000000000001</v>
      </c>
      <c r="BS9">
        <v>26.797000000000001</v>
      </c>
      <c r="BT9">
        <v>26.226000000000003</v>
      </c>
      <c r="BU9">
        <v>27.66</v>
      </c>
      <c r="BV9">
        <v>26.247</v>
      </c>
      <c r="BW9">
        <v>26.808</v>
      </c>
      <c r="BX9">
        <v>26.761000000000003</v>
      </c>
      <c r="BY9">
        <v>27.1</v>
      </c>
      <c r="BZ9">
        <v>27.393000000000001</v>
      </c>
      <c r="CA9">
        <v>26.237000000000002</v>
      </c>
      <c r="CB9">
        <v>25.509</v>
      </c>
      <c r="CC9">
        <v>25.315000000000001</v>
      </c>
      <c r="CD9">
        <v>25.877000000000002</v>
      </c>
      <c r="CE9">
        <v>26.75</v>
      </c>
      <c r="CF9">
        <v>26.922000000000001</v>
      </c>
      <c r="CG9">
        <v>27.189</v>
      </c>
      <c r="CH9">
        <v>27.028000000000002</v>
      </c>
      <c r="CI9">
        <v>27.039000000000001</v>
      </c>
      <c r="CJ9">
        <v>26.744</v>
      </c>
      <c r="CK9">
        <v>27.51</v>
      </c>
      <c r="CL9">
        <v>27.567</v>
      </c>
      <c r="CM9">
        <v>26.462</v>
      </c>
      <c r="CN9">
        <v>25.826000000000001</v>
      </c>
      <c r="CO9">
        <v>25.667000000000002</v>
      </c>
      <c r="CP9">
        <v>25.945</v>
      </c>
      <c r="CQ9">
        <v>27.257000000000001</v>
      </c>
      <c r="CR9">
        <v>27.138000000000002</v>
      </c>
      <c r="CS9">
        <v>27.39</v>
      </c>
      <c r="CT9">
        <v>27.248000000000001</v>
      </c>
      <c r="CU9">
        <v>27.291</v>
      </c>
      <c r="CV9">
        <v>26.966000000000001</v>
      </c>
      <c r="CW9">
        <v>27.708000000000002</v>
      </c>
      <c r="CX9">
        <v>27.491</v>
      </c>
      <c r="CY9">
        <v>26.747</v>
      </c>
      <c r="CZ9">
        <v>26.425000000000001</v>
      </c>
      <c r="DA9">
        <v>26.022000000000002</v>
      </c>
      <c r="DB9">
        <v>26.22</v>
      </c>
      <c r="DC9">
        <v>27.497</v>
      </c>
      <c r="DD9">
        <v>27.372</v>
      </c>
      <c r="DE9">
        <v>27.606000000000002</v>
      </c>
      <c r="DF9">
        <v>27.459</v>
      </c>
      <c r="DG9">
        <v>27.249000000000002</v>
      </c>
      <c r="DH9">
        <v>27.427</v>
      </c>
      <c r="DI9">
        <v>27.895</v>
      </c>
      <c r="DJ9">
        <v>27.688000000000002</v>
      </c>
      <c r="DK9">
        <v>27.011000000000003</v>
      </c>
      <c r="DL9">
        <v>26.715</v>
      </c>
      <c r="DM9">
        <v>26.318000000000001</v>
      </c>
      <c r="DN9">
        <v>26.473000000000003</v>
      </c>
      <c r="DO9">
        <v>27.723000000000003</v>
      </c>
      <c r="DP9">
        <v>27.175000000000001</v>
      </c>
      <c r="DQ9">
        <v>28.446000000000002</v>
      </c>
      <c r="DR9">
        <v>27.728000000000002</v>
      </c>
      <c r="DS9">
        <v>27.489000000000001</v>
      </c>
      <c r="DT9">
        <v>27.652000000000001</v>
      </c>
      <c r="DU9">
        <v>28.108000000000001</v>
      </c>
      <c r="DV9">
        <v>27.885000000000002</v>
      </c>
      <c r="DW9">
        <v>27.322000000000003</v>
      </c>
      <c r="DX9">
        <v>26.995000000000001</v>
      </c>
      <c r="DY9">
        <v>26.328000000000003</v>
      </c>
      <c r="DZ9">
        <v>26.983000000000001</v>
      </c>
      <c r="EA9">
        <v>27.963000000000001</v>
      </c>
      <c r="EB9">
        <v>27.434000000000001</v>
      </c>
      <c r="EC9">
        <v>28.686</v>
      </c>
      <c r="ED9">
        <v>27.471</v>
      </c>
      <c r="EE9">
        <v>28.008000000000003</v>
      </c>
      <c r="EF9">
        <v>27.876000000000001</v>
      </c>
      <c r="EG9">
        <v>28.045000000000002</v>
      </c>
      <c r="EH9">
        <v>28.381</v>
      </c>
      <c r="EI9">
        <v>27.549000000000003</v>
      </c>
      <c r="EJ9">
        <v>27.006</v>
      </c>
      <c r="EK9">
        <v>26.957000000000001</v>
      </c>
      <c r="EL9">
        <v>27.3</v>
      </c>
      <c r="EM9">
        <v>27.917000000000002</v>
      </c>
      <c r="EN9">
        <v>28.056000000000001</v>
      </c>
      <c r="EO9">
        <v>28.82</v>
      </c>
      <c r="EP9">
        <v>27.62</v>
      </c>
      <c r="EQ9">
        <v>28.27</v>
      </c>
      <c r="ER9">
        <v>28.127000000000002</v>
      </c>
      <c r="ES9">
        <v>28.277000000000001</v>
      </c>
      <c r="ET9">
        <v>28.614000000000001</v>
      </c>
      <c r="EU9">
        <v>27.823</v>
      </c>
      <c r="EV9">
        <v>27.296000000000003</v>
      </c>
      <c r="EW9">
        <v>27.273</v>
      </c>
      <c r="EX9">
        <v>27.593</v>
      </c>
      <c r="EY9">
        <v>28.178000000000001</v>
      </c>
      <c r="EZ9">
        <v>28.269000000000002</v>
      </c>
      <c r="FA9">
        <v>28.416</v>
      </c>
      <c r="FB9">
        <v>28.316000000000003</v>
      </c>
      <c r="FC9">
        <v>28.531000000000002</v>
      </c>
      <c r="FD9">
        <v>28.124000000000002</v>
      </c>
      <c r="FE9">
        <v>28.781000000000002</v>
      </c>
      <c r="FF9">
        <v>28.557000000000002</v>
      </c>
      <c r="FG9">
        <v>27.743000000000002</v>
      </c>
      <c r="FH9">
        <v>27.585000000000001</v>
      </c>
      <c r="FI9">
        <v>27.296000000000003</v>
      </c>
      <c r="FJ9">
        <v>27.64</v>
      </c>
      <c r="FK9">
        <v>28.721</v>
      </c>
      <c r="FL9">
        <v>28.483000000000001</v>
      </c>
      <c r="FM9">
        <v>28.583000000000002</v>
      </c>
      <c r="FN9">
        <v>28.514000000000003</v>
      </c>
      <c r="FO9">
        <v>28.487000000000002</v>
      </c>
      <c r="FP9">
        <v>28.107000000000003</v>
      </c>
      <c r="FQ9">
        <v>29.016000000000002</v>
      </c>
      <c r="FR9">
        <v>28.511000000000003</v>
      </c>
      <c r="FS9">
        <v>28.077000000000002</v>
      </c>
      <c r="FT9">
        <v>27.875</v>
      </c>
      <c r="FU9">
        <v>27.876000000000001</v>
      </c>
      <c r="FV9">
        <v>27.918000000000003</v>
      </c>
      <c r="FW9">
        <v>28.97</v>
      </c>
      <c r="FX9">
        <v>28.236000000000001</v>
      </c>
      <c r="FY9">
        <v>29.341000000000001</v>
      </c>
      <c r="FZ9">
        <v>28.697000000000003</v>
      </c>
      <c r="GA9">
        <v>28.454000000000001</v>
      </c>
      <c r="GB9">
        <v>28.637</v>
      </c>
      <c r="GC9">
        <v>29.249000000000002</v>
      </c>
      <c r="GD9">
        <v>28.77</v>
      </c>
      <c r="GE9">
        <v>28.266000000000002</v>
      </c>
      <c r="GF9">
        <v>28.406000000000002</v>
      </c>
      <c r="GG9">
        <v>27.564</v>
      </c>
      <c r="GH9">
        <v>28.414000000000001</v>
      </c>
      <c r="GI9">
        <v>29.219000000000001</v>
      </c>
      <c r="GJ9">
        <v>28.486000000000001</v>
      </c>
      <c r="GK9">
        <v>29.591000000000001</v>
      </c>
      <c r="GL9">
        <v>28.946000000000002</v>
      </c>
      <c r="GM9">
        <v>28.688000000000002</v>
      </c>
      <c r="GN9">
        <v>28.885000000000002</v>
      </c>
      <c r="GO9">
        <v>29.238000000000003</v>
      </c>
      <c r="GP9">
        <v>29.298000000000002</v>
      </c>
      <c r="GQ9">
        <v>28.498000000000001</v>
      </c>
      <c r="GR9">
        <v>28.361000000000001</v>
      </c>
      <c r="GS9">
        <v>28.078000000000003</v>
      </c>
      <c r="GT9">
        <v>28.651</v>
      </c>
      <c r="GU9">
        <v>29.467000000000002</v>
      </c>
      <c r="GV9">
        <v>28.725000000000001</v>
      </c>
      <c r="GW9">
        <v>29.853000000000002</v>
      </c>
      <c r="GX9">
        <v>28.662000000000003</v>
      </c>
    </row>
    <row r="10" spans="1:206" x14ac:dyDescent="0.2">
      <c r="A10" s="243" t="s">
        <v>134</v>
      </c>
      <c r="B10" s="244" t="s">
        <v>149</v>
      </c>
      <c r="C10">
        <v>27.1875</v>
      </c>
      <c r="D10">
        <v>26</v>
      </c>
      <c r="E10">
        <v>32.5</v>
      </c>
      <c r="F10">
        <v>33.25</v>
      </c>
      <c r="G10">
        <v>33.25</v>
      </c>
      <c r="H10">
        <v>31</v>
      </c>
      <c r="I10">
        <v>29.75</v>
      </c>
      <c r="J10">
        <v>29.75</v>
      </c>
      <c r="K10">
        <v>36.5</v>
      </c>
      <c r="L10">
        <v>45.25</v>
      </c>
      <c r="M10">
        <v>52.25</v>
      </c>
      <c r="N10">
        <v>40.25</v>
      </c>
      <c r="O10">
        <v>36.25</v>
      </c>
      <c r="P10">
        <v>35.5</v>
      </c>
      <c r="Q10">
        <v>37.75</v>
      </c>
      <c r="R10">
        <v>28.5</v>
      </c>
      <c r="S10">
        <v>27.5</v>
      </c>
      <c r="T10">
        <v>25</v>
      </c>
      <c r="U10">
        <v>23.5</v>
      </c>
      <c r="V10">
        <v>24.5</v>
      </c>
      <c r="W10">
        <v>28.5</v>
      </c>
      <c r="X10">
        <v>38.75</v>
      </c>
      <c r="Y10">
        <v>47.5</v>
      </c>
      <c r="Z10">
        <v>37.5</v>
      </c>
      <c r="AA10">
        <v>28</v>
      </c>
      <c r="AB10">
        <v>25.5</v>
      </c>
      <c r="AC10">
        <v>29</v>
      </c>
      <c r="AD10">
        <v>19.25</v>
      </c>
      <c r="AE10">
        <v>21.5</v>
      </c>
      <c r="AF10">
        <v>18.5</v>
      </c>
      <c r="AG10">
        <v>26.5</v>
      </c>
      <c r="AH10">
        <v>26.5</v>
      </c>
      <c r="AI10">
        <v>32.5</v>
      </c>
      <c r="AJ10">
        <v>36.5</v>
      </c>
      <c r="AK10">
        <v>45.5</v>
      </c>
      <c r="AL10">
        <v>29.25</v>
      </c>
      <c r="AM10">
        <v>30.5</v>
      </c>
      <c r="AN10">
        <v>26</v>
      </c>
      <c r="AO10">
        <v>28.75</v>
      </c>
      <c r="AP10">
        <v>19.25</v>
      </c>
      <c r="AQ10">
        <v>21.5</v>
      </c>
      <c r="AR10">
        <v>18.5</v>
      </c>
      <c r="AS10">
        <v>25.5</v>
      </c>
      <c r="AT10">
        <v>25.5</v>
      </c>
      <c r="AU10">
        <v>30.5</v>
      </c>
      <c r="AV10">
        <v>27.5</v>
      </c>
      <c r="AW10">
        <v>36.5</v>
      </c>
      <c r="AX10">
        <v>23.25</v>
      </c>
      <c r="AY10">
        <v>27.5</v>
      </c>
      <c r="AZ10">
        <v>23.5</v>
      </c>
      <c r="BA10">
        <v>26.25</v>
      </c>
      <c r="BB10">
        <v>19.5</v>
      </c>
      <c r="BC10">
        <v>21.75</v>
      </c>
      <c r="BD10">
        <v>18.75</v>
      </c>
      <c r="BE10">
        <v>25.75</v>
      </c>
      <c r="BF10">
        <v>25.75</v>
      </c>
      <c r="BG10">
        <v>30.75</v>
      </c>
      <c r="BH10">
        <v>27.75</v>
      </c>
      <c r="BI10">
        <v>36.75</v>
      </c>
      <c r="BJ10">
        <v>23.5</v>
      </c>
      <c r="BK10">
        <v>27.75</v>
      </c>
      <c r="BL10">
        <v>23.75</v>
      </c>
      <c r="BM10">
        <v>26.5</v>
      </c>
      <c r="BN10">
        <v>28.85</v>
      </c>
      <c r="BO10">
        <v>31.1</v>
      </c>
      <c r="BP10">
        <v>28.1</v>
      </c>
      <c r="BQ10">
        <v>35.1</v>
      </c>
      <c r="BR10">
        <v>35.1</v>
      </c>
      <c r="BS10">
        <v>41.1</v>
      </c>
      <c r="BT10">
        <v>48.1</v>
      </c>
      <c r="BU10">
        <v>57.1</v>
      </c>
      <c r="BV10">
        <v>39.85</v>
      </c>
      <c r="BW10">
        <v>40.1</v>
      </c>
      <c r="BX10">
        <v>36.1</v>
      </c>
      <c r="BY10">
        <v>38.85</v>
      </c>
      <c r="BZ10">
        <v>29.2</v>
      </c>
      <c r="CA10">
        <v>31.45</v>
      </c>
      <c r="CB10">
        <v>28.45</v>
      </c>
      <c r="CC10">
        <v>35.450000000000003</v>
      </c>
      <c r="CD10">
        <v>35.450000000000003</v>
      </c>
      <c r="CE10">
        <v>41.45</v>
      </c>
      <c r="CF10">
        <v>48.45</v>
      </c>
      <c r="CG10">
        <v>57.45</v>
      </c>
      <c r="CH10">
        <v>40.200000000000003</v>
      </c>
      <c r="CI10">
        <v>40.450000000000003</v>
      </c>
      <c r="CJ10">
        <v>36.450000000000003</v>
      </c>
      <c r="CK10">
        <v>39.200000000000003</v>
      </c>
      <c r="CL10">
        <v>29.7</v>
      </c>
      <c r="CM10">
        <v>31.95</v>
      </c>
      <c r="CN10">
        <v>28.95</v>
      </c>
      <c r="CO10">
        <v>36</v>
      </c>
      <c r="CP10">
        <v>36</v>
      </c>
      <c r="CQ10">
        <v>42</v>
      </c>
      <c r="CR10">
        <v>49</v>
      </c>
      <c r="CS10">
        <v>58</v>
      </c>
      <c r="CT10">
        <v>40.700000000000003</v>
      </c>
      <c r="CU10">
        <v>41</v>
      </c>
      <c r="CV10">
        <v>37</v>
      </c>
      <c r="CW10">
        <v>39.700000000000003</v>
      </c>
      <c r="CX10">
        <v>30.2</v>
      </c>
      <c r="CY10">
        <v>32.450000000000003</v>
      </c>
      <c r="CZ10">
        <v>29.45</v>
      </c>
      <c r="DA10">
        <v>36.75</v>
      </c>
      <c r="DB10">
        <v>36.75</v>
      </c>
      <c r="DC10">
        <v>42.75</v>
      </c>
      <c r="DD10">
        <v>49.75</v>
      </c>
      <c r="DE10">
        <v>58.75</v>
      </c>
      <c r="DF10">
        <v>41.2</v>
      </c>
      <c r="DG10">
        <v>41.75</v>
      </c>
      <c r="DH10">
        <v>37.75</v>
      </c>
      <c r="DI10">
        <v>40.200000000000003</v>
      </c>
      <c r="DJ10">
        <v>30.7</v>
      </c>
      <c r="DK10">
        <v>32.950000000000003</v>
      </c>
      <c r="DL10">
        <v>29.95</v>
      </c>
      <c r="DM10">
        <v>37.25</v>
      </c>
      <c r="DN10">
        <v>37.25</v>
      </c>
      <c r="DO10">
        <v>43.25</v>
      </c>
      <c r="DP10">
        <v>50.25</v>
      </c>
      <c r="DQ10">
        <v>59.25</v>
      </c>
      <c r="DR10">
        <v>41.7</v>
      </c>
      <c r="DS10">
        <v>42.25</v>
      </c>
      <c r="DT10">
        <v>38.25</v>
      </c>
      <c r="DU10">
        <v>40.700000000000003</v>
      </c>
      <c r="DV10">
        <v>30.95</v>
      </c>
      <c r="DW10">
        <v>33.200000000000003</v>
      </c>
      <c r="DX10">
        <v>30.2</v>
      </c>
      <c r="DY10">
        <v>37.5</v>
      </c>
      <c r="DZ10">
        <v>37.5</v>
      </c>
      <c r="EA10">
        <v>43.5</v>
      </c>
      <c r="EB10">
        <v>50.5</v>
      </c>
      <c r="EC10">
        <v>59.5</v>
      </c>
      <c r="ED10">
        <v>41.95</v>
      </c>
      <c r="EE10">
        <v>42.5</v>
      </c>
      <c r="EF10">
        <v>38.5</v>
      </c>
      <c r="EG10">
        <v>40.950000000000003</v>
      </c>
      <c r="EH10">
        <v>31.7</v>
      </c>
      <c r="EI10">
        <v>33.950000000000003</v>
      </c>
      <c r="EJ10">
        <v>30.95</v>
      </c>
      <c r="EK10">
        <v>38.25</v>
      </c>
      <c r="EL10">
        <v>38.25</v>
      </c>
      <c r="EM10">
        <v>44.25</v>
      </c>
      <c r="EN10">
        <v>51.25</v>
      </c>
      <c r="EO10">
        <v>60.25</v>
      </c>
      <c r="EP10">
        <v>42.2</v>
      </c>
      <c r="EQ10">
        <v>43.25</v>
      </c>
      <c r="ER10">
        <v>39.25</v>
      </c>
      <c r="ES10">
        <v>41.2</v>
      </c>
      <c r="ET10">
        <v>32.450000000000003</v>
      </c>
      <c r="EU10">
        <v>34.700000000000003</v>
      </c>
      <c r="EV10">
        <v>31.7</v>
      </c>
      <c r="EW10">
        <v>39</v>
      </c>
      <c r="EX10">
        <v>39</v>
      </c>
      <c r="EY10">
        <v>45</v>
      </c>
      <c r="EZ10">
        <v>52</v>
      </c>
      <c r="FA10">
        <v>60.95</v>
      </c>
      <c r="FB10">
        <v>42.45</v>
      </c>
      <c r="FC10">
        <v>44</v>
      </c>
      <c r="FD10">
        <v>40</v>
      </c>
      <c r="FE10">
        <v>41.45</v>
      </c>
      <c r="FF10">
        <v>33.200000000000003</v>
      </c>
      <c r="FG10">
        <v>35.450000000000003</v>
      </c>
      <c r="FH10">
        <v>32.450000000000003</v>
      </c>
      <c r="FI10">
        <v>39.75</v>
      </c>
      <c r="FJ10">
        <v>39.75</v>
      </c>
      <c r="FK10">
        <v>45.75</v>
      </c>
      <c r="FL10">
        <v>52.75</v>
      </c>
      <c r="FM10">
        <v>61.2</v>
      </c>
      <c r="FN10">
        <v>42.7</v>
      </c>
      <c r="FO10">
        <v>44.75</v>
      </c>
      <c r="FP10">
        <v>40.75</v>
      </c>
      <c r="FQ10">
        <v>41.7</v>
      </c>
      <c r="FR10">
        <v>33.25</v>
      </c>
      <c r="FS10">
        <v>35.5</v>
      </c>
      <c r="FT10">
        <v>32.5</v>
      </c>
      <c r="FU10">
        <v>39.799999999999997</v>
      </c>
      <c r="FV10">
        <v>39.799999999999997</v>
      </c>
      <c r="FW10">
        <v>45.8</v>
      </c>
      <c r="FX10">
        <v>52.8</v>
      </c>
      <c r="FY10">
        <v>61.45</v>
      </c>
      <c r="FZ10">
        <v>42.95</v>
      </c>
      <c r="GA10">
        <v>44.8</v>
      </c>
      <c r="GB10">
        <v>40.799999999999997</v>
      </c>
      <c r="GC10">
        <v>41.95</v>
      </c>
      <c r="GD10">
        <v>33.299999999999997</v>
      </c>
      <c r="GE10">
        <v>35.549999999999997</v>
      </c>
      <c r="GF10">
        <v>32.549999999999997</v>
      </c>
      <c r="GG10">
        <v>39.85</v>
      </c>
      <c r="GH10">
        <v>39.85</v>
      </c>
      <c r="GI10">
        <v>45.85</v>
      </c>
      <c r="GJ10">
        <v>52.85</v>
      </c>
      <c r="GK10">
        <v>61.7</v>
      </c>
      <c r="GL10">
        <v>43.2</v>
      </c>
      <c r="GM10">
        <v>44.85</v>
      </c>
      <c r="GN10">
        <v>40.85</v>
      </c>
      <c r="GO10">
        <v>42.2</v>
      </c>
      <c r="GP10">
        <v>33.35</v>
      </c>
      <c r="GQ10">
        <v>35.6</v>
      </c>
      <c r="GR10">
        <v>32.6</v>
      </c>
      <c r="GS10">
        <v>39.9</v>
      </c>
      <c r="GT10">
        <v>39.9</v>
      </c>
      <c r="GU10">
        <v>45.9</v>
      </c>
      <c r="GV10">
        <v>52.9</v>
      </c>
      <c r="GW10">
        <v>61.9</v>
      </c>
      <c r="GX10">
        <v>43.45</v>
      </c>
    </row>
    <row r="11" spans="1:206" x14ac:dyDescent="0.2">
      <c r="A11" s="243" t="s">
        <v>134</v>
      </c>
      <c r="B11" s="244" t="s">
        <v>179</v>
      </c>
      <c r="C11">
        <v>27.1875</v>
      </c>
      <c r="D11">
        <v>18.274999999999999</v>
      </c>
      <c r="E11">
        <v>23.855</v>
      </c>
      <c r="F11">
        <v>24.359000000000002</v>
      </c>
      <c r="G11">
        <v>23.732000000000003</v>
      </c>
      <c r="H11">
        <v>23.581</v>
      </c>
      <c r="I11">
        <v>21.917000000000002</v>
      </c>
      <c r="J11">
        <v>24.544</v>
      </c>
      <c r="K11">
        <v>24.208000000000002</v>
      </c>
      <c r="L11">
        <v>29.391000000000002</v>
      </c>
      <c r="M11">
        <v>28.887</v>
      </c>
      <c r="N11">
        <v>27.125</v>
      </c>
      <c r="O11">
        <v>24.434999999999999</v>
      </c>
      <c r="P11">
        <v>25.792000000000002</v>
      </c>
      <c r="Q11">
        <v>26.492000000000001</v>
      </c>
      <c r="R11">
        <v>13.935</v>
      </c>
      <c r="S11">
        <v>13.071000000000002</v>
      </c>
      <c r="T11">
        <v>13.46</v>
      </c>
      <c r="U11">
        <v>12.717000000000001</v>
      </c>
      <c r="V11">
        <v>13.581000000000001</v>
      </c>
      <c r="W11">
        <v>15.208</v>
      </c>
      <c r="X11">
        <v>15.423</v>
      </c>
      <c r="Y11">
        <v>15.952</v>
      </c>
      <c r="Z11">
        <v>14.292</v>
      </c>
      <c r="AA11">
        <v>14.395</v>
      </c>
      <c r="AB11">
        <v>14.4</v>
      </c>
      <c r="AC11">
        <v>15.137</v>
      </c>
      <c r="AD11">
        <v>14.3</v>
      </c>
      <c r="AE11">
        <v>14.077</v>
      </c>
      <c r="AF11">
        <v>14.019</v>
      </c>
      <c r="AG11">
        <v>13.834000000000001</v>
      </c>
      <c r="AH11">
        <v>11.991000000000001</v>
      </c>
      <c r="AI11">
        <v>13.167</v>
      </c>
      <c r="AJ11">
        <v>11.179</v>
      </c>
      <c r="AK11">
        <v>14.644</v>
      </c>
      <c r="AL11">
        <v>14.886000000000001</v>
      </c>
      <c r="AM11">
        <v>14.488000000000001</v>
      </c>
      <c r="AN11">
        <v>13.759</v>
      </c>
      <c r="AO11">
        <v>14.431000000000001</v>
      </c>
      <c r="AP11">
        <v>15.869000000000002</v>
      </c>
      <c r="AQ11">
        <v>15.882000000000001</v>
      </c>
      <c r="AR11">
        <v>15.726000000000001</v>
      </c>
      <c r="AS11">
        <v>14.887</v>
      </c>
      <c r="AT11">
        <v>12.996</v>
      </c>
      <c r="AU11">
        <v>11.498000000000001</v>
      </c>
      <c r="AV11">
        <v>12.1</v>
      </c>
      <c r="AW11">
        <v>16.352</v>
      </c>
      <c r="AX11">
        <v>15.072000000000001</v>
      </c>
      <c r="AY11">
        <v>13.997</v>
      </c>
      <c r="AZ11">
        <v>14.194000000000001</v>
      </c>
      <c r="BA11">
        <v>14.841000000000001</v>
      </c>
      <c r="BB11">
        <v>16.009</v>
      </c>
      <c r="BC11">
        <v>16.012</v>
      </c>
      <c r="BD11">
        <v>15.866000000000001</v>
      </c>
      <c r="BE11">
        <v>14.835000000000001</v>
      </c>
      <c r="BF11">
        <v>13.386000000000001</v>
      </c>
      <c r="BG11">
        <v>11.638</v>
      </c>
      <c r="BH11">
        <v>12.24</v>
      </c>
      <c r="BI11">
        <v>16.492000000000001</v>
      </c>
      <c r="BJ11">
        <v>15.19</v>
      </c>
      <c r="BK11">
        <v>14.016</v>
      </c>
      <c r="BL11">
        <v>14.209000000000001</v>
      </c>
      <c r="BM11">
        <v>14.551</v>
      </c>
      <c r="BN11">
        <v>17.714000000000002</v>
      </c>
      <c r="BO11">
        <v>17.809000000000001</v>
      </c>
      <c r="BP11">
        <v>17.75</v>
      </c>
      <c r="BQ11">
        <v>16.473000000000003</v>
      </c>
      <c r="BR11">
        <v>15.057</v>
      </c>
      <c r="BS11">
        <v>16.227</v>
      </c>
      <c r="BT11">
        <v>18.097000000000001</v>
      </c>
      <c r="BU11">
        <v>23.891000000000002</v>
      </c>
      <c r="BV11">
        <v>20.244</v>
      </c>
      <c r="BW11">
        <v>18.702999999999999</v>
      </c>
      <c r="BX11">
        <v>17.058</v>
      </c>
      <c r="BY11">
        <v>17.179000000000002</v>
      </c>
      <c r="BZ11">
        <v>17.894000000000002</v>
      </c>
      <c r="CA11">
        <v>18.031000000000002</v>
      </c>
      <c r="CB11">
        <v>17.737000000000002</v>
      </c>
      <c r="CC11">
        <v>17.148</v>
      </c>
      <c r="CD11">
        <v>15.237</v>
      </c>
      <c r="CE11">
        <v>15.304</v>
      </c>
      <c r="CF11">
        <v>19.113</v>
      </c>
      <c r="CG11">
        <v>23.669</v>
      </c>
      <c r="CH11">
        <v>21.481000000000002</v>
      </c>
      <c r="CI11">
        <v>18.882000000000001</v>
      </c>
      <c r="CJ11">
        <v>16.717000000000002</v>
      </c>
      <c r="CK11">
        <v>17.993000000000002</v>
      </c>
      <c r="CL11">
        <v>18.034000000000002</v>
      </c>
      <c r="CM11">
        <v>18.138999999999999</v>
      </c>
      <c r="CN11">
        <v>17.877000000000002</v>
      </c>
      <c r="CO11">
        <v>17.298000000000002</v>
      </c>
      <c r="CP11">
        <v>14.803000000000001</v>
      </c>
      <c r="CQ11">
        <v>16.557000000000002</v>
      </c>
      <c r="CR11">
        <v>19.243000000000002</v>
      </c>
      <c r="CS11">
        <v>23.797000000000001</v>
      </c>
      <c r="CT11">
        <v>21.569000000000003</v>
      </c>
      <c r="CU11">
        <v>19.032</v>
      </c>
      <c r="CV11">
        <v>16.837</v>
      </c>
      <c r="CW11">
        <v>18.132999999999999</v>
      </c>
      <c r="CX11">
        <v>17.885999999999999</v>
      </c>
      <c r="CY11">
        <v>18.349</v>
      </c>
      <c r="CZ11">
        <v>18.3</v>
      </c>
      <c r="DA11">
        <v>17.458000000000002</v>
      </c>
      <c r="DB11">
        <v>14.933</v>
      </c>
      <c r="DC11">
        <v>16.777000000000001</v>
      </c>
      <c r="DD11">
        <v>19.393000000000001</v>
      </c>
      <c r="DE11">
        <v>23.948</v>
      </c>
      <c r="DF11">
        <v>21.667000000000002</v>
      </c>
      <c r="DG11">
        <v>18.577000000000002</v>
      </c>
      <c r="DH11">
        <v>17.507000000000001</v>
      </c>
      <c r="DI11">
        <v>18.273</v>
      </c>
      <c r="DJ11">
        <v>18.086000000000002</v>
      </c>
      <c r="DK11">
        <v>18.569000000000003</v>
      </c>
      <c r="DL11">
        <v>18.52</v>
      </c>
      <c r="DM11">
        <v>17.678000000000001</v>
      </c>
      <c r="DN11">
        <v>15.133000000000001</v>
      </c>
      <c r="DO11">
        <v>16.997</v>
      </c>
      <c r="DP11">
        <v>18.717000000000002</v>
      </c>
      <c r="DQ11">
        <v>24.601000000000003</v>
      </c>
      <c r="DR11">
        <v>21.836000000000002</v>
      </c>
      <c r="DS11">
        <v>18.787000000000003</v>
      </c>
      <c r="DT11">
        <v>17.717000000000002</v>
      </c>
      <c r="DU11">
        <v>18.483000000000001</v>
      </c>
      <c r="DV11">
        <v>18.366</v>
      </c>
      <c r="DW11">
        <v>18.881</v>
      </c>
      <c r="DX11">
        <v>18.79</v>
      </c>
      <c r="DY11">
        <v>17.414000000000001</v>
      </c>
      <c r="DZ11">
        <v>15.997</v>
      </c>
      <c r="EA11">
        <v>17.257000000000001</v>
      </c>
      <c r="EB11">
        <v>18.987000000000002</v>
      </c>
      <c r="EC11">
        <v>24.871000000000002</v>
      </c>
      <c r="ED11">
        <v>20.923999999999999</v>
      </c>
      <c r="EE11">
        <v>19.682000000000002</v>
      </c>
      <c r="EF11">
        <v>17.986000000000001</v>
      </c>
      <c r="EG11">
        <v>18.079000000000001</v>
      </c>
      <c r="EH11">
        <v>18.994</v>
      </c>
      <c r="EI11">
        <v>18.999000000000002</v>
      </c>
      <c r="EJ11">
        <v>18.717000000000002</v>
      </c>
      <c r="EK11">
        <v>18.108000000000001</v>
      </c>
      <c r="EL11">
        <v>16.147000000000002</v>
      </c>
      <c r="EM11">
        <v>16.403000000000002</v>
      </c>
      <c r="EN11">
        <v>20.023</v>
      </c>
      <c r="EO11">
        <v>25.041</v>
      </c>
      <c r="EP11">
        <v>21.018000000000001</v>
      </c>
      <c r="EQ11">
        <v>19.852</v>
      </c>
      <c r="ER11">
        <v>18.135999999999999</v>
      </c>
      <c r="ES11">
        <v>18.209</v>
      </c>
      <c r="ET11">
        <v>19.263999999999999</v>
      </c>
      <c r="EU11">
        <v>19.159000000000002</v>
      </c>
      <c r="EV11">
        <v>18.867000000000001</v>
      </c>
      <c r="EW11">
        <v>18.278000000000002</v>
      </c>
      <c r="EX11">
        <v>16.297000000000001</v>
      </c>
      <c r="EY11">
        <v>16.672000000000001</v>
      </c>
      <c r="EZ11">
        <v>20.173000000000002</v>
      </c>
      <c r="FA11">
        <v>24.729000000000003</v>
      </c>
      <c r="FB11">
        <v>22.332000000000001</v>
      </c>
      <c r="FC11">
        <v>20.022000000000002</v>
      </c>
      <c r="FD11">
        <v>17.687000000000001</v>
      </c>
      <c r="FE11">
        <v>19.052</v>
      </c>
      <c r="FF11">
        <v>19.186</v>
      </c>
      <c r="FG11">
        <v>18.894000000000002</v>
      </c>
      <c r="FH11">
        <v>19.016999999999999</v>
      </c>
      <c r="FI11">
        <v>17.843</v>
      </c>
      <c r="FJ11">
        <v>15.793000000000001</v>
      </c>
      <c r="FK11">
        <v>18.057000000000002</v>
      </c>
      <c r="FL11">
        <v>20.323</v>
      </c>
      <c r="FM11">
        <v>24.877000000000002</v>
      </c>
      <c r="FN11">
        <v>22.462</v>
      </c>
      <c r="FO11">
        <v>19.507000000000001</v>
      </c>
      <c r="FP11">
        <v>17.184999999999999</v>
      </c>
      <c r="FQ11">
        <v>19.202999999999999</v>
      </c>
      <c r="FR11">
        <v>19.118000000000002</v>
      </c>
      <c r="FS11">
        <v>19.289000000000001</v>
      </c>
      <c r="FT11">
        <v>19.337</v>
      </c>
      <c r="FU11">
        <v>18.748000000000001</v>
      </c>
      <c r="FV11">
        <v>16.123000000000001</v>
      </c>
      <c r="FW11">
        <v>18.327000000000002</v>
      </c>
      <c r="FX11">
        <v>19.707000000000001</v>
      </c>
      <c r="FY11">
        <v>25.681000000000001</v>
      </c>
      <c r="FZ11">
        <v>22.761000000000003</v>
      </c>
      <c r="GA11">
        <v>19.144000000000002</v>
      </c>
      <c r="GB11">
        <v>18.147000000000002</v>
      </c>
      <c r="GC11">
        <v>19.522000000000002</v>
      </c>
      <c r="GD11">
        <v>19.398</v>
      </c>
      <c r="GE11">
        <v>19.544</v>
      </c>
      <c r="GF11">
        <v>19.899999999999999</v>
      </c>
      <c r="GG11">
        <v>17.922000000000001</v>
      </c>
      <c r="GH11">
        <v>17.077000000000002</v>
      </c>
      <c r="GI11">
        <v>18.597000000000001</v>
      </c>
      <c r="GJ11">
        <v>20.047000000000001</v>
      </c>
      <c r="GK11">
        <v>25.991</v>
      </c>
      <c r="GL11">
        <v>23.061</v>
      </c>
      <c r="GM11">
        <v>19.475000000000001</v>
      </c>
      <c r="GN11">
        <v>18.477</v>
      </c>
      <c r="GO11">
        <v>19.129000000000001</v>
      </c>
      <c r="GP11">
        <v>20.006</v>
      </c>
      <c r="GQ11">
        <v>19.873000000000001</v>
      </c>
      <c r="GR11">
        <v>19.967000000000002</v>
      </c>
      <c r="GS11">
        <v>18.813000000000002</v>
      </c>
      <c r="GT11">
        <v>17.397000000000002</v>
      </c>
      <c r="GU11">
        <v>18.856999999999999</v>
      </c>
      <c r="GV11">
        <v>20.378</v>
      </c>
      <c r="GW11">
        <v>26.291</v>
      </c>
      <c r="GX11">
        <v>22.154</v>
      </c>
    </row>
    <row r="12" spans="1:206" x14ac:dyDescent="0.2">
      <c r="A12" s="243" t="s">
        <v>132</v>
      </c>
      <c r="B12" s="244" t="s">
        <v>149</v>
      </c>
      <c r="C12">
        <v>29.5</v>
      </c>
      <c r="D12">
        <v>28.6</v>
      </c>
      <c r="E12">
        <v>34.5</v>
      </c>
      <c r="F12">
        <v>35</v>
      </c>
      <c r="G12">
        <v>34</v>
      </c>
      <c r="H12">
        <v>33.25</v>
      </c>
      <c r="I12">
        <v>31.5</v>
      </c>
      <c r="J12">
        <v>33.5</v>
      </c>
      <c r="K12">
        <v>39.5</v>
      </c>
      <c r="L12">
        <v>45.75</v>
      </c>
      <c r="M12">
        <v>53</v>
      </c>
      <c r="N12">
        <v>44.75</v>
      </c>
      <c r="O12">
        <v>37.75</v>
      </c>
      <c r="P12">
        <v>36.75</v>
      </c>
      <c r="Q12">
        <v>39.25</v>
      </c>
      <c r="R12">
        <v>39.75</v>
      </c>
      <c r="S12">
        <v>38.25</v>
      </c>
      <c r="T12">
        <v>36.75</v>
      </c>
      <c r="U12">
        <v>36.25</v>
      </c>
      <c r="V12">
        <v>36.75</v>
      </c>
      <c r="W12">
        <v>41.25</v>
      </c>
      <c r="X12">
        <v>55.25</v>
      </c>
      <c r="Y12">
        <v>61.5</v>
      </c>
      <c r="Z12">
        <v>48.5</v>
      </c>
      <c r="AA12">
        <v>38.25</v>
      </c>
      <c r="AB12">
        <v>38</v>
      </c>
      <c r="AC12">
        <v>39.25</v>
      </c>
      <c r="AD12">
        <v>40.25</v>
      </c>
      <c r="AE12">
        <v>38.86</v>
      </c>
      <c r="AF12">
        <v>37.479999999999997</v>
      </c>
      <c r="AG12">
        <v>37.01</v>
      </c>
      <c r="AH12">
        <v>37.479999999999997</v>
      </c>
      <c r="AI12">
        <v>41.65</v>
      </c>
      <c r="AJ12">
        <v>54.62</v>
      </c>
      <c r="AK12">
        <v>60.41</v>
      </c>
      <c r="AL12">
        <v>48.36</v>
      </c>
      <c r="AM12">
        <v>38.869999999999997</v>
      </c>
      <c r="AN12">
        <v>38.6</v>
      </c>
      <c r="AO12">
        <v>39.79</v>
      </c>
      <c r="AP12">
        <v>40.54</v>
      </c>
      <c r="AQ12">
        <v>39.14</v>
      </c>
      <c r="AR12">
        <v>37.74</v>
      </c>
      <c r="AS12">
        <v>37.270000000000003</v>
      </c>
      <c r="AT12">
        <v>37.74</v>
      </c>
      <c r="AU12">
        <v>41.94</v>
      </c>
      <c r="AV12">
        <v>55</v>
      </c>
      <c r="AW12">
        <v>60.83</v>
      </c>
      <c r="AX12">
        <v>48.7</v>
      </c>
      <c r="AY12">
        <v>39.14</v>
      </c>
      <c r="AZ12">
        <v>38.869999999999997</v>
      </c>
      <c r="BA12">
        <v>40.07</v>
      </c>
      <c r="BB12">
        <v>40.82</v>
      </c>
      <c r="BC12">
        <v>39.409999999999997</v>
      </c>
      <c r="BD12">
        <v>38</v>
      </c>
      <c r="BE12">
        <v>37.53</v>
      </c>
      <c r="BF12">
        <v>38</v>
      </c>
      <c r="BG12">
        <v>42.23</v>
      </c>
      <c r="BH12">
        <v>55.38</v>
      </c>
      <c r="BI12">
        <v>61.26</v>
      </c>
      <c r="BJ12">
        <v>49.04</v>
      </c>
      <c r="BK12">
        <v>39.409999999999997</v>
      </c>
      <c r="BL12">
        <v>39.15</v>
      </c>
      <c r="BM12">
        <v>40.35</v>
      </c>
      <c r="BN12">
        <v>41.1</v>
      </c>
      <c r="BO12">
        <v>39.68</v>
      </c>
      <c r="BP12">
        <v>38.26</v>
      </c>
      <c r="BQ12">
        <v>37.79</v>
      </c>
      <c r="BR12">
        <v>38.26</v>
      </c>
      <c r="BS12">
        <v>42.52</v>
      </c>
      <c r="BT12">
        <v>55.77</v>
      </c>
      <c r="BU12">
        <v>61.68</v>
      </c>
      <c r="BV12">
        <v>49.38</v>
      </c>
      <c r="BW12">
        <v>39.68</v>
      </c>
      <c r="BX12">
        <v>39.42</v>
      </c>
      <c r="BY12">
        <v>40.630000000000003</v>
      </c>
      <c r="BZ12">
        <v>41.38</v>
      </c>
      <c r="CA12">
        <v>39.950000000000003</v>
      </c>
      <c r="CB12">
        <v>38.53</v>
      </c>
      <c r="CC12">
        <v>38.049999999999997</v>
      </c>
      <c r="CD12">
        <v>38.53</v>
      </c>
      <c r="CE12">
        <v>42.81</v>
      </c>
      <c r="CF12">
        <v>56.15</v>
      </c>
      <c r="CG12">
        <v>62.1</v>
      </c>
      <c r="CH12">
        <v>49.72</v>
      </c>
      <c r="CI12">
        <v>39.96</v>
      </c>
      <c r="CJ12">
        <v>39.69</v>
      </c>
      <c r="CK12">
        <v>40.909999999999997</v>
      </c>
      <c r="CL12">
        <v>41.67</v>
      </c>
      <c r="CM12">
        <v>40.229999999999997</v>
      </c>
      <c r="CN12">
        <v>38.79</v>
      </c>
      <c r="CO12">
        <v>38.31</v>
      </c>
      <c r="CP12">
        <v>38.79</v>
      </c>
      <c r="CQ12">
        <v>43.1</v>
      </c>
      <c r="CR12">
        <v>56.53</v>
      </c>
      <c r="CS12">
        <v>62.52</v>
      </c>
      <c r="CT12">
        <v>50.06</v>
      </c>
      <c r="CU12">
        <v>40.229999999999997</v>
      </c>
      <c r="CV12">
        <v>39.97</v>
      </c>
      <c r="CW12">
        <v>41.19</v>
      </c>
      <c r="CX12">
        <v>41.95</v>
      </c>
      <c r="CY12">
        <v>40.5</v>
      </c>
      <c r="CZ12">
        <v>39.049999999999997</v>
      </c>
      <c r="DA12">
        <v>38.57</v>
      </c>
      <c r="DB12">
        <v>39.049999999999997</v>
      </c>
      <c r="DC12">
        <v>43.4</v>
      </c>
      <c r="DD12">
        <v>56.91</v>
      </c>
      <c r="DE12">
        <v>62.95</v>
      </c>
      <c r="DF12">
        <v>50.4</v>
      </c>
      <c r="DG12">
        <v>40.5</v>
      </c>
      <c r="DH12">
        <v>40.24</v>
      </c>
      <c r="DI12">
        <v>41.47</v>
      </c>
      <c r="DJ12">
        <v>42.23</v>
      </c>
      <c r="DK12">
        <v>40.770000000000003</v>
      </c>
      <c r="DL12">
        <v>39.31</v>
      </c>
      <c r="DM12">
        <v>38.83</v>
      </c>
      <c r="DN12">
        <v>39.31</v>
      </c>
      <c r="DO12">
        <v>43.69</v>
      </c>
      <c r="DP12">
        <v>57.3</v>
      </c>
      <c r="DQ12">
        <v>63.37</v>
      </c>
      <c r="DR12">
        <v>50.74</v>
      </c>
      <c r="DS12">
        <v>40.770000000000003</v>
      </c>
      <c r="DT12">
        <v>40.520000000000003</v>
      </c>
      <c r="DU12">
        <v>41.75</v>
      </c>
      <c r="DV12">
        <v>42.51</v>
      </c>
      <c r="DW12">
        <v>41.04</v>
      </c>
      <c r="DX12">
        <v>39.58</v>
      </c>
      <c r="DY12">
        <v>39.090000000000003</v>
      </c>
      <c r="DZ12">
        <v>39.58</v>
      </c>
      <c r="EA12">
        <v>43.98</v>
      </c>
      <c r="EB12">
        <v>57.68</v>
      </c>
      <c r="EC12">
        <v>63.79</v>
      </c>
      <c r="ED12">
        <v>51.07</v>
      </c>
      <c r="EE12">
        <v>41.05</v>
      </c>
      <c r="EF12">
        <v>40.79</v>
      </c>
      <c r="EG12">
        <v>42.02</v>
      </c>
      <c r="EH12">
        <v>42.79</v>
      </c>
      <c r="EI12">
        <v>41.32</v>
      </c>
      <c r="EJ12">
        <v>39.840000000000003</v>
      </c>
      <c r="EK12">
        <v>39.35</v>
      </c>
      <c r="EL12">
        <v>39.840000000000003</v>
      </c>
      <c r="EM12">
        <v>44.27</v>
      </c>
      <c r="EN12">
        <v>58.06</v>
      </c>
      <c r="EO12">
        <v>64.22</v>
      </c>
      <c r="EP12">
        <v>51.41</v>
      </c>
      <c r="EQ12">
        <v>41.32</v>
      </c>
      <c r="ER12">
        <v>41.06</v>
      </c>
      <c r="ES12">
        <v>42.3</v>
      </c>
      <c r="ET12">
        <v>43.08</v>
      </c>
      <c r="EU12">
        <v>41.59</v>
      </c>
      <c r="EV12">
        <v>40.1</v>
      </c>
      <c r="EW12">
        <v>39.61</v>
      </c>
      <c r="EX12">
        <v>40.1</v>
      </c>
      <c r="EY12">
        <v>44.56</v>
      </c>
      <c r="EZ12">
        <v>58.44</v>
      </c>
      <c r="FA12">
        <v>64.64</v>
      </c>
      <c r="FB12">
        <v>51.75</v>
      </c>
      <c r="FC12">
        <v>41.59</v>
      </c>
      <c r="FD12">
        <v>41.34</v>
      </c>
      <c r="FE12">
        <v>42.58</v>
      </c>
      <c r="FF12">
        <v>43.36</v>
      </c>
      <c r="FG12">
        <v>41.86</v>
      </c>
      <c r="FH12">
        <v>40.36</v>
      </c>
      <c r="FI12">
        <v>39.869999999999997</v>
      </c>
      <c r="FJ12">
        <v>40.36</v>
      </c>
      <c r="FK12">
        <v>44.86</v>
      </c>
      <c r="FL12">
        <v>58.83</v>
      </c>
      <c r="FM12">
        <v>65.06</v>
      </c>
      <c r="FN12">
        <v>52.09</v>
      </c>
      <c r="FO12">
        <v>41.86</v>
      </c>
      <c r="FP12">
        <v>41.61</v>
      </c>
      <c r="FQ12">
        <v>42.86</v>
      </c>
      <c r="FR12">
        <v>43.64</v>
      </c>
      <c r="FS12">
        <v>42.13</v>
      </c>
      <c r="FT12">
        <v>40.630000000000003</v>
      </c>
      <c r="FU12">
        <v>40.119999999999997</v>
      </c>
      <c r="FV12">
        <v>40.630000000000003</v>
      </c>
      <c r="FW12">
        <v>45.15</v>
      </c>
      <c r="FX12">
        <v>59.21</v>
      </c>
      <c r="FY12">
        <v>65.489999999999995</v>
      </c>
      <c r="FZ12">
        <v>52.43</v>
      </c>
      <c r="GA12">
        <v>42.13</v>
      </c>
      <c r="GB12">
        <v>41.88</v>
      </c>
      <c r="GC12">
        <v>43.14</v>
      </c>
      <c r="GD12">
        <v>43.92</v>
      </c>
      <c r="GE12">
        <v>42.41</v>
      </c>
      <c r="GF12">
        <v>40.89</v>
      </c>
      <c r="GG12">
        <v>40.380000000000003</v>
      </c>
      <c r="GH12">
        <v>40.89</v>
      </c>
      <c r="GI12">
        <v>45.44</v>
      </c>
      <c r="GJ12">
        <v>59.59</v>
      </c>
      <c r="GK12">
        <v>65.91</v>
      </c>
      <c r="GL12">
        <v>52.77</v>
      </c>
      <c r="GM12">
        <v>42.41</v>
      </c>
      <c r="GN12">
        <v>42.16</v>
      </c>
      <c r="GO12">
        <v>43.42</v>
      </c>
      <c r="GP12">
        <v>44.2</v>
      </c>
      <c r="GQ12">
        <v>42.68</v>
      </c>
      <c r="GR12">
        <v>41.15</v>
      </c>
      <c r="GS12">
        <v>40.64</v>
      </c>
      <c r="GT12">
        <v>41.15</v>
      </c>
      <c r="GU12">
        <v>45.73</v>
      </c>
      <c r="GV12">
        <v>59.97</v>
      </c>
      <c r="GW12">
        <v>66.33</v>
      </c>
      <c r="GX12">
        <v>53.11</v>
      </c>
    </row>
    <row r="13" spans="1:206" x14ac:dyDescent="0.2">
      <c r="A13" s="243" t="s">
        <v>132</v>
      </c>
      <c r="B13" s="244" t="s">
        <v>179</v>
      </c>
      <c r="C13">
        <v>23.5</v>
      </c>
      <c r="D13">
        <v>18.937000000000001</v>
      </c>
      <c r="E13">
        <v>22.234000000000002</v>
      </c>
      <c r="F13">
        <v>23.605</v>
      </c>
      <c r="G13">
        <v>23.893000000000001</v>
      </c>
      <c r="H13">
        <v>24.028000000000002</v>
      </c>
      <c r="I13">
        <v>24.417000000000002</v>
      </c>
      <c r="J13">
        <v>23.968</v>
      </c>
      <c r="K13">
        <v>23.458000000000002</v>
      </c>
      <c r="L13">
        <v>30.593</v>
      </c>
      <c r="M13">
        <v>31.258000000000003</v>
      </c>
      <c r="N13">
        <v>25.074999999999999</v>
      </c>
      <c r="O13">
        <v>26.032</v>
      </c>
      <c r="P13">
        <v>24.146000000000001</v>
      </c>
      <c r="Q13">
        <v>23.976000000000003</v>
      </c>
      <c r="R13">
        <v>24.77</v>
      </c>
      <c r="S13">
        <v>25.232000000000003</v>
      </c>
      <c r="T13">
        <v>24.835000000000001</v>
      </c>
      <c r="U13">
        <v>24.417000000000002</v>
      </c>
      <c r="V13">
        <v>24.173000000000002</v>
      </c>
      <c r="W13">
        <v>25.021000000000001</v>
      </c>
      <c r="X13">
        <v>27.633000000000003</v>
      </c>
      <c r="Y13">
        <v>31.411000000000001</v>
      </c>
      <c r="Z13">
        <v>29.875</v>
      </c>
      <c r="AA13">
        <v>27.193000000000001</v>
      </c>
      <c r="AB13">
        <v>23.6</v>
      </c>
      <c r="AC13">
        <v>24.891000000000002</v>
      </c>
      <c r="AD13">
        <v>25.244</v>
      </c>
      <c r="AE13">
        <v>25.521000000000001</v>
      </c>
      <c r="AF13">
        <v>25.506</v>
      </c>
      <c r="AG13">
        <v>25.063000000000002</v>
      </c>
      <c r="AH13">
        <v>24.67</v>
      </c>
      <c r="AI13">
        <v>25.704999999999998</v>
      </c>
      <c r="AJ13">
        <v>27.243000000000002</v>
      </c>
      <c r="AK13">
        <v>30.22</v>
      </c>
      <c r="AL13">
        <v>29.257000000000001</v>
      </c>
      <c r="AM13">
        <v>27.245000000000001</v>
      </c>
      <c r="AN13">
        <v>24.55</v>
      </c>
      <c r="AO13">
        <v>25.395</v>
      </c>
      <c r="AP13">
        <v>25.349</v>
      </c>
      <c r="AQ13">
        <v>26.019000000000002</v>
      </c>
      <c r="AR13">
        <v>25.896000000000001</v>
      </c>
      <c r="AS13">
        <v>25.504999999999999</v>
      </c>
      <c r="AT13">
        <v>25.135000000000002</v>
      </c>
      <c r="AU13">
        <v>26.002000000000002</v>
      </c>
      <c r="AV13">
        <v>26.366</v>
      </c>
      <c r="AW13">
        <v>30.397000000000002</v>
      </c>
      <c r="AX13">
        <v>29.038</v>
      </c>
      <c r="AY13">
        <v>27.457000000000001</v>
      </c>
      <c r="AZ13">
        <v>25.016000000000002</v>
      </c>
      <c r="BA13">
        <v>25.751000000000001</v>
      </c>
      <c r="BB13">
        <v>25.684000000000001</v>
      </c>
      <c r="BC13">
        <v>26.346</v>
      </c>
      <c r="BD13">
        <v>26.273</v>
      </c>
      <c r="BE13">
        <v>25.804000000000002</v>
      </c>
      <c r="BF13">
        <v>25.723000000000003</v>
      </c>
      <c r="BG13">
        <v>26.286000000000001</v>
      </c>
      <c r="BH13">
        <v>26.201000000000001</v>
      </c>
      <c r="BI13">
        <v>29.911000000000001</v>
      </c>
      <c r="BJ13">
        <v>28.847000000000001</v>
      </c>
      <c r="BK13">
        <v>27.656000000000002</v>
      </c>
      <c r="BL13">
        <v>25.452000000000002</v>
      </c>
      <c r="BM13">
        <v>25.889000000000003</v>
      </c>
      <c r="BN13">
        <v>26.229000000000003</v>
      </c>
      <c r="BO13">
        <v>26.661000000000001</v>
      </c>
      <c r="BP13">
        <v>26.625</v>
      </c>
      <c r="BQ13">
        <v>26.219000000000001</v>
      </c>
      <c r="BR13">
        <v>26.136000000000003</v>
      </c>
      <c r="BS13">
        <v>26.557000000000002</v>
      </c>
      <c r="BT13">
        <v>26.059000000000001</v>
      </c>
      <c r="BU13">
        <v>29.49</v>
      </c>
      <c r="BV13">
        <v>28.278000000000002</v>
      </c>
      <c r="BW13">
        <v>27.961000000000002</v>
      </c>
      <c r="BX13">
        <v>25.864999999999998</v>
      </c>
      <c r="BY13">
        <v>26.238</v>
      </c>
      <c r="BZ13">
        <v>26.504999999999999</v>
      </c>
      <c r="CA13">
        <v>26.974</v>
      </c>
      <c r="CB13">
        <v>26.837</v>
      </c>
      <c r="CC13">
        <v>26.666</v>
      </c>
      <c r="CD13">
        <v>26.48</v>
      </c>
      <c r="CE13">
        <v>26.537000000000003</v>
      </c>
      <c r="CF13">
        <v>26.754000000000001</v>
      </c>
      <c r="CG13">
        <v>28.343</v>
      </c>
      <c r="CH13">
        <v>28.637</v>
      </c>
      <c r="CI13">
        <v>28.158000000000001</v>
      </c>
      <c r="CJ13">
        <v>26.047000000000001</v>
      </c>
      <c r="CK13">
        <v>26.725000000000001</v>
      </c>
      <c r="CL13">
        <v>26.779</v>
      </c>
      <c r="CM13">
        <v>27.225000000000001</v>
      </c>
      <c r="CN13">
        <v>27.145</v>
      </c>
      <c r="CO13">
        <v>26.994</v>
      </c>
      <c r="CP13">
        <v>26.703000000000003</v>
      </c>
      <c r="CQ13">
        <v>27.062000000000001</v>
      </c>
      <c r="CR13">
        <v>26.741</v>
      </c>
      <c r="CS13">
        <v>28.096</v>
      </c>
      <c r="CT13">
        <v>28.605</v>
      </c>
      <c r="CU13">
        <v>28.358000000000001</v>
      </c>
      <c r="CV13">
        <v>26.397000000000002</v>
      </c>
      <c r="CW13">
        <v>27.014000000000003</v>
      </c>
      <c r="CX13">
        <v>26.826000000000001</v>
      </c>
      <c r="CY13">
        <v>27.489000000000001</v>
      </c>
      <c r="CZ13">
        <v>27.542000000000002</v>
      </c>
      <c r="DA13">
        <v>27.322000000000003</v>
      </c>
      <c r="DB13">
        <v>27.044</v>
      </c>
      <c r="DC13">
        <v>27.306000000000001</v>
      </c>
      <c r="DD13">
        <v>26.729000000000003</v>
      </c>
      <c r="DE13">
        <v>27.873000000000001</v>
      </c>
      <c r="DF13">
        <v>28.573</v>
      </c>
      <c r="DG13">
        <v>28.464000000000002</v>
      </c>
      <c r="DH13">
        <v>26.9</v>
      </c>
      <c r="DI13">
        <v>27.29</v>
      </c>
      <c r="DJ13">
        <v>27.078000000000003</v>
      </c>
      <c r="DK13">
        <v>27.739000000000001</v>
      </c>
      <c r="DL13">
        <v>27.806000000000001</v>
      </c>
      <c r="DM13">
        <v>27.599</v>
      </c>
      <c r="DN13">
        <v>27.329000000000001</v>
      </c>
      <c r="DO13">
        <v>27.539000000000001</v>
      </c>
      <c r="DP13">
        <v>25.99</v>
      </c>
      <c r="DQ13">
        <v>28.734999999999999</v>
      </c>
      <c r="DR13">
        <v>28.622</v>
      </c>
      <c r="DS13">
        <v>28.676000000000002</v>
      </c>
      <c r="DT13">
        <v>27.19</v>
      </c>
      <c r="DU13">
        <v>27.54</v>
      </c>
      <c r="DV13">
        <v>27.329000000000001</v>
      </c>
      <c r="DW13">
        <v>28.011000000000003</v>
      </c>
      <c r="DX13">
        <v>28.068000000000001</v>
      </c>
      <c r="DY13">
        <v>27.814</v>
      </c>
      <c r="DZ13">
        <v>27.721</v>
      </c>
      <c r="EA13">
        <v>27.76</v>
      </c>
      <c r="EB13">
        <v>26.032</v>
      </c>
      <c r="EC13">
        <v>28.679000000000002</v>
      </c>
      <c r="ED13">
        <v>28.191000000000003</v>
      </c>
      <c r="EE13">
        <v>28.966000000000001</v>
      </c>
      <c r="EF13">
        <v>27.469000000000001</v>
      </c>
      <c r="EG13">
        <v>27.61</v>
      </c>
      <c r="EH13">
        <v>27.777000000000001</v>
      </c>
      <c r="EI13">
        <v>28.226000000000003</v>
      </c>
      <c r="EJ13">
        <v>28.24</v>
      </c>
      <c r="EK13">
        <v>28.154</v>
      </c>
      <c r="EL13">
        <v>27.989000000000001</v>
      </c>
      <c r="EM13">
        <v>27.719000000000001</v>
      </c>
      <c r="EN13">
        <v>26.9</v>
      </c>
      <c r="EO13">
        <v>28.621000000000002</v>
      </c>
      <c r="EP13">
        <v>28.243000000000002</v>
      </c>
      <c r="EQ13">
        <v>29.166</v>
      </c>
      <c r="ER13">
        <v>27.748000000000001</v>
      </c>
      <c r="ES13">
        <v>27.862000000000002</v>
      </c>
      <c r="ET13">
        <v>27.998000000000001</v>
      </c>
      <c r="EU13">
        <v>28.451000000000001</v>
      </c>
      <c r="EV13">
        <v>28.481000000000002</v>
      </c>
      <c r="EW13">
        <v>28.406000000000002</v>
      </c>
      <c r="EX13">
        <v>28.243000000000002</v>
      </c>
      <c r="EY13">
        <v>27.927</v>
      </c>
      <c r="EZ13">
        <v>27.007000000000001</v>
      </c>
      <c r="FA13">
        <v>27.649000000000001</v>
      </c>
      <c r="FB13">
        <v>28.836000000000002</v>
      </c>
      <c r="FC13">
        <v>29.364999999999998</v>
      </c>
      <c r="FD13">
        <v>27.848000000000003</v>
      </c>
      <c r="FE13">
        <v>28.265000000000001</v>
      </c>
      <c r="FF13">
        <v>28.012</v>
      </c>
      <c r="FG13">
        <v>28.524999999999999</v>
      </c>
      <c r="FH13">
        <v>28.709</v>
      </c>
      <c r="FI13">
        <v>28.579000000000001</v>
      </c>
      <c r="FJ13">
        <v>28.397000000000002</v>
      </c>
      <c r="FK13">
        <v>28.407</v>
      </c>
      <c r="FL13">
        <v>27.124000000000002</v>
      </c>
      <c r="FM13">
        <v>27.68</v>
      </c>
      <c r="FN13">
        <v>28.951000000000001</v>
      </c>
      <c r="FO13">
        <v>29.471</v>
      </c>
      <c r="FP13">
        <v>27.94</v>
      </c>
      <c r="FQ13">
        <v>28.488000000000003</v>
      </c>
      <c r="FR13">
        <v>28.027000000000001</v>
      </c>
      <c r="FS13">
        <v>28.777000000000001</v>
      </c>
      <c r="FT13">
        <v>28.948</v>
      </c>
      <c r="FU13">
        <v>28.887</v>
      </c>
      <c r="FV13">
        <v>28.638000000000002</v>
      </c>
      <c r="FW13">
        <v>28.628</v>
      </c>
      <c r="FX13">
        <v>26.392000000000003</v>
      </c>
      <c r="FY13">
        <v>28.752000000000002</v>
      </c>
      <c r="FZ13">
        <v>29.066000000000003</v>
      </c>
      <c r="GA13">
        <v>29.576000000000001</v>
      </c>
      <c r="GB13">
        <v>28.344000000000001</v>
      </c>
      <c r="GC13">
        <v>28.711000000000002</v>
      </c>
      <c r="GD13">
        <v>28.208000000000002</v>
      </c>
      <c r="GE13">
        <v>28.934000000000001</v>
      </c>
      <c r="GF13">
        <v>29.211000000000002</v>
      </c>
      <c r="GG13">
        <v>28.962</v>
      </c>
      <c r="GH13">
        <v>28.925000000000001</v>
      </c>
      <c r="GI13">
        <v>28.811</v>
      </c>
      <c r="GJ13">
        <v>26.573</v>
      </c>
      <c r="GK13">
        <v>28.948</v>
      </c>
      <c r="GL13">
        <v>29.261000000000003</v>
      </c>
      <c r="GM13">
        <v>29.772000000000002</v>
      </c>
      <c r="GN13">
        <v>28.526</v>
      </c>
      <c r="GO13">
        <v>28.73</v>
      </c>
      <c r="GP13">
        <v>28.614000000000001</v>
      </c>
      <c r="GQ13">
        <v>29.133000000000003</v>
      </c>
      <c r="GR13">
        <v>29.338000000000001</v>
      </c>
      <c r="GS13">
        <v>29.213000000000001</v>
      </c>
      <c r="GT13">
        <v>29.113000000000003</v>
      </c>
      <c r="GU13">
        <v>29.006</v>
      </c>
      <c r="GV13">
        <v>26.754000000000001</v>
      </c>
      <c r="GW13">
        <v>29.143000000000001</v>
      </c>
      <c r="GX13">
        <v>28.937000000000001</v>
      </c>
    </row>
    <row r="14" spans="1:206" x14ac:dyDescent="0.2">
      <c r="A14" s="243" t="s">
        <v>128</v>
      </c>
      <c r="B14" s="244" t="s">
        <v>149</v>
      </c>
      <c r="C14">
        <v>27.5</v>
      </c>
      <c r="D14">
        <v>27.75</v>
      </c>
      <c r="E14">
        <v>32.5</v>
      </c>
      <c r="F14">
        <v>32.75</v>
      </c>
      <c r="G14">
        <v>32</v>
      </c>
      <c r="H14">
        <v>31.5</v>
      </c>
      <c r="I14">
        <v>31</v>
      </c>
      <c r="J14">
        <v>35.5</v>
      </c>
      <c r="K14">
        <v>43.5</v>
      </c>
      <c r="L14">
        <v>50</v>
      </c>
      <c r="M14">
        <v>58.5</v>
      </c>
      <c r="N14">
        <v>48</v>
      </c>
      <c r="O14">
        <v>35.75</v>
      </c>
      <c r="P14">
        <v>34.25</v>
      </c>
      <c r="Q14">
        <v>35</v>
      </c>
      <c r="R14">
        <v>35.5</v>
      </c>
      <c r="S14">
        <v>35</v>
      </c>
      <c r="T14">
        <v>35</v>
      </c>
      <c r="U14">
        <v>34.5</v>
      </c>
      <c r="V14">
        <v>34.5</v>
      </c>
      <c r="W14">
        <v>39</v>
      </c>
      <c r="X14">
        <v>53.5</v>
      </c>
      <c r="Y14">
        <v>60</v>
      </c>
      <c r="Z14">
        <v>47.5</v>
      </c>
      <c r="AA14">
        <v>37</v>
      </c>
      <c r="AB14">
        <v>35.5</v>
      </c>
      <c r="AC14">
        <v>35.5</v>
      </c>
      <c r="AD14">
        <v>36.15</v>
      </c>
      <c r="AE14">
        <v>35.68</v>
      </c>
      <c r="AF14">
        <v>35.68</v>
      </c>
      <c r="AG14">
        <v>35.22</v>
      </c>
      <c r="AH14">
        <v>35.22</v>
      </c>
      <c r="AI14">
        <v>39.39</v>
      </c>
      <c r="AJ14">
        <v>52.83</v>
      </c>
      <c r="AK14">
        <v>58.86</v>
      </c>
      <c r="AL14">
        <v>47.27</v>
      </c>
      <c r="AM14">
        <v>37.54</v>
      </c>
      <c r="AN14">
        <v>36.15</v>
      </c>
      <c r="AO14">
        <v>36.15</v>
      </c>
      <c r="AP14">
        <v>36.409999999999997</v>
      </c>
      <c r="AQ14">
        <v>35.950000000000003</v>
      </c>
      <c r="AR14">
        <v>35.950000000000003</v>
      </c>
      <c r="AS14">
        <v>35.479999999999997</v>
      </c>
      <c r="AT14">
        <v>35.479999999999997</v>
      </c>
      <c r="AU14">
        <v>39.68</v>
      </c>
      <c r="AV14">
        <v>53.22</v>
      </c>
      <c r="AW14">
        <v>59.29</v>
      </c>
      <c r="AX14">
        <v>47.62</v>
      </c>
      <c r="AY14">
        <v>37.82</v>
      </c>
      <c r="AZ14">
        <v>36.42</v>
      </c>
      <c r="BA14">
        <v>36.42</v>
      </c>
      <c r="BB14">
        <v>36.68</v>
      </c>
      <c r="BC14">
        <v>36.21</v>
      </c>
      <c r="BD14">
        <v>36.21</v>
      </c>
      <c r="BE14">
        <v>35.74</v>
      </c>
      <c r="BF14">
        <v>35.74</v>
      </c>
      <c r="BG14">
        <v>39.97</v>
      </c>
      <c r="BH14">
        <v>53.61</v>
      </c>
      <c r="BI14">
        <v>59.73</v>
      </c>
      <c r="BJ14">
        <v>47.97</v>
      </c>
      <c r="BK14">
        <v>38.090000000000003</v>
      </c>
      <c r="BL14">
        <v>36.68</v>
      </c>
      <c r="BM14">
        <v>36.68</v>
      </c>
      <c r="BN14">
        <v>36.950000000000003</v>
      </c>
      <c r="BO14">
        <v>36.479999999999997</v>
      </c>
      <c r="BP14">
        <v>36.479999999999997</v>
      </c>
      <c r="BQ14">
        <v>36</v>
      </c>
      <c r="BR14">
        <v>36</v>
      </c>
      <c r="BS14">
        <v>40.270000000000003</v>
      </c>
      <c r="BT14">
        <v>54.01</v>
      </c>
      <c r="BU14">
        <v>60.16</v>
      </c>
      <c r="BV14">
        <v>48.32</v>
      </c>
      <c r="BW14">
        <v>38.369999999999997</v>
      </c>
      <c r="BX14">
        <v>36.950000000000003</v>
      </c>
      <c r="BY14">
        <v>36.950000000000003</v>
      </c>
      <c r="BZ14">
        <v>37.22</v>
      </c>
      <c r="CA14">
        <v>36.74</v>
      </c>
      <c r="CB14">
        <v>36.74</v>
      </c>
      <c r="CC14">
        <v>36.26</v>
      </c>
      <c r="CD14">
        <v>36.26</v>
      </c>
      <c r="CE14">
        <v>40.56</v>
      </c>
      <c r="CF14">
        <v>54.4</v>
      </c>
      <c r="CG14">
        <v>60.6</v>
      </c>
      <c r="CH14">
        <v>48.67</v>
      </c>
      <c r="CI14">
        <v>38.65</v>
      </c>
      <c r="CJ14">
        <v>37.22</v>
      </c>
      <c r="CK14">
        <v>37.22</v>
      </c>
      <c r="CL14">
        <v>37.479999999999997</v>
      </c>
      <c r="CM14">
        <v>37</v>
      </c>
      <c r="CN14">
        <v>37</v>
      </c>
      <c r="CO14">
        <v>36.520000000000003</v>
      </c>
      <c r="CP14">
        <v>36.520000000000003</v>
      </c>
      <c r="CQ14">
        <v>40.85</v>
      </c>
      <c r="CR14">
        <v>54.79</v>
      </c>
      <c r="CS14">
        <v>61.04</v>
      </c>
      <c r="CT14">
        <v>49.02</v>
      </c>
      <c r="CU14">
        <v>38.93</v>
      </c>
      <c r="CV14">
        <v>37.49</v>
      </c>
      <c r="CW14">
        <v>37.49</v>
      </c>
      <c r="CX14">
        <v>37.75</v>
      </c>
      <c r="CY14">
        <v>37.270000000000003</v>
      </c>
      <c r="CZ14">
        <v>37.270000000000003</v>
      </c>
      <c r="DA14">
        <v>36.78</v>
      </c>
      <c r="DB14">
        <v>36.78</v>
      </c>
      <c r="DC14">
        <v>41.14</v>
      </c>
      <c r="DD14">
        <v>55.18</v>
      </c>
      <c r="DE14">
        <v>61.47</v>
      </c>
      <c r="DF14">
        <v>49.37</v>
      </c>
      <c r="DG14">
        <v>39.21</v>
      </c>
      <c r="DH14">
        <v>37.75</v>
      </c>
      <c r="DI14">
        <v>37.75</v>
      </c>
      <c r="DJ14">
        <v>38.020000000000003</v>
      </c>
      <c r="DK14">
        <v>37.53</v>
      </c>
      <c r="DL14">
        <v>37.53</v>
      </c>
      <c r="DM14">
        <v>37.049999999999997</v>
      </c>
      <c r="DN14">
        <v>37.049999999999997</v>
      </c>
      <c r="DO14">
        <v>41.43</v>
      </c>
      <c r="DP14">
        <v>55.57</v>
      </c>
      <c r="DQ14">
        <v>61.91</v>
      </c>
      <c r="DR14">
        <v>49.72</v>
      </c>
      <c r="DS14">
        <v>39.479999999999997</v>
      </c>
      <c r="DT14">
        <v>38.020000000000003</v>
      </c>
      <c r="DU14">
        <v>38.020000000000003</v>
      </c>
      <c r="DV14">
        <v>38.29</v>
      </c>
      <c r="DW14">
        <v>37.799999999999997</v>
      </c>
      <c r="DX14">
        <v>37.799999999999997</v>
      </c>
      <c r="DY14">
        <v>37.31</v>
      </c>
      <c r="DZ14">
        <v>37.31</v>
      </c>
      <c r="EA14">
        <v>41.72</v>
      </c>
      <c r="EB14">
        <v>55.96</v>
      </c>
      <c r="EC14">
        <v>62.34</v>
      </c>
      <c r="ED14">
        <v>50.07</v>
      </c>
      <c r="EE14">
        <v>39.76</v>
      </c>
      <c r="EF14">
        <v>38.29</v>
      </c>
      <c r="EG14">
        <v>38.29</v>
      </c>
      <c r="EH14">
        <v>38.56</v>
      </c>
      <c r="EI14">
        <v>38.06</v>
      </c>
      <c r="EJ14">
        <v>38.06</v>
      </c>
      <c r="EK14">
        <v>37.57</v>
      </c>
      <c r="EL14">
        <v>37.57</v>
      </c>
      <c r="EM14">
        <v>42.02</v>
      </c>
      <c r="EN14">
        <v>56.35</v>
      </c>
      <c r="EO14">
        <v>62.78</v>
      </c>
      <c r="EP14">
        <v>50.42</v>
      </c>
      <c r="EQ14">
        <v>40.04</v>
      </c>
      <c r="ER14">
        <v>38.56</v>
      </c>
      <c r="ES14">
        <v>38.56</v>
      </c>
      <c r="ET14">
        <v>38.82</v>
      </c>
      <c r="EU14">
        <v>38.33</v>
      </c>
      <c r="EV14">
        <v>38.33</v>
      </c>
      <c r="EW14">
        <v>37.83</v>
      </c>
      <c r="EX14">
        <v>37.83</v>
      </c>
      <c r="EY14">
        <v>42.31</v>
      </c>
      <c r="EZ14">
        <v>56.74</v>
      </c>
      <c r="FA14">
        <v>63.21</v>
      </c>
      <c r="FB14">
        <v>50.77</v>
      </c>
      <c r="FC14">
        <v>40.32</v>
      </c>
      <c r="FD14">
        <v>38.82</v>
      </c>
      <c r="FE14">
        <v>38.82</v>
      </c>
      <c r="FF14">
        <v>39.090000000000003</v>
      </c>
      <c r="FG14">
        <v>38.590000000000003</v>
      </c>
      <c r="FH14">
        <v>38.590000000000003</v>
      </c>
      <c r="FI14">
        <v>38.090000000000003</v>
      </c>
      <c r="FJ14">
        <v>38.090000000000003</v>
      </c>
      <c r="FK14">
        <v>42.6</v>
      </c>
      <c r="FL14">
        <v>57.14</v>
      </c>
      <c r="FM14">
        <v>63.65</v>
      </c>
      <c r="FN14">
        <v>51.12</v>
      </c>
      <c r="FO14">
        <v>40.6</v>
      </c>
      <c r="FP14">
        <v>39.090000000000003</v>
      </c>
      <c r="FQ14">
        <v>39.090000000000003</v>
      </c>
      <c r="FR14">
        <v>39.36</v>
      </c>
      <c r="FS14">
        <v>38.85</v>
      </c>
      <c r="FT14">
        <v>38.85</v>
      </c>
      <c r="FU14">
        <v>38.35</v>
      </c>
      <c r="FV14">
        <v>38.35</v>
      </c>
      <c r="FW14">
        <v>42.89</v>
      </c>
      <c r="FX14">
        <v>57.53</v>
      </c>
      <c r="FY14">
        <v>64.09</v>
      </c>
      <c r="FZ14">
        <v>51.47</v>
      </c>
      <c r="GA14">
        <v>40.869999999999997</v>
      </c>
      <c r="GB14">
        <v>39.36</v>
      </c>
      <c r="GC14">
        <v>39.36</v>
      </c>
      <c r="GD14">
        <v>39.630000000000003</v>
      </c>
      <c r="GE14">
        <v>39.119999999999997</v>
      </c>
      <c r="GF14">
        <v>39.119999999999997</v>
      </c>
      <c r="GG14">
        <v>38.61</v>
      </c>
      <c r="GH14">
        <v>38.61</v>
      </c>
      <c r="GI14">
        <v>43.18</v>
      </c>
      <c r="GJ14">
        <v>57.92</v>
      </c>
      <c r="GK14">
        <v>64.52</v>
      </c>
      <c r="GL14">
        <v>51.82</v>
      </c>
      <c r="GM14">
        <v>41.15</v>
      </c>
      <c r="GN14">
        <v>39.630000000000003</v>
      </c>
      <c r="GO14">
        <v>39.630000000000003</v>
      </c>
      <c r="GP14">
        <v>39.89</v>
      </c>
      <c r="GQ14">
        <v>39.380000000000003</v>
      </c>
      <c r="GR14">
        <v>39.380000000000003</v>
      </c>
      <c r="GS14">
        <v>38.869999999999997</v>
      </c>
      <c r="GT14">
        <v>38.869999999999997</v>
      </c>
      <c r="GU14">
        <v>43.48</v>
      </c>
      <c r="GV14">
        <v>58.31</v>
      </c>
      <c r="GW14">
        <v>64.959999999999994</v>
      </c>
      <c r="GX14">
        <v>52.17</v>
      </c>
    </row>
    <row r="15" spans="1:206" x14ac:dyDescent="0.2">
      <c r="A15" s="243" t="s">
        <v>128</v>
      </c>
      <c r="B15" s="244" t="s">
        <v>179</v>
      </c>
      <c r="C15">
        <v>21.5</v>
      </c>
      <c r="D15">
        <v>17.25</v>
      </c>
      <c r="E15">
        <v>20.387</v>
      </c>
      <c r="F15">
        <v>21.504000000000001</v>
      </c>
      <c r="G15">
        <v>21.75</v>
      </c>
      <c r="H15">
        <v>21.806000000000001</v>
      </c>
      <c r="I15">
        <v>21.983000000000001</v>
      </c>
      <c r="J15">
        <v>20.839000000000002</v>
      </c>
      <c r="K15">
        <v>19.792000000000002</v>
      </c>
      <c r="L15">
        <v>29.565000000000001</v>
      </c>
      <c r="M15">
        <v>30.194000000000003</v>
      </c>
      <c r="N15">
        <v>24.1</v>
      </c>
      <c r="O15">
        <v>24.532</v>
      </c>
      <c r="P15">
        <v>22.104000000000003</v>
      </c>
      <c r="Q15">
        <v>21.742000000000001</v>
      </c>
      <c r="R15">
        <v>22.492000000000001</v>
      </c>
      <c r="S15">
        <v>22.714000000000002</v>
      </c>
      <c r="T15">
        <v>21.952000000000002</v>
      </c>
      <c r="U15">
        <v>21.6</v>
      </c>
      <c r="V15">
        <v>21.411000000000001</v>
      </c>
      <c r="W15">
        <v>22.25</v>
      </c>
      <c r="X15">
        <v>26.734000000000002</v>
      </c>
      <c r="Y15">
        <v>30.452000000000002</v>
      </c>
      <c r="Z15">
        <v>28.792000000000002</v>
      </c>
      <c r="AA15">
        <v>24.919</v>
      </c>
      <c r="AB15">
        <v>20.85</v>
      </c>
      <c r="AC15">
        <v>21.831</v>
      </c>
      <c r="AD15">
        <v>23.009</v>
      </c>
      <c r="AE15">
        <v>23.062000000000001</v>
      </c>
      <c r="AF15">
        <v>22.785</v>
      </c>
      <c r="AG15">
        <v>22.33</v>
      </c>
      <c r="AH15">
        <v>21.954999999999998</v>
      </c>
      <c r="AI15">
        <v>23.079000000000001</v>
      </c>
      <c r="AJ15">
        <v>26.102</v>
      </c>
      <c r="AK15">
        <v>29.021000000000001</v>
      </c>
      <c r="AL15">
        <v>27.943000000000001</v>
      </c>
      <c r="AM15">
        <v>24.895</v>
      </c>
      <c r="AN15">
        <v>21.909000000000002</v>
      </c>
      <c r="AO15">
        <v>22.507000000000001</v>
      </c>
      <c r="AP15">
        <v>23.204999999999998</v>
      </c>
      <c r="AQ15">
        <v>23.604000000000003</v>
      </c>
      <c r="AR15">
        <v>23.21</v>
      </c>
      <c r="AS15">
        <v>22.81</v>
      </c>
      <c r="AT15">
        <v>22.463000000000001</v>
      </c>
      <c r="AU15">
        <v>23.401</v>
      </c>
      <c r="AV15">
        <v>25.122</v>
      </c>
      <c r="AW15">
        <v>29.097000000000001</v>
      </c>
      <c r="AX15">
        <v>27.602</v>
      </c>
      <c r="AY15">
        <v>25.092000000000002</v>
      </c>
      <c r="AZ15">
        <v>22.414999999999999</v>
      </c>
      <c r="BA15">
        <v>22.957000000000001</v>
      </c>
      <c r="BB15">
        <v>23.571000000000002</v>
      </c>
      <c r="BC15">
        <v>23.972000000000001</v>
      </c>
      <c r="BD15">
        <v>23.613</v>
      </c>
      <c r="BE15">
        <v>23.077999999999999</v>
      </c>
      <c r="BF15">
        <v>23.108000000000001</v>
      </c>
      <c r="BG15">
        <v>23.723000000000003</v>
      </c>
      <c r="BH15">
        <v>24.828000000000003</v>
      </c>
      <c r="BI15">
        <v>28.509</v>
      </c>
      <c r="BJ15">
        <v>27.314</v>
      </c>
      <c r="BK15">
        <v>25.278000000000002</v>
      </c>
      <c r="BL15">
        <v>22.897000000000002</v>
      </c>
      <c r="BM15">
        <v>23.182000000000002</v>
      </c>
      <c r="BN15">
        <v>24.112000000000002</v>
      </c>
      <c r="BO15">
        <v>24.313000000000002</v>
      </c>
      <c r="BP15">
        <v>24.001000000000001</v>
      </c>
      <c r="BQ15">
        <v>23.52</v>
      </c>
      <c r="BR15">
        <v>23.561</v>
      </c>
      <c r="BS15">
        <v>24.031000000000002</v>
      </c>
      <c r="BT15">
        <v>24.587</v>
      </c>
      <c r="BU15">
        <v>27.998000000000001</v>
      </c>
      <c r="BV15">
        <v>26.594000000000001</v>
      </c>
      <c r="BW15">
        <v>25.635000000000002</v>
      </c>
      <c r="BX15">
        <v>23.336000000000002</v>
      </c>
      <c r="BY15">
        <v>23.603000000000002</v>
      </c>
      <c r="BZ15">
        <v>24.417000000000002</v>
      </c>
      <c r="CA15">
        <v>24.64</v>
      </c>
      <c r="CB15">
        <v>24.176000000000002</v>
      </c>
      <c r="CC15">
        <v>24.06</v>
      </c>
      <c r="CD15">
        <v>23.922000000000001</v>
      </c>
      <c r="CE15">
        <v>23.98</v>
      </c>
      <c r="CF15">
        <v>25.233000000000001</v>
      </c>
      <c r="CG15">
        <v>26.762</v>
      </c>
      <c r="CH15">
        <v>26.939</v>
      </c>
      <c r="CI15">
        <v>25.833000000000002</v>
      </c>
      <c r="CJ15">
        <v>23.512</v>
      </c>
      <c r="CK15">
        <v>24.139000000000003</v>
      </c>
      <c r="CL15">
        <v>24.711000000000002</v>
      </c>
      <c r="CM15">
        <v>24.921000000000003</v>
      </c>
      <c r="CN15">
        <v>24.496000000000002</v>
      </c>
      <c r="CO15">
        <v>24.413</v>
      </c>
      <c r="CP15">
        <v>24.13</v>
      </c>
      <c r="CQ15">
        <v>24.573</v>
      </c>
      <c r="CR15">
        <v>25.139000000000003</v>
      </c>
      <c r="CS15">
        <v>26.444000000000003</v>
      </c>
      <c r="CT15">
        <v>26.824999999999999</v>
      </c>
      <c r="CU15">
        <v>26.018000000000001</v>
      </c>
      <c r="CV15">
        <v>23.879000000000001</v>
      </c>
      <c r="CW15">
        <v>24.47</v>
      </c>
      <c r="CX15">
        <v>24.841000000000001</v>
      </c>
      <c r="CY15">
        <v>25.211000000000002</v>
      </c>
      <c r="CZ15">
        <v>24.968</v>
      </c>
      <c r="DA15">
        <v>24.754000000000001</v>
      </c>
      <c r="DB15">
        <v>24.484999999999999</v>
      </c>
      <c r="DC15">
        <v>24.832000000000001</v>
      </c>
      <c r="DD15">
        <v>25.084</v>
      </c>
      <c r="DE15">
        <v>26.168000000000003</v>
      </c>
      <c r="DF15">
        <v>26.751000000000001</v>
      </c>
      <c r="DG15">
        <v>26.051000000000002</v>
      </c>
      <c r="DH15">
        <v>24.442</v>
      </c>
      <c r="DI15">
        <v>24.804000000000002</v>
      </c>
      <c r="DJ15">
        <v>25.11</v>
      </c>
      <c r="DK15">
        <v>25.476000000000003</v>
      </c>
      <c r="DL15">
        <v>25.245000000000001</v>
      </c>
      <c r="DM15">
        <v>25.042000000000002</v>
      </c>
      <c r="DN15">
        <v>24.795000000000002</v>
      </c>
      <c r="DO15">
        <v>25.078000000000003</v>
      </c>
      <c r="DP15">
        <v>24.287000000000003</v>
      </c>
      <c r="DQ15">
        <v>27.017000000000003</v>
      </c>
      <c r="DR15">
        <v>26.757000000000001</v>
      </c>
      <c r="DS15">
        <v>26.251000000000001</v>
      </c>
      <c r="DT15">
        <v>24.734999999999999</v>
      </c>
      <c r="DU15">
        <v>25.083000000000002</v>
      </c>
      <c r="DV15">
        <v>25.364000000000001</v>
      </c>
      <c r="DW15">
        <v>25.747</v>
      </c>
      <c r="DX15">
        <v>25.519000000000002</v>
      </c>
      <c r="DY15">
        <v>25.192</v>
      </c>
      <c r="DZ15">
        <v>25.228000000000002</v>
      </c>
      <c r="EA15">
        <v>25.311</v>
      </c>
      <c r="EB15">
        <v>24.285</v>
      </c>
      <c r="EC15">
        <v>26.922000000000001</v>
      </c>
      <c r="ED15">
        <v>26.223000000000003</v>
      </c>
      <c r="EE15">
        <v>26.612000000000002</v>
      </c>
      <c r="EF15">
        <v>25.041</v>
      </c>
      <c r="EG15">
        <v>25.212</v>
      </c>
      <c r="EH15">
        <v>25.772000000000002</v>
      </c>
      <c r="EI15">
        <v>25.98</v>
      </c>
      <c r="EJ15">
        <v>25.655000000000001</v>
      </c>
      <c r="EK15">
        <v>25.622</v>
      </c>
      <c r="EL15">
        <v>25.522000000000002</v>
      </c>
      <c r="EM15">
        <v>25.228000000000002</v>
      </c>
      <c r="EN15">
        <v>25.132000000000001</v>
      </c>
      <c r="EO15">
        <v>26.836000000000002</v>
      </c>
      <c r="EP15">
        <v>26.23</v>
      </c>
      <c r="EQ15">
        <v>26.809000000000001</v>
      </c>
      <c r="ER15">
        <v>25.32</v>
      </c>
      <c r="ES15">
        <v>25.48</v>
      </c>
      <c r="ET15">
        <v>26.014000000000003</v>
      </c>
      <c r="EU15">
        <v>26.218</v>
      </c>
      <c r="EV15">
        <v>25.894000000000002</v>
      </c>
      <c r="EW15">
        <v>25.874000000000002</v>
      </c>
      <c r="EX15">
        <v>25.777000000000001</v>
      </c>
      <c r="EY15">
        <v>25.449000000000002</v>
      </c>
      <c r="EZ15">
        <v>25.223000000000003</v>
      </c>
      <c r="FA15">
        <v>25.8</v>
      </c>
      <c r="FB15">
        <v>26.868000000000002</v>
      </c>
      <c r="FC15">
        <v>27.007000000000001</v>
      </c>
      <c r="FD15">
        <v>25.412000000000003</v>
      </c>
      <c r="FE15">
        <v>25.895</v>
      </c>
      <c r="FF15">
        <v>26.089000000000002</v>
      </c>
      <c r="FG15">
        <v>26.306000000000001</v>
      </c>
      <c r="FH15">
        <v>26.135000000000002</v>
      </c>
      <c r="FI15">
        <v>25.984000000000002</v>
      </c>
      <c r="FJ15">
        <v>25.894000000000002</v>
      </c>
      <c r="FK15">
        <v>25.984000000000002</v>
      </c>
      <c r="FL15">
        <v>25.311</v>
      </c>
      <c r="FM15">
        <v>25.812000000000001</v>
      </c>
      <c r="FN15">
        <v>26.953000000000003</v>
      </c>
      <c r="FO15">
        <v>27.024999999999999</v>
      </c>
      <c r="FP15">
        <v>25.479000000000003</v>
      </c>
      <c r="FQ15">
        <v>26.133000000000003</v>
      </c>
      <c r="FR15">
        <v>26.181000000000001</v>
      </c>
      <c r="FS15">
        <v>26.572000000000003</v>
      </c>
      <c r="FT15">
        <v>26.377000000000002</v>
      </c>
      <c r="FU15">
        <v>26.364999999999998</v>
      </c>
      <c r="FV15">
        <v>26.151</v>
      </c>
      <c r="FW15">
        <v>26.204999999999998</v>
      </c>
      <c r="FX15">
        <v>24.536000000000001</v>
      </c>
      <c r="FY15">
        <v>26.91</v>
      </c>
      <c r="FZ15">
        <v>27.053000000000001</v>
      </c>
      <c r="GA15">
        <v>27.056000000000001</v>
      </c>
      <c r="GB15">
        <v>25.908000000000001</v>
      </c>
      <c r="GC15">
        <v>26.372</v>
      </c>
      <c r="GD15">
        <v>26.366</v>
      </c>
      <c r="GE15">
        <v>26.734000000000002</v>
      </c>
      <c r="GF15">
        <v>26.698</v>
      </c>
      <c r="GG15">
        <v>26.301000000000002</v>
      </c>
      <c r="GH15">
        <v>26.461000000000002</v>
      </c>
      <c r="GI15">
        <v>26.387</v>
      </c>
      <c r="GJ15">
        <v>24.714000000000002</v>
      </c>
      <c r="GK15">
        <v>27.104000000000003</v>
      </c>
      <c r="GL15">
        <v>27.245000000000001</v>
      </c>
      <c r="GM15">
        <v>27.253</v>
      </c>
      <c r="GN15">
        <v>26.107000000000003</v>
      </c>
      <c r="GO15">
        <v>26.418000000000003</v>
      </c>
      <c r="GP15">
        <v>26.717000000000002</v>
      </c>
      <c r="GQ15">
        <v>26.936</v>
      </c>
      <c r="GR15">
        <v>26.764000000000003</v>
      </c>
      <c r="GS15">
        <v>26.616</v>
      </c>
      <c r="GT15">
        <v>26.65</v>
      </c>
      <c r="GU15">
        <v>26.581</v>
      </c>
      <c r="GV15">
        <v>24.891999999999999</v>
      </c>
      <c r="GW15">
        <v>27.295000000000002</v>
      </c>
      <c r="GX15">
        <v>26.867000000000001</v>
      </c>
    </row>
    <row r="16" spans="1:206" x14ac:dyDescent="0.2">
      <c r="A16" s="243" t="s">
        <v>133</v>
      </c>
      <c r="B16" s="244" t="s">
        <v>149</v>
      </c>
      <c r="C16">
        <v>28.5</v>
      </c>
      <c r="D16">
        <v>28.75</v>
      </c>
      <c r="E16">
        <v>34.5</v>
      </c>
      <c r="F16">
        <v>34.25</v>
      </c>
      <c r="G16">
        <v>33.25</v>
      </c>
      <c r="H16">
        <v>32.75</v>
      </c>
      <c r="I16">
        <v>33</v>
      </c>
      <c r="J16">
        <v>38.5</v>
      </c>
      <c r="K16">
        <v>48.5</v>
      </c>
      <c r="L16">
        <v>57</v>
      </c>
      <c r="M16">
        <v>68.5</v>
      </c>
      <c r="N16">
        <v>55</v>
      </c>
      <c r="O16">
        <v>38.25</v>
      </c>
      <c r="P16">
        <v>36.25</v>
      </c>
      <c r="Q16">
        <v>37</v>
      </c>
      <c r="R16">
        <v>37.5</v>
      </c>
      <c r="S16">
        <v>37</v>
      </c>
      <c r="T16">
        <v>37</v>
      </c>
      <c r="U16">
        <v>36.5</v>
      </c>
      <c r="V16">
        <v>36.5</v>
      </c>
      <c r="W16">
        <v>43.5</v>
      </c>
      <c r="X16">
        <v>59.5</v>
      </c>
      <c r="Y16">
        <v>68</v>
      </c>
      <c r="Z16">
        <v>53.5</v>
      </c>
      <c r="AA16">
        <v>39.25</v>
      </c>
      <c r="AB16">
        <v>37.25</v>
      </c>
      <c r="AC16">
        <v>37</v>
      </c>
      <c r="AD16">
        <v>38.35</v>
      </c>
      <c r="AE16">
        <v>37.880000000000003</v>
      </c>
      <c r="AF16">
        <v>37.880000000000003</v>
      </c>
      <c r="AG16">
        <v>37.42</v>
      </c>
      <c r="AH16">
        <v>37.42</v>
      </c>
      <c r="AI16">
        <v>43.72</v>
      </c>
      <c r="AJ16">
        <v>58.43</v>
      </c>
      <c r="AK16">
        <v>66.16</v>
      </c>
      <c r="AL16">
        <v>52.87</v>
      </c>
      <c r="AM16">
        <v>39.950000000000003</v>
      </c>
      <c r="AN16">
        <v>38.130000000000003</v>
      </c>
      <c r="AO16">
        <v>37.92</v>
      </c>
      <c r="AP16">
        <v>38.729999999999997</v>
      </c>
      <c r="AQ16">
        <v>38.270000000000003</v>
      </c>
      <c r="AR16">
        <v>38.270000000000003</v>
      </c>
      <c r="AS16">
        <v>37.799999999999997</v>
      </c>
      <c r="AT16">
        <v>37.799999999999997</v>
      </c>
      <c r="AU16">
        <v>43.81</v>
      </c>
      <c r="AV16">
        <v>58.42</v>
      </c>
      <c r="AW16">
        <v>65.930000000000007</v>
      </c>
      <c r="AX16">
        <v>52.82</v>
      </c>
      <c r="AY16">
        <v>40.32</v>
      </c>
      <c r="AZ16">
        <v>38.56</v>
      </c>
      <c r="BA16">
        <v>38.380000000000003</v>
      </c>
      <c r="BB16">
        <v>39.1</v>
      </c>
      <c r="BC16">
        <v>38.630000000000003</v>
      </c>
      <c r="BD16">
        <v>38.630000000000003</v>
      </c>
      <c r="BE16">
        <v>38.159999999999997</v>
      </c>
      <c r="BF16">
        <v>38.159999999999997</v>
      </c>
      <c r="BG16">
        <v>43.93</v>
      </c>
      <c r="BH16">
        <v>58.47</v>
      </c>
      <c r="BI16">
        <v>65.81</v>
      </c>
      <c r="BJ16">
        <v>52.83</v>
      </c>
      <c r="BK16">
        <v>40.659999999999997</v>
      </c>
      <c r="BL16">
        <v>38.94</v>
      </c>
      <c r="BM16">
        <v>38.79</v>
      </c>
      <c r="BN16">
        <v>39.4</v>
      </c>
      <c r="BO16">
        <v>38.93</v>
      </c>
      <c r="BP16">
        <v>38.93</v>
      </c>
      <c r="BQ16">
        <v>38.46</v>
      </c>
      <c r="BR16">
        <v>38.450000000000003</v>
      </c>
      <c r="BS16">
        <v>44.11</v>
      </c>
      <c r="BT16">
        <v>58.65</v>
      </c>
      <c r="BU16">
        <v>65.900000000000006</v>
      </c>
      <c r="BV16">
        <v>52.96</v>
      </c>
      <c r="BW16">
        <v>40.950000000000003</v>
      </c>
      <c r="BX16">
        <v>39.26</v>
      </c>
      <c r="BY16">
        <v>39.119999999999997</v>
      </c>
      <c r="BZ16">
        <v>39.68</v>
      </c>
      <c r="CA16">
        <v>39.200000000000003</v>
      </c>
      <c r="CB16">
        <v>39.200000000000003</v>
      </c>
      <c r="CC16">
        <v>38.729999999999997</v>
      </c>
      <c r="CD16">
        <v>38.729999999999997</v>
      </c>
      <c r="CE16">
        <v>44.3</v>
      </c>
      <c r="CF16">
        <v>58.87</v>
      </c>
      <c r="CG16">
        <v>66.08</v>
      </c>
      <c r="CH16">
        <v>53.14</v>
      </c>
      <c r="CI16">
        <v>41.23</v>
      </c>
      <c r="CJ16">
        <v>39.549999999999997</v>
      </c>
      <c r="CK16">
        <v>39.42</v>
      </c>
      <c r="CL16">
        <v>39.950000000000003</v>
      </c>
      <c r="CM16">
        <v>39.47</v>
      </c>
      <c r="CN16">
        <v>39.47</v>
      </c>
      <c r="CO16">
        <v>38.99</v>
      </c>
      <c r="CP16">
        <v>38.99</v>
      </c>
      <c r="CQ16">
        <v>44.5</v>
      </c>
      <c r="CR16">
        <v>59.09</v>
      </c>
      <c r="CS16">
        <v>66.27</v>
      </c>
      <c r="CT16">
        <v>53.33</v>
      </c>
      <c r="CU16">
        <v>41.5</v>
      </c>
      <c r="CV16">
        <v>39.83</v>
      </c>
      <c r="CW16">
        <v>39.71</v>
      </c>
      <c r="CX16">
        <v>40.17</v>
      </c>
      <c r="CY16">
        <v>39.69</v>
      </c>
      <c r="CZ16">
        <v>39.700000000000003</v>
      </c>
      <c r="DA16">
        <v>39.21</v>
      </c>
      <c r="DB16">
        <v>39.21</v>
      </c>
      <c r="DC16">
        <v>44.64</v>
      </c>
      <c r="DD16">
        <v>59.27</v>
      </c>
      <c r="DE16">
        <v>66.41</v>
      </c>
      <c r="DF16">
        <v>53.47</v>
      </c>
      <c r="DG16">
        <v>41.73</v>
      </c>
      <c r="DH16">
        <v>40.06</v>
      </c>
      <c r="DI16">
        <v>39.950000000000003</v>
      </c>
      <c r="DJ16">
        <v>40.39</v>
      </c>
      <c r="DK16">
        <v>39.9</v>
      </c>
      <c r="DL16">
        <v>39.909999999999997</v>
      </c>
      <c r="DM16">
        <v>39.43</v>
      </c>
      <c r="DN16">
        <v>39.43</v>
      </c>
      <c r="DO16">
        <v>44.79</v>
      </c>
      <c r="DP16">
        <v>59.46</v>
      </c>
      <c r="DQ16">
        <v>66.58</v>
      </c>
      <c r="DR16">
        <v>53.62</v>
      </c>
      <c r="DS16">
        <v>41.94</v>
      </c>
      <c r="DT16">
        <v>40.29</v>
      </c>
      <c r="DU16">
        <v>40.18</v>
      </c>
      <c r="DV16">
        <v>40.61</v>
      </c>
      <c r="DW16">
        <v>40.119999999999997</v>
      </c>
      <c r="DX16">
        <v>40.119999999999997</v>
      </c>
      <c r="DY16">
        <v>39.630000000000003</v>
      </c>
      <c r="DZ16">
        <v>39.630000000000003</v>
      </c>
      <c r="EA16">
        <v>44.95</v>
      </c>
      <c r="EB16">
        <v>59.66</v>
      </c>
      <c r="EC16">
        <v>66.75</v>
      </c>
      <c r="ED16">
        <v>53.78</v>
      </c>
      <c r="EE16">
        <v>42.15</v>
      </c>
      <c r="EF16">
        <v>40.51</v>
      </c>
      <c r="EG16">
        <v>40.409999999999997</v>
      </c>
      <c r="EH16">
        <v>40.78</v>
      </c>
      <c r="EI16">
        <v>40.28</v>
      </c>
      <c r="EJ16">
        <v>40.29</v>
      </c>
      <c r="EK16">
        <v>39.799999999999997</v>
      </c>
      <c r="EL16">
        <v>39.799999999999997</v>
      </c>
      <c r="EM16">
        <v>45.15</v>
      </c>
      <c r="EN16">
        <v>59.94</v>
      </c>
      <c r="EO16">
        <v>67.08</v>
      </c>
      <c r="EP16">
        <v>54.02</v>
      </c>
      <c r="EQ16">
        <v>42.34</v>
      </c>
      <c r="ER16">
        <v>40.69</v>
      </c>
      <c r="ES16">
        <v>40.590000000000003</v>
      </c>
      <c r="ET16">
        <v>40.94</v>
      </c>
      <c r="EU16">
        <v>40.46</v>
      </c>
      <c r="EV16">
        <v>40.46</v>
      </c>
      <c r="EW16">
        <v>39.97</v>
      </c>
      <c r="EX16">
        <v>39.96</v>
      </c>
      <c r="EY16">
        <v>45.34</v>
      </c>
      <c r="EZ16">
        <v>60.21</v>
      </c>
      <c r="FA16">
        <v>67.39</v>
      </c>
      <c r="FB16">
        <v>54.26</v>
      </c>
      <c r="FC16">
        <v>42.52</v>
      </c>
      <c r="FD16">
        <v>40.85</v>
      </c>
      <c r="FE16">
        <v>40.75</v>
      </c>
      <c r="FF16">
        <v>41.07</v>
      </c>
      <c r="FG16">
        <v>40.57</v>
      </c>
      <c r="FH16">
        <v>40.58</v>
      </c>
      <c r="FI16">
        <v>40.08</v>
      </c>
      <c r="FJ16">
        <v>40.08</v>
      </c>
      <c r="FK16">
        <v>45.49</v>
      </c>
      <c r="FL16">
        <v>60.45</v>
      </c>
      <c r="FM16">
        <v>67.650000000000006</v>
      </c>
      <c r="FN16">
        <v>54.45</v>
      </c>
      <c r="FO16">
        <v>42.65</v>
      </c>
      <c r="FP16">
        <v>40.98</v>
      </c>
      <c r="FQ16">
        <v>40.880000000000003</v>
      </c>
      <c r="FR16">
        <v>41.2</v>
      </c>
      <c r="FS16">
        <v>40.69</v>
      </c>
      <c r="FT16">
        <v>40.700000000000003</v>
      </c>
      <c r="FU16">
        <v>40.200000000000003</v>
      </c>
      <c r="FV16">
        <v>40.200000000000003</v>
      </c>
      <c r="FW16">
        <v>45.63</v>
      </c>
      <c r="FX16">
        <v>60.67</v>
      </c>
      <c r="FY16">
        <v>67.92</v>
      </c>
      <c r="FZ16">
        <v>54.63</v>
      </c>
      <c r="GA16">
        <v>42.78</v>
      </c>
      <c r="GB16">
        <v>41.1</v>
      </c>
      <c r="GC16">
        <v>41.01</v>
      </c>
      <c r="GD16">
        <v>41.32</v>
      </c>
      <c r="GE16">
        <v>40.82</v>
      </c>
      <c r="GF16">
        <v>40.83</v>
      </c>
      <c r="GG16">
        <v>40.32</v>
      </c>
      <c r="GH16">
        <v>40.32</v>
      </c>
      <c r="GI16">
        <v>45.77</v>
      </c>
      <c r="GJ16">
        <v>60.89</v>
      </c>
      <c r="GK16">
        <v>68.17</v>
      </c>
      <c r="GL16">
        <v>54.82</v>
      </c>
      <c r="GM16">
        <v>42.91</v>
      </c>
      <c r="GN16">
        <v>41.23</v>
      </c>
      <c r="GO16">
        <v>41.13</v>
      </c>
      <c r="GP16">
        <v>41.44</v>
      </c>
      <c r="GQ16">
        <v>40.93</v>
      </c>
      <c r="GR16">
        <v>40.94</v>
      </c>
      <c r="GS16">
        <v>40.44</v>
      </c>
      <c r="GT16">
        <v>40.44</v>
      </c>
      <c r="GU16">
        <v>45.92</v>
      </c>
      <c r="GV16">
        <v>61.11</v>
      </c>
      <c r="GW16">
        <v>68.430000000000007</v>
      </c>
      <c r="GX16">
        <v>55</v>
      </c>
    </row>
    <row r="17" spans="1:235" x14ac:dyDescent="0.2">
      <c r="A17" s="243" t="s">
        <v>133</v>
      </c>
      <c r="B17" s="244" t="s">
        <v>179</v>
      </c>
      <c r="C17">
        <v>22</v>
      </c>
      <c r="D17">
        <v>17.75</v>
      </c>
      <c r="E17">
        <v>21.387</v>
      </c>
      <c r="F17">
        <v>22.254000000000001</v>
      </c>
      <c r="G17">
        <v>22.38</v>
      </c>
      <c r="H17">
        <v>22.436</v>
      </c>
      <c r="I17">
        <v>22.983000000000001</v>
      </c>
      <c r="J17">
        <v>22.339000000000002</v>
      </c>
      <c r="K17">
        <v>22.292000000000002</v>
      </c>
      <c r="L17">
        <v>33.064999999999998</v>
      </c>
      <c r="M17">
        <v>35.194000000000003</v>
      </c>
      <c r="N17">
        <v>27.6</v>
      </c>
      <c r="O17">
        <v>25.782</v>
      </c>
      <c r="P17">
        <v>23.104000000000003</v>
      </c>
      <c r="Q17">
        <v>22.742000000000001</v>
      </c>
      <c r="R17">
        <v>23.492000000000001</v>
      </c>
      <c r="S17">
        <v>23.714000000000002</v>
      </c>
      <c r="T17">
        <v>22.952000000000002</v>
      </c>
      <c r="U17">
        <v>22.6</v>
      </c>
      <c r="V17">
        <v>22.411000000000001</v>
      </c>
      <c r="W17">
        <v>24.5</v>
      </c>
      <c r="X17">
        <v>29.734000000000002</v>
      </c>
      <c r="Y17">
        <v>34.451999999999998</v>
      </c>
      <c r="Z17">
        <v>31.792000000000002</v>
      </c>
      <c r="AA17">
        <v>26.048999999999999</v>
      </c>
      <c r="AB17">
        <v>21.73</v>
      </c>
      <c r="AC17">
        <v>22.581</v>
      </c>
      <c r="AD17">
        <v>24.109000000000002</v>
      </c>
      <c r="AE17">
        <v>24.162000000000003</v>
      </c>
      <c r="AF17">
        <v>23.885000000000002</v>
      </c>
      <c r="AG17">
        <v>23.43</v>
      </c>
      <c r="AH17">
        <v>23.055</v>
      </c>
      <c r="AI17">
        <v>25.239000000000001</v>
      </c>
      <c r="AJ17">
        <v>28.902000000000001</v>
      </c>
      <c r="AK17">
        <v>32.670999999999999</v>
      </c>
      <c r="AL17">
        <v>30.743000000000002</v>
      </c>
      <c r="AM17">
        <v>26.094999999999999</v>
      </c>
      <c r="AN17">
        <v>22.899000000000001</v>
      </c>
      <c r="AO17">
        <v>23.397000000000002</v>
      </c>
      <c r="AP17">
        <v>24.364999999999998</v>
      </c>
      <c r="AQ17">
        <v>24.764000000000003</v>
      </c>
      <c r="AR17">
        <v>24.37</v>
      </c>
      <c r="AS17">
        <v>23.97</v>
      </c>
      <c r="AT17">
        <v>23.623000000000001</v>
      </c>
      <c r="AU17">
        <v>25.471</v>
      </c>
      <c r="AV17">
        <v>27.722000000000001</v>
      </c>
      <c r="AW17">
        <v>32.417000000000002</v>
      </c>
      <c r="AX17">
        <v>30.202000000000002</v>
      </c>
      <c r="AY17">
        <v>26.342000000000002</v>
      </c>
      <c r="AZ17">
        <v>23.484999999999999</v>
      </c>
      <c r="BA17">
        <v>23.937000000000001</v>
      </c>
      <c r="BB17">
        <v>24.781000000000002</v>
      </c>
      <c r="BC17">
        <v>25.182000000000002</v>
      </c>
      <c r="BD17">
        <v>24.823</v>
      </c>
      <c r="BE17">
        <v>24.288</v>
      </c>
      <c r="BF17">
        <v>24.318000000000001</v>
      </c>
      <c r="BG17">
        <v>25.703000000000003</v>
      </c>
      <c r="BH17">
        <v>27.258000000000003</v>
      </c>
      <c r="BI17">
        <v>31.549000000000003</v>
      </c>
      <c r="BJ17">
        <v>29.744</v>
      </c>
      <c r="BK17">
        <v>26.558</v>
      </c>
      <c r="BL17">
        <v>24.027000000000001</v>
      </c>
      <c r="BM17">
        <v>24.232000000000003</v>
      </c>
      <c r="BN17">
        <v>25.342000000000002</v>
      </c>
      <c r="BO17">
        <v>25.543000000000003</v>
      </c>
      <c r="BP17">
        <v>25.231000000000002</v>
      </c>
      <c r="BQ17">
        <v>24.75</v>
      </c>
      <c r="BR17">
        <v>24.791</v>
      </c>
      <c r="BS17">
        <v>25.951000000000001</v>
      </c>
      <c r="BT17">
        <v>26.907</v>
      </c>
      <c r="BU17">
        <v>30.868000000000002</v>
      </c>
      <c r="BV17">
        <v>28.914000000000001</v>
      </c>
      <c r="BW17">
        <v>26.925000000000001</v>
      </c>
      <c r="BX17">
        <v>24.496000000000002</v>
      </c>
      <c r="BY17">
        <v>24.683</v>
      </c>
      <c r="BZ17">
        <v>25.647000000000002</v>
      </c>
      <c r="CA17">
        <v>25.87</v>
      </c>
      <c r="CB17">
        <v>25.406000000000002</v>
      </c>
      <c r="CC17">
        <v>25.29</v>
      </c>
      <c r="CD17">
        <v>25.152000000000001</v>
      </c>
      <c r="CE17">
        <v>25.85</v>
      </c>
      <c r="CF17">
        <v>27.463000000000001</v>
      </c>
      <c r="CG17">
        <v>29.502000000000002</v>
      </c>
      <c r="CH17">
        <v>29.179000000000002</v>
      </c>
      <c r="CI17">
        <v>27.123000000000001</v>
      </c>
      <c r="CJ17">
        <v>24.682000000000002</v>
      </c>
      <c r="CK17">
        <v>25.239000000000001</v>
      </c>
      <c r="CL17">
        <v>25.941000000000003</v>
      </c>
      <c r="CM17">
        <v>26.151</v>
      </c>
      <c r="CN17">
        <v>25.736000000000001</v>
      </c>
      <c r="CO17">
        <v>25.653000000000002</v>
      </c>
      <c r="CP17">
        <v>25.37</v>
      </c>
      <c r="CQ17">
        <v>26.393000000000001</v>
      </c>
      <c r="CR17">
        <v>27.289000000000001</v>
      </c>
      <c r="CS17">
        <v>29.064</v>
      </c>
      <c r="CT17">
        <v>28.984999999999999</v>
      </c>
      <c r="CU17">
        <v>27.308</v>
      </c>
      <c r="CV17">
        <v>25.048999999999999</v>
      </c>
      <c r="CW17">
        <v>25.58</v>
      </c>
      <c r="CX17">
        <v>26.051000000000002</v>
      </c>
      <c r="CY17">
        <v>26.421000000000003</v>
      </c>
      <c r="CZ17">
        <v>26.178000000000001</v>
      </c>
      <c r="DA17">
        <v>25.964000000000002</v>
      </c>
      <c r="DB17">
        <v>25.695</v>
      </c>
      <c r="DC17">
        <v>26.582000000000001</v>
      </c>
      <c r="DD17">
        <v>27.134</v>
      </c>
      <c r="DE17">
        <v>28.638000000000002</v>
      </c>
      <c r="DF17">
        <v>28.801000000000002</v>
      </c>
      <c r="DG17">
        <v>27.311</v>
      </c>
      <c r="DH17">
        <v>25.592000000000002</v>
      </c>
      <c r="DI17">
        <v>25.904</v>
      </c>
      <c r="DJ17">
        <v>26.3</v>
      </c>
      <c r="DK17">
        <v>26.666</v>
      </c>
      <c r="DL17">
        <v>26.434999999999999</v>
      </c>
      <c r="DM17">
        <v>26.232000000000003</v>
      </c>
      <c r="DN17">
        <v>25.984999999999999</v>
      </c>
      <c r="DO17">
        <v>26.758000000000003</v>
      </c>
      <c r="DP17">
        <v>26.237000000000002</v>
      </c>
      <c r="DQ17">
        <v>29.357000000000003</v>
      </c>
      <c r="DR17">
        <v>28.707000000000001</v>
      </c>
      <c r="DS17">
        <v>27.481000000000002</v>
      </c>
      <c r="DT17">
        <v>25.864999999999998</v>
      </c>
      <c r="DU17">
        <v>26.163</v>
      </c>
      <c r="DV17">
        <v>26.524000000000001</v>
      </c>
      <c r="DW17">
        <v>26.907</v>
      </c>
      <c r="DX17">
        <v>26.679000000000002</v>
      </c>
      <c r="DY17">
        <v>26.352</v>
      </c>
      <c r="DZ17">
        <v>26.388000000000002</v>
      </c>
      <c r="EA17">
        <v>26.921000000000003</v>
      </c>
      <c r="EB17">
        <v>26.135000000000002</v>
      </c>
      <c r="EC17">
        <v>29.132000000000001</v>
      </c>
      <c r="ED17">
        <v>28.083000000000002</v>
      </c>
      <c r="EE17">
        <v>27.812000000000001</v>
      </c>
      <c r="EF17">
        <v>26.151</v>
      </c>
      <c r="EG17">
        <v>26.272000000000002</v>
      </c>
      <c r="EH17">
        <v>26.882000000000001</v>
      </c>
      <c r="EI17">
        <v>27.09</v>
      </c>
      <c r="EJ17">
        <v>26.765000000000001</v>
      </c>
      <c r="EK17">
        <v>26.732000000000003</v>
      </c>
      <c r="EL17">
        <v>26.632000000000001</v>
      </c>
      <c r="EM17">
        <v>26.798000000000002</v>
      </c>
      <c r="EN17">
        <v>26.922000000000001</v>
      </c>
      <c r="EO17">
        <v>28.986000000000001</v>
      </c>
      <c r="EP17">
        <v>28.03</v>
      </c>
      <c r="EQ17">
        <v>27.959</v>
      </c>
      <c r="ER17">
        <v>26.38</v>
      </c>
      <c r="ES17">
        <v>26.49</v>
      </c>
      <c r="ET17">
        <v>27.074000000000002</v>
      </c>
      <c r="EU17">
        <v>27.278000000000002</v>
      </c>
      <c r="EV17">
        <v>26.964000000000002</v>
      </c>
      <c r="EW17">
        <v>26.944000000000003</v>
      </c>
      <c r="EX17">
        <v>26.847000000000001</v>
      </c>
      <c r="EY17">
        <v>26.969000000000001</v>
      </c>
      <c r="EZ17">
        <v>26.963000000000001</v>
      </c>
      <c r="FA17">
        <v>27.89</v>
      </c>
      <c r="FB17">
        <v>28.618000000000002</v>
      </c>
      <c r="FC17">
        <v>28.107000000000003</v>
      </c>
      <c r="FD17">
        <v>26.422000000000001</v>
      </c>
      <c r="FE17">
        <v>26.855</v>
      </c>
      <c r="FF17">
        <v>27.079000000000001</v>
      </c>
      <c r="FG17">
        <v>27.296000000000003</v>
      </c>
      <c r="FH17">
        <v>27.135000000000002</v>
      </c>
      <c r="FI17">
        <v>26.984000000000002</v>
      </c>
      <c r="FJ17">
        <v>26.894000000000002</v>
      </c>
      <c r="FK17">
        <v>27.424000000000003</v>
      </c>
      <c r="FL17">
        <v>26.961000000000002</v>
      </c>
      <c r="FM17">
        <v>27.812000000000001</v>
      </c>
      <c r="FN17">
        <v>28.613000000000003</v>
      </c>
      <c r="FO17">
        <v>28.055</v>
      </c>
      <c r="FP17">
        <v>26.419</v>
      </c>
      <c r="FQ17">
        <v>27.023</v>
      </c>
      <c r="FR17">
        <v>27.101000000000003</v>
      </c>
      <c r="FS17">
        <v>27.492000000000001</v>
      </c>
      <c r="FT17">
        <v>27.297000000000001</v>
      </c>
      <c r="FU17">
        <v>27.295000000000002</v>
      </c>
      <c r="FV17">
        <v>27.081000000000003</v>
      </c>
      <c r="FW17">
        <v>27.574999999999999</v>
      </c>
      <c r="FX17">
        <v>26.106000000000002</v>
      </c>
      <c r="FY17">
        <v>28.82</v>
      </c>
      <c r="FZ17">
        <v>28.633000000000003</v>
      </c>
      <c r="GA17">
        <v>28.006</v>
      </c>
      <c r="GB17">
        <v>26.778000000000002</v>
      </c>
      <c r="GC17">
        <v>27.192</v>
      </c>
      <c r="GD17">
        <v>27.216000000000001</v>
      </c>
      <c r="GE17">
        <v>27.584</v>
      </c>
      <c r="GF17">
        <v>27.548000000000002</v>
      </c>
      <c r="GG17">
        <v>27.161000000000001</v>
      </c>
      <c r="GH17">
        <v>27.311</v>
      </c>
      <c r="GI17">
        <v>27.687000000000001</v>
      </c>
      <c r="GJ17">
        <v>26.194000000000003</v>
      </c>
      <c r="GK17">
        <v>28.934000000000001</v>
      </c>
      <c r="GL17">
        <v>28.745000000000001</v>
      </c>
      <c r="GM17">
        <v>28.133000000000003</v>
      </c>
      <c r="GN17">
        <v>26.907</v>
      </c>
      <c r="GO17">
        <v>27.168000000000003</v>
      </c>
      <c r="GP17">
        <v>27.487000000000002</v>
      </c>
      <c r="GQ17">
        <v>27.716000000000001</v>
      </c>
      <c r="GR17">
        <v>27.544</v>
      </c>
      <c r="GS17">
        <v>27.396000000000001</v>
      </c>
      <c r="GT17">
        <v>27.43</v>
      </c>
      <c r="GU17">
        <v>27.801000000000002</v>
      </c>
      <c r="GV17">
        <v>26.292000000000002</v>
      </c>
      <c r="GW17">
        <v>29.035</v>
      </c>
      <c r="GX17">
        <v>28.287000000000003</v>
      </c>
    </row>
    <row r="18" spans="1:235" ht="13.2" x14ac:dyDescent="0.25">
      <c r="B18" s="248"/>
    </row>
    <row r="19" spans="1:235" ht="13.2" x14ac:dyDescent="0.25">
      <c r="B19" s="248"/>
    </row>
    <row r="20" spans="1:235" s="143" customFormat="1" ht="13.2" x14ac:dyDescent="0.25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3.2" x14ac:dyDescent="0.25">
      <c r="A21" t="s">
        <v>130</v>
      </c>
      <c r="B21" s="248" t="s">
        <v>181</v>
      </c>
      <c r="C21">
        <v>23.625</v>
      </c>
      <c r="D21">
        <v>20.4375</v>
      </c>
      <c r="E21">
        <v>27.188000000000002</v>
      </c>
      <c r="F21">
        <v>27.188000000000002</v>
      </c>
      <c r="G21">
        <v>25.5</v>
      </c>
      <c r="H21">
        <v>22.875</v>
      </c>
      <c r="I21">
        <v>21</v>
      </c>
      <c r="J21">
        <v>19.875</v>
      </c>
      <c r="K21">
        <v>21</v>
      </c>
      <c r="L21">
        <v>30.75</v>
      </c>
      <c r="M21">
        <v>36.375</v>
      </c>
      <c r="N21">
        <v>31.125</v>
      </c>
      <c r="O21">
        <v>27</v>
      </c>
      <c r="P21">
        <v>25.5</v>
      </c>
      <c r="Q21">
        <v>27.1875</v>
      </c>
      <c r="R21">
        <v>30</v>
      </c>
      <c r="S21">
        <v>28.875</v>
      </c>
      <c r="T21">
        <v>25.5</v>
      </c>
      <c r="U21">
        <v>23.25</v>
      </c>
      <c r="V21">
        <v>20.625</v>
      </c>
      <c r="W21">
        <v>21.5625</v>
      </c>
      <c r="X21">
        <v>35.25</v>
      </c>
      <c r="Y21">
        <v>41.25</v>
      </c>
      <c r="Z21">
        <v>34.125</v>
      </c>
      <c r="AA21">
        <v>29.25</v>
      </c>
      <c r="AB21">
        <v>26.25</v>
      </c>
      <c r="AC21">
        <v>28.125</v>
      </c>
      <c r="AD21">
        <v>30.113000000000003</v>
      </c>
      <c r="AE21">
        <v>29.145</v>
      </c>
      <c r="AF21">
        <v>26.25</v>
      </c>
      <c r="AG21">
        <v>24.315000000000001</v>
      </c>
      <c r="AH21">
        <v>22.065000000000001</v>
      </c>
      <c r="AI21">
        <v>22.868000000000002</v>
      </c>
      <c r="AJ21">
        <v>34.628</v>
      </c>
      <c r="AK21">
        <v>39.78</v>
      </c>
      <c r="AL21">
        <v>33.659999999999997</v>
      </c>
      <c r="AM21">
        <v>29.475000000000001</v>
      </c>
      <c r="AN21">
        <v>26.903000000000002</v>
      </c>
      <c r="AO21">
        <v>28.508000000000003</v>
      </c>
      <c r="AP21">
        <v>30.285</v>
      </c>
      <c r="AQ21">
        <v>29.453000000000003</v>
      </c>
      <c r="AR21">
        <v>26.963000000000001</v>
      </c>
      <c r="AS21">
        <v>25.305</v>
      </c>
      <c r="AT21">
        <v>23.37</v>
      </c>
      <c r="AU21">
        <v>24.06</v>
      </c>
      <c r="AV21">
        <v>34.17</v>
      </c>
      <c r="AW21">
        <v>38.603000000000002</v>
      </c>
      <c r="AX21">
        <v>33.344999999999999</v>
      </c>
      <c r="AY21">
        <v>29.745000000000001</v>
      </c>
      <c r="AZ21">
        <v>27.533000000000001</v>
      </c>
      <c r="BA21">
        <v>28.92</v>
      </c>
      <c r="BB21">
        <v>30.533000000000001</v>
      </c>
      <c r="BC21">
        <v>29.774999999999999</v>
      </c>
      <c r="BD21">
        <v>27.51</v>
      </c>
      <c r="BE21">
        <v>26.003</v>
      </c>
      <c r="BF21">
        <v>24.233000000000001</v>
      </c>
      <c r="BG21">
        <v>24.87</v>
      </c>
      <c r="BH21">
        <v>34.073</v>
      </c>
      <c r="BI21">
        <v>38.108000000000004</v>
      </c>
      <c r="BJ21">
        <v>33.323</v>
      </c>
      <c r="BK21">
        <v>30.045000000000002</v>
      </c>
      <c r="BL21">
        <v>28.028000000000002</v>
      </c>
      <c r="BM21">
        <v>29.295000000000002</v>
      </c>
      <c r="BN21">
        <v>30.788</v>
      </c>
      <c r="BO21">
        <v>30.098000000000003</v>
      </c>
      <c r="BP21">
        <v>28.035</v>
      </c>
      <c r="BQ21">
        <v>26.663</v>
      </c>
      <c r="BR21">
        <v>25.058</v>
      </c>
      <c r="BS21">
        <v>25.635000000000002</v>
      </c>
      <c r="BT21">
        <v>34.012999999999998</v>
      </c>
      <c r="BU21">
        <v>37.688000000000002</v>
      </c>
      <c r="BV21">
        <v>33.33</v>
      </c>
      <c r="BW21">
        <v>30.353000000000002</v>
      </c>
      <c r="BX21">
        <v>28.515000000000001</v>
      </c>
      <c r="BY21">
        <v>29.67</v>
      </c>
      <c r="BZ21">
        <v>31.103000000000002</v>
      </c>
      <c r="CA21">
        <v>30.465</v>
      </c>
      <c r="CB21">
        <v>28.545000000000002</v>
      </c>
      <c r="CC21">
        <v>27.263000000000002</v>
      </c>
      <c r="CD21">
        <v>25.77</v>
      </c>
      <c r="CE21">
        <v>26.31</v>
      </c>
      <c r="CF21">
        <v>34.118000000000002</v>
      </c>
      <c r="CG21">
        <v>37.538000000000004</v>
      </c>
      <c r="CH21">
        <v>33.479999999999997</v>
      </c>
      <c r="CI21">
        <v>30.704999999999998</v>
      </c>
      <c r="CJ21">
        <v>28.995000000000001</v>
      </c>
      <c r="CK21">
        <v>30.068000000000001</v>
      </c>
      <c r="CL21">
        <v>31.425000000000001</v>
      </c>
      <c r="CM21">
        <v>30.833000000000002</v>
      </c>
      <c r="CN21">
        <v>29.04</v>
      </c>
      <c r="CO21">
        <v>27.848000000000003</v>
      </c>
      <c r="CP21">
        <v>26.46</v>
      </c>
      <c r="CQ21">
        <v>26.963000000000001</v>
      </c>
      <c r="CR21">
        <v>34.229999999999997</v>
      </c>
      <c r="CS21">
        <v>37.424999999999997</v>
      </c>
      <c r="CT21">
        <v>33.637999999999998</v>
      </c>
      <c r="CU21">
        <v>31.058</v>
      </c>
      <c r="CV21">
        <v>29.468</v>
      </c>
      <c r="CW21">
        <v>30.465</v>
      </c>
      <c r="CX21">
        <v>31.754999999999999</v>
      </c>
      <c r="CY21">
        <v>31.2</v>
      </c>
      <c r="CZ21">
        <v>29.535</v>
      </c>
      <c r="DA21">
        <v>28.425000000000001</v>
      </c>
      <c r="DB21">
        <v>27.128</v>
      </c>
      <c r="DC21">
        <v>27.593</v>
      </c>
      <c r="DD21">
        <v>34.365000000000002</v>
      </c>
      <c r="DE21">
        <v>37.335000000000001</v>
      </c>
      <c r="DF21">
        <v>33.818000000000005</v>
      </c>
      <c r="DG21">
        <v>31.41</v>
      </c>
      <c r="DH21">
        <v>29.933</v>
      </c>
      <c r="DI21">
        <v>30.863000000000003</v>
      </c>
      <c r="DJ21">
        <v>32.078000000000003</v>
      </c>
      <c r="DK21">
        <v>31.568000000000001</v>
      </c>
      <c r="DL21">
        <v>30.015000000000001</v>
      </c>
      <c r="DM21">
        <v>28.98</v>
      </c>
      <c r="DN21">
        <v>27.78</v>
      </c>
      <c r="DO21">
        <v>28.215</v>
      </c>
      <c r="DP21">
        <v>34.515000000000001</v>
      </c>
      <c r="DQ21">
        <v>37.283000000000001</v>
      </c>
      <c r="DR21">
        <v>34.005000000000003</v>
      </c>
      <c r="DS21">
        <v>31.763000000000002</v>
      </c>
      <c r="DT21">
        <v>30.39</v>
      </c>
      <c r="DU21">
        <v>31.253</v>
      </c>
      <c r="DV21">
        <v>32.414999999999999</v>
      </c>
      <c r="DW21">
        <v>31.934999999999999</v>
      </c>
      <c r="DX21">
        <v>30.488000000000003</v>
      </c>
      <c r="DY21">
        <v>29.528000000000002</v>
      </c>
      <c r="DZ21">
        <v>28.41</v>
      </c>
      <c r="EA21">
        <v>28.815000000000001</v>
      </c>
      <c r="EB21">
        <v>34.68</v>
      </c>
      <c r="EC21">
        <v>37.26</v>
      </c>
      <c r="ED21">
        <v>34.207999999999998</v>
      </c>
      <c r="EE21">
        <v>32.123000000000005</v>
      </c>
      <c r="EF21">
        <v>30.84</v>
      </c>
      <c r="EG21">
        <v>31.65</v>
      </c>
      <c r="EH21">
        <v>32.798000000000002</v>
      </c>
      <c r="EI21">
        <v>32.31</v>
      </c>
      <c r="EJ21">
        <v>30.848000000000003</v>
      </c>
      <c r="EK21">
        <v>29.88</v>
      </c>
      <c r="EL21">
        <v>28.74</v>
      </c>
      <c r="EM21">
        <v>29.153000000000002</v>
      </c>
      <c r="EN21">
        <v>35.093000000000004</v>
      </c>
      <c r="EO21">
        <v>37.695</v>
      </c>
      <c r="EP21">
        <v>34.613</v>
      </c>
      <c r="EQ21">
        <v>32.498000000000005</v>
      </c>
      <c r="ER21">
        <v>31.2</v>
      </c>
      <c r="ES21">
        <v>32.018000000000001</v>
      </c>
      <c r="ET21">
        <v>33.18</v>
      </c>
      <c r="EU21">
        <v>32.685000000000002</v>
      </c>
      <c r="EV21">
        <v>31.208000000000002</v>
      </c>
      <c r="EW21">
        <v>30.225000000000001</v>
      </c>
      <c r="EX21">
        <v>29.078000000000003</v>
      </c>
      <c r="EY21">
        <v>29.49</v>
      </c>
      <c r="EZ21">
        <v>35.498000000000005</v>
      </c>
      <c r="FA21">
        <v>38.138000000000005</v>
      </c>
      <c r="FB21">
        <v>35.01</v>
      </c>
      <c r="FC21">
        <v>32.880000000000003</v>
      </c>
      <c r="FD21">
        <v>31.568000000000001</v>
      </c>
      <c r="FE21">
        <v>32.393000000000001</v>
      </c>
      <c r="FF21">
        <v>33.555</v>
      </c>
      <c r="FG21">
        <v>33.06</v>
      </c>
      <c r="FH21">
        <v>31.568000000000001</v>
      </c>
      <c r="FI21">
        <v>30.57</v>
      </c>
      <c r="FJ21">
        <v>29.414999999999999</v>
      </c>
      <c r="FK21">
        <v>29.828000000000003</v>
      </c>
      <c r="FL21">
        <v>35.909999999999997</v>
      </c>
      <c r="FM21">
        <v>38.573</v>
      </c>
      <c r="FN21">
        <v>35.414999999999999</v>
      </c>
      <c r="FO21">
        <v>33.255000000000003</v>
      </c>
      <c r="FP21">
        <v>31.928000000000001</v>
      </c>
      <c r="FQ21">
        <v>32.76</v>
      </c>
      <c r="FR21">
        <v>33.938000000000002</v>
      </c>
      <c r="FS21">
        <v>33.435000000000002</v>
      </c>
      <c r="FT21">
        <v>31.928000000000001</v>
      </c>
      <c r="FU21">
        <v>30.923000000000002</v>
      </c>
      <c r="FV21">
        <v>29.745000000000001</v>
      </c>
      <c r="FW21">
        <v>30.173000000000002</v>
      </c>
      <c r="FX21">
        <v>36.314999999999998</v>
      </c>
      <c r="FY21">
        <v>39.015000000000001</v>
      </c>
      <c r="FZ21">
        <v>35.82</v>
      </c>
      <c r="GA21">
        <v>33.630000000000003</v>
      </c>
      <c r="GB21">
        <v>32.288000000000004</v>
      </c>
      <c r="GC21">
        <v>33.134999999999998</v>
      </c>
      <c r="GD21">
        <v>34.32</v>
      </c>
      <c r="GE21">
        <v>33.818000000000005</v>
      </c>
      <c r="GF21">
        <v>32.288000000000004</v>
      </c>
      <c r="GG21">
        <v>31.268000000000001</v>
      </c>
      <c r="GH21">
        <v>30.083000000000002</v>
      </c>
      <c r="GI21">
        <v>30.51</v>
      </c>
      <c r="GJ21">
        <v>36.728000000000002</v>
      </c>
      <c r="GK21">
        <v>39.450000000000003</v>
      </c>
      <c r="GL21">
        <v>36.218000000000004</v>
      </c>
      <c r="GM21">
        <v>34.012999999999998</v>
      </c>
      <c r="GN21">
        <v>32.655000000000001</v>
      </c>
      <c r="GO21">
        <v>33.51</v>
      </c>
      <c r="GP21">
        <v>34.703000000000003</v>
      </c>
      <c r="GQ21">
        <v>34.193000000000005</v>
      </c>
      <c r="GR21">
        <v>32.648000000000003</v>
      </c>
      <c r="GS21">
        <v>31.613000000000003</v>
      </c>
      <c r="GT21">
        <v>30.413</v>
      </c>
      <c r="GU21">
        <v>30.848000000000003</v>
      </c>
      <c r="GV21">
        <v>37.133000000000003</v>
      </c>
      <c r="GW21">
        <v>39.893000000000001</v>
      </c>
      <c r="GX21">
        <v>36.623000000000005</v>
      </c>
      <c r="GY21">
        <v>34.387999999999998</v>
      </c>
      <c r="GZ21">
        <v>33.015000000000001</v>
      </c>
      <c r="HA21">
        <v>33.878</v>
      </c>
      <c r="HB21">
        <v>35.085000000000001</v>
      </c>
      <c r="HC21">
        <v>34.568000000000005</v>
      </c>
      <c r="HD21">
        <v>33.008000000000003</v>
      </c>
      <c r="HE21">
        <v>31.965</v>
      </c>
      <c r="HF21">
        <v>30.75</v>
      </c>
      <c r="HG21">
        <v>31.184999999999999</v>
      </c>
      <c r="HH21">
        <v>37.538000000000004</v>
      </c>
      <c r="HI21">
        <v>40.328000000000003</v>
      </c>
      <c r="HJ21">
        <v>37.027999999999999</v>
      </c>
      <c r="HK21">
        <v>34.770000000000003</v>
      </c>
      <c r="HL21">
        <v>33.375</v>
      </c>
      <c r="HM21">
        <v>34.253</v>
      </c>
      <c r="HN21">
        <v>35.468000000000004</v>
      </c>
      <c r="HO21">
        <v>34.943000000000005</v>
      </c>
      <c r="HP21">
        <v>33.36</v>
      </c>
      <c r="HQ21">
        <v>32.31</v>
      </c>
      <c r="HR21">
        <v>31.08</v>
      </c>
      <c r="HS21">
        <v>31.53</v>
      </c>
      <c r="HT21">
        <v>37.950000000000003</v>
      </c>
      <c r="HU21">
        <v>40.763000000000005</v>
      </c>
      <c r="HV21">
        <v>37.424999999999997</v>
      </c>
      <c r="HW21">
        <v>35.145000000000003</v>
      </c>
      <c r="HX21">
        <v>33.743000000000002</v>
      </c>
      <c r="HY21">
        <v>34.619999999999997</v>
      </c>
      <c r="HZ21">
        <v>35.468000000000004</v>
      </c>
      <c r="IA21">
        <v>34.943000000000005</v>
      </c>
    </row>
    <row r="22" spans="1:235" ht="13.2" x14ac:dyDescent="0.25">
      <c r="A22" t="s">
        <v>129</v>
      </c>
      <c r="B22" s="248" t="s">
        <v>181</v>
      </c>
      <c r="C22">
        <v>23.625</v>
      </c>
      <c r="D22">
        <v>21</v>
      </c>
      <c r="E22">
        <v>27.375</v>
      </c>
      <c r="F22">
        <v>27.188000000000002</v>
      </c>
      <c r="G22">
        <v>25.425000000000001</v>
      </c>
      <c r="H22">
        <v>22.875</v>
      </c>
      <c r="I22">
        <v>22.5</v>
      </c>
      <c r="J22">
        <v>21.75</v>
      </c>
      <c r="K22">
        <v>22.875</v>
      </c>
      <c r="L22">
        <v>33</v>
      </c>
      <c r="M22">
        <v>38.25</v>
      </c>
      <c r="N22">
        <v>33.75</v>
      </c>
      <c r="O22">
        <v>26.625</v>
      </c>
      <c r="P22">
        <v>25.125</v>
      </c>
      <c r="Q22">
        <v>26.8125</v>
      </c>
      <c r="R22">
        <v>29.8125</v>
      </c>
      <c r="S22">
        <v>28.6875</v>
      </c>
      <c r="T22">
        <v>25.5</v>
      </c>
      <c r="U22">
        <v>25.6875</v>
      </c>
      <c r="V22">
        <v>23.0625</v>
      </c>
      <c r="W22">
        <v>24</v>
      </c>
      <c r="X22">
        <v>38.625</v>
      </c>
      <c r="Y22">
        <v>43.875</v>
      </c>
      <c r="Z22">
        <v>36.75</v>
      </c>
      <c r="AA22">
        <v>29.0625</v>
      </c>
      <c r="AB22">
        <v>26.0625</v>
      </c>
      <c r="AC22">
        <v>27.9375</v>
      </c>
      <c r="AD22">
        <v>30.202500000000001</v>
      </c>
      <c r="AE22">
        <v>29.234999999999999</v>
      </c>
      <c r="AF22">
        <v>26.49</v>
      </c>
      <c r="AG22">
        <v>26.655000000000001</v>
      </c>
      <c r="AH22">
        <v>24.397500000000001</v>
      </c>
      <c r="AI22">
        <v>25.2</v>
      </c>
      <c r="AJ22">
        <v>37.792499999999997</v>
      </c>
      <c r="AK22">
        <v>42.307499999999997</v>
      </c>
      <c r="AL22">
        <v>36.18</v>
      </c>
      <c r="AM22">
        <v>29.565000000000001</v>
      </c>
      <c r="AN22">
        <v>26.984999999999999</v>
      </c>
      <c r="AO22">
        <v>28.5975</v>
      </c>
      <c r="AP22">
        <v>30.57</v>
      </c>
      <c r="AQ22">
        <v>29.745000000000001</v>
      </c>
      <c r="AR22">
        <v>27.39</v>
      </c>
      <c r="AS22">
        <v>27.532499999999999</v>
      </c>
      <c r="AT22">
        <v>25.59</v>
      </c>
      <c r="AU22">
        <v>26.287500000000001</v>
      </c>
      <c r="AV22">
        <v>37.125</v>
      </c>
      <c r="AW22">
        <v>41.017499999999998</v>
      </c>
      <c r="AX22">
        <v>35.744999999999997</v>
      </c>
      <c r="AY22">
        <v>30.052499999999998</v>
      </c>
      <c r="AZ22">
        <v>27.8325</v>
      </c>
      <c r="BA22">
        <v>29.227499999999999</v>
      </c>
      <c r="BB22">
        <v>31.14</v>
      </c>
      <c r="BC22">
        <v>30.383000000000003</v>
      </c>
      <c r="BD22">
        <v>28.223000000000003</v>
      </c>
      <c r="BE22">
        <v>28.358000000000001</v>
      </c>
      <c r="BF22">
        <v>26.58</v>
      </c>
      <c r="BG22">
        <v>27.217500000000001</v>
      </c>
      <c r="BH22">
        <v>37.148000000000003</v>
      </c>
      <c r="BI22">
        <v>40.718000000000004</v>
      </c>
      <c r="BJ22">
        <v>35.888000000000005</v>
      </c>
      <c r="BK22">
        <v>30.668000000000003</v>
      </c>
      <c r="BL22">
        <v>28.635000000000002</v>
      </c>
      <c r="BM22">
        <v>29.918000000000003</v>
      </c>
      <c r="BN22">
        <v>31.703000000000003</v>
      </c>
      <c r="BO22">
        <v>31.013000000000002</v>
      </c>
      <c r="BP22">
        <v>29.033000000000001</v>
      </c>
      <c r="BQ22">
        <v>29.153000000000002</v>
      </c>
      <c r="BR22">
        <v>27.524999999999999</v>
      </c>
      <c r="BS22">
        <v>28.118000000000002</v>
      </c>
      <c r="BT22">
        <v>37.215000000000003</v>
      </c>
      <c r="BU22">
        <v>40.493000000000002</v>
      </c>
      <c r="BV22">
        <v>36.068000000000005</v>
      </c>
      <c r="BW22">
        <v>31.29</v>
      </c>
      <c r="BX22">
        <v>29.423000000000002</v>
      </c>
      <c r="BY22">
        <v>30.6</v>
      </c>
      <c r="BZ22">
        <v>32.340000000000003</v>
      </c>
      <c r="CA22">
        <v>31.688000000000002</v>
      </c>
      <c r="CB22">
        <v>29.835000000000001</v>
      </c>
      <c r="CC22">
        <v>29.954999999999998</v>
      </c>
      <c r="CD22">
        <v>28.425000000000001</v>
      </c>
      <c r="CE22">
        <v>28.98</v>
      </c>
      <c r="CF22">
        <v>37.523000000000003</v>
      </c>
      <c r="CG22">
        <v>40.597000000000001</v>
      </c>
      <c r="CH22">
        <v>36.443000000000005</v>
      </c>
      <c r="CI22">
        <v>31.965</v>
      </c>
      <c r="CJ22">
        <v>30.218</v>
      </c>
      <c r="CK22">
        <v>31.32</v>
      </c>
      <c r="CL22">
        <v>33.053000000000004</v>
      </c>
      <c r="CM22">
        <v>32.445</v>
      </c>
      <c r="CN22">
        <v>30.698</v>
      </c>
      <c r="CO22">
        <v>30.81</v>
      </c>
      <c r="CP22">
        <v>29.378</v>
      </c>
      <c r="CQ22">
        <v>29.903000000000002</v>
      </c>
      <c r="CR22">
        <v>37.935000000000002</v>
      </c>
      <c r="CS22">
        <v>40.823</v>
      </c>
      <c r="CT22">
        <v>36.923000000000002</v>
      </c>
      <c r="CU22">
        <v>32.707999999999998</v>
      </c>
      <c r="CV22">
        <v>31.065000000000001</v>
      </c>
      <c r="CW22">
        <v>32.108000000000004</v>
      </c>
      <c r="CX22">
        <v>33.803000000000004</v>
      </c>
      <c r="CY22">
        <v>33.233000000000004</v>
      </c>
      <c r="CZ22">
        <v>31.59</v>
      </c>
      <c r="DA22">
        <v>31.695</v>
      </c>
      <c r="DB22">
        <v>30.353000000000002</v>
      </c>
      <c r="DC22">
        <v>30.84</v>
      </c>
      <c r="DD22">
        <v>38.4</v>
      </c>
      <c r="DE22">
        <v>41.123000000000005</v>
      </c>
      <c r="DF22">
        <v>37.448</v>
      </c>
      <c r="DG22">
        <v>33.488</v>
      </c>
      <c r="DH22">
        <v>31.943000000000001</v>
      </c>
      <c r="DI22">
        <v>32.917999999999999</v>
      </c>
      <c r="DJ22">
        <v>34.553000000000004</v>
      </c>
      <c r="DK22">
        <v>34.020000000000003</v>
      </c>
      <c r="DL22">
        <v>32.483000000000004</v>
      </c>
      <c r="DM22">
        <v>32.58</v>
      </c>
      <c r="DN22">
        <v>31.313000000000002</v>
      </c>
      <c r="DO22">
        <v>31.77</v>
      </c>
      <c r="DP22">
        <v>38.880000000000003</v>
      </c>
      <c r="DQ22">
        <v>41.438000000000002</v>
      </c>
      <c r="DR22">
        <v>37.988</v>
      </c>
      <c r="DS22">
        <v>34.26</v>
      </c>
      <c r="DT22">
        <v>32.813000000000002</v>
      </c>
      <c r="DU22">
        <v>33.734999999999999</v>
      </c>
      <c r="DV22">
        <v>35.31</v>
      </c>
      <c r="DW22">
        <v>34.799999999999997</v>
      </c>
      <c r="DX22">
        <v>33.36</v>
      </c>
      <c r="DY22">
        <v>33.450000000000003</v>
      </c>
      <c r="DZ22">
        <v>32.258000000000003</v>
      </c>
      <c r="EA22">
        <v>32.693000000000005</v>
      </c>
      <c r="EB22">
        <v>39.375</v>
      </c>
      <c r="EC22">
        <v>41.783000000000001</v>
      </c>
      <c r="ED22">
        <v>38.542999999999999</v>
      </c>
      <c r="EE22">
        <v>35.04</v>
      </c>
      <c r="EF22">
        <v>33.674999999999997</v>
      </c>
      <c r="EG22">
        <v>34.538000000000004</v>
      </c>
      <c r="EH22">
        <v>36.06</v>
      </c>
      <c r="EI22">
        <v>35.542999999999999</v>
      </c>
      <c r="EJ22">
        <v>34.064999999999998</v>
      </c>
      <c r="EK22">
        <v>34.163000000000004</v>
      </c>
      <c r="EL22">
        <v>32.948</v>
      </c>
      <c r="EM22">
        <v>33.39</v>
      </c>
      <c r="EN22">
        <v>40.215000000000003</v>
      </c>
      <c r="EO22">
        <v>42.667999999999999</v>
      </c>
      <c r="EP22">
        <v>39.353000000000002</v>
      </c>
      <c r="EQ22">
        <v>35.783000000000001</v>
      </c>
      <c r="ER22">
        <v>34.387999999999998</v>
      </c>
      <c r="ES22">
        <v>35.273000000000003</v>
      </c>
      <c r="ET22">
        <v>36.81</v>
      </c>
      <c r="EU22">
        <v>36.277999999999999</v>
      </c>
      <c r="EV22">
        <v>34.770000000000003</v>
      </c>
      <c r="EW22">
        <v>34.868000000000002</v>
      </c>
      <c r="EX22">
        <v>33.630000000000003</v>
      </c>
      <c r="EY22">
        <v>34.08</v>
      </c>
      <c r="EZ22">
        <v>41.048000000000002</v>
      </c>
      <c r="FA22">
        <v>43.553000000000004</v>
      </c>
      <c r="FB22">
        <v>40.17</v>
      </c>
      <c r="FC22">
        <v>36.524999999999999</v>
      </c>
      <c r="FD22">
        <v>35.1</v>
      </c>
      <c r="FE22">
        <v>36</v>
      </c>
      <c r="FF22">
        <v>37.553000000000004</v>
      </c>
      <c r="FG22">
        <v>37.020000000000003</v>
      </c>
      <c r="FH22">
        <v>35.483000000000004</v>
      </c>
      <c r="FI22">
        <v>35.58</v>
      </c>
      <c r="FJ22">
        <v>34.313000000000002</v>
      </c>
      <c r="FK22">
        <v>34.777999999999999</v>
      </c>
      <c r="FL22">
        <v>41.88</v>
      </c>
      <c r="FM22">
        <v>44.438000000000002</v>
      </c>
      <c r="FN22">
        <v>40.988</v>
      </c>
      <c r="FO22">
        <v>37.26</v>
      </c>
      <c r="FP22">
        <v>35.813000000000002</v>
      </c>
      <c r="FQ22">
        <v>36.734999999999999</v>
      </c>
      <c r="FR22">
        <v>38.303000000000004</v>
      </c>
      <c r="FS22">
        <v>37.755000000000003</v>
      </c>
      <c r="FT22">
        <v>36.188000000000002</v>
      </c>
      <c r="FU22">
        <v>36.284999999999997</v>
      </c>
      <c r="FV22">
        <v>34.994999999999997</v>
      </c>
      <c r="FW22">
        <v>35.468000000000004</v>
      </c>
      <c r="FX22">
        <v>42.713000000000001</v>
      </c>
      <c r="FY22">
        <v>45.323</v>
      </c>
      <c r="FZ22">
        <v>41.805</v>
      </c>
      <c r="GA22">
        <v>38.003</v>
      </c>
      <c r="GB22">
        <v>36.524999999999999</v>
      </c>
      <c r="GC22">
        <v>37.463000000000001</v>
      </c>
      <c r="GD22">
        <v>39.053000000000004</v>
      </c>
      <c r="GE22">
        <v>38.498000000000005</v>
      </c>
      <c r="GF22">
        <v>36.893000000000001</v>
      </c>
      <c r="GG22">
        <v>36.998000000000005</v>
      </c>
      <c r="GH22">
        <v>35.678000000000004</v>
      </c>
      <c r="GI22">
        <v>36.158000000000001</v>
      </c>
      <c r="GJ22">
        <v>43.553000000000004</v>
      </c>
      <c r="GK22">
        <v>46.208000000000006</v>
      </c>
      <c r="GL22">
        <v>42.623000000000005</v>
      </c>
      <c r="GM22">
        <v>38.744999999999997</v>
      </c>
      <c r="GN22">
        <v>37.238</v>
      </c>
      <c r="GO22">
        <v>38.19</v>
      </c>
      <c r="GP22">
        <v>39.803000000000004</v>
      </c>
      <c r="GQ22">
        <v>39.233000000000004</v>
      </c>
      <c r="GR22">
        <v>37.604999999999997</v>
      </c>
      <c r="GS22">
        <v>37.703000000000003</v>
      </c>
      <c r="GT22">
        <v>36.36</v>
      </c>
      <c r="GU22">
        <v>36.854999999999997</v>
      </c>
      <c r="GV22">
        <v>44.384999999999998</v>
      </c>
      <c r="GW22">
        <v>47.093000000000004</v>
      </c>
      <c r="GX22">
        <v>43.433</v>
      </c>
      <c r="GY22">
        <v>39.488</v>
      </c>
      <c r="GZ22">
        <v>37.950000000000003</v>
      </c>
      <c r="HA22">
        <v>38.924999999999997</v>
      </c>
      <c r="HB22">
        <v>40.553000000000004</v>
      </c>
      <c r="HC22">
        <v>39.975000000000001</v>
      </c>
      <c r="HD22">
        <v>38.31</v>
      </c>
      <c r="HE22">
        <v>38.414999999999999</v>
      </c>
      <c r="HF22">
        <v>37.049999999999997</v>
      </c>
      <c r="HG22">
        <v>37.545000000000002</v>
      </c>
      <c r="HH22">
        <v>45.218000000000004</v>
      </c>
      <c r="HI22">
        <v>47.978000000000002</v>
      </c>
      <c r="HJ22">
        <v>44.25</v>
      </c>
      <c r="HK22">
        <v>40.229999999999997</v>
      </c>
      <c r="HL22">
        <v>38.663000000000004</v>
      </c>
      <c r="HM22">
        <v>39.652999999999999</v>
      </c>
      <c r="HN22">
        <v>41.303000000000004</v>
      </c>
      <c r="HO22">
        <v>40.71</v>
      </c>
      <c r="HP22">
        <v>39.015000000000001</v>
      </c>
      <c r="HQ22">
        <v>39.128</v>
      </c>
      <c r="HR22">
        <v>37.733000000000004</v>
      </c>
      <c r="HS22">
        <v>38.234999999999999</v>
      </c>
      <c r="HT22">
        <v>46.05</v>
      </c>
      <c r="HU22">
        <v>48.863</v>
      </c>
      <c r="HV22">
        <v>45.068000000000005</v>
      </c>
      <c r="HW22">
        <v>40.972000000000001</v>
      </c>
      <c r="HX22">
        <v>39.375</v>
      </c>
      <c r="HY22">
        <v>40.388000000000005</v>
      </c>
      <c r="HZ22">
        <v>41.303000000000004</v>
      </c>
      <c r="IA22">
        <v>40.71</v>
      </c>
    </row>
    <row r="23" spans="1:235" ht="13.2" x14ac:dyDescent="0.25">
      <c r="A23" t="s">
        <v>131</v>
      </c>
      <c r="B23" s="248" t="s">
        <v>181</v>
      </c>
      <c r="C23">
        <v>21.38</v>
      </c>
      <c r="D23">
        <v>21.94</v>
      </c>
      <c r="E23">
        <v>27</v>
      </c>
      <c r="F23">
        <v>26.8125</v>
      </c>
      <c r="G23">
        <v>26.625</v>
      </c>
      <c r="H23">
        <v>24.75</v>
      </c>
      <c r="I23">
        <v>22.875</v>
      </c>
      <c r="J23">
        <v>22.875</v>
      </c>
      <c r="K23">
        <v>27.75</v>
      </c>
      <c r="L23">
        <v>34.5</v>
      </c>
      <c r="M23">
        <v>39.75</v>
      </c>
      <c r="N23">
        <v>33.375</v>
      </c>
      <c r="O23">
        <v>28.5</v>
      </c>
      <c r="P23">
        <v>26.813000000000002</v>
      </c>
      <c r="Q23">
        <v>28.6875</v>
      </c>
      <c r="R23">
        <v>30.188000000000002</v>
      </c>
      <c r="S23">
        <v>29.438000000000002</v>
      </c>
      <c r="T23">
        <v>28.125</v>
      </c>
      <c r="U23">
        <v>26.25</v>
      </c>
      <c r="V23">
        <v>26.25</v>
      </c>
      <c r="W23">
        <v>29.625</v>
      </c>
      <c r="X23">
        <v>37.313000000000002</v>
      </c>
      <c r="Y23">
        <v>44.25</v>
      </c>
      <c r="Z23">
        <v>40.5</v>
      </c>
      <c r="AA23">
        <v>30</v>
      </c>
      <c r="AB23">
        <v>28.688000000000002</v>
      </c>
      <c r="AC23">
        <v>30.1875</v>
      </c>
      <c r="AD23">
        <v>30.743000000000002</v>
      </c>
      <c r="AE23">
        <v>30.098000000000003</v>
      </c>
      <c r="AF23">
        <v>28.973000000000003</v>
      </c>
      <c r="AG23">
        <v>27.36</v>
      </c>
      <c r="AH23">
        <v>27.36</v>
      </c>
      <c r="AI23">
        <v>30.263000000000002</v>
      </c>
      <c r="AJ23">
        <v>36.869999999999997</v>
      </c>
      <c r="AK23">
        <v>42.825000000000003</v>
      </c>
      <c r="AL23">
        <v>39.608000000000004</v>
      </c>
      <c r="AM23">
        <v>30.585000000000001</v>
      </c>
      <c r="AN23">
        <v>29.46</v>
      </c>
      <c r="AO23">
        <v>30.75</v>
      </c>
      <c r="AP23">
        <v>31.268000000000001</v>
      </c>
      <c r="AQ23">
        <v>30.713000000000001</v>
      </c>
      <c r="AR23">
        <v>29.745000000000001</v>
      </c>
      <c r="AS23">
        <v>28.364999999999998</v>
      </c>
      <c r="AT23">
        <v>28.364999999999998</v>
      </c>
      <c r="AU23">
        <v>30.855</v>
      </c>
      <c r="AV23">
        <v>36.533000000000001</v>
      </c>
      <c r="AW23">
        <v>41.648000000000003</v>
      </c>
      <c r="AX23">
        <v>38.888000000000005</v>
      </c>
      <c r="AY23">
        <v>31.14</v>
      </c>
      <c r="AZ23">
        <v>30.173000000000002</v>
      </c>
      <c r="BA23">
        <v>31.274999999999999</v>
      </c>
      <c r="BB23">
        <v>31.703000000000003</v>
      </c>
      <c r="BC23">
        <v>31.2</v>
      </c>
      <c r="BD23">
        <v>30.323</v>
      </c>
      <c r="BE23">
        <v>29.063000000000002</v>
      </c>
      <c r="BF23">
        <v>29.07</v>
      </c>
      <c r="BG23">
        <v>31.335000000000001</v>
      </c>
      <c r="BH23">
        <v>36.494999999999997</v>
      </c>
      <c r="BI23">
        <v>41.152999999999999</v>
      </c>
      <c r="BJ23">
        <v>38.633000000000003</v>
      </c>
      <c r="BK23">
        <v>31.59</v>
      </c>
      <c r="BL23">
        <v>30.713000000000001</v>
      </c>
      <c r="BM23">
        <v>31.718</v>
      </c>
      <c r="BN23">
        <v>32.137999999999998</v>
      </c>
      <c r="BO23">
        <v>31.68</v>
      </c>
      <c r="BP23">
        <v>30.878</v>
      </c>
      <c r="BQ23">
        <v>29.738000000000003</v>
      </c>
      <c r="BR23">
        <v>29.738000000000003</v>
      </c>
      <c r="BS23">
        <v>31.8</v>
      </c>
      <c r="BT23">
        <v>36.488</v>
      </c>
      <c r="BU23">
        <v>40.725000000000001</v>
      </c>
      <c r="BV23">
        <v>38.438000000000002</v>
      </c>
      <c r="BW23">
        <v>32.033000000000001</v>
      </c>
      <c r="BX23">
        <v>31.238000000000003</v>
      </c>
      <c r="BY23">
        <v>32.152999999999999</v>
      </c>
      <c r="BZ23">
        <v>32.505000000000003</v>
      </c>
      <c r="CA23">
        <v>32.078000000000003</v>
      </c>
      <c r="CB23">
        <v>31.335000000000001</v>
      </c>
      <c r="CC23">
        <v>30.278000000000002</v>
      </c>
      <c r="CD23">
        <v>30.278000000000002</v>
      </c>
      <c r="CE23">
        <v>32.19</v>
      </c>
      <c r="CF23">
        <v>36.548000000000002</v>
      </c>
      <c r="CG23">
        <v>40.478000000000002</v>
      </c>
      <c r="CH23">
        <v>38.354999999999997</v>
      </c>
      <c r="CI23">
        <v>32.408000000000001</v>
      </c>
      <c r="CJ23">
        <v>31.664999999999999</v>
      </c>
      <c r="CK23">
        <v>32.512999999999998</v>
      </c>
      <c r="CL23">
        <v>32.828000000000003</v>
      </c>
      <c r="CM23">
        <v>32.438000000000002</v>
      </c>
      <c r="CN23">
        <v>31.748000000000001</v>
      </c>
      <c r="CO23">
        <v>30.765000000000001</v>
      </c>
      <c r="CP23">
        <v>30.765000000000001</v>
      </c>
      <c r="CQ23">
        <v>32.542999999999999</v>
      </c>
      <c r="CR23">
        <v>36.578000000000003</v>
      </c>
      <c r="CS23">
        <v>40.222000000000001</v>
      </c>
      <c r="CT23">
        <v>38.258000000000003</v>
      </c>
      <c r="CU23">
        <v>32.744999999999997</v>
      </c>
      <c r="CV23">
        <v>32.055</v>
      </c>
      <c r="CW23">
        <v>32.843000000000004</v>
      </c>
      <c r="CX23">
        <v>33.15</v>
      </c>
      <c r="CY23">
        <v>32.79</v>
      </c>
      <c r="CZ23">
        <v>32.152999999999999</v>
      </c>
      <c r="DA23">
        <v>31.238000000000003</v>
      </c>
      <c r="DB23">
        <v>31.238000000000003</v>
      </c>
      <c r="DC23">
        <v>32.880000000000003</v>
      </c>
      <c r="DD23">
        <v>36.630000000000003</v>
      </c>
      <c r="DE23">
        <v>40.005000000000003</v>
      </c>
      <c r="DF23">
        <v>38.183</v>
      </c>
      <c r="DG23">
        <v>33.075000000000003</v>
      </c>
      <c r="DH23">
        <v>32.438000000000002</v>
      </c>
      <c r="DI23">
        <v>33.164999999999999</v>
      </c>
      <c r="DJ23">
        <v>33.465000000000003</v>
      </c>
      <c r="DK23">
        <v>33.128</v>
      </c>
      <c r="DL23">
        <v>32.542999999999999</v>
      </c>
      <c r="DM23">
        <v>31.695</v>
      </c>
      <c r="DN23">
        <v>31.695</v>
      </c>
      <c r="DO23">
        <v>33.218000000000004</v>
      </c>
      <c r="DP23">
        <v>36.69</v>
      </c>
      <c r="DQ23">
        <v>39.825000000000003</v>
      </c>
      <c r="DR23">
        <v>38.138000000000005</v>
      </c>
      <c r="DS23">
        <v>33.398000000000003</v>
      </c>
      <c r="DT23">
        <v>32.805</v>
      </c>
      <c r="DU23">
        <v>33.488</v>
      </c>
      <c r="DV23">
        <v>33.78</v>
      </c>
      <c r="DW23">
        <v>33.465000000000003</v>
      </c>
      <c r="DX23">
        <v>32.917999999999999</v>
      </c>
      <c r="DY23">
        <v>32.137999999999998</v>
      </c>
      <c r="DZ23">
        <v>32.137999999999998</v>
      </c>
      <c r="EA23">
        <v>33.555</v>
      </c>
      <c r="EB23">
        <v>36.773000000000003</v>
      </c>
      <c r="EC23">
        <v>39.674999999999997</v>
      </c>
      <c r="ED23">
        <v>38.108000000000004</v>
      </c>
      <c r="EE23">
        <v>33.72</v>
      </c>
      <c r="EF23">
        <v>33.173000000000002</v>
      </c>
      <c r="EG23">
        <v>33.795000000000002</v>
      </c>
      <c r="EH23">
        <v>34.034999999999997</v>
      </c>
      <c r="EI23">
        <v>33.72</v>
      </c>
      <c r="EJ23">
        <v>33.173000000000002</v>
      </c>
      <c r="EK23">
        <v>32.384999999999998</v>
      </c>
      <c r="EL23">
        <v>32.384999999999998</v>
      </c>
      <c r="EM23">
        <v>33.81</v>
      </c>
      <c r="EN23">
        <v>37.049999999999997</v>
      </c>
      <c r="EO23">
        <v>39.983000000000004</v>
      </c>
      <c r="EP23">
        <v>38.4</v>
      </c>
      <c r="EQ23">
        <v>33.975000000000001</v>
      </c>
      <c r="ER23">
        <v>33.42</v>
      </c>
      <c r="ES23">
        <v>34.058</v>
      </c>
      <c r="ET23">
        <v>34.298000000000002</v>
      </c>
      <c r="EU23">
        <v>33.975000000000001</v>
      </c>
      <c r="EV23">
        <v>33.42</v>
      </c>
      <c r="EW23">
        <v>32.625</v>
      </c>
      <c r="EX23">
        <v>32.625</v>
      </c>
      <c r="EY23">
        <v>34.064999999999998</v>
      </c>
      <c r="EZ23">
        <v>37.335000000000001</v>
      </c>
      <c r="FA23">
        <v>40.283000000000001</v>
      </c>
      <c r="FB23">
        <v>38.693000000000005</v>
      </c>
      <c r="FC23">
        <v>34.229999999999997</v>
      </c>
      <c r="FD23">
        <v>33.674999999999997</v>
      </c>
      <c r="FE23">
        <v>34.313000000000002</v>
      </c>
      <c r="FF23">
        <v>34.553000000000004</v>
      </c>
      <c r="FG23">
        <v>34.229999999999997</v>
      </c>
      <c r="FH23">
        <v>33.674999999999997</v>
      </c>
      <c r="FI23">
        <v>32.873000000000005</v>
      </c>
      <c r="FJ23">
        <v>32.873000000000005</v>
      </c>
      <c r="FK23">
        <v>34.32</v>
      </c>
      <c r="FL23">
        <v>37.613</v>
      </c>
      <c r="FM23">
        <v>40.582999999999998</v>
      </c>
      <c r="FN23">
        <v>38.978000000000002</v>
      </c>
      <c r="FO23">
        <v>34.484999999999999</v>
      </c>
      <c r="FP23">
        <v>33.93</v>
      </c>
      <c r="FQ23">
        <v>34.568000000000005</v>
      </c>
      <c r="FR23">
        <v>34.808</v>
      </c>
      <c r="FS23">
        <v>34.484999999999999</v>
      </c>
      <c r="FT23">
        <v>33.923000000000002</v>
      </c>
      <c r="FU23">
        <v>33.119999999999997</v>
      </c>
      <c r="FV23">
        <v>33.119999999999997</v>
      </c>
      <c r="FW23">
        <v>34.575000000000003</v>
      </c>
      <c r="FX23">
        <v>37.89</v>
      </c>
      <c r="FY23">
        <v>40.89</v>
      </c>
      <c r="FZ23">
        <v>39.270000000000003</v>
      </c>
      <c r="GA23">
        <v>34.748000000000005</v>
      </c>
      <c r="GB23">
        <v>34.178000000000004</v>
      </c>
      <c r="GC23">
        <v>34.83</v>
      </c>
      <c r="GD23">
        <v>35.07</v>
      </c>
      <c r="GE23">
        <v>34.74</v>
      </c>
      <c r="GF23">
        <v>34.178000000000004</v>
      </c>
      <c r="GG23">
        <v>33.36</v>
      </c>
      <c r="GH23">
        <v>33.36</v>
      </c>
      <c r="GI23">
        <v>34.83</v>
      </c>
      <c r="GJ23">
        <v>38.174999999999997</v>
      </c>
      <c r="GK23">
        <v>41.19</v>
      </c>
      <c r="GL23">
        <v>39.563000000000002</v>
      </c>
      <c r="GM23">
        <v>35.003</v>
      </c>
      <c r="GN23">
        <v>34.433</v>
      </c>
      <c r="GO23">
        <v>35.085000000000001</v>
      </c>
      <c r="GP23">
        <v>35.325000000000003</v>
      </c>
      <c r="GQ23">
        <v>35.003</v>
      </c>
      <c r="GR23">
        <v>34.424999999999997</v>
      </c>
      <c r="GS23">
        <v>33.608000000000004</v>
      </c>
      <c r="GT23">
        <v>33.608000000000004</v>
      </c>
      <c r="GU23">
        <v>35.085000000000001</v>
      </c>
      <c r="GV23">
        <v>38.453000000000003</v>
      </c>
      <c r="GW23">
        <v>41.49</v>
      </c>
      <c r="GX23">
        <v>39.854999999999997</v>
      </c>
      <c r="GY23">
        <v>35.258000000000003</v>
      </c>
      <c r="GZ23">
        <v>34.688000000000002</v>
      </c>
      <c r="HA23">
        <v>35.340000000000003</v>
      </c>
      <c r="HB23">
        <v>35.58</v>
      </c>
      <c r="HC23">
        <v>35.258000000000003</v>
      </c>
      <c r="HD23">
        <v>34.68</v>
      </c>
      <c r="HE23">
        <v>33.854999999999997</v>
      </c>
      <c r="HF23">
        <v>33.854999999999997</v>
      </c>
      <c r="HG23">
        <v>35.340000000000003</v>
      </c>
      <c r="HH23">
        <v>38.738</v>
      </c>
      <c r="HI23">
        <v>41.798000000000002</v>
      </c>
      <c r="HJ23">
        <v>40.14</v>
      </c>
      <c r="HK23">
        <v>35.513000000000005</v>
      </c>
      <c r="HL23">
        <v>34.935000000000002</v>
      </c>
      <c r="HM23">
        <v>35.603000000000002</v>
      </c>
      <c r="HN23">
        <v>35.843000000000004</v>
      </c>
      <c r="HO23">
        <v>35.513000000000005</v>
      </c>
      <c r="HP23">
        <v>34.928000000000004</v>
      </c>
      <c r="HQ23">
        <v>34.094999999999999</v>
      </c>
      <c r="HR23">
        <v>34.094999999999999</v>
      </c>
      <c r="HS23">
        <v>35.603000000000002</v>
      </c>
      <c r="HT23">
        <v>39.015000000000001</v>
      </c>
      <c r="HU23">
        <v>42.097000000000001</v>
      </c>
      <c r="HV23">
        <v>40.433</v>
      </c>
      <c r="HW23">
        <v>35.774999999999999</v>
      </c>
      <c r="HX23">
        <v>35.19</v>
      </c>
      <c r="HY23">
        <v>35.858000000000004</v>
      </c>
      <c r="HZ23">
        <v>35.880000000000003</v>
      </c>
      <c r="IA23">
        <v>35.549999999999997</v>
      </c>
    </row>
    <row r="24" spans="1:235" ht="13.2" x14ac:dyDescent="0.25">
      <c r="A24" t="s">
        <v>134</v>
      </c>
      <c r="B24" s="248" t="s">
        <v>181</v>
      </c>
      <c r="C24">
        <v>27.1875</v>
      </c>
      <c r="D24">
        <v>20.175000000000001</v>
      </c>
      <c r="E24">
        <v>24.375</v>
      </c>
      <c r="F24">
        <v>24.9375</v>
      </c>
      <c r="G24">
        <v>24.9375</v>
      </c>
      <c r="H24">
        <v>23.25</v>
      </c>
      <c r="I24">
        <v>22.3125</v>
      </c>
      <c r="J24">
        <v>22.3125</v>
      </c>
      <c r="K24">
        <v>27.375</v>
      </c>
      <c r="L24">
        <v>33.9375</v>
      </c>
      <c r="M24">
        <v>39.1875</v>
      </c>
      <c r="N24">
        <v>30.1875</v>
      </c>
      <c r="O24">
        <v>27.1875</v>
      </c>
      <c r="P24">
        <v>26.625</v>
      </c>
      <c r="Q24">
        <v>28.3125</v>
      </c>
      <c r="R24">
        <v>21.375</v>
      </c>
      <c r="S24">
        <v>20.625</v>
      </c>
      <c r="T24">
        <v>18.75</v>
      </c>
      <c r="U24">
        <v>17.625</v>
      </c>
      <c r="V24">
        <v>18.375</v>
      </c>
      <c r="W24">
        <v>21.375</v>
      </c>
      <c r="X24">
        <v>29.0625</v>
      </c>
      <c r="Y24">
        <v>35.625</v>
      </c>
      <c r="Z24">
        <v>28.125</v>
      </c>
      <c r="AA24">
        <v>21</v>
      </c>
      <c r="AB24">
        <v>19.125</v>
      </c>
      <c r="AC24">
        <v>21.75</v>
      </c>
      <c r="AD24">
        <v>14.4375</v>
      </c>
      <c r="AE24">
        <v>16.125</v>
      </c>
      <c r="AF24">
        <v>13.875</v>
      </c>
      <c r="AG24">
        <v>19.875</v>
      </c>
      <c r="AH24">
        <v>19.875</v>
      </c>
      <c r="AI24">
        <v>24.375</v>
      </c>
      <c r="AJ24">
        <v>27.375</v>
      </c>
      <c r="AK24">
        <v>34.125</v>
      </c>
      <c r="AL24">
        <v>21.9375</v>
      </c>
      <c r="AM24">
        <v>22.875</v>
      </c>
      <c r="AN24">
        <v>19.5</v>
      </c>
      <c r="AO24">
        <v>21.5625</v>
      </c>
      <c r="AP24">
        <v>14.4375</v>
      </c>
      <c r="AQ24">
        <v>16.125</v>
      </c>
      <c r="AR24">
        <v>13.875</v>
      </c>
      <c r="AS24">
        <v>19.125</v>
      </c>
      <c r="AT24">
        <v>19.125</v>
      </c>
      <c r="AU24">
        <v>22.875</v>
      </c>
      <c r="AV24">
        <v>20.625</v>
      </c>
      <c r="AW24">
        <v>27.375</v>
      </c>
      <c r="AX24">
        <v>17.4375</v>
      </c>
      <c r="AY24">
        <v>20.625</v>
      </c>
      <c r="AZ24">
        <v>17.625</v>
      </c>
      <c r="BA24">
        <v>19.6875</v>
      </c>
      <c r="BB24">
        <v>14.625</v>
      </c>
      <c r="BC24">
        <v>16.3125</v>
      </c>
      <c r="BD24">
        <v>14.0625</v>
      </c>
      <c r="BE24">
        <v>19.3125</v>
      </c>
      <c r="BF24">
        <v>19.3125</v>
      </c>
      <c r="BG24">
        <v>23.0625</v>
      </c>
      <c r="BH24">
        <v>20.8125</v>
      </c>
      <c r="BI24">
        <v>27.5625</v>
      </c>
      <c r="BJ24">
        <v>17.625</v>
      </c>
      <c r="BK24">
        <v>20.8125</v>
      </c>
      <c r="BL24">
        <v>17.8125</v>
      </c>
      <c r="BM24">
        <v>19.875</v>
      </c>
      <c r="BN24">
        <v>21.637499999999999</v>
      </c>
      <c r="BO24">
        <v>23.324999999999999</v>
      </c>
      <c r="BP24">
        <v>21.074999999999999</v>
      </c>
      <c r="BQ24">
        <v>26.324999999999999</v>
      </c>
      <c r="BR24">
        <v>26.324999999999999</v>
      </c>
      <c r="BS24">
        <v>30.824999999999999</v>
      </c>
      <c r="BT24">
        <v>36.075000000000003</v>
      </c>
      <c r="BU24">
        <v>42.825000000000003</v>
      </c>
      <c r="BV24">
        <v>29.887499999999999</v>
      </c>
      <c r="BW24">
        <v>30.074999999999999</v>
      </c>
      <c r="BX24">
        <v>27.074999999999999</v>
      </c>
      <c r="BY24">
        <v>29.137499999999999</v>
      </c>
      <c r="BZ24">
        <v>21.9</v>
      </c>
      <c r="CA24">
        <v>23.587499999999999</v>
      </c>
      <c r="CB24">
        <v>21.337499999999999</v>
      </c>
      <c r="CC24">
        <v>26.587499999999999</v>
      </c>
      <c r="CD24">
        <v>26.587499999999999</v>
      </c>
      <c r="CE24">
        <v>31.087499999999999</v>
      </c>
      <c r="CF24">
        <v>36.337499999999999</v>
      </c>
      <c r="CG24">
        <v>43.087499999999999</v>
      </c>
      <c r="CH24">
        <v>30.15</v>
      </c>
      <c r="CI24">
        <v>30.337499999999999</v>
      </c>
      <c r="CJ24">
        <v>27.337499999999999</v>
      </c>
      <c r="CK24">
        <v>29.4</v>
      </c>
      <c r="CL24">
        <v>22.274999999999999</v>
      </c>
      <c r="CM24">
        <v>23.962499999999999</v>
      </c>
      <c r="CN24">
        <v>21.712499999999999</v>
      </c>
      <c r="CO24">
        <v>27</v>
      </c>
      <c r="CP24">
        <v>27</v>
      </c>
      <c r="CQ24">
        <v>31.5</v>
      </c>
      <c r="CR24">
        <v>36.75</v>
      </c>
      <c r="CS24">
        <v>43.5</v>
      </c>
      <c r="CT24">
        <v>30.524999999999999</v>
      </c>
      <c r="CU24">
        <v>30.75</v>
      </c>
      <c r="CV24">
        <v>27.75</v>
      </c>
      <c r="CW24">
        <v>29.774999999999999</v>
      </c>
      <c r="CX24">
        <v>22.65</v>
      </c>
      <c r="CY24">
        <v>24.337499999999999</v>
      </c>
      <c r="CZ24">
        <v>22.087499999999999</v>
      </c>
      <c r="DA24">
        <v>27.5625</v>
      </c>
      <c r="DB24">
        <v>27.5625</v>
      </c>
      <c r="DC24">
        <v>32.0625</v>
      </c>
      <c r="DD24">
        <v>37.3125</v>
      </c>
      <c r="DE24">
        <v>44.0625</v>
      </c>
      <c r="DF24">
        <v>30.9</v>
      </c>
      <c r="DG24">
        <v>31.3125</v>
      </c>
      <c r="DH24">
        <v>28.3125</v>
      </c>
      <c r="DI24">
        <v>30.15</v>
      </c>
      <c r="DJ24">
        <v>23.024999999999999</v>
      </c>
      <c r="DK24">
        <v>24.712499999999999</v>
      </c>
      <c r="DL24">
        <v>22.462499999999999</v>
      </c>
      <c r="DM24">
        <v>27.9375</v>
      </c>
      <c r="DN24">
        <v>27.9375</v>
      </c>
      <c r="DO24">
        <v>32.4375</v>
      </c>
      <c r="DP24">
        <v>37.6875</v>
      </c>
      <c r="DQ24">
        <v>44.4375</v>
      </c>
      <c r="DR24">
        <v>31.274999999999999</v>
      </c>
      <c r="DS24">
        <v>31.6875</v>
      </c>
      <c r="DT24">
        <v>28.6875</v>
      </c>
      <c r="DU24">
        <v>30.524999999999999</v>
      </c>
      <c r="DV24">
        <v>23.212499999999999</v>
      </c>
      <c r="DW24">
        <v>24.9</v>
      </c>
      <c r="DX24">
        <v>22.65</v>
      </c>
      <c r="DY24">
        <v>28.125</v>
      </c>
      <c r="DZ24">
        <v>28.125</v>
      </c>
      <c r="EA24">
        <v>32.625</v>
      </c>
      <c r="EB24">
        <v>37.875</v>
      </c>
      <c r="EC24">
        <v>44.625</v>
      </c>
      <c r="ED24">
        <v>31.462499999999999</v>
      </c>
      <c r="EE24">
        <v>31.875</v>
      </c>
      <c r="EF24">
        <v>28.875</v>
      </c>
      <c r="EG24">
        <v>30.712499999999999</v>
      </c>
      <c r="EH24">
        <v>23.774999999999999</v>
      </c>
      <c r="EI24">
        <v>25.462499999999999</v>
      </c>
      <c r="EJ24">
        <v>23.212499999999999</v>
      </c>
      <c r="EK24">
        <v>28.6875</v>
      </c>
      <c r="EL24">
        <v>28.6875</v>
      </c>
      <c r="EM24">
        <v>33.1875</v>
      </c>
      <c r="EN24">
        <v>38.4375</v>
      </c>
      <c r="EO24">
        <v>45.1875</v>
      </c>
      <c r="EP24">
        <v>31.65</v>
      </c>
      <c r="EQ24">
        <v>32.4375</v>
      </c>
      <c r="ER24">
        <v>29.4375</v>
      </c>
      <c r="ES24">
        <v>30.9</v>
      </c>
      <c r="ET24">
        <v>24.337499999999999</v>
      </c>
      <c r="EU24">
        <v>26.024999999999999</v>
      </c>
      <c r="EV24">
        <v>23.774999999999999</v>
      </c>
      <c r="EW24">
        <v>29.25</v>
      </c>
      <c r="EX24">
        <v>29.25</v>
      </c>
      <c r="EY24">
        <v>33.75</v>
      </c>
      <c r="EZ24">
        <v>39</v>
      </c>
      <c r="FA24">
        <v>45.712499999999999</v>
      </c>
      <c r="FB24">
        <v>31.837499999999999</v>
      </c>
      <c r="FC24">
        <v>33</v>
      </c>
      <c r="FD24">
        <v>30</v>
      </c>
      <c r="FE24">
        <v>31.087499999999999</v>
      </c>
      <c r="FF24">
        <v>24.9</v>
      </c>
      <c r="FG24">
        <v>26.587499999999999</v>
      </c>
      <c r="FH24">
        <v>24.337499999999999</v>
      </c>
      <c r="FI24">
        <v>29.8125</v>
      </c>
      <c r="FJ24">
        <v>29.8125</v>
      </c>
      <c r="FK24">
        <v>34.3125</v>
      </c>
      <c r="FL24">
        <v>39.5625</v>
      </c>
      <c r="FM24">
        <v>45.9</v>
      </c>
      <c r="FN24">
        <v>32.024999999999999</v>
      </c>
      <c r="FO24">
        <v>33.5625</v>
      </c>
      <c r="FP24">
        <v>30.5625</v>
      </c>
      <c r="FQ24">
        <v>31.274999999999999</v>
      </c>
      <c r="FR24">
        <v>24.9375</v>
      </c>
      <c r="FS24">
        <v>26.625</v>
      </c>
      <c r="FT24">
        <v>24.375</v>
      </c>
      <c r="FU24">
        <v>29.85</v>
      </c>
      <c r="FV24">
        <v>29.85</v>
      </c>
      <c r="FW24">
        <v>34.35</v>
      </c>
      <c r="FX24">
        <v>39.6</v>
      </c>
      <c r="FY24">
        <v>46.087499999999999</v>
      </c>
      <c r="FZ24">
        <v>32.212499999999999</v>
      </c>
      <c r="GA24">
        <v>33.6</v>
      </c>
      <c r="GB24">
        <v>30.6</v>
      </c>
      <c r="GC24">
        <v>31.462499999999999</v>
      </c>
      <c r="GD24">
        <v>24.975000000000001</v>
      </c>
      <c r="GE24">
        <v>26.662500000000001</v>
      </c>
      <c r="GF24">
        <v>24.412500000000001</v>
      </c>
      <c r="GG24">
        <v>29.887499999999999</v>
      </c>
      <c r="GH24">
        <v>29.887499999999999</v>
      </c>
      <c r="GI24">
        <v>34.387500000000003</v>
      </c>
      <c r="GJ24">
        <v>39.637500000000003</v>
      </c>
      <c r="GK24">
        <v>46.274999999999999</v>
      </c>
      <c r="GL24">
        <v>32.4</v>
      </c>
      <c r="GM24">
        <v>33.637500000000003</v>
      </c>
      <c r="GN24">
        <v>30.637499999999999</v>
      </c>
      <c r="GO24">
        <v>31.65</v>
      </c>
      <c r="GP24">
        <v>25.012499999999999</v>
      </c>
      <c r="GQ24">
        <v>26.7</v>
      </c>
      <c r="GR24">
        <v>24.45</v>
      </c>
      <c r="GS24">
        <v>29.925000000000001</v>
      </c>
      <c r="GT24">
        <v>29.925000000000001</v>
      </c>
      <c r="GU24">
        <v>34.424999999999997</v>
      </c>
      <c r="GV24">
        <v>39.674999999999997</v>
      </c>
      <c r="GW24">
        <v>46.424999999999997</v>
      </c>
      <c r="GX24">
        <v>32.587499999999999</v>
      </c>
      <c r="GY24">
        <v>33.674999999999997</v>
      </c>
      <c r="GZ24">
        <v>30.675000000000001</v>
      </c>
      <c r="HA24">
        <v>31.837499999999999</v>
      </c>
      <c r="HB24">
        <v>25.05</v>
      </c>
      <c r="HC24">
        <v>26.737500000000001</v>
      </c>
      <c r="HD24">
        <v>24.487500000000001</v>
      </c>
      <c r="HE24">
        <v>29.962499999999999</v>
      </c>
      <c r="HF24">
        <v>29.962499999999999</v>
      </c>
      <c r="HG24">
        <v>34.462499999999999</v>
      </c>
      <c r="HH24">
        <v>39.712499999999999</v>
      </c>
      <c r="HI24">
        <v>46.462499999999999</v>
      </c>
      <c r="HJ24">
        <v>32.774999999999999</v>
      </c>
      <c r="HK24">
        <v>33.712499999999999</v>
      </c>
      <c r="HL24">
        <v>30.712499999999999</v>
      </c>
      <c r="HM24">
        <v>32.024999999999999</v>
      </c>
      <c r="HN24">
        <v>25.087499999999999</v>
      </c>
      <c r="HO24">
        <v>26.774999999999999</v>
      </c>
      <c r="HP24">
        <v>24.524999999999999</v>
      </c>
      <c r="HQ24">
        <v>30</v>
      </c>
      <c r="HR24">
        <v>30</v>
      </c>
      <c r="HS24">
        <v>34.5</v>
      </c>
      <c r="HT24">
        <v>39.75</v>
      </c>
      <c r="HU24">
        <v>46.5</v>
      </c>
      <c r="HV24">
        <v>32.962499999999999</v>
      </c>
      <c r="HW24">
        <v>33.75</v>
      </c>
      <c r="HX24">
        <v>30.75</v>
      </c>
      <c r="HY24">
        <v>32.212499999999999</v>
      </c>
      <c r="HZ24">
        <v>25.125</v>
      </c>
      <c r="IA24">
        <v>26.8125</v>
      </c>
    </row>
    <row r="25" spans="1:235" ht="13.2" x14ac:dyDescent="0.25">
      <c r="A25" t="s">
        <v>132</v>
      </c>
      <c r="B25" s="248" t="s">
        <v>181</v>
      </c>
      <c r="C25">
        <v>22.13</v>
      </c>
      <c r="D25">
        <v>21.45</v>
      </c>
      <c r="E25">
        <v>25.875</v>
      </c>
      <c r="F25">
        <v>26.25</v>
      </c>
      <c r="G25">
        <v>25.5</v>
      </c>
      <c r="H25">
        <v>24.938000000000002</v>
      </c>
      <c r="I25">
        <v>23.625</v>
      </c>
      <c r="J25">
        <v>25.125</v>
      </c>
      <c r="K25">
        <v>29.625</v>
      </c>
      <c r="L25">
        <v>34.3125</v>
      </c>
      <c r="M25">
        <v>39.75</v>
      </c>
      <c r="N25">
        <v>33.5625</v>
      </c>
      <c r="O25">
        <v>28.313000000000002</v>
      </c>
      <c r="P25">
        <v>27.563000000000002</v>
      </c>
      <c r="Q25">
        <v>29.438000000000002</v>
      </c>
      <c r="R25">
        <v>29.813000000000002</v>
      </c>
      <c r="S25">
        <v>28.688000000000002</v>
      </c>
      <c r="T25">
        <v>27.563000000000002</v>
      </c>
      <c r="U25">
        <v>27.188000000000002</v>
      </c>
      <c r="V25">
        <v>27.563000000000002</v>
      </c>
      <c r="W25">
        <v>30.938000000000002</v>
      </c>
      <c r="X25">
        <v>41.438000000000002</v>
      </c>
      <c r="Y25">
        <v>46.125</v>
      </c>
      <c r="Z25">
        <v>36.375</v>
      </c>
      <c r="AA25">
        <v>28.688000000000002</v>
      </c>
      <c r="AB25">
        <v>28.5</v>
      </c>
      <c r="AC25">
        <v>29.438000000000002</v>
      </c>
      <c r="AD25">
        <v>30.188000000000002</v>
      </c>
      <c r="AE25">
        <v>29.145</v>
      </c>
      <c r="AF25">
        <v>28.11</v>
      </c>
      <c r="AG25">
        <v>27.758000000000003</v>
      </c>
      <c r="AH25">
        <v>28.11</v>
      </c>
      <c r="AI25">
        <v>31.238000000000003</v>
      </c>
      <c r="AJ25">
        <v>40.965000000000003</v>
      </c>
      <c r="AK25">
        <v>45.308</v>
      </c>
      <c r="AL25">
        <v>36.270000000000003</v>
      </c>
      <c r="AM25">
        <v>29.153000000000002</v>
      </c>
      <c r="AN25">
        <v>28.95</v>
      </c>
      <c r="AO25">
        <v>29.843</v>
      </c>
      <c r="AP25">
        <v>30.405000000000001</v>
      </c>
      <c r="AQ25">
        <v>29.355</v>
      </c>
      <c r="AR25">
        <v>28.305</v>
      </c>
      <c r="AS25">
        <v>27.953000000000003</v>
      </c>
      <c r="AT25">
        <v>28.305</v>
      </c>
      <c r="AU25">
        <v>31.454999999999998</v>
      </c>
      <c r="AV25">
        <v>41.25</v>
      </c>
      <c r="AW25">
        <v>45.623000000000005</v>
      </c>
      <c r="AX25">
        <v>36.524999999999999</v>
      </c>
      <c r="AY25">
        <v>29.355</v>
      </c>
      <c r="AZ25">
        <v>29.153000000000002</v>
      </c>
      <c r="BA25">
        <v>30.053000000000001</v>
      </c>
      <c r="BB25">
        <v>30.614999999999998</v>
      </c>
      <c r="BC25">
        <v>29.558</v>
      </c>
      <c r="BD25">
        <v>28.5</v>
      </c>
      <c r="BE25">
        <v>28.148</v>
      </c>
      <c r="BF25">
        <v>28.5</v>
      </c>
      <c r="BG25">
        <v>31.673000000000002</v>
      </c>
      <c r="BH25">
        <v>41.534999999999997</v>
      </c>
      <c r="BI25">
        <v>45.945</v>
      </c>
      <c r="BJ25">
        <v>36.78</v>
      </c>
      <c r="BK25">
        <v>29.558</v>
      </c>
      <c r="BL25">
        <v>29.363000000000003</v>
      </c>
      <c r="BM25">
        <v>30.263000000000002</v>
      </c>
      <c r="BN25">
        <v>30.824999999999999</v>
      </c>
      <c r="BO25">
        <v>29.76</v>
      </c>
      <c r="BP25">
        <v>28.695</v>
      </c>
      <c r="BQ25">
        <v>28.343</v>
      </c>
      <c r="BR25">
        <v>28.695</v>
      </c>
      <c r="BS25">
        <v>31.89</v>
      </c>
      <c r="BT25">
        <v>41.828000000000003</v>
      </c>
      <c r="BU25">
        <v>46.26</v>
      </c>
      <c r="BV25">
        <v>37.034999999999997</v>
      </c>
      <c r="BW25">
        <v>29.76</v>
      </c>
      <c r="BX25">
        <v>29.565000000000001</v>
      </c>
      <c r="BY25">
        <v>30.473000000000003</v>
      </c>
      <c r="BZ25">
        <v>31.035</v>
      </c>
      <c r="CA25">
        <v>29.963000000000001</v>
      </c>
      <c r="CB25">
        <v>28.898</v>
      </c>
      <c r="CC25">
        <v>28.538</v>
      </c>
      <c r="CD25">
        <v>28.898</v>
      </c>
      <c r="CE25">
        <v>32.108000000000004</v>
      </c>
      <c r="CF25">
        <v>42.113</v>
      </c>
      <c r="CG25">
        <v>46.575000000000003</v>
      </c>
      <c r="CH25">
        <v>37.29</v>
      </c>
      <c r="CI25">
        <v>29.97</v>
      </c>
      <c r="CJ25">
        <v>29.768000000000001</v>
      </c>
      <c r="CK25">
        <v>30.683</v>
      </c>
      <c r="CL25">
        <v>31.253</v>
      </c>
      <c r="CM25">
        <v>30.173000000000002</v>
      </c>
      <c r="CN25">
        <v>29.093</v>
      </c>
      <c r="CO25">
        <v>28.733000000000001</v>
      </c>
      <c r="CP25">
        <v>29.093</v>
      </c>
      <c r="CQ25">
        <v>32.325000000000003</v>
      </c>
      <c r="CR25">
        <v>42.398000000000003</v>
      </c>
      <c r="CS25">
        <v>46.89</v>
      </c>
      <c r="CT25">
        <v>37.545000000000002</v>
      </c>
      <c r="CU25">
        <v>30.173000000000002</v>
      </c>
      <c r="CV25">
        <v>29.978000000000002</v>
      </c>
      <c r="CW25">
        <v>30.893000000000001</v>
      </c>
      <c r="CX25">
        <v>31.463000000000001</v>
      </c>
      <c r="CY25">
        <v>30.375</v>
      </c>
      <c r="CZ25">
        <v>29.288</v>
      </c>
      <c r="DA25">
        <v>28.928000000000001</v>
      </c>
      <c r="DB25">
        <v>29.288</v>
      </c>
      <c r="DC25">
        <v>32.549999999999997</v>
      </c>
      <c r="DD25">
        <v>42.683</v>
      </c>
      <c r="DE25">
        <v>47.213000000000001</v>
      </c>
      <c r="DF25">
        <v>37.799999999999997</v>
      </c>
      <c r="DG25">
        <v>30.375</v>
      </c>
      <c r="DH25">
        <v>30.18</v>
      </c>
      <c r="DI25">
        <v>31.103000000000002</v>
      </c>
      <c r="DJ25">
        <v>31.673000000000002</v>
      </c>
      <c r="DK25">
        <v>30.578000000000003</v>
      </c>
      <c r="DL25">
        <v>29.483000000000001</v>
      </c>
      <c r="DM25">
        <v>29.123000000000001</v>
      </c>
      <c r="DN25">
        <v>29.483000000000001</v>
      </c>
      <c r="DO25">
        <v>32.768000000000001</v>
      </c>
      <c r="DP25">
        <v>42.975000000000001</v>
      </c>
      <c r="DQ25">
        <v>47.528000000000006</v>
      </c>
      <c r="DR25">
        <v>38.055</v>
      </c>
      <c r="DS25">
        <v>30.578000000000003</v>
      </c>
      <c r="DT25">
        <v>30.39</v>
      </c>
      <c r="DU25">
        <v>31.313000000000002</v>
      </c>
      <c r="DV25">
        <v>31.883000000000003</v>
      </c>
      <c r="DW25">
        <v>30.78</v>
      </c>
      <c r="DX25">
        <v>29.684999999999999</v>
      </c>
      <c r="DY25">
        <v>29.318000000000001</v>
      </c>
      <c r="DZ25">
        <v>29.684999999999999</v>
      </c>
      <c r="EA25">
        <v>32.984999999999999</v>
      </c>
      <c r="EB25">
        <v>43.26</v>
      </c>
      <c r="EC25">
        <v>47.843000000000004</v>
      </c>
      <c r="ED25">
        <v>38.303000000000004</v>
      </c>
      <c r="EE25">
        <v>30.788</v>
      </c>
      <c r="EF25">
        <v>30.593</v>
      </c>
      <c r="EG25">
        <v>31.515000000000001</v>
      </c>
      <c r="EH25">
        <v>32.093000000000004</v>
      </c>
      <c r="EI25">
        <v>30.99</v>
      </c>
      <c r="EJ25">
        <v>29.88</v>
      </c>
      <c r="EK25">
        <v>29.513000000000002</v>
      </c>
      <c r="EL25">
        <v>29.88</v>
      </c>
      <c r="EM25">
        <v>33.203000000000003</v>
      </c>
      <c r="EN25">
        <v>43.545000000000002</v>
      </c>
      <c r="EO25">
        <v>48.164999999999999</v>
      </c>
      <c r="EP25">
        <v>38.558</v>
      </c>
      <c r="EQ25">
        <v>30.99</v>
      </c>
      <c r="ER25">
        <v>30.795000000000002</v>
      </c>
      <c r="ES25">
        <v>31.725000000000001</v>
      </c>
      <c r="ET25">
        <v>32.31</v>
      </c>
      <c r="EU25">
        <v>31.193000000000001</v>
      </c>
      <c r="EV25">
        <v>30.074999999999999</v>
      </c>
      <c r="EW25">
        <v>29.708000000000002</v>
      </c>
      <c r="EX25">
        <v>30.074999999999999</v>
      </c>
      <c r="EY25">
        <v>33.42</v>
      </c>
      <c r="EZ25">
        <v>43.83</v>
      </c>
      <c r="FA25">
        <v>48.48</v>
      </c>
      <c r="FB25">
        <v>38.813000000000002</v>
      </c>
      <c r="FC25">
        <v>31.193000000000001</v>
      </c>
      <c r="FD25">
        <v>31.004999999999999</v>
      </c>
      <c r="FE25">
        <v>31.934999999999999</v>
      </c>
      <c r="FF25">
        <v>32.520000000000003</v>
      </c>
      <c r="FG25">
        <v>31.395</v>
      </c>
      <c r="FH25">
        <v>30.27</v>
      </c>
      <c r="FI25">
        <v>29.903000000000002</v>
      </c>
      <c r="FJ25">
        <v>30.27</v>
      </c>
      <c r="FK25">
        <v>33.645000000000003</v>
      </c>
      <c r="FL25">
        <v>44.123000000000005</v>
      </c>
      <c r="FM25">
        <v>48.795000000000002</v>
      </c>
      <c r="FN25">
        <v>39.068000000000005</v>
      </c>
      <c r="FO25">
        <v>31.395</v>
      </c>
      <c r="FP25">
        <v>31.208000000000002</v>
      </c>
      <c r="FQ25">
        <v>32.145000000000003</v>
      </c>
      <c r="FR25">
        <v>32.729999999999997</v>
      </c>
      <c r="FS25">
        <v>31.598000000000003</v>
      </c>
      <c r="FT25">
        <v>30.473000000000003</v>
      </c>
      <c r="FU25">
        <v>30.09</v>
      </c>
      <c r="FV25">
        <v>30.473000000000003</v>
      </c>
      <c r="FW25">
        <v>33.863</v>
      </c>
      <c r="FX25">
        <v>44.408000000000001</v>
      </c>
      <c r="FY25">
        <v>49.118000000000002</v>
      </c>
      <c r="FZ25">
        <v>39.323</v>
      </c>
      <c r="GA25">
        <v>31.598000000000003</v>
      </c>
      <c r="GB25">
        <v>31.41</v>
      </c>
      <c r="GC25">
        <v>32.354999999999997</v>
      </c>
      <c r="GD25">
        <v>32.94</v>
      </c>
      <c r="GE25">
        <v>31.808</v>
      </c>
      <c r="GF25">
        <v>30.668000000000003</v>
      </c>
      <c r="GG25">
        <v>30.285</v>
      </c>
      <c r="GH25">
        <v>30.668000000000003</v>
      </c>
      <c r="GI25">
        <v>34.08</v>
      </c>
      <c r="GJ25">
        <v>44.693000000000005</v>
      </c>
      <c r="GK25">
        <v>49.433</v>
      </c>
      <c r="GL25">
        <v>39.578000000000003</v>
      </c>
      <c r="GM25">
        <v>31.808</v>
      </c>
      <c r="GN25">
        <v>31.62</v>
      </c>
      <c r="GO25">
        <v>32.564999999999998</v>
      </c>
      <c r="GP25">
        <v>33.15</v>
      </c>
      <c r="GQ25">
        <v>32.01</v>
      </c>
      <c r="GR25">
        <v>30.863000000000003</v>
      </c>
      <c r="GS25">
        <v>30.48</v>
      </c>
      <c r="GT25">
        <v>30.863000000000003</v>
      </c>
      <c r="GU25">
        <v>34.298000000000002</v>
      </c>
      <c r="GV25">
        <v>44.978000000000002</v>
      </c>
      <c r="GW25">
        <v>49.748000000000005</v>
      </c>
      <c r="GX25">
        <v>39.832999999999998</v>
      </c>
      <c r="GY25">
        <v>32.01</v>
      </c>
      <c r="GZ25">
        <v>31.823</v>
      </c>
      <c r="HA25">
        <v>32.774999999999999</v>
      </c>
      <c r="HB25">
        <v>33.368000000000002</v>
      </c>
      <c r="HC25">
        <v>32.213000000000001</v>
      </c>
      <c r="HD25">
        <v>31.058</v>
      </c>
      <c r="HE25">
        <v>30.675000000000001</v>
      </c>
      <c r="HF25">
        <v>31.058</v>
      </c>
      <c r="HG25">
        <v>34.515000000000001</v>
      </c>
      <c r="HH25">
        <v>45.27</v>
      </c>
      <c r="HI25">
        <v>50.07</v>
      </c>
      <c r="HJ25">
        <v>40.088000000000001</v>
      </c>
      <c r="HK25">
        <v>32.213000000000001</v>
      </c>
      <c r="HL25">
        <v>32.033000000000001</v>
      </c>
      <c r="HM25">
        <v>32.978000000000002</v>
      </c>
      <c r="HN25">
        <v>33.578000000000003</v>
      </c>
      <c r="HO25">
        <v>32.414999999999999</v>
      </c>
      <c r="HP25">
        <v>31.26</v>
      </c>
      <c r="HQ25">
        <v>30.87</v>
      </c>
      <c r="HR25">
        <v>31.26</v>
      </c>
      <c r="HS25">
        <v>34.733000000000004</v>
      </c>
      <c r="HT25">
        <v>45.555</v>
      </c>
      <c r="HU25">
        <v>50.384999999999998</v>
      </c>
      <c r="HV25">
        <v>40.335000000000001</v>
      </c>
      <c r="HW25">
        <v>32.414999999999999</v>
      </c>
      <c r="HX25">
        <v>32.234999999999999</v>
      </c>
      <c r="HY25">
        <v>33.188000000000002</v>
      </c>
      <c r="HZ25">
        <v>33.758000000000003</v>
      </c>
      <c r="IA25">
        <v>32.588000000000001</v>
      </c>
    </row>
    <row r="26" spans="1:235" ht="13.2" x14ac:dyDescent="0.25">
      <c r="A26" t="s">
        <v>128</v>
      </c>
      <c r="B26" s="248" t="s">
        <v>181</v>
      </c>
      <c r="C26">
        <v>20.625</v>
      </c>
      <c r="D26">
        <v>20.81</v>
      </c>
      <c r="E26">
        <v>24.375</v>
      </c>
      <c r="F26">
        <v>24.563000000000002</v>
      </c>
      <c r="G26">
        <v>24</v>
      </c>
      <c r="H26">
        <v>23.625</v>
      </c>
      <c r="I26">
        <v>23.25</v>
      </c>
      <c r="J26">
        <v>26.625</v>
      </c>
      <c r="K26">
        <v>32.625</v>
      </c>
      <c r="L26">
        <v>37.5</v>
      </c>
      <c r="M26">
        <v>43.875</v>
      </c>
      <c r="N26">
        <v>36</v>
      </c>
      <c r="O26">
        <v>26.813000000000002</v>
      </c>
      <c r="P26">
        <v>25.688000000000002</v>
      </c>
      <c r="Q26">
        <v>26.25</v>
      </c>
      <c r="R26">
        <v>26.625</v>
      </c>
      <c r="S26">
        <v>26.25</v>
      </c>
      <c r="T26">
        <v>26.25</v>
      </c>
      <c r="U26">
        <v>25.875</v>
      </c>
      <c r="V26">
        <v>25.875</v>
      </c>
      <c r="W26">
        <v>29.25</v>
      </c>
      <c r="X26">
        <v>40.125</v>
      </c>
      <c r="Y26">
        <v>45</v>
      </c>
      <c r="Z26">
        <v>35.625</v>
      </c>
      <c r="AA26">
        <v>27.75</v>
      </c>
      <c r="AB26">
        <v>26.625</v>
      </c>
      <c r="AC26">
        <v>26.625</v>
      </c>
      <c r="AD26">
        <v>27.113</v>
      </c>
      <c r="AE26">
        <v>26.76</v>
      </c>
      <c r="AF26">
        <v>26.76</v>
      </c>
      <c r="AG26">
        <v>26.414999999999999</v>
      </c>
      <c r="AH26">
        <v>26.414999999999999</v>
      </c>
      <c r="AI26">
        <v>29.543000000000003</v>
      </c>
      <c r="AJ26">
        <v>39.623000000000005</v>
      </c>
      <c r="AK26">
        <v>44.145000000000003</v>
      </c>
      <c r="AL26">
        <v>35.453000000000003</v>
      </c>
      <c r="AM26">
        <v>28.155000000000001</v>
      </c>
      <c r="AN26">
        <v>27.113</v>
      </c>
      <c r="AO26">
        <v>27.113</v>
      </c>
      <c r="AP26">
        <v>27.308</v>
      </c>
      <c r="AQ26">
        <v>26.963000000000001</v>
      </c>
      <c r="AR26">
        <v>26.963000000000001</v>
      </c>
      <c r="AS26">
        <v>26.61</v>
      </c>
      <c r="AT26">
        <v>26.61</v>
      </c>
      <c r="AU26">
        <v>29.76</v>
      </c>
      <c r="AV26">
        <v>39.914999999999999</v>
      </c>
      <c r="AW26">
        <v>44.468000000000004</v>
      </c>
      <c r="AX26">
        <v>35.715000000000003</v>
      </c>
      <c r="AY26">
        <v>28.364999999999998</v>
      </c>
      <c r="AZ26">
        <v>27.315000000000001</v>
      </c>
      <c r="BA26">
        <v>27.315000000000001</v>
      </c>
      <c r="BB26">
        <v>27.51</v>
      </c>
      <c r="BC26">
        <v>27.158000000000001</v>
      </c>
      <c r="BD26">
        <v>27.158000000000001</v>
      </c>
      <c r="BE26">
        <v>26.805</v>
      </c>
      <c r="BF26">
        <v>26.805</v>
      </c>
      <c r="BG26">
        <v>29.978000000000002</v>
      </c>
      <c r="BH26">
        <v>40.207999999999998</v>
      </c>
      <c r="BI26">
        <v>44.798000000000002</v>
      </c>
      <c r="BJ26">
        <v>35.978000000000002</v>
      </c>
      <c r="BK26">
        <v>28.568000000000001</v>
      </c>
      <c r="BL26">
        <v>27.51</v>
      </c>
      <c r="BM26">
        <v>27.51</v>
      </c>
      <c r="BN26">
        <v>27.713000000000001</v>
      </c>
      <c r="BO26">
        <v>27.36</v>
      </c>
      <c r="BP26">
        <v>27.36</v>
      </c>
      <c r="BQ26">
        <v>27</v>
      </c>
      <c r="BR26">
        <v>27</v>
      </c>
      <c r="BS26">
        <v>30.203000000000003</v>
      </c>
      <c r="BT26">
        <v>40.508000000000003</v>
      </c>
      <c r="BU26">
        <v>45.12</v>
      </c>
      <c r="BV26">
        <v>36.24</v>
      </c>
      <c r="BW26">
        <v>28.778000000000002</v>
      </c>
      <c r="BX26">
        <v>27.713000000000001</v>
      </c>
      <c r="BY26">
        <v>27.713000000000001</v>
      </c>
      <c r="BZ26">
        <v>27.914999999999999</v>
      </c>
      <c r="CA26">
        <v>27.555</v>
      </c>
      <c r="CB26">
        <v>27.555</v>
      </c>
      <c r="CC26">
        <v>27.195</v>
      </c>
      <c r="CD26">
        <v>27.195</v>
      </c>
      <c r="CE26">
        <v>30.42</v>
      </c>
      <c r="CF26">
        <v>40.799999999999997</v>
      </c>
      <c r="CG26">
        <v>45.45</v>
      </c>
      <c r="CH26">
        <v>36.503</v>
      </c>
      <c r="CI26">
        <v>28.988000000000003</v>
      </c>
      <c r="CJ26">
        <v>27.914999999999999</v>
      </c>
      <c r="CK26">
        <v>27.914999999999999</v>
      </c>
      <c r="CL26">
        <v>28.11</v>
      </c>
      <c r="CM26">
        <v>27.75</v>
      </c>
      <c r="CN26">
        <v>27.75</v>
      </c>
      <c r="CO26">
        <v>27.39</v>
      </c>
      <c r="CP26">
        <v>27.39</v>
      </c>
      <c r="CQ26">
        <v>30.638000000000002</v>
      </c>
      <c r="CR26">
        <v>41.093000000000004</v>
      </c>
      <c r="CS26">
        <v>45.78</v>
      </c>
      <c r="CT26">
        <v>36.765000000000001</v>
      </c>
      <c r="CU26">
        <v>29.198</v>
      </c>
      <c r="CV26">
        <v>28.118000000000002</v>
      </c>
      <c r="CW26">
        <v>28.118000000000002</v>
      </c>
      <c r="CX26">
        <v>28.313000000000002</v>
      </c>
      <c r="CY26">
        <v>27.953000000000003</v>
      </c>
      <c r="CZ26">
        <v>27.953000000000003</v>
      </c>
      <c r="DA26">
        <v>27.585000000000001</v>
      </c>
      <c r="DB26">
        <v>27.585000000000001</v>
      </c>
      <c r="DC26">
        <v>30.855</v>
      </c>
      <c r="DD26">
        <v>41.384999999999998</v>
      </c>
      <c r="DE26">
        <v>46.103000000000002</v>
      </c>
      <c r="DF26">
        <v>37.027999999999999</v>
      </c>
      <c r="DG26">
        <v>29.408000000000001</v>
      </c>
      <c r="DH26">
        <v>28.313000000000002</v>
      </c>
      <c r="DI26">
        <v>28.313000000000002</v>
      </c>
      <c r="DJ26">
        <v>28.515000000000001</v>
      </c>
      <c r="DK26">
        <v>28.148</v>
      </c>
      <c r="DL26">
        <v>28.148</v>
      </c>
      <c r="DM26">
        <v>27.788</v>
      </c>
      <c r="DN26">
        <v>27.788</v>
      </c>
      <c r="DO26">
        <v>31.073</v>
      </c>
      <c r="DP26">
        <v>41.678000000000004</v>
      </c>
      <c r="DQ26">
        <v>46.433</v>
      </c>
      <c r="DR26">
        <v>37.29</v>
      </c>
      <c r="DS26">
        <v>29.61</v>
      </c>
      <c r="DT26">
        <v>28.515000000000001</v>
      </c>
      <c r="DU26">
        <v>28.515000000000001</v>
      </c>
      <c r="DV26">
        <v>28.718</v>
      </c>
      <c r="DW26">
        <v>28.35</v>
      </c>
      <c r="DX26">
        <v>28.35</v>
      </c>
      <c r="DY26">
        <v>27.983000000000001</v>
      </c>
      <c r="DZ26">
        <v>27.983000000000001</v>
      </c>
      <c r="EA26">
        <v>31.29</v>
      </c>
      <c r="EB26">
        <v>41.97</v>
      </c>
      <c r="EC26">
        <v>46.755000000000003</v>
      </c>
      <c r="ED26">
        <v>37.553000000000004</v>
      </c>
      <c r="EE26">
        <v>29.82</v>
      </c>
      <c r="EF26">
        <v>28.718</v>
      </c>
      <c r="EG26">
        <v>28.718</v>
      </c>
      <c r="EH26">
        <v>28.92</v>
      </c>
      <c r="EI26">
        <v>28.545000000000002</v>
      </c>
      <c r="EJ26">
        <v>28.545000000000002</v>
      </c>
      <c r="EK26">
        <v>28.178000000000001</v>
      </c>
      <c r="EL26">
        <v>28.178000000000001</v>
      </c>
      <c r="EM26">
        <v>31.515000000000001</v>
      </c>
      <c r="EN26">
        <v>42.263000000000005</v>
      </c>
      <c r="EO26">
        <v>47.085000000000001</v>
      </c>
      <c r="EP26">
        <v>37.814999999999998</v>
      </c>
      <c r="EQ26">
        <v>30.03</v>
      </c>
      <c r="ER26">
        <v>28.92</v>
      </c>
      <c r="ES26">
        <v>28.92</v>
      </c>
      <c r="ET26">
        <v>29.114999999999998</v>
      </c>
      <c r="EU26">
        <v>28.748000000000001</v>
      </c>
      <c r="EV26">
        <v>28.748000000000001</v>
      </c>
      <c r="EW26">
        <v>28.373000000000001</v>
      </c>
      <c r="EX26">
        <v>28.373000000000001</v>
      </c>
      <c r="EY26">
        <v>31.733000000000001</v>
      </c>
      <c r="EZ26">
        <v>42.555</v>
      </c>
      <c r="FA26">
        <v>47.408000000000001</v>
      </c>
      <c r="FB26">
        <v>38.078000000000003</v>
      </c>
      <c r="FC26">
        <v>30.24</v>
      </c>
      <c r="FD26">
        <v>29.114999999999998</v>
      </c>
      <c r="FE26">
        <v>29.114999999999998</v>
      </c>
      <c r="FF26">
        <v>29.318000000000001</v>
      </c>
      <c r="FG26">
        <v>28.943000000000001</v>
      </c>
      <c r="FH26">
        <v>28.943000000000001</v>
      </c>
      <c r="FI26">
        <v>28.568000000000001</v>
      </c>
      <c r="FJ26">
        <v>28.568000000000001</v>
      </c>
      <c r="FK26">
        <v>31.95</v>
      </c>
      <c r="FL26">
        <v>42.854999999999997</v>
      </c>
      <c r="FM26">
        <v>47.738</v>
      </c>
      <c r="FN26">
        <v>38.340000000000003</v>
      </c>
      <c r="FO26">
        <v>30.45</v>
      </c>
      <c r="FP26">
        <v>29.318000000000001</v>
      </c>
      <c r="FQ26">
        <v>29.318000000000001</v>
      </c>
      <c r="FR26">
        <v>29.52</v>
      </c>
      <c r="FS26">
        <v>29.138000000000002</v>
      </c>
      <c r="FT26">
        <v>29.138000000000002</v>
      </c>
      <c r="FU26">
        <v>28.763000000000002</v>
      </c>
      <c r="FV26">
        <v>28.763000000000002</v>
      </c>
      <c r="FW26">
        <v>32.167999999999999</v>
      </c>
      <c r="FX26">
        <v>43.148000000000003</v>
      </c>
      <c r="FY26">
        <v>48.068000000000005</v>
      </c>
      <c r="FZ26">
        <v>38.603000000000002</v>
      </c>
      <c r="GA26">
        <v>30.653000000000002</v>
      </c>
      <c r="GB26">
        <v>29.52</v>
      </c>
      <c r="GC26">
        <v>29.52</v>
      </c>
      <c r="GD26">
        <v>29.723000000000003</v>
      </c>
      <c r="GE26">
        <v>29.34</v>
      </c>
      <c r="GF26">
        <v>29.34</v>
      </c>
      <c r="GG26">
        <v>28.958000000000002</v>
      </c>
      <c r="GH26">
        <v>28.958000000000002</v>
      </c>
      <c r="GI26">
        <v>32.384999999999998</v>
      </c>
      <c r="GJ26">
        <v>43.44</v>
      </c>
      <c r="GK26">
        <v>48.39</v>
      </c>
      <c r="GL26">
        <v>38.865000000000002</v>
      </c>
      <c r="GM26">
        <v>30.863000000000003</v>
      </c>
      <c r="GN26">
        <v>29.723000000000003</v>
      </c>
      <c r="GO26">
        <v>29.723000000000003</v>
      </c>
      <c r="GP26">
        <v>29.918000000000003</v>
      </c>
      <c r="GQ26">
        <v>29.535</v>
      </c>
      <c r="GR26">
        <v>29.535</v>
      </c>
      <c r="GS26">
        <v>29.153000000000002</v>
      </c>
      <c r="GT26">
        <v>29.153000000000002</v>
      </c>
      <c r="GU26">
        <v>32.61</v>
      </c>
      <c r="GV26">
        <v>43.733000000000004</v>
      </c>
      <c r="GW26">
        <v>48.72</v>
      </c>
      <c r="GX26">
        <v>39.128</v>
      </c>
      <c r="GY26">
        <v>31.073</v>
      </c>
      <c r="GZ26">
        <v>29.918000000000003</v>
      </c>
      <c r="HA26">
        <v>29.918000000000003</v>
      </c>
      <c r="HB26">
        <v>30.12</v>
      </c>
      <c r="HC26">
        <v>29.738000000000003</v>
      </c>
      <c r="HD26">
        <v>29.738000000000003</v>
      </c>
      <c r="HE26">
        <v>29.348000000000003</v>
      </c>
      <c r="HF26">
        <v>29.348000000000003</v>
      </c>
      <c r="HG26">
        <v>32.828000000000003</v>
      </c>
      <c r="HH26">
        <v>44.024999999999999</v>
      </c>
      <c r="HI26">
        <v>49.042999999999999</v>
      </c>
      <c r="HJ26">
        <v>39.39</v>
      </c>
      <c r="HK26">
        <v>31.283000000000001</v>
      </c>
      <c r="HL26">
        <v>30.12</v>
      </c>
      <c r="HM26">
        <v>30.12</v>
      </c>
      <c r="HN26">
        <v>30.323</v>
      </c>
      <c r="HO26">
        <v>29.933</v>
      </c>
      <c r="HP26">
        <v>29.933</v>
      </c>
      <c r="HQ26">
        <v>29.543000000000003</v>
      </c>
      <c r="HR26">
        <v>29.543000000000003</v>
      </c>
      <c r="HS26">
        <v>33.045000000000002</v>
      </c>
      <c r="HT26">
        <v>44.318000000000005</v>
      </c>
      <c r="HU26">
        <v>49.373000000000005</v>
      </c>
      <c r="HV26">
        <v>39.652999999999999</v>
      </c>
      <c r="HW26">
        <v>31.484999999999999</v>
      </c>
      <c r="HX26">
        <v>30.323</v>
      </c>
      <c r="HY26">
        <v>30.323</v>
      </c>
      <c r="HZ26">
        <v>30.503</v>
      </c>
      <c r="IA26">
        <v>30.465</v>
      </c>
    </row>
    <row r="27" spans="1:235" ht="13.2" x14ac:dyDescent="0.25">
      <c r="A27" t="s">
        <v>133</v>
      </c>
      <c r="B27" s="248" t="s">
        <v>181</v>
      </c>
      <c r="C27">
        <v>20.625</v>
      </c>
      <c r="D27">
        <v>20.81</v>
      </c>
      <c r="E27">
        <v>24.375</v>
      </c>
      <c r="F27">
        <v>24.563000000000002</v>
      </c>
      <c r="G27">
        <v>24</v>
      </c>
      <c r="H27">
        <v>23.625</v>
      </c>
      <c r="I27">
        <v>23.25</v>
      </c>
      <c r="J27">
        <v>26.625</v>
      </c>
      <c r="K27">
        <v>32.625</v>
      </c>
      <c r="L27">
        <v>37.5</v>
      </c>
      <c r="M27">
        <v>43.875</v>
      </c>
      <c r="N27">
        <v>36</v>
      </c>
      <c r="O27">
        <v>26.813000000000002</v>
      </c>
      <c r="P27">
        <v>25.688000000000002</v>
      </c>
      <c r="Q27">
        <v>26.25</v>
      </c>
      <c r="R27">
        <v>26.625</v>
      </c>
      <c r="S27">
        <v>26.25</v>
      </c>
      <c r="T27">
        <v>26.25</v>
      </c>
      <c r="U27">
        <v>25.875</v>
      </c>
      <c r="V27">
        <v>25.875</v>
      </c>
      <c r="W27">
        <v>29.25</v>
      </c>
      <c r="X27">
        <v>40.125</v>
      </c>
      <c r="Y27">
        <v>45</v>
      </c>
      <c r="Z27">
        <v>35.625</v>
      </c>
      <c r="AA27">
        <v>27.75</v>
      </c>
      <c r="AB27">
        <v>26.625</v>
      </c>
      <c r="AC27">
        <v>26.625</v>
      </c>
      <c r="AD27">
        <v>27.113</v>
      </c>
      <c r="AE27">
        <v>26.76</v>
      </c>
      <c r="AF27">
        <v>26.76</v>
      </c>
      <c r="AG27">
        <v>26.414999999999999</v>
      </c>
      <c r="AH27">
        <v>26.414999999999999</v>
      </c>
      <c r="AI27">
        <v>29.543000000000003</v>
      </c>
      <c r="AJ27">
        <v>39.623000000000005</v>
      </c>
      <c r="AK27">
        <v>44.145000000000003</v>
      </c>
      <c r="AL27">
        <v>35.453000000000003</v>
      </c>
      <c r="AM27">
        <v>28.155000000000001</v>
      </c>
      <c r="AN27">
        <v>27.113</v>
      </c>
      <c r="AO27">
        <v>27.113</v>
      </c>
      <c r="AP27">
        <v>27.308</v>
      </c>
      <c r="AQ27">
        <v>26.963000000000001</v>
      </c>
      <c r="AR27">
        <v>26.963000000000001</v>
      </c>
      <c r="AS27">
        <v>26.61</v>
      </c>
      <c r="AT27">
        <v>26.61</v>
      </c>
      <c r="AU27">
        <v>29.76</v>
      </c>
      <c r="AV27">
        <v>39.914999999999999</v>
      </c>
      <c r="AW27">
        <v>44.468000000000004</v>
      </c>
      <c r="AX27">
        <v>35.715000000000003</v>
      </c>
      <c r="AY27">
        <v>28.364999999999998</v>
      </c>
      <c r="AZ27">
        <v>27.315000000000001</v>
      </c>
      <c r="BA27">
        <v>27.315000000000001</v>
      </c>
      <c r="BB27">
        <v>27.51</v>
      </c>
      <c r="BC27">
        <v>27.158000000000001</v>
      </c>
      <c r="BD27">
        <v>27.158000000000001</v>
      </c>
      <c r="BE27">
        <v>26.805</v>
      </c>
      <c r="BF27">
        <v>26.805</v>
      </c>
      <c r="BG27">
        <v>29.978000000000002</v>
      </c>
      <c r="BH27">
        <v>40.207999999999998</v>
      </c>
      <c r="BI27">
        <v>44.798000000000002</v>
      </c>
      <c r="BJ27">
        <v>35.978000000000002</v>
      </c>
      <c r="BK27">
        <v>28.568000000000001</v>
      </c>
      <c r="BL27">
        <v>27.51</v>
      </c>
      <c r="BM27">
        <v>27.51</v>
      </c>
      <c r="BN27">
        <v>27.713000000000001</v>
      </c>
      <c r="BO27">
        <v>27.36</v>
      </c>
      <c r="BP27">
        <v>27.36</v>
      </c>
      <c r="BQ27">
        <v>27</v>
      </c>
      <c r="BR27">
        <v>27</v>
      </c>
      <c r="BS27">
        <v>30.203000000000003</v>
      </c>
      <c r="BT27">
        <v>40.508000000000003</v>
      </c>
      <c r="BU27">
        <v>45.12</v>
      </c>
      <c r="BV27">
        <v>36.24</v>
      </c>
      <c r="BW27">
        <v>28.778000000000002</v>
      </c>
      <c r="BX27">
        <v>27.713000000000001</v>
      </c>
      <c r="BY27">
        <v>27.713000000000001</v>
      </c>
      <c r="BZ27">
        <v>27.914999999999999</v>
      </c>
      <c r="CA27">
        <v>27.555</v>
      </c>
      <c r="CB27">
        <v>27.555</v>
      </c>
      <c r="CC27">
        <v>27.195</v>
      </c>
      <c r="CD27">
        <v>27.195</v>
      </c>
      <c r="CE27">
        <v>30.42</v>
      </c>
      <c r="CF27">
        <v>40.799999999999997</v>
      </c>
      <c r="CG27">
        <v>45.45</v>
      </c>
      <c r="CH27">
        <v>36.503</v>
      </c>
      <c r="CI27">
        <v>28.988000000000003</v>
      </c>
      <c r="CJ27">
        <v>27.914999999999999</v>
      </c>
      <c r="CK27">
        <v>27.914999999999999</v>
      </c>
      <c r="CL27">
        <v>28.11</v>
      </c>
      <c r="CM27">
        <v>27.75</v>
      </c>
      <c r="CN27">
        <v>27.75</v>
      </c>
      <c r="CO27">
        <v>27.39</v>
      </c>
      <c r="CP27">
        <v>27.39</v>
      </c>
      <c r="CQ27">
        <v>30.638000000000002</v>
      </c>
      <c r="CR27">
        <v>41.093000000000004</v>
      </c>
      <c r="CS27">
        <v>45.78</v>
      </c>
      <c r="CT27">
        <v>36.765000000000001</v>
      </c>
      <c r="CU27">
        <v>29.198</v>
      </c>
      <c r="CV27">
        <v>28.118000000000002</v>
      </c>
      <c r="CW27">
        <v>28.118000000000002</v>
      </c>
      <c r="CX27">
        <v>28.313000000000002</v>
      </c>
      <c r="CY27">
        <v>27.953000000000003</v>
      </c>
      <c r="CZ27">
        <v>27.953000000000003</v>
      </c>
      <c r="DA27">
        <v>27.585000000000001</v>
      </c>
      <c r="DB27">
        <v>27.585000000000001</v>
      </c>
      <c r="DC27">
        <v>30.855</v>
      </c>
      <c r="DD27">
        <v>41.384999999999998</v>
      </c>
      <c r="DE27">
        <v>46.103000000000002</v>
      </c>
      <c r="DF27">
        <v>37.027999999999999</v>
      </c>
      <c r="DG27">
        <v>29.408000000000001</v>
      </c>
      <c r="DH27">
        <v>28.313000000000002</v>
      </c>
      <c r="DI27">
        <v>28.313000000000002</v>
      </c>
      <c r="DJ27">
        <v>28.515000000000001</v>
      </c>
      <c r="DK27">
        <v>28.148</v>
      </c>
      <c r="DL27">
        <v>28.148</v>
      </c>
      <c r="DM27">
        <v>27.788</v>
      </c>
      <c r="DN27">
        <v>27.788</v>
      </c>
      <c r="DO27">
        <v>31.073</v>
      </c>
      <c r="DP27">
        <v>41.678000000000004</v>
      </c>
      <c r="DQ27">
        <v>46.433</v>
      </c>
      <c r="DR27">
        <v>37.29</v>
      </c>
      <c r="DS27">
        <v>29.61</v>
      </c>
      <c r="DT27">
        <v>28.515000000000001</v>
      </c>
      <c r="DU27">
        <v>28.515000000000001</v>
      </c>
      <c r="DV27">
        <v>28.718</v>
      </c>
      <c r="DW27">
        <v>28.35</v>
      </c>
      <c r="DX27">
        <v>28.35</v>
      </c>
      <c r="DY27">
        <v>27.983000000000001</v>
      </c>
      <c r="DZ27">
        <v>27.983000000000001</v>
      </c>
      <c r="EA27">
        <v>31.29</v>
      </c>
      <c r="EB27">
        <v>41.97</v>
      </c>
      <c r="EC27">
        <v>46.755000000000003</v>
      </c>
      <c r="ED27">
        <v>37.553000000000004</v>
      </c>
      <c r="EE27">
        <v>29.82</v>
      </c>
      <c r="EF27">
        <v>28.718</v>
      </c>
      <c r="EG27">
        <v>28.718</v>
      </c>
      <c r="EH27">
        <v>28.92</v>
      </c>
      <c r="EI27">
        <v>28.545000000000002</v>
      </c>
      <c r="EJ27">
        <v>28.545000000000002</v>
      </c>
      <c r="EK27">
        <v>28.178000000000001</v>
      </c>
      <c r="EL27">
        <v>28.178000000000001</v>
      </c>
      <c r="EM27">
        <v>31.515000000000001</v>
      </c>
      <c r="EN27">
        <v>42.263000000000005</v>
      </c>
      <c r="EO27">
        <v>47.085000000000001</v>
      </c>
      <c r="EP27">
        <v>37.814999999999998</v>
      </c>
      <c r="EQ27">
        <v>30.03</v>
      </c>
      <c r="ER27">
        <v>28.92</v>
      </c>
      <c r="ES27">
        <v>28.92</v>
      </c>
      <c r="ET27">
        <v>29.114999999999998</v>
      </c>
      <c r="EU27">
        <v>28.748000000000001</v>
      </c>
      <c r="EV27">
        <v>28.748000000000001</v>
      </c>
      <c r="EW27">
        <v>28.373000000000001</v>
      </c>
      <c r="EX27">
        <v>28.373000000000001</v>
      </c>
      <c r="EY27">
        <v>31.733000000000001</v>
      </c>
      <c r="EZ27">
        <v>42.555</v>
      </c>
      <c r="FA27">
        <v>47.408000000000001</v>
      </c>
      <c r="FB27">
        <v>38.078000000000003</v>
      </c>
      <c r="FC27">
        <v>30.24</v>
      </c>
      <c r="FD27">
        <v>29.114999999999998</v>
      </c>
      <c r="FE27">
        <v>29.114999999999998</v>
      </c>
      <c r="FF27">
        <v>29.318000000000001</v>
      </c>
      <c r="FG27">
        <v>28.943000000000001</v>
      </c>
      <c r="FH27">
        <v>28.943000000000001</v>
      </c>
      <c r="FI27">
        <v>28.568000000000001</v>
      </c>
      <c r="FJ27">
        <v>28.568000000000001</v>
      </c>
      <c r="FK27">
        <v>31.95</v>
      </c>
      <c r="FL27">
        <v>42.854999999999997</v>
      </c>
      <c r="FM27">
        <v>47.738</v>
      </c>
      <c r="FN27">
        <v>38.340000000000003</v>
      </c>
      <c r="FO27">
        <v>30.45</v>
      </c>
      <c r="FP27">
        <v>29.318000000000001</v>
      </c>
      <c r="FQ27">
        <v>29.318000000000001</v>
      </c>
      <c r="FR27">
        <v>29.52</v>
      </c>
      <c r="FS27">
        <v>29.138000000000002</v>
      </c>
      <c r="FT27">
        <v>29.138000000000002</v>
      </c>
      <c r="FU27">
        <v>28.763000000000002</v>
      </c>
      <c r="FV27">
        <v>28.763000000000002</v>
      </c>
      <c r="FW27">
        <v>32.167999999999999</v>
      </c>
      <c r="FX27">
        <v>43.148000000000003</v>
      </c>
      <c r="FY27">
        <v>48.068000000000005</v>
      </c>
      <c r="FZ27">
        <v>38.603000000000002</v>
      </c>
      <c r="GA27">
        <v>30.653000000000002</v>
      </c>
      <c r="GB27">
        <v>29.52</v>
      </c>
      <c r="GC27">
        <v>29.52</v>
      </c>
      <c r="GD27">
        <v>29.723000000000003</v>
      </c>
      <c r="GE27">
        <v>29.34</v>
      </c>
      <c r="GF27">
        <v>29.34</v>
      </c>
      <c r="GG27">
        <v>28.958000000000002</v>
      </c>
      <c r="GH27">
        <v>28.958000000000002</v>
      </c>
      <c r="GI27">
        <v>32.384999999999998</v>
      </c>
      <c r="GJ27">
        <v>43.44</v>
      </c>
      <c r="GK27">
        <v>48.39</v>
      </c>
      <c r="GL27">
        <v>38.865000000000002</v>
      </c>
      <c r="GM27">
        <v>30.863000000000003</v>
      </c>
      <c r="GN27">
        <v>29.723000000000003</v>
      </c>
      <c r="GO27">
        <v>29.723000000000003</v>
      </c>
      <c r="GP27">
        <v>29.918000000000003</v>
      </c>
      <c r="GQ27">
        <v>29.535</v>
      </c>
      <c r="GR27">
        <v>29.535</v>
      </c>
      <c r="GS27">
        <v>29.153000000000002</v>
      </c>
      <c r="GT27">
        <v>29.153000000000002</v>
      </c>
      <c r="GU27">
        <v>32.61</v>
      </c>
      <c r="GV27">
        <v>43.733000000000004</v>
      </c>
      <c r="GW27">
        <v>48.72</v>
      </c>
      <c r="GX27">
        <v>39.128</v>
      </c>
      <c r="GY27">
        <v>31.073</v>
      </c>
      <c r="GZ27">
        <v>29.918000000000003</v>
      </c>
      <c r="HA27">
        <v>29.918000000000003</v>
      </c>
      <c r="HB27">
        <v>30.12</v>
      </c>
      <c r="HC27">
        <v>29.738000000000003</v>
      </c>
      <c r="HD27">
        <v>29.738000000000003</v>
      </c>
      <c r="HE27">
        <v>29.348000000000003</v>
      </c>
      <c r="HF27">
        <v>29.348000000000003</v>
      </c>
      <c r="HG27">
        <v>32.828000000000003</v>
      </c>
      <c r="HH27">
        <v>44.024999999999999</v>
      </c>
      <c r="HI27">
        <v>49.042999999999999</v>
      </c>
      <c r="HJ27">
        <v>39.39</v>
      </c>
      <c r="HK27">
        <v>31.283000000000001</v>
      </c>
      <c r="HL27">
        <v>30.12</v>
      </c>
      <c r="HM27">
        <v>30.12</v>
      </c>
      <c r="HN27">
        <v>30.323</v>
      </c>
      <c r="HO27">
        <v>29.933</v>
      </c>
      <c r="HP27">
        <v>29.933</v>
      </c>
      <c r="HQ27">
        <v>29.543000000000003</v>
      </c>
      <c r="HR27">
        <v>29.543000000000003</v>
      </c>
      <c r="HS27">
        <v>33.045000000000002</v>
      </c>
      <c r="HT27">
        <v>44.318000000000005</v>
      </c>
      <c r="HU27">
        <v>49.373000000000005</v>
      </c>
      <c r="HV27">
        <v>39.652999999999999</v>
      </c>
      <c r="HW27">
        <v>31.484999999999999</v>
      </c>
      <c r="HX27">
        <v>30.323</v>
      </c>
      <c r="HY27">
        <v>30.323</v>
      </c>
      <c r="HZ27">
        <v>30.503</v>
      </c>
      <c r="IA27">
        <v>30.465</v>
      </c>
    </row>
    <row r="28" spans="1:235" ht="13.2" x14ac:dyDescent="0.25">
      <c r="B28" s="248"/>
    </row>
    <row r="29" spans="1:235" ht="13.2" x14ac:dyDescent="0.25">
      <c r="B29" s="248"/>
    </row>
    <row r="30" spans="1:235" ht="13.2" x14ac:dyDescent="0.25">
      <c r="B30" s="248"/>
    </row>
    <row r="31" spans="1:235" ht="13.2" x14ac:dyDescent="0.25">
      <c r="B31" s="248"/>
    </row>
    <row r="32" spans="1:235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  <row r="309" spans="2:2" ht="13.2" x14ac:dyDescent="0.25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Havlíček Jan</cp:lastModifiedBy>
  <cp:lastPrinted>2001-10-15T19:49:03Z</cp:lastPrinted>
  <dcterms:created xsi:type="dcterms:W3CDTF">2000-04-24T18:04:08Z</dcterms:created>
  <dcterms:modified xsi:type="dcterms:W3CDTF">2023-09-10T12:01:40Z</dcterms:modified>
</cp:coreProperties>
</file>