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920" yWindow="900" windowWidth="15480" windowHeight="936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K7" i="10"/>
  <c r="L7" i="10"/>
  <c r="A8" i="10"/>
  <c r="B8" i="10"/>
  <c r="C8" i="10"/>
  <c r="D8" i="10"/>
  <c r="E8" i="10"/>
  <c r="F8" i="10"/>
  <c r="G8" i="10"/>
  <c r="H8" i="10"/>
  <c r="I8" i="10"/>
  <c r="J8" i="10"/>
  <c r="K8" i="10"/>
  <c r="L8" i="10"/>
  <c r="A9" i="10"/>
  <c r="B9" i="10"/>
  <c r="C9" i="10"/>
  <c r="D9" i="10"/>
  <c r="E9" i="10"/>
  <c r="F9" i="10"/>
  <c r="G9" i="10"/>
  <c r="H9" i="10"/>
  <c r="I9" i="10"/>
  <c r="J9" i="10"/>
  <c r="K9" i="10"/>
  <c r="L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G8" i="11"/>
  <c r="H8" i="11"/>
  <c r="I8" i="11"/>
  <c r="J8" i="11"/>
  <c r="K8" i="11"/>
  <c r="L8" i="11"/>
  <c r="M8" i="11"/>
  <c r="N8" i="11"/>
  <c r="O8" i="11"/>
  <c r="P8" i="11"/>
  <c r="Q8" i="11"/>
  <c r="R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W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W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W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W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W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W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W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W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W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W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W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W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W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W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W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W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W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W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W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W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W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W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W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W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V67" i="11"/>
  <c r="W67" i="11"/>
  <c r="X67" i="11"/>
  <c r="Y67" i="11"/>
  <c r="Z67" i="11"/>
  <c r="V68" i="11"/>
  <c r="W68" i="11"/>
  <c r="X68" i="11"/>
  <c r="Y68" i="11"/>
  <c r="Z68" i="11"/>
  <c r="V69" i="11"/>
  <c r="W69" i="11"/>
  <c r="X69" i="11"/>
  <c r="Y69" i="11"/>
  <c r="Z69" i="11"/>
  <c r="V70" i="11"/>
  <c r="W70" i="11"/>
  <c r="X70" i="11"/>
  <c r="Y70" i="11"/>
  <c r="Z70" i="11"/>
  <c r="V71" i="11"/>
  <c r="W71" i="11"/>
  <c r="X71" i="11"/>
  <c r="Y71" i="11"/>
  <c r="Z71" i="11"/>
  <c r="V72" i="11"/>
  <c r="W72" i="11"/>
  <c r="X72" i="11"/>
  <c r="Y72" i="11"/>
  <c r="Z72" i="11"/>
  <c r="V73" i="11"/>
  <c r="W73" i="11"/>
  <c r="X73" i="11"/>
  <c r="Y73" i="11"/>
  <c r="Z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G8" i="5"/>
  <c r="H8" i="5"/>
  <c r="J8" i="5"/>
  <c r="K8" i="5"/>
  <c r="L8" i="5"/>
  <c r="M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G8" i="4"/>
  <c r="H8" i="4"/>
  <c r="J8" i="4"/>
  <c r="K8" i="4"/>
  <c r="L8" i="4"/>
  <c r="M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R1" i="15"/>
  <c r="B3" i="15"/>
  <c r="B3" i="15" a="1"/>
  <c r="C3" i="15"/>
  <c r="C3" i="15" a="1"/>
  <c r="D3" i="15"/>
  <c r="D3" i="15" a="1"/>
  <c r="E3" i="15"/>
  <c r="E3" i="15" a="1"/>
  <c r="F3" i="15"/>
  <c r="F3" i="15" a="1"/>
  <c r="I3" i="15"/>
  <c r="J3" i="15"/>
  <c r="K3" i="15"/>
  <c r="L3" i="15"/>
  <c r="M3" i="15"/>
  <c r="N3" i="15"/>
  <c r="A4" i="15"/>
  <c r="B4" i="15"/>
  <c r="C4" i="15"/>
  <c r="D4" i="15"/>
  <c r="E4" i="15"/>
  <c r="F4" i="15"/>
  <c r="G4" i="15"/>
  <c r="G4" i="15" a="1"/>
  <c r="I4" i="15"/>
  <c r="J4" i="15"/>
  <c r="K4" i="15"/>
  <c r="L4" i="15"/>
  <c r="M4" i="15"/>
  <c r="N4" i="15"/>
  <c r="A5" i="15"/>
  <c r="B5" i="15"/>
  <c r="C5" i="15"/>
  <c r="D5" i="15"/>
  <c r="E5" i="15"/>
  <c r="F5" i="15"/>
  <c r="G5" i="15"/>
  <c r="I5" i="15"/>
  <c r="J5" i="15"/>
  <c r="K5" i="15"/>
  <c r="L5" i="15"/>
  <c r="M5" i="15"/>
  <c r="N5" i="15"/>
  <c r="A6" i="15"/>
  <c r="B6" i="15"/>
  <c r="C6" i="15"/>
  <c r="D6" i="15"/>
  <c r="E6" i="15"/>
  <c r="F6" i="15"/>
  <c r="G6" i="15"/>
  <c r="I6" i="15"/>
  <c r="J6" i="15"/>
  <c r="K6" i="15"/>
  <c r="L6" i="15"/>
  <c r="M6" i="15"/>
  <c r="N6" i="15"/>
  <c r="A7" i="15"/>
  <c r="B7" i="15"/>
  <c r="C7" i="15"/>
  <c r="D7" i="15"/>
  <c r="E7" i="15"/>
  <c r="F7" i="15"/>
  <c r="G7" i="15"/>
  <c r="I7" i="15"/>
  <c r="J7" i="15"/>
  <c r="K7" i="15"/>
  <c r="L7" i="15"/>
  <c r="M7" i="15"/>
  <c r="N7" i="15"/>
  <c r="A8" i="15"/>
  <c r="B8" i="15"/>
  <c r="C8" i="15"/>
  <c r="D8" i="15"/>
  <c r="E8" i="15"/>
  <c r="F8" i="15"/>
  <c r="G8" i="15"/>
  <c r="I8" i="15"/>
  <c r="J8" i="15"/>
  <c r="K8" i="15"/>
  <c r="L8" i="15"/>
  <c r="M8" i="15"/>
  <c r="N8" i="15"/>
  <c r="A9" i="15"/>
  <c r="B9" i="15"/>
  <c r="C9" i="15"/>
  <c r="D9" i="15"/>
  <c r="E9" i="15"/>
  <c r="F9" i="15"/>
  <c r="G9" i="15"/>
  <c r="I9" i="15"/>
  <c r="J9" i="15"/>
  <c r="K9" i="15"/>
  <c r="L9" i="15"/>
  <c r="M9" i="15"/>
  <c r="N9" i="15"/>
  <c r="A10" i="15"/>
  <c r="B10" i="15"/>
  <c r="C10" i="15"/>
  <c r="D10" i="15"/>
  <c r="E10" i="15"/>
  <c r="F10" i="15"/>
  <c r="G10" i="15"/>
  <c r="I10" i="15"/>
  <c r="J10" i="15"/>
  <c r="K10" i="15"/>
  <c r="L10" i="15"/>
  <c r="M10" i="15"/>
  <c r="N10" i="15"/>
  <c r="A11" i="15"/>
  <c r="B11" i="15"/>
  <c r="C11" i="15"/>
  <c r="D11" i="15"/>
  <c r="E11" i="15"/>
  <c r="F11" i="15"/>
  <c r="G11" i="15"/>
  <c r="I11" i="15"/>
  <c r="J11" i="15"/>
  <c r="K11" i="15"/>
  <c r="L11" i="15"/>
  <c r="M11" i="15"/>
  <c r="N11" i="15"/>
  <c r="A12" i="15"/>
  <c r="B12" i="15"/>
  <c r="C12" i="15"/>
  <c r="D12" i="15"/>
  <c r="E12" i="15"/>
  <c r="F12" i="15"/>
  <c r="G12" i="15"/>
  <c r="I12" i="15"/>
  <c r="J12" i="15"/>
  <c r="K12" i="15"/>
  <c r="L12" i="15"/>
  <c r="M12" i="15"/>
  <c r="N12" i="15"/>
  <c r="A13" i="15"/>
  <c r="B13" i="15"/>
  <c r="C13" i="15"/>
  <c r="D13" i="15"/>
  <c r="E13" i="15"/>
  <c r="F13" i="15"/>
  <c r="G13" i="15"/>
  <c r="I13" i="15"/>
  <c r="J13" i="15"/>
  <c r="K13" i="15"/>
  <c r="L13" i="15"/>
  <c r="M13" i="15"/>
  <c r="N13" i="15"/>
  <c r="A14" i="15"/>
  <c r="B14" i="15"/>
  <c r="C14" i="15"/>
  <c r="D14" i="15"/>
  <c r="E14" i="15"/>
  <c r="F14" i="15"/>
  <c r="G14" i="15"/>
  <c r="I14" i="15"/>
  <c r="J14" i="15"/>
  <c r="K14" i="15"/>
  <c r="L14" i="15"/>
  <c r="M14" i="15"/>
  <c r="N14" i="15"/>
  <c r="A15" i="15"/>
  <c r="B15" i="15"/>
  <c r="C15" i="15"/>
  <c r="D15" i="15"/>
  <c r="E15" i="15"/>
  <c r="F15" i="15"/>
  <c r="G15" i="15"/>
  <c r="I15" i="15"/>
  <c r="J15" i="15"/>
  <c r="K15" i="15"/>
  <c r="L15" i="15"/>
  <c r="M15" i="15"/>
  <c r="N15" i="15"/>
  <c r="A16" i="15"/>
  <c r="B16" i="15"/>
  <c r="C16" i="15"/>
  <c r="D16" i="15"/>
  <c r="E16" i="15"/>
  <c r="F16" i="15"/>
  <c r="G16" i="15"/>
  <c r="I16" i="15"/>
  <c r="J16" i="15"/>
  <c r="K16" i="15"/>
  <c r="L16" i="15"/>
  <c r="M16" i="15"/>
  <c r="N16" i="15"/>
  <c r="A17" i="15"/>
  <c r="B17" i="15"/>
  <c r="C17" i="15"/>
  <c r="D17" i="15"/>
  <c r="E17" i="15"/>
  <c r="F17" i="15"/>
  <c r="G17" i="15"/>
  <c r="I17" i="15"/>
  <c r="J17" i="15"/>
  <c r="K17" i="15"/>
  <c r="L17" i="15"/>
  <c r="M17" i="15"/>
  <c r="N17" i="15"/>
  <c r="A18" i="15"/>
  <c r="B18" i="15"/>
  <c r="C18" i="15"/>
  <c r="D18" i="15"/>
  <c r="E18" i="15"/>
  <c r="F18" i="15"/>
  <c r="G18" i="15"/>
  <c r="I18" i="15"/>
  <c r="J18" i="15"/>
  <c r="K18" i="15"/>
  <c r="L18" i="15"/>
  <c r="M18" i="15"/>
  <c r="N18" i="15"/>
  <c r="A19" i="15"/>
  <c r="B19" i="15"/>
  <c r="C19" i="15"/>
  <c r="D19" i="15"/>
  <c r="E19" i="15"/>
  <c r="F19" i="15"/>
  <c r="G19" i="15"/>
  <c r="I19" i="15"/>
  <c r="J19" i="15"/>
  <c r="K19" i="15"/>
  <c r="L19" i="15"/>
  <c r="M19" i="15"/>
  <c r="N19" i="15"/>
  <c r="A20" i="15"/>
  <c r="B20" i="15"/>
  <c r="C20" i="15"/>
  <c r="D20" i="15"/>
  <c r="E20" i="15"/>
  <c r="F20" i="15"/>
  <c r="G20" i="15"/>
  <c r="I20" i="15"/>
  <c r="J20" i="15"/>
  <c r="K20" i="15"/>
  <c r="L20" i="15"/>
  <c r="M20" i="15"/>
  <c r="N20" i="15"/>
  <c r="A21" i="15"/>
  <c r="B21" i="15"/>
  <c r="C21" i="15"/>
  <c r="D21" i="15"/>
  <c r="E21" i="15"/>
  <c r="F21" i="15"/>
  <c r="G21" i="15"/>
  <c r="I21" i="15"/>
  <c r="J21" i="15"/>
  <c r="K21" i="15"/>
  <c r="L21" i="15"/>
  <c r="M21" i="15"/>
  <c r="N21" i="15"/>
  <c r="A22" i="15"/>
  <c r="B22" i="15"/>
  <c r="C22" i="15"/>
  <c r="D22" i="15"/>
  <c r="E22" i="15"/>
  <c r="F22" i="15"/>
  <c r="G22" i="15"/>
  <c r="I22" i="15"/>
  <c r="J22" i="15"/>
  <c r="K22" i="15"/>
  <c r="L22" i="15"/>
  <c r="M22" i="15"/>
  <c r="N22" i="15"/>
  <c r="A23" i="15"/>
  <c r="B23" i="15"/>
  <c r="C23" i="15"/>
  <c r="D23" i="15"/>
  <c r="E23" i="15"/>
  <c r="F23" i="15"/>
  <c r="G23" i="15"/>
  <c r="I23" i="15"/>
  <c r="J23" i="15"/>
  <c r="K23" i="15"/>
  <c r="L23" i="15"/>
  <c r="M23" i="15"/>
  <c r="N23" i="15"/>
  <c r="A24" i="15"/>
  <c r="B24" i="15"/>
  <c r="C24" i="15"/>
  <c r="D24" i="15"/>
  <c r="E24" i="15"/>
  <c r="F24" i="15"/>
  <c r="G24" i="15"/>
  <c r="I24" i="15"/>
  <c r="J24" i="15"/>
  <c r="K24" i="15"/>
  <c r="L24" i="15"/>
  <c r="M24" i="15"/>
  <c r="N24" i="15"/>
  <c r="A25" i="15"/>
  <c r="B25" i="15"/>
  <c r="C25" i="15"/>
  <c r="D25" i="15"/>
  <c r="E25" i="15"/>
  <c r="F25" i="15"/>
  <c r="G25" i="15"/>
  <c r="I25" i="15"/>
  <c r="J25" i="15"/>
  <c r="K25" i="15"/>
  <c r="L25" i="15"/>
  <c r="M25" i="15"/>
  <c r="N25" i="15"/>
  <c r="A26" i="15"/>
  <c r="B26" i="15"/>
  <c r="C26" i="15"/>
  <c r="D26" i="15"/>
  <c r="E26" i="15"/>
  <c r="F26" i="15"/>
  <c r="G26" i="15"/>
  <c r="I26" i="15"/>
  <c r="J26" i="15"/>
  <c r="K26" i="15"/>
  <c r="L26" i="15"/>
  <c r="M26" i="15"/>
  <c r="N26" i="15"/>
  <c r="A27" i="15"/>
  <c r="B27" i="15"/>
  <c r="C27" i="15"/>
  <c r="D27" i="15"/>
  <c r="E27" i="15"/>
  <c r="F27" i="15"/>
  <c r="G27" i="15"/>
  <c r="I27" i="15"/>
  <c r="J27" i="15"/>
  <c r="K27" i="15"/>
  <c r="L27" i="15"/>
  <c r="M27" i="15"/>
  <c r="N27" i="15"/>
  <c r="A28" i="15"/>
  <c r="B28" i="15"/>
  <c r="C28" i="15"/>
  <c r="D28" i="15"/>
  <c r="E28" i="15"/>
  <c r="F28" i="15"/>
  <c r="G28" i="15"/>
  <c r="I28" i="15"/>
  <c r="J28" i="15"/>
  <c r="K28" i="15"/>
  <c r="L28" i="15"/>
  <c r="M28" i="15"/>
  <c r="N28" i="15"/>
  <c r="A29" i="15"/>
  <c r="B29" i="15"/>
  <c r="C29" i="15"/>
  <c r="D29" i="15"/>
  <c r="E29" i="15"/>
  <c r="F29" i="15"/>
  <c r="G29" i="15"/>
  <c r="I29" i="15"/>
  <c r="J29" i="15"/>
  <c r="K29" i="15"/>
  <c r="L29" i="15"/>
  <c r="M29" i="15"/>
  <c r="N29" i="15"/>
  <c r="A30" i="15"/>
  <c r="B30" i="15"/>
  <c r="C30" i="15"/>
  <c r="D30" i="15"/>
  <c r="E30" i="15"/>
  <c r="F30" i="15"/>
  <c r="G30" i="15"/>
  <c r="I30" i="15"/>
  <c r="J30" i="15"/>
  <c r="K30" i="15"/>
  <c r="L30" i="15"/>
  <c r="M30" i="15"/>
  <c r="N30" i="15"/>
  <c r="A31" i="15"/>
  <c r="B31" i="15"/>
  <c r="C31" i="15"/>
  <c r="D31" i="15"/>
  <c r="E31" i="15"/>
  <c r="F31" i="15"/>
  <c r="G31" i="15"/>
  <c r="I31" i="15"/>
  <c r="J31" i="15"/>
  <c r="K31" i="15"/>
  <c r="L31" i="15"/>
  <c r="M31" i="15"/>
  <c r="N31" i="15"/>
  <c r="A32" i="15"/>
  <c r="B32" i="15"/>
  <c r="C32" i="15"/>
  <c r="D32" i="15"/>
  <c r="E32" i="15"/>
  <c r="F32" i="15"/>
  <c r="G32" i="15"/>
  <c r="I32" i="15"/>
  <c r="J32" i="15"/>
  <c r="K32" i="15"/>
  <c r="L32" i="15"/>
  <c r="M32" i="15"/>
  <c r="N32" i="15"/>
  <c r="A33" i="15"/>
  <c r="B33" i="15"/>
  <c r="C33" i="15"/>
  <c r="D33" i="15"/>
  <c r="E33" i="15"/>
  <c r="F33" i="15"/>
  <c r="G33" i="15"/>
  <c r="I33" i="15"/>
  <c r="J33" i="15"/>
  <c r="K33" i="15"/>
  <c r="L33" i="15"/>
  <c r="M33" i="15"/>
  <c r="N33" i="15"/>
  <c r="A34" i="15"/>
  <c r="B34" i="15"/>
  <c r="C34" i="15"/>
  <c r="D34" i="15"/>
  <c r="E34" i="15"/>
  <c r="F34" i="15"/>
  <c r="G34" i="15"/>
  <c r="I34" i="15"/>
  <c r="J34" i="15"/>
  <c r="K34" i="15"/>
  <c r="L34" i="15"/>
  <c r="M34" i="15"/>
  <c r="N34" i="15"/>
  <c r="A35" i="15"/>
  <c r="B35" i="15"/>
  <c r="C35" i="15"/>
  <c r="D35" i="15"/>
  <c r="E35" i="15"/>
  <c r="F35" i="15"/>
  <c r="G35" i="15"/>
  <c r="I35" i="15"/>
  <c r="J35" i="15"/>
  <c r="K35" i="15"/>
  <c r="L35" i="15"/>
  <c r="M35" i="15"/>
  <c r="N35" i="15"/>
  <c r="A36" i="15"/>
  <c r="B36" i="15"/>
  <c r="C36" i="15"/>
  <c r="D36" i="15"/>
  <c r="E36" i="15"/>
  <c r="F36" i="15"/>
  <c r="G36" i="15"/>
  <c r="I36" i="15"/>
  <c r="J36" i="15"/>
  <c r="K36" i="15"/>
  <c r="L36" i="15"/>
  <c r="M36" i="15"/>
  <c r="N36" i="15"/>
  <c r="A37" i="15"/>
  <c r="B37" i="15"/>
  <c r="C37" i="15"/>
  <c r="D37" i="15"/>
  <c r="E37" i="15"/>
  <c r="F37" i="15"/>
  <c r="G37" i="15"/>
  <c r="I37" i="15"/>
  <c r="J37" i="15"/>
  <c r="K37" i="15"/>
  <c r="L37" i="15"/>
  <c r="M37" i="15"/>
  <c r="N37" i="15"/>
  <c r="A38" i="15"/>
  <c r="B38" i="15"/>
  <c r="C38" i="15"/>
  <c r="D38" i="15"/>
  <c r="E38" i="15"/>
  <c r="F38" i="15"/>
  <c r="G38" i="15"/>
  <c r="I38" i="15"/>
  <c r="J38" i="15"/>
  <c r="K38" i="15"/>
  <c r="L38" i="15"/>
  <c r="M38" i="15"/>
  <c r="N38" i="15"/>
  <c r="A39" i="15"/>
  <c r="B39" i="15"/>
  <c r="C39" i="15"/>
  <c r="D39" i="15"/>
  <c r="E39" i="15"/>
  <c r="F39" i="15"/>
  <c r="G39" i="15"/>
  <c r="I39" i="15"/>
  <c r="J39" i="15"/>
  <c r="K39" i="15"/>
  <c r="L39" i="15"/>
  <c r="M39" i="15"/>
  <c r="N39" i="15"/>
  <c r="A40" i="15"/>
  <c r="B40" i="15"/>
  <c r="C40" i="15"/>
  <c r="D40" i="15"/>
  <c r="E40" i="15"/>
  <c r="F40" i="15"/>
  <c r="G40" i="15"/>
  <c r="I40" i="15"/>
  <c r="J40" i="15"/>
  <c r="K40" i="15"/>
  <c r="L40" i="15"/>
  <c r="M40" i="15"/>
  <c r="N40" i="15"/>
  <c r="A41" i="15"/>
  <c r="B41" i="15"/>
  <c r="C41" i="15"/>
  <c r="D41" i="15"/>
  <c r="E41" i="15"/>
  <c r="F41" i="15"/>
  <c r="G41" i="15"/>
  <c r="I41" i="15"/>
  <c r="J41" i="15"/>
  <c r="K41" i="15"/>
  <c r="L41" i="15"/>
  <c r="M41" i="15"/>
  <c r="N41" i="15"/>
  <c r="A42" i="15"/>
  <c r="B42" i="15"/>
  <c r="C42" i="15"/>
  <c r="D42" i="15"/>
  <c r="E42" i="15"/>
  <c r="F42" i="15"/>
  <c r="G42" i="15"/>
  <c r="I42" i="15"/>
  <c r="J42" i="15"/>
  <c r="K42" i="15"/>
  <c r="L42" i="15"/>
  <c r="M42" i="15"/>
  <c r="N42" i="15"/>
  <c r="A43" i="15"/>
  <c r="B43" i="15"/>
  <c r="C43" i="15"/>
  <c r="D43" i="15"/>
  <c r="E43" i="15"/>
  <c r="F43" i="15"/>
  <c r="G43" i="15"/>
  <c r="I43" i="15"/>
  <c r="J43" i="15"/>
  <c r="K43" i="15"/>
  <c r="L43" i="15"/>
  <c r="M43" i="15"/>
  <c r="N43" i="15"/>
  <c r="A44" i="15"/>
  <c r="B44" i="15"/>
  <c r="C44" i="15"/>
  <c r="D44" i="15"/>
  <c r="E44" i="15"/>
  <c r="F44" i="15"/>
  <c r="G44" i="15"/>
  <c r="I44" i="15"/>
  <c r="J44" i="15"/>
  <c r="K44" i="15"/>
  <c r="L44" i="15"/>
  <c r="M44" i="15"/>
  <c r="N44" i="15"/>
  <c r="A45" i="15"/>
  <c r="B45" i="15"/>
  <c r="C45" i="15"/>
  <c r="D45" i="15"/>
  <c r="E45" i="15"/>
  <c r="F45" i="15"/>
  <c r="G45" i="15"/>
  <c r="I45" i="15"/>
  <c r="J45" i="15"/>
  <c r="K45" i="15"/>
  <c r="L45" i="15"/>
  <c r="M45" i="15"/>
  <c r="N45" i="15"/>
  <c r="A46" i="15"/>
  <c r="B46" i="15"/>
  <c r="C46" i="15"/>
  <c r="D46" i="15"/>
  <c r="E46" i="15"/>
  <c r="F46" i="15"/>
  <c r="G46" i="15"/>
  <c r="I46" i="15"/>
  <c r="J46" i="15"/>
  <c r="K46" i="15"/>
  <c r="L46" i="15"/>
  <c r="M46" i="15"/>
  <c r="N46" i="15"/>
  <c r="A47" i="15"/>
  <c r="B47" i="15"/>
  <c r="C47" i="15"/>
  <c r="D47" i="15"/>
  <c r="E47" i="15"/>
  <c r="F47" i="15"/>
  <c r="G47" i="15"/>
  <c r="I47" i="15"/>
  <c r="J47" i="15"/>
  <c r="K47" i="15"/>
  <c r="L47" i="15"/>
  <c r="M47" i="15"/>
  <c r="N47" i="15"/>
  <c r="A48" i="15"/>
  <c r="B48" i="15"/>
  <c r="C48" i="15"/>
  <c r="D48" i="15"/>
  <c r="E48" i="15"/>
  <c r="F48" i="15"/>
  <c r="G48" i="15"/>
  <c r="I48" i="15"/>
  <c r="J48" i="15"/>
  <c r="K48" i="15"/>
  <c r="L48" i="15"/>
  <c r="M48" i="15"/>
  <c r="N48" i="15"/>
  <c r="A49" i="15"/>
  <c r="B49" i="15"/>
  <c r="C49" i="15"/>
  <c r="D49" i="15"/>
  <c r="E49" i="15"/>
  <c r="F49" i="15"/>
  <c r="G49" i="15"/>
  <c r="I49" i="15"/>
  <c r="J49" i="15"/>
  <c r="K49" i="15"/>
  <c r="L49" i="15"/>
  <c r="M49" i="15"/>
  <c r="N49" i="15"/>
  <c r="A50" i="15"/>
  <c r="B50" i="15"/>
  <c r="C50" i="15"/>
  <c r="D50" i="15"/>
  <c r="E50" i="15"/>
  <c r="F50" i="15"/>
  <c r="G50" i="15"/>
  <c r="I50" i="15"/>
  <c r="J50" i="15"/>
  <c r="K50" i="15"/>
  <c r="L50" i="15"/>
  <c r="M50" i="15"/>
  <c r="N50" i="15"/>
  <c r="A51" i="15"/>
  <c r="B51" i="15"/>
  <c r="C51" i="15"/>
  <c r="D51" i="15"/>
  <c r="E51" i="15"/>
  <c r="F51" i="15"/>
  <c r="G51" i="15"/>
  <c r="I51" i="15"/>
  <c r="J51" i="15"/>
  <c r="K51" i="15"/>
  <c r="L51" i="15"/>
  <c r="M51" i="15"/>
  <c r="N51" i="15"/>
  <c r="A52" i="15"/>
  <c r="B52" i="15"/>
  <c r="C52" i="15"/>
  <c r="D52" i="15"/>
  <c r="E52" i="15"/>
  <c r="F52" i="15"/>
  <c r="G52" i="15"/>
  <c r="I52" i="15"/>
  <c r="J52" i="15"/>
  <c r="K52" i="15"/>
  <c r="L52" i="15"/>
  <c r="M52" i="15"/>
  <c r="N52" i="15"/>
  <c r="A53" i="15"/>
  <c r="B53" i="15"/>
  <c r="C53" i="15"/>
  <c r="D53" i="15"/>
  <c r="E53" i="15"/>
  <c r="F53" i="15"/>
  <c r="G53" i="15"/>
  <c r="I53" i="15"/>
  <c r="J53" i="15"/>
  <c r="K53" i="15"/>
  <c r="L53" i="15"/>
  <c r="M53" i="15"/>
  <c r="N53" i="15"/>
  <c r="A54" i="15"/>
  <c r="B54" i="15"/>
  <c r="C54" i="15"/>
  <c r="D54" i="15"/>
  <c r="E54" i="15"/>
  <c r="F54" i="15"/>
  <c r="G54" i="15"/>
  <c r="I54" i="15"/>
  <c r="J54" i="15"/>
  <c r="K54" i="15"/>
  <c r="L54" i="15"/>
  <c r="M54" i="15"/>
  <c r="N54" i="15"/>
  <c r="A55" i="15"/>
  <c r="B55" i="15"/>
  <c r="C55" i="15"/>
  <c r="D55" i="15"/>
  <c r="E55" i="15"/>
  <c r="F55" i="15"/>
  <c r="G55" i="15"/>
  <c r="I55" i="15"/>
  <c r="J55" i="15"/>
  <c r="K55" i="15"/>
  <c r="L55" i="15"/>
  <c r="M55" i="15"/>
  <c r="N55" i="15"/>
  <c r="A56" i="15"/>
  <c r="B56" i="15"/>
  <c r="C56" i="15"/>
  <c r="D56" i="15"/>
  <c r="E56" i="15"/>
  <c r="F56" i="15"/>
  <c r="G56" i="15"/>
  <c r="I56" i="15"/>
  <c r="J56" i="15"/>
  <c r="K56" i="15"/>
  <c r="L56" i="15"/>
  <c r="M56" i="15"/>
  <c r="N56" i="15"/>
  <c r="B58" i="15"/>
  <c r="C58" i="15"/>
  <c r="D58" i="15"/>
  <c r="E58" i="15"/>
  <c r="F58" i="15"/>
  <c r="I58" i="15"/>
  <c r="J58" i="15"/>
  <c r="K58" i="15"/>
  <c r="L58" i="15"/>
  <c r="M58" i="15"/>
  <c r="B59" i="15"/>
  <c r="C59" i="15"/>
  <c r="D59" i="15"/>
  <c r="E59" i="15"/>
  <c r="F59" i="15"/>
  <c r="I59" i="15"/>
  <c r="J59" i="15"/>
  <c r="K59" i="15"/>
  <c r="L59" i="15"/>
  <c r="M59" i="15"/>
  <c r="B60" i="15"/>
  <c r="C60" i="15"/>
  <c r="D60" i="15"/>
  <c r="E60" i="15"/>
  <c r="F60" i="15"/>
  <c r="I60" i="15"/>
  <c r="J60" i="15"/>
  <c r="K60" i="15"/>
  <c r="L60" i="15"/>
  <c r="M60" i="15"/>
  <c r="B61" i="15"/>
  <c r="C61" i="15"/>
  <c r="D61" i="15"/>
  <c r="E61" i="15"/>
  <c r="F61" i="15"/>
  <c r="I61" i="15"/>
  <c r="J61" i="15"/>
  <c r="K61" i="15"/>
  <c r="L61" i="15"/>
  <c r="M61" i="15"/>
  <c r="B62" i="15"/>
  <c r="C62" i="15"/>
  <c r="D62" i="15"/>
  <c r="E62" i="15"/>
  <c r="F62" i="15"/>
  <c r="I62" i="15"/>
  <c r="J62" i="15"/>
  <c r="K62" i="15"/>
  <c r="L62" i="15"/>
  <c r="M62" i="15"/>
  <c r="B63" i="15"/>
  <c r="C63" i="15"/>
  <c r="D63" i="15"/>
  <c r="E63" i="15"/>
  <c r="F63" i="15"/>
  <c r="I63" i="15"/>
  <c r="J63" i="15"/>
  <c r="K63" i="15"/>
  <c r="L63" i="15"/>
  <c r="M63" i="15"/>
  <c r="B64" i="15"/>
  <c r="C64" i="15"/>
  <c r="D64" i="15"/>
  <c r="E64" i="15"/>
  <c r="F64" i="15"/>
  <c r="I64" i="15"/>
  <c r="J64" i="15"/>
  <c r="K64" i="15"/>
  <c r="L64" i="15"/>
  <c r="M64" i="15"/>
  <c r="B65" i="15"/>
  <c r="C65" i="15"/>
  <c r="D65" i="15"/>
  <c r="E65" i="15"/>
  <c r="F65" i="15"/>
  <c r="I65" i="15"/>
  <c r="J65" i="15"/>
  <c r="K65" i="15"/>
  <c r="L65" i="15"/>
  <c r="M65" i="15"/>
  <c r="B66" i="15"/>
  <c r="C66" i="15"/>
  <c r="D66" i="15"/>
  <c r="E66" i="15"/>
  <c r="F66" i="15"/>
  <c r="I66" i="15"/>
  <c r="J66" i="15"/>
  <c r="K66" i="15"/>
  <c r="L66" i="15"/>
  <c r="M66" i="15"/>
  <c r="B67" i="15"/>
  <c r="C67" i="15"/>
  <c r="D67" i="15"/>
  <c r="E67" i="15"/>
  <c r="F67" i="15"/>
  <c r="I67" i="15"/>
  <c r="J67" i="15"/>
  <c r="K67" i="15"/>
  <c r="L67" i="15"/>
  <c r="M67" i="15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<sst xmlns="http://schemas.openxmlformats.org/spreadsheetml/2006/main" count="1117" uniqueCount="217">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</sst>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350520</xdr:colOff>
          <xdr:row>0</xdr:row>
          <xdr:rowOff>38100</xdr:rowOff>
        </xdr:from>
        <xdr:to>
          <xdr:col>11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0.97499999999999998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0.95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-0.24</v>
          </cell>
          <cell r="E24">
            <v>2.637</v>
          </cell>
          <cell r="G24">
            <v>-0.23499999999999999</v>
          </cell>
          <cell r="H24">
            <v>-0.16500000000000001</v>
          </cell>
          <cell r="I24">
            <v>-0.46</v>
          </cell>
          <cell r="J24">
            <v>-0.19</v>
          </cell>
          <cell r="K24">
            <v>0.32</v>
          </cell>
        </row>
        <row r="25">
          <cell r="A25">
            <v>37257</v>
          </cell>
          <cell r="B25">
            <v>-0.16500000000000001</v>
          </cell>
          <cell r="E25">
            <v>2.85</v>
          </cell>
          <cell r="G25">
            <v>-0.19</v>
          </cell>
          <cell r="H25">
            <v>-0.12</v>
          </cell>
          <cell r="I25">
            <v>-0.38</v>
          </cell>
          <cell r="J25">
            <v>-7.4999999999999997E-2</v>
          </cell>
          <cell r="K25">
            <v>0.34</v>
          </cell>
        </row>
        <row r="26">
          <cell r="A26">
            <v>37288</v>
          </cell>
          <cell r="B26">
            <v>-0.17499999999999999</v>
          </cell>
          <cell r="E26">
            <v>2.903</v>
          </cell>
          <cell r="G26">
            <v>-0.19500000000000001</v>
          </cell>
          <cell r="H26">
            <v>-0.12</v>
          </cell>
          <cell r="I26">
            <v>-0.37</v>
          </cell>
          <cell r="J26">
            <v>-0.2</v>
          </cell>
          <cell r="K26">
            <v>0.34</v>
          </cell>
        </row>
        <row r="27">
          <cell r="A27">
            <v>37316</v>
          </cell>
          <cell r="B27">
            <v>-0.2</v>
          </cell>
          <cell r="E27">
            <v>2.8980000000000001</v>
          </cell>
          <cell r="G27">
            <v>-0.22</v>
          </cell>
          <cell r="H27">
            <v>-0.155</v>
          </cell>
          <cell r="I27">
            <v>-0.37</v>
          </cell>
          <cell r="J27">
            <v>-0.38</v>
          </cell>
          <cell r="K27">
            <v>0.32</v>
          </cell>
        </row>
        <row r="28">
          <cell r="A28">
            <v>37347</v>
          </cell>
          <cell r="B28">
            <v>-8.5000000000000006E-2</v>
          </cell>
          <cell r="E28">
            <v>2.8780000000000001</v>
          </cell>
          <cell r="G28">
            <v>-0.26500000000000001</v>
          </cell>
          <cell r="H28">
            <v>-0.09</v>
          </cell>
          <cell r="I28">
            <v>-0.39500000000000002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-5.5E-2</v>
          </cell>
          <cell r="E29">
            <v>2.9210000000000003</v>
          </cell>
          <cell r="G29">
            <v>-0.26500000000000001</v>
          </cell>
          <cell r="H29">
            <v>-5.5E-2</v>
          </cell>
          <cell r="I29">
            <v>-0.39500000000000002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-1.4999999999999999E-2</v>
          </cell>
          <cell r="E30">
            <v>2.9660000000000002</v>
          </cell>
          <cell r="G30">
            <v>-0.26500000000000001</v>
          </cell>
          <cell r="H30">
            <v>5.5E-2</v>
          </cell>
          <cell r="I30">
            <v>-0.39500000000000002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0.12</v>
          </cell>
          <cell r="E31">
            <v>3.0090000000000003</v>
          </cell>
          <cell r="G31">
            <v>-8.5000000000000006E-2</v>
          </cell>
          <cell r="H31">
            <v>0.19</v>
          </cell>
          <cell r="I31">
            <v>-0.35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0.13500000000000001</v>
          </cell>
          <cell r="E32">
            <v>3.052</v>
          </cell>
          <cell r="G32">
            <v>-8.5000000000000006E-2</v>
          </cell>
          <cell r="H32">
            <v>0.2</v>
          </cell>
          <cell r="I32">
            <v>-0.35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0.12</v>
          </cell>
          <cell r="E33">
            <v>3.0640000000000001</v>
          </cell>
          <cell r="G33">
            <v>-8.5000000000000006E-2</v>
          </cell>
          <cell r="H33">
            <v>0.14499999999999999</v>
          </cell>
          <cell r="I33">
            <v>-0.35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0.06</v>
          </cell>
          <cell r="E34">
            <v>3.1040000000000001</v>
          </cell>
          <cell r="G34">
            <v>-0.105</v>
          </cell>
          <cell r="H34">
            <v>0.115</v>
          </cell>
          <cell r="I34">
            <v>-0.35499999999999998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3.2970000000000002</v>
          </cell>
          <cell r="G35">
            <v>1.4999999999999999E-2</v>
          </cell>
          <cell r="H35">
            <v>0.19</v>
          </cell>
          <cell r="I35">
            <v>-0.23</v>
          </cell>
          <cell r="J35">
            <v>-5.5E-2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3.4950000000000001</v>
          </cell>
          <cell r="G36">
            <v>3.5000000000000003E-2</v>
          </cell>
          <cell r="H36">
            <v>0.31</v>
          </cell>
          <cell r="I36">
            <v>-0.23</v>
          </cell>
          <cell r="J36">
            <v>0.28499999999999998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3.6120000000000001</v>
          </cell>
          <cell r="G37">
            <v>0.11</v>
          </cell>
          <cell r="H37">
            <v>0.43</v>
          </cell>
          <cell r="I37">
            <v>-0.23</v>
          </cell>
          <cell r="J37">
            <v>0.315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3.5420000000000003</v>
          </cell>
          <cell r="G38">
            <v>0.09</v>
          </cell>
          <cell r="H38">
            <v>0.33</v>
          </cell>
          <cell r="I38">
            <v>-0.23</v>
          </cell>
          <cell r="J38">
            <v>-5.0000000000000001E-3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3.452</v>
          </cell>
          <cell r="G39">
            <v>0.01</v>
          </cell>
          <cell r="H39">
            <v>0.2</v>
          </cell>
          <cell r="I39">
            <v>-0.23</v>
          </cell>
          <cell r="J39">
            <v>-0.315</v>
          </cell>
          <cell r="K39">
            <v>0.315</v>
          </cell>
        </row>
        <row r="40">
          <cell r="A40">
            <v>37712</v>
          </cell>
          <cell r="B40">
            <v>0.21</v>
          </cell>
          <cell r="E40">
            <v>3.347</v>
          </cell>
          <cell r="G40">
            <v>0.05</v>
          </cell>
          <cell r="H40">
            <v>0.43</v>
          </cell>
          <cell r="I40">
            <v>-0.28499999999999998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0.21</v>
          </cell>
          <cell r="E41">
            <v>3.3570000000000002</v>
          </cell>
          <cell r="G41">
            <v>0.05</v>
          </cell>
          <cell r="H41">
            <v>0.43</v>
          </cell>
          <cell r="I41">
            <v>-0.28499999999999998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0.21</v>
          </cell>
          <cell r="E42">
            <v>3.387</v>
          </cell>
          <cell r="G42">
            <v>0.05</v>
          </cell>
          <cell r="H42">
            <v>0.43</v>
          </cell>
          <cell r="I42">
            <v>-0.28499999999999998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0.21</v>
          </cell>
          <cell r="E43">
            <v>3.4220000000000002</v>
          </cell>
          <cell r="G43">
            <v>0.05</v>
          </cell>
          <cell r="H43">
            <v>0.43</v>
          </cell>
          <cell r="I43">
            <v>-0.28499999999999998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0.21</v>
          </cell>
          <cell r="E44">
            <v>3.4490000000000003</v>
          </cell>
          <cell r="G44">
            <v>0.05</v>
          </cell>
          <cell r="H44">
            <v>0.43</v>
          </cell>
          <cell r="I44">
            <v>-0.28499999999999998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0.21</v>
          </cell>
          <cell r="E45">
            <v>3.4570000000000003</v>
          </cell>
          <cell r="G45">
            <v>0.05</v>
          </cell>
          <cell r="H45">
            <v>0.43</v>
          </cell>
          <cell r="I45">
            <v>-0.28499999999999998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0.21</v>
          </cell>
          <cell r="E46">
            <v>3.4990000000000001</v>
          </cell>
          <cell r="G46">
            <v>0.05</v>
          </cell>
          <cell r="H46">
            <v>0.43</v>
          </cell>
          <cell r="I46">
            <v>-0.28499999999999998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3.657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3.8240000000000003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3.883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3.7990000000000004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3.6640000000000001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3.504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3.508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3.548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3.59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3.6270000000000002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3.6230000000000002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3.778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3.9380000000000002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3.9755000000000003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3.8915000000000002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3.7565000000000004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3.5965000000000003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3.6005000000000003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3.6405000000000003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3.6825000000000001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3.7195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3.7025000000000001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3.7155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3.8705000000000003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4.0305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4.0680000000000005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3.984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3.8490000000000002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3.6890000000000001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3.6930000000000001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3.7330000000000001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3.7749999999999999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3.8120000000000003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3.7949999999999999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3.8080000000000003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3.9630000000000001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4.1230000000000002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4.1630000000000003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4.0790000000000006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3.9440000000000004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3.7840000000000003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3.7880000000000003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3.8280000000000003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3.87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3.907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3.89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3.903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4.0579999999999998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4.218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4.2605000000000004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4.1764999999999999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4.0415000000000001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3.8815000000000004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3.8855000000000004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3.9255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3.9674999999999998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4.0045000000000002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3.9874999999999998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4.0005000000000006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4.1555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4.3155000000000001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4.3605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4.2765000000000004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4.1415000000000006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3.9815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3.9855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4.0255000000000001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4.0674999999999999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4.1044999999999998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4.0875000000000004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4.1005000000000003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4.2555000000000005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4.4155000000000006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4.4630000000000001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4.3790000000000004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4.2439999999999998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4.0840000000000005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4.0880000000000001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4.1280000000000001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4.17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4.2069999999999999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4.1900000000000004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4.2030000000000003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4.3580000000000005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4.5179999999999998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4.5680000000000005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4.484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37215</v>
          </cell>
          <cell r="C7">
            <v>15.4</v>
          </cell>
          <cell r="G7">
            <v>9.8000000000000007</v>
          </cell>
          <cell r="J7">
            <v>37165</v>
          </cell>
        </row>
        <row r="8">
          <cell r="A8">
            <v>37216</v>
          </cell>
          <cell r="C8">
            <v>15.4</v>
          </cell>
          <cell r="G8">
            <v>9.8000000000000007</v>
          </cell>
          <cell r="J8">
            <v>37196</v>
          </cell>
          <cell r="L8">
            <v>21.25</v>
          </cell>
          <cell r="P8">
            <v>15.93</v>
          </cell>
        </row>
        <row r="9">
          <cell r="A9">
            <v>37217</v>
          </cell>
          <cell r="C9">
            <v>14.5</v>
          </cell>
          <cell r="G9">
            <v>14.5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37218</v>
          </cell>
          <cell r="C10">
            <v>21.25</v>
          </cell>
          <cell r="G10">
            <v>14.5</v>
          </cell>
          <cell r="J10">
            <v>37257</v>
          </cell>
          <cell r="L10">
            <v>29.5</v>
          </cell>
          <cell r="P10">
            <v>22.125</v>
          </cell>
        </row>
        <row r="11">
          <cell r="A11">
            <v>37219</v>
          </cell>
          <cell r="C11">
            <v>21.25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37220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37221</v>
          </cell>
          <cell r="C13">
            <v>21.25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37222</v>
          </cell>
          <cell r="C14">
            <v>21.25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37223</v>
          </cell>
          <cell r="C15">
            <v>21.25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37224</v>
          </cell>
          <cell r="C16">
            <v>21.25</v>
          </cell>
          <cell r="G16">
            <v>14.5</v>
          </cell>
          <cell r="J16">
            <v>37438</v>
          </cell>
          <cell r="L16">
            <v>54.25</v>
          </cell>
          <cell r="P16">
            <v>40.688000000000002</v>
          </cell>
        </row>
        <row r="17">
          <cell r="A17">
            <v>37225</v>
          </cell>
          <cell r="C17">
            <v>21.25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37226</v>
          </cell>
          <cell r="C18">
            <v>26.5</v>
          </cell>
          <cell r="G18">
            <v>18.5</v>
          </cell>
          <cell r="J18">
            <v>37500</v>
          </cell>
          <cell r="L18">
            <v>47.5</v>
          </cell>
          <cell r="P18">
            <v>35.625</v>
          </cell>
        </row>
        <row r="19">
          <cell r="A19">
            <v>37227</v>
          </cell>
          <cell r="C19">
            <v>18.5</v>
          </cell>
          <cell r="G19">
            <v>18.5</v>
          </cell>
          <cell r="J19">
            <v>37530</v>
          </cell>
          <cell r="L19">
            <v>36.25</v>
          </cell>
          <cell r="P19">
            <v>27.188000000000002</v>
          </cell>
        </row>
        <row r="20">
          <cell r="A20">
            <v>37228</v>
          </cell>
          <cell r="C20">
            <v>26.5</v>
          </cell>
          <cell r="G20">
            <v>18.5</v>
          </cell>
          <cell r="J20">
            <v>37561</v>
          </cell>
          <cell r="L20">
            <v>34.25</v>
          </cell>
          <cell r="P20">
            <v>25.688000000000002</v>
          </cell>
        </row>
        <row r="21">
          <cell r="A21">
            <v>37229</v>
          </cell>
          <cell r="C21">
            <v>26.5</v>
          </cell>
          <cell r="G21">
            <v>18.5</v>
          </cell>
          <cell r="J21">
            <v>37591</v>
          </cell>
          <cell r="L21">
            <v>35.5</v>
          </cell>
          <cell r="P21">
            <v>26.625</v>
          </cell>
        </row>
        <row r="22">
          <cell r="A22">
            <v>37230</v>
          </cell>
          <cell r="C22">
            <v>26.5</v>
          </cell>
          <cell r="G22">
            <v>18.5</v>
          </cell>
          <cell r="J22">
            <v>37622</v>
          </cell>
          <cell r="L22">
            <v>35.5</v>
          </cell>
          <cell r="P22">
            <v>26.625</v>
          </cell>
        </row>
        <row r="23">
          <cell r="A23">
            <v>37231</v>
          </cell>
          <cell r="C23">
            <v>26.5</v>
          </cell>
          <cell r="G23">
            <v>18.5</v>
          </cell>
          <cell r="J23">
            <v>37653</v>
          </cell>
          <cell r="L23">
            <v>35.5</v>
          </cell>
          <cell r="P23">
            <v>26.625</v>
          </cell>
        </row>
        <row r="24">
          <cell r="A24">
            <v>37232</v>
          </cell>
          <cell r="C24">
            <v>26.5</v>
          </cell>
          <cell r="G24">
            <v>18.5</v>
          </cell>
          <cell r="J24">
            <v>37681</v>
          </cell>
          <cell r="L24">
            <v>35.5</v>
          </cell>
          <cell r="P24">
            <v>26.625</v>
          </cell>
        </row>
        <row r="25">
          <cell r="A25">
            <v>37233</v>
          </cell>
          <cell r="C25">
            <v>26.5</v>
          </cell>
          <cell r="G25">
            <v>18.5</v>
          </cell>
          <cell r="J25">
            <v>37712</v>
          </cell>
          <cell r="L25">
            <v>34</v>
          </cell>
          <cell r="P25">
            <v>25.5</v>
          </cell>
        </row>
        <row r="26">
          <cell r="A26">
            <v>37234</v>
          </cell>
          <cell r="C26">
            <v>18.5</v>
          </cell>
          <cell r="G26">
            <v>18.5</v>
          </cell>
          <cell r="J26">
            <v>37742</v>
          </cell>
          <cell r="L26">
            <v>35</v>
          </cell>
          <cell r="P26">
            <v>26.25</v>
          </cell>
        </row>
        <row r="27">
          <cell r="A27">
            <v>37235</v>
          </cell>
          <cell r="C27">
            <v>26.5</v>
          </cell>
          <cell r="G27">
            <v>18.5</v>
          </cell>
          <cell r="J27">
            <v>37773</v>
          </cell>
          <cell r="L27">
            <v>41.5</v>
          </cell>
          <cell r="P27">
            <v>31.125</v>
          </cell>
        </row>
        <row r="28">
          <cell r="A28">
            <v>37236</v>
          </cell>
          <cell r="C28">
            <v>26.5</v>
          </cell>
          <cell r="G28">
            <v>18.5</v>
          </cell>
          <cell r="J28">
            <v>37803</v>
          </cell>
          <cell r="L28">
            <v>53.5</v>
          </cell>
          <cell r="P28">
            <v>40.125</v>
          </cell>
        </row>
        <row r="29">
          <cell r="A29">
            <v>37237</v>
          </cell>
          <cell r="C29">
            <v>26.5</v>
          </cell>
          <cell r="G29">
            <v>18.5</v>
          </cell>
          <cell r="J29">
            <v>37834</v>
          </cell>
          <cell r="L29">
            <v>63.5</v>
          </cell>
          <cell r="P29">
            <v>47.625</v>
          </cell>
        </row>
        <row r="30">
          <cell r="A30">
            <v>37238</v>
          </cell>
          <cell r="C30">
            <v>26.5</v>
          </cell>
          <cell r="G30">
            <v>18.5</v>
          </cell>
          <cell r="J30">
            <v>37865</v>
          </cell>
          <cell r="L30">
            <v>50</v>
          </cell>
          <cell r="P30">
            <v>37.5</v>
          </cell>
        </row>
        <row r="31">
          <cell r="A31">
            <v>37239</v>
          </cell>
          <cell r="C31">
            <v>26.5</v>
          </cell>
          <cell r="G31">
            <v>18.5</v>
          </cell>
          <cell r="J31">
            <v>37895</v>
          </cell>
          <cell r="L31">
            <v>37</v>
          </cell>
          <cell r="P31">
            <v>27.75</v>
          </cell>
        </row>
        <row r="32">
          <cell r="A32">
            <v>37240</v>
          </cell>
          <cell r="C32">
            <v>26.5</v>
          </cell>
          <cell r="G32">
            <v>18.5</v>
          </cell>
          <cell r="J32">
            <v>37926</v>
          </cell>
          <cell r="L32">
            <v>36</v>
          </cell>
          <cell r="P32">
            <v>27</v>
          </cell>
        </row>
        <row r="33">
          <cell r="A33">
            <v>37241</v>
          </cell>
          <cell r="C33">
            <v>18.5</v>
          </cell>
          <cell r="G33">
            <v>18.5</v>
          </cell>
          <cell r="J33">
            <v>37956</v>
          </cell>
          <cell r="L33">
            <v>35.5</v>
          </cell>
          <cell r="P33">
            <v>26.625</v>
          </cell>
        </row>
        <row r="34">
          <cell r="A34">
            <v>37242</v>
          </cell>
          <cell r="C34">
            <v>26.5</v>
          </cell>
          <cell r="G34">
            <v>18.5</v>
          </cell>
          <cell r="J34">
            <v>37987</v>
          </cell>
          <cell r="L34">
            <v>36.21</v>
          </cell>
          <cell r="P34">
            <v>27.158000000000001</v>
          </cell>
        </row>
        <row r="35">
          <cell r="A35">
            <v>37243</v>
          </cell>
          <cell r="C35">
            <v>26.5</v>
          </cell>
          <cell r="G35">
            <v>18.5</v>
          </cell>
          <cell r="J35">
            <v>38018</v>
          </cell>
          <cell r="L35">
            <v>36.21</v>
          </cell>
          <cell r="P35">
            <v>27.158000000000001</v>
          </cell>
        </row>
        <row r="36">
          <cell r="A36">
            <v>37244</v>
          </cell>
          <cell r="C36">
            <v>26.5</v>
          </cell>
          <cell r="G36">
            <v>18.5</v>
          </cell>
          <cell r="J36">
            <v>38047</v>
          </cell>
          <cell r="L36">
            <v>36.21</v>
          </cell>
          <cell r="P36">
            <v>27.158000000000001</v>
          </cell>
        </row>
        <row r="37">
          <cell r="A37">
            <v>37245</v>
          </cell>
          <cell r="C37">
            <v>26.5</v>
          </cell>
          <cell r="G37">
            <v>18.5</v>
          </cell>
          <cell r="J37">
            <v>38078</v>
          </cell>
          <cell r="L37">
            <v>34.82</v>
          </cell>
          <cell r="P37">
            <v>26.114999999999998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35.74</v>
          </cell>
          <cell r="P38">
            <v>26.805</v>
          </cell>
        </row>
        <row r="39">
          <cell r="A39">
            <v>37257</v>
          </cell>
          <cell r="C39">
            <v>29.5</v>
          </cell>
          <cell r="G39">
            <v>20.637</v>
          </cell>
          <cell r="J39">
            <v>38139</v>
          </cell>
          <cell r="L39">
            <v>41.77</v>
          </cell>
          <cell r="P39">
            <v>31.328000000000003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52.89</v>
          </cell>
          <cell r="P40">
            <v>39.667999999999999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62.16</v>
          </cell>
          <cell r="P41">
            <v>46.62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49.65</v>
          </cell>
          <cell r="P42">
            <v>37.238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37.6</v>
          </cell>
          <cell r="P43">
            <v>28.2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36.67</v>
          </cell>
          <cell r="P44">
            <v>27.503</v>
          </cell>
        </row>
        <row r="45">
          <cell r="A45">
            <v>37438</v>
          </cell>
          <cell r="C45">
            <v>54.25</v>
          </cell>
          <cell r="G45">
            <v>29.859000000000002</v>
          </cell>
          <cell r="J45">
            <v>38322</v>
          </cell>
          <cell r="L45">
            <v>36.21</v>
          </cell>
          <cell r="P45">
            <v>27.158000000000001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36.47</v>
          </cell>
          <cell r="P46">
            <v>27.353000000000002</v>
          </cell>
        </row>
        <row r="47">
          <cell r="A47">
            <v>37500</v>
          </cell>
          <cell r="C47">
            <v>47.5</v>
          </cell>
          <cell r="G47">
            <v>27.75</v>
          </cell>
          <cell r="J47">
            <v>38384</v>
          </cell>
          <cell r="L47">
            <v>36.47</v>
          </cell>
          <cell r="P47">
            <v>27.353000000000002</v>
          </cell>
        </row>
        <row r="48">
          <cell r="A48">
            <v>37530</v>
          </cell>
          <cell r="C48">
            <v>36.25</v>
          </cell>
          <cell r="G48">
            <v>25.064</v>
          </cell>
          <cell r="J48">
            <v>38412</v>
          </cell>
          <cell r="L48">
            <v>36.47</v>
          </cell>
          <cell r="P48">
            <v>27.353000000000002</v>
          </cell>
        </row>
        <row r="49">
          <cell r="A49">
            <v>37561</v>
          </cell>
          <cell r="C49">
            <v>34.25</v>
          </cell>
          <cell r="G49">
            <v>24.105</v>
          </cell>
          <cell r="J49">
            <v>38443</v>
          </cell>
          <cell r="L49">
            <v>35.07</v>
          </cell>
          <cell r="P49">
            <v>26.303000000000001</v>
          </cell>
        </row>
        <row r="50">
          <cell r="A50">
            <v>37591</v>
          </cell>
          <cell r="C50">
            <v>35.5</v>
          </cell>
          <cell r="G50">
            <v>23.678000000000001</v>
          </cell>
          <cell r="J50">
            <v>38473</v>
          </cell>
          <cell r="L50">
            <v>36</v>
          </cell>
          <cell r="P50">
            <v>27</v>
          </cell>
        </row>
        <row r="51">
          <cell r="A51">
            <v>37622</v>
          </cell>
          <cell r="C51">
            <v>35.5</v>
          </cell>
          <cell r="G51">
            <v>24.145</v>
          </cell>
          <cell r="J51">
            <v>38504</v>
          </cell>
          <cell r="L51">
            <v>42.07</v>
          </cell>
          <cell r="P51">
            <v>31.553000000000001</v>
          </cell>
        </row>
        <row r="52">
          <cell r="A52">
            <v>37653</v>
          </cell>
          <cell r="C52">
            <v>35.5</v>
          </cell>
          <cell r="G52">
            <v>24.215</v>
          </cell>
          <cell r="J52">
            <v>38534</v>
          </cell>
          <cell r="L52">
            <v>53.27</v>
          </cell>
          <cell r="P52">
            <v>39.953000000000003</v>
          </cell>
        </row>
        <row r="53">
          <cell r="A53">
            <v>37681</v>
          </cell>
          <cell r="C53">
            <v>35.5</v>
          </cell>
          <cell r="G53">
            <v>23.483000000000001</v>
          </cell>
          <cell r="J53">
            <v>38565</v>
          </cell>
          <cell r="L53">
            <v>62.61</v>
          </cell>
          <cell r="P53">
            <v>46.958000000000006</v>
          </cell>
        </row>
        <row r="54">
          <cell r="A54">
            <v>37712</v>
          </cell>
          <cell r="C54">
            <v>34</v>
          </cell>
          <cell r="G54">
            <v>23.283000000000001</v>
          </cell>
          <cell r="J54">
            <v>38596</v>
          </cell>
          <cell r="L54">
            <v>50.01</v>
          </cell>
          <cell r="P54">
            <v>37.508000000000003</v>
          </cell>
        </row>
        <row r="55">
          <cell r="A55">
            <v>37742</v>
          </cell>
          <cell r="C55">
            <v>35</v>
          </cell>
          <cell r="G55">
            <v>22.943000000000001</v>
          </cell>
          <cell r="J55">
            <v>38626</v>
          </cell>
          <cell r="L55">
            <v>37.869999999999997</v>
          </cell>
          <cell r="P55">
            <v>28.403000000000002</v>
          </cell>
        </row>
        <row r="56">
          <cell r="A56">
            <v>37773</v>
          </cell>
          <cell r="C56">
            <v>41.5</v>
          </cell>
          <cell r="G56">
            <v>23.292000000000002</v>
          </cell>
          <cell r="J56">
            <v>38657</v>
          </cell>
          <cell r="L56">
            <v>36.94</v>
          </cell>
          <cell r="P56">
            <v>27.704999999999998</v>
          </cell>
        </row>
        <row r="57">
          <cell r="A57">
            <v>37803</v>
          </cell>
          <cell r="C57">
            <v>53.5</v>
          </cell>
          <cell r="G57">
            <v>28.387</v>
          </cell>
          <cell r="J57">
            <v>38687</v>
          </cell>
          <cell r="L57">
            <v>36.47</v>
          </cell>
          <cell r="P57">
            <v>27.353000000000002</v>
          </cell>
        </row>
        <row r="58">
          <cell r="A58">
            <v>37834</v>
          </cell>
          <cell r="C58">
            <v>63.5</v>
          </cell>
          <cell r="G58">
            <v>31.258000000000003</v>
          </cell>
          <cell r="J58">
            <v>38718</v>
          </cell>
          <cell r="L58">
            <v>36.729999999999997</v>
          </cell>
          <cell r="P58">
            <v>27.548000000000002</v>
          </cell>
        </row>
        <row r="59">
          <cell r="A59">
            <v>37865</v>
          </cell>
          <cell r="C59">
            <v>50</v>
          </cell>
          <cell r="G59">
            <v>29.834000000000003</v>
          </cell>
          <cell r="J59">
            <v>38749</v>
          </cell>
          <cell r="L59">
            <v>36.729999999999997</v>
          </cell>
          <cell r="P59">
            <v>27.548000000000002</v>
          </cell>
        </row>
        <row r="60">
          <cell r="A60">
            <v>37895</v>
          </cell>
          <cell r="C60">
            <v>37</v>
          </cell>
          <cell r="G60">
            <v>26.492000000000001</v>
          </cell>
          <cell r="J60">
            <v>38777</v>
          </cell>
          <cell r="L60">
            <v>36.729999999999997</v>
          </cell>
          <cell r="P60">
            <v>27.548000000000002</v>
          </cell>
        </row>
        <row r="61">
          <cell r="A61">
            <v>37926</v>
          </cell>
          <cell r="C61">
            <v>36</v>
          </cell>
          <cell r="G61">
            <v>22.45</v>
          </cell>
          <cell r="J61">
            <v>38808</v>
          </cell>
          <cell r="L61">
            <v>35.32</v>
          </cell>
          <cell r="P61">
            <v>26.49</v>
          </cell>
        </row>
        <row r="62">
          <cell r="A62">
            <v>37956</v>
          </cell>
          <cell r="C62">
            <v>35.5</v>
          </cell>
          <cell r="G62">
            <v>23.483000000000001</v>
          </cell>
          <cell r="J62">
            <v>38838</v>
          </cell>
          <cell r="L62">
            <v>36.26</v>
          </cell>
          <cell r="P62">
            <v>27.195</v>
          </cell>
        </row>
        <row r="63">
          <cell r="A63">
            <v>37987</v>
          </cell>
          <cell r="C63">
            <v>36.21</v>
          </cell>
          <cell r="G63">
            <v>24.714000000000002</v>
          </cell>
          <cell r="J63">
            <v>38869</v>
          </cell>
          <cell r="L63">
            <v>42.38</v>
          </cell>
          <cell r="P63">
            <v>31.785</v>
          </cell>
        </row>
        <row r="64">
          <cell r="A64">
            <v>38018</v>
          </cell>
          <cell r="C64">
            <v>36.21</v>
          </cell>
          <cell r="G64">
            <v>24.673000000000002</v>
          </cell>
          <cell r="J64">
            <v>38899</v>
          </cell>
          <cell r="L64">
            <v>53.66</v>
          </cell>
          <cell r="P64">
            <v>40.244999999999997</v>
          </cell>
        </row>
        <row r="65">
          <cell r="A65">
            <v>38047</v>
          </cell>
          <cell r="C65">
            <v>36.21</v>
          </cell>
          <cell r="G65">
            <v>24.317</v>
          </cell>
          <cell r="J65">
            <v>38930</v>
          </cell>
          <cell r="L65">
            <v>63.06</v>
          </cell>
          <cell r="P65">
            <v>47.295000000000002</v>
          </cell>
        </row>
        <row r="66">
          <cell r="A66">
            <v>38078</v>
          </cell>
          <cell r="C66">
            <v>34.82</v>
          </cell>
          <cell r="G66">
            <v>24.057000000000002</v>
          </cell>
          <cell r="J66">
            <v>38961</v>
          </cell>
          <cell r="L66">
            <v>50.37</v>
          </cell>
          <cell r="P66">
            <v>37.777999999999999</v>
          </cell>
        </row>
        <row r="67">
          <cell r="A67">
            <v>38108</v>
          </cell>
          <cell r="C67">
            <v>35.74</v>
          </cell>
          <cell r="G67">
            <v>23.594000000000001</v>
          </cell>
          <cell r="J67">
            <v>38991</v>
          </cell>
          <cell r="L67">
            <v>38.15</v>
          </cell>
          <cell r="P67">
            <v>28.613000000000003</v>
          </cell>
        </row>
        <row r="68">
          <cell r="A68">
            <v>38139</v>
          </cell>
          <cell r="C68">
            <v>41.77</v>
          </cell>
          <cell r="G68">
            <v>24.25</v>
          </cell>
          <cell r="J68">
            <v>39022</v>
          </cell>
          <cell r="L68">
            <v>37.21</v>
          </cell>
          <cell r="P68">
            <v>27.908000000000001</v>
          </cell>
        </row>
        <row r="69">
          <cell r="A69">
            <v>38169</v>
          </cell>
          <cell r="C69">
            <v>52.89</v>
          </cell>
          <cell r="G69">
            <v>27.82</v>
          </cell>
          <cell r="J69">
            <v>39052</v>
          </cell>
          <cell r="L69">
            <v>36.74</v>
          </cell>
          <cell r="P69">
            <v>27.555</v>
          </cell>
        </row>
        <row r="70">
          <cell r="A70">
            <v>38200</v>
          </cell>
          <cell r="C70">
            <v>62.16</v>
          </cell>
          <cell r="G70">
            <v>29.954999999999998</v>
          </cell>
          <cell r="J70">
            <v>39083</v>
          </cell>
          <cell r="L70">
            <v>37</v>
          </cell>
          <cell r="P70">
            <v>27.75</v>
          </cell>
        </row>
        <row r="71">
          <cell r="A71">
            <v>38231</v>
          </cell>
          <cell r="C71">
            <v>49.65</v>
          </cell>
          <cell r="G71">
            <v>29.094999999999999</v>
          </cell>
          <cell r="J71">
            <v>39114</v>
          </cell>
          <cell r="L71">
            <v>37</v>
          </cell>
          <cell r="P71">
            <v>27.75</v>
          </cell>
        </row>
        <row r="72">
          <cell r="A72">
            <v>38261</v>
          </cell>
          <cell r="C72">
            <v>37.6</v>
          </cell>
          <cell r="G72">
            <v>26.599</v>
          </cell>
          <cell r="J72">
            <v>39142</v>
          </cell>
          <cell r="L72">
            <v>37</v>
          </cell>
          <cell r="P72">
            <v>27.75</v>
          </cell>
        </row>
        <row r="73">
          <cell r="A73">
            <v>38292</v>
          </cell>
          <cell r="C73">
            <v>36.67</v>
          </cell>
          <cell r="G73">
            <v>23.513000000000002</v>
          </cell>
          <cell r="J73">
            <v>39173</v>
          </cell>
          <cell r="L73">
            <v>35.58</v>
          </cell>
          <cell r="P73">
            <v>26.684999999999999</v>
          </cell>
        </row>
        <row r="74">
          <cell r="A74">
            <v>38322</v>
          </cell>
          <cell r="C74">
            <v>36.21</v>
          </cell>
          <cell r="G74">
            <v>24.211000000000002</v>
          </cell>
          <cell r="J74">
            <v>39203</v>
          </cell>
          <cell r="L74">
            <v>36.520000000000003</v>
          </cell>
          <cell r="P74">
            <v>27.39</v>
          </cell>
        </row>
        <row r="75">
          <cell r="A75">
            <v>38353</v>
          </cell>
          <cell r="C75">
            <v>36.47</v>
          </cell>
          <cell r="G75">
            <v>25.047000000000001</v>
          </cell>
          <cell r="J75">
            <v>39234</v>
          </cell>
          <cell r="L75">
            <v>42.68</v>
          </cell>
          <cell r="P75">
            <v>32.01</v>
          </cell>
        </row>
        <row r="76">
          <cell r="A76">
            <v>38384</v>
          </cell>
          <cell r="C76">
            <v>36.47</v>
          </cell>
          <cell r="G76">
            <v>25.215</v>
          </cell>
          <cell r="J76">
            <v>39264</v>
          </cell>
          <cell r="L76">
            <v>54.04</v>
          </cell>
          <cell r="P76">
            <v>40.53</v>
          </cell>
        </row>
        <row r="77">
          <cell r="A77">
            <v>38412</v>
          </cell>
          <cell r="C77">
            <v>36.47</v>
          </cell>
          <cell r="G77">
            <v>24.795000000000002</v>
          </cell>
          <cell r="J77">
            <v>39295</v>
          </cell>
          <cell r="L77">
            <v>63.51</v>
          </cell>
          <cell r="P77">
            <v>47.633000000000003</v>
          </cell>
        </row>
        <row r="78">
          <cell r="A78">
            <v>38443</v>
          </cell>
          <cell r="C78">
            <v>35.07</v>
          </cell>
          <cell r="G78">
            <v>24.589000000000002</v>
          </cell>
          <cell r="J78">
            <v>39326</v>
          </cell>
          <cell r="L78">
            <v>50.73</v>
          </cell>
          <cell r="P78">
            <v>38.048000000000002</v>
          </cell>
        </row>
        <row r="79">
          <cell r="A79">
            <v>38473</v>
          </cell>
          <cell r="C79">
            <v>36</v>
          </cell>
          <cell r="G79">
            <v>24.171000000000003</v>
          </cell>
          <cell r="J79">
            <v>39356</v>
          </cell>
          <cell r="L79">
            <v>38.42</v>
          </cell>
          <cell r="P79">
            <v>28.815000000000001</v>
          </cell>
        </row>
        <row r="80">
          <cell r="A80">
            <v>38504</v>
          </cell>
          <cell r="C80">
            <v>42.07</v>
          </cell>
          <cell r="G80">
            <v>24.633000000000003</v>
          </cell>
          <cell r="J80">
            <v>39387</v>
          </cell>
          <cell r="L80">
            <v>37.47</v>
          </cell>
          <cell r="P80">
            <v>28.103000000000002</v>
          </cell>
        </row>
        <row r="81">
          <cell r="A81">
            <v>38534</v>
          </cell>
          <cell r="C81">
            <v>53.27</v>
          </cell>
          <cell r="G81">
            <v>26.994</v>
          </cell>
          <cell r="J81">
            <v>39417</v>
          </cell>
          <cell r="L81">
            <v>37</v>
          </cell>
          <cell r="P81">
            <v>27.75</v>
          </cell>
        </row>
        <row r="82">
          <cell r="A82">
            <v>38565</v>
          </cell>
          <cell r="C82">
            <v>62.61</v>
          </cell>
          <cell r="G82">
            <v>30.178000000000001</v>
          </cell>
          <cell r="J82">
            <v>39448</v>
          </cell>
          <cell r="L82">
            <v>37.26</v>
          </cell>
          <cell r="P82">
            <v>27.945</v>
          </cell>
        </row>
        <row r="83">
          <cell r="A83">
            <v>38596</v>
          </cell>
          <cell r="C83">
            <v>50.01</v>
          </cell>
          <cell r="G83">
            <v>28.818000000000001</v>
          </cell>
          <cell r="J83">
            <v>39479</v>
          </cell>
          <cell r="L83">
            <v>37.26</v>
          </cell>
          <cell r="P83">
            <v>27.945</v>
          </cell>
        </row>
        <row r="84">
          <cell r="A84">
            <v>38626</v>
          </cell>
          <cell r="C84">
            <v>37.869999999999997</v>
          </cell>
          <cell r="G84">
            <v>26.864999999999998</v>
          </cell>
          <cell r="J84">
            <v>39508</v>
          </cell>
          <cell r="L84">
            <v>37.26</v>
          </cell>
          <cell r="P84">
            <v>27.945</v>
          </cell>
        </row>
        <row r="85">
          <cell r="A85">
            <v>38657</v>
          </cell>
          <cell r="C85">
            <v>36.94</v>
          </cell>
          <cell r="G85">
            <v>24.085000000000001</v>
          </cell>
          <cell r="J85">
            <v>39539</v>
          </cell>
          <cell r="L85">
            <v>35.83</v>
          </cell>
          <cell r="P85">
            <v>26.873000000000001</v>
          </cell>
        </row>
        <row r="86">
          <cell r="A86">
            <v>38687</v>
          </cell>
          <cell r="C86">
            <v>36.47</v>
          </cell>
          <cell r="G86">
            <v>24.73</v>
          </cell>
          <cell r="J86">
            <v>39569</v>
          </cell>
          <cell r="L86">
            <v>36.78</v>
          </cell>
          <cell r="P86">
            <v>27.585000000000001</v>
          </cell>
        </row>
        <row r="87">
          <cell r="A87">
            <v>38718</v>
          </cell>
          <cell r="C87">
            <v>36.729999999999997</v>
          </cell>
          <cell r="G87">
            <v>25.484999999999999</v>
          </cell>
          <cell r="J87">
            <v>39600</v>
          </cell>
          <cell r="L87">
            <v>42.98</v>
          </cell>
          <cell r="P87">
            <v>32.234999999999999</v>
          </cell>
        </row>
        <row r="88">
          <cell r="A88">
            <v>38749</v>
          </cell>
          <cell r="C88">
            <v>36.729999999999997</v>
          </cell>
          <cell r="G88">
            <v>25.648</v>
          </cell>
          <cell r="J88">
            <v>39630</v>
          </cell>
          <cell r="L88">
            <v>54.43</v>
          </cell>
          <cell r="P88">
            <v>40.823</v>
          </cell>
        </row>
        <row r="89">
          <cell r="A89">
            <v>38777</v>
          </cell>
          <cell r="C89">
            <v>36.729999999999997</v>
          </cell>
          <cell r="G89">
            <v>25.261000000000003</v>
          </cell>
          <cell r="J89">
            <v>39661</v>
          </cell>
          <cell r="L89">
            <v>63.96</v>
          </cell>
          <cell r="P89">
            <v>47.97</v>
          </cell>
        </row>
        <row r="90">
          <cell r="A90">
            <v>38808</v>
          </cell>
          <cell r="C90">
            <v>35.32</v>
          </cell>
          <cell r="G90">
            <v>25.037000000000003</v>
          </cell>
          <cell r="J90">
            <v>39692</v>
          </cell>
          <cell r="L90">
            <v>51.09</v>
          </cell>
          <cell r="P90">
            <v>38.318000000000005</v>
          </cell>
        </row>
        <row r="91">
          <cell r="A91">
            <v>38838</v>
          </cell>
          <cell r="C91">
            <v>36.26</v>
          </cell>
          <cell r="G91">
            <v>24.82</v>
          </cell>
          <cell r="J91">
            <v>39722</v>
          </cell>
          <cell r="L91">
            <v>38.69</v>
          </cell>
          <cell r="P91">
            <v>29.018000000000001</v>
          </cell>
        </row>
        <row r="92">
          <cell r="A92">
            <v>38869</v>
          </cell>
          <cell r="C92">
            <v>42.38</v>
          </cell>
          <cell r="G92">
            <v>25.015000000000001</v>
          </cell>
          <cell r="J92">
            <v>39753</v>
          </cell>
          <cell r="L92">
            <v>37.74</v>
          </cell>
          <cell r="P92">
            <v>28.305</v>
          </cell>
        </row>
        <row r="93">
          <cell r="A93">
            <v>38899</v>
          </cell>
          <cell r="C93">
            <v>53.66</v>
          </cell>
          <cell r="G93">
            <v>26.784000000000002</v>
          </cell>
          <cell r="J93">
            <v>39783</v>
          </cell>
          <cell r="L93">
            <v>37.26</v>
          </cell>
          <cell r="P93">
            <v>27.945</v>
          </cell>
        </row>
        <row r="94">
          <cell r="A94">
            <v>38930</v>
          </cell>
          <cell r="C94">
            <v>63.06</v>
          </cell>
          <cell r="G94">
            <v>29.663</v>
          </cell>
          <cell r="J94">
            <v>39814</v>
          </cell>
          <cell r="L94">
            <v>37.520000000000003</v>
          </cell>
          <cell r="P94">
            <v>28.14</v>
          </cell>
        </row>
        <row r="95">
          <cell r="A95">
            <v>38961</v>
          </cell>
          <cell r="C95">
            <v>50.37</v>
          </cell>
          <cell r="G95">
            <v>28.594999999999999</v>
          </cell>
          <cell r="J95">
            <v>39845</v>
          </cell>
          <cell r="L95">
            <v>37.520000000000003</v>
          </cell>
          <cell r="P95">
            <v>28.14</v>
          </cell>
        </row>
        <row r="96">
          <cell r="A96">
            <v>38991</v>
          </cell>
          <cell r="C96">
            <v>38.15</v>
          </cell>
          <cell r="G96">
            <v>27.127000000000002</v>
          </cell>
          <cell r="J96">
            <v>39873</v>
          </cell>
          <cell r="L96">
            <v>37.520000000000003</v>
          </cell>
          <cell r="P96">
            <v>28.14</v>
          </cell>
        </row>
        <row r="97">
          <cell r="A97">
            <v>39022</v>
          </cell>
          <cell r="C97">
            <v>37.21</v>
          </cell>
          <cell r="G97">
            <v>24.618000000000002</v>
          </cell>
          <cell r="J97">
            <v>39904</v>
          </cell>
          <cell r="L97">
            <v>36.08</v>
          </cell>
          <cell r="P97">
            <v>27.06</v>
          </cell>
        </row>
        <row r="98">
          <cell r="A98">
            <v>39052</v>
          </cell>
          <cell r="C98">
            <v>36.74</v>
          </cell>
          <cell r="G98">
            <v>25.107000000000003</v>
          </cell>
          <cell r="J98">
            <v>39934</v>
          </cell>
          <cell r="L98">
            <v>37.04</v>
          </cell>
          <cell r="P98">
            <v>27.78</v>
          </cell>
        </row>
        <row r="99">
          <cell r="A99">
            <v>39083</v>
          </cell>
          <cell r="C99">
            <v>37</v>
          </cell>
          <cell r="G99">
            <v>25.99</v>
          </cell>
          <cell r="J99">
            <v>39965</v>
          </cell>
          <cell r="L99">
            <v>43.28</v>
          </cell>
          <cell r="P99">
            <v>32.46</v>
          </cell>
        </row>
        <row r="100">
          <cell r="A100">
            <v>39114</v>
          </cell>
          <cell r="C100">
            <v>37</v>
          </cell>
          <cell r="G100">
            <v>26.053000000000001</v>
          </cell>
          <cell r="J100">
            <v>39995</v>
          </cell>
          <cell r="L100">
            <v>54.81</v>
          </cell>
          <cell r="P100">
            <v>41.108000000000004</v>
          </cell>
        </row>
        <row r="101">
          <cell r="A101">
            <v>39142</v>
          </cell>
          <cell r="C101">
            <v>37</v>
          </cell>
          <cell r="G101">
            <v>25.712</v>
          </cell>
          <cell r="J101">
            <v>40026</v>
          </cell>
          <cell r="L101">
            <v>64.41</v>
          </cell>
          <cell r="P101">
            <v>48.308</v>
          </cell>
        </row>
        <row r="102">
          <cell r="A102">
            <v>39173</v>
          </cell>
          <cell r="C102">
            <v>35.58</v>
          </cell>
          <cell r="G102">
            <v>25.545000000000002</v>
          </cell>
          <cell r="J102">
            <v>40057</v>
          </cell>
          <cell r="L102">
            <v>51.45</v>
          </cell>
          <cell r="P102">
            <v>38.588000000000001</v>
          </cell>
        </row>
        <row r="103">
          <cell r="A103">
            <v>39203</v>
          </cell>
          <cell r="C103">
            <v>36.520000000000003</v>
          </cell>
          <cell r="G103">
            <v>25.326000000000001</v>
          </cell>
          <cell r="J103">
            <v>40087</v>
          </cell>
          <cell r="L103">
            <v>38.96</v>
          </cell>
          <cell r="P103">
            <v>29.22</v>
          </cell>
        </row>
        <row r="104">
          <cell r="A104">
            <v>39234</v>
          </cell>
          <cell r="C104">
            <v>42.68</v>
          </cell>
          <cell r="G104">
            <v>25.373000000000001</v>
          </cell>
          <cell r="J104">
            <v>40118</v>
          </cell>
          <cell r="L104">
            <v>38</v>
          </cell>
          <cell r="P104">
            <v>28.5</v>
          </cell>
        </row>
        <row r="105">
          <cell r="A105">
            <v>39264</v>
          </cell>
          <cell r="C105">
            <v>54.04</v>
          </cell>
          <cell r="G105">
            <v>26.618000000000002</v>
          </cell>
          <cell r="J105">
            <v>40148</v>
          </cell>
          <cell r="L105">
            <v>37.520000000000003</v>
          </cell>
          <cell r="P105">
            <v>28.14</v>
          </cell>
        </row>
        <row r="106">
          <cell r="A106">
            <v>39295</v>
          </cell>
          <cell r="C106">
            <v>63.51</v>
          </cell>
          <cell r="G106">
            <v>29.211000000000002</v>
          </cell>
          <cell r="J106">
            <v>40179</v>
          </cell>
          <cell r="L106">
            <v>37.78</v>
          </cell>
          <cell r="P106">
            <v>28.335000000000001</v>
          </cell>
        </row>
        <row r="107">
          <cell r="A107">
            <v>39326</v>
          </cell>
          <cell r="C107">
            <v>50.73</v>
          </cell>
          <cell r="G107">
            <v>27.943000000000001</v>
          </cell>
          <cell r="J107">
            <v>40210</v>
          </cell>
          <cell r="L107">
            <v>37.78</v>
          </cell>
          <cell r="P107">
            <v>28.335000000000001</v>
          </cell>
        </row>
        <row r="108">
          <cell r="A108">
            <v>39356</v>
          </cell>
          <cell r="C108">
            <v>38.42</v>
          </cell>
          <cell r="G108">
            <v>27.45</v>
          </cell>
          <cell r="J108">
            <v>40238</v>
          </cell>
          <cell r="L108">
            <v>37.78</v>
          </cell>
          <cell r="P108">
            <v>28.335000000000001</v>
          </cell>
        </row>
        <row r="109">
          <cell r="A109">
            <v>39387</v>
          </cell>
          <cell r="C109">
            <v>37.47</v>
          </cell>
          <cell r="G109">
            <v>25.14</v>
          </cell>
          <cell r="J109">
            <v>40269</v>
          </cell>
          <cell r="L109">
            <v>36.33</v>
          </cell>
          <cell r="P109">
            <v>27.248000000000001</v>
          </cell>
        </row>
        <row r="110">
          <cell r="A110">
            <v>39417</v>
          </cell>
          <cell r="C110">
            <v>37</v>
          </cell>
          <cell r="G110">
            <v>25.6</v>
          </cell>
          <cell r="J110">
            <v>40299</v>
          </cell>
          <cell r="L110">
            <v>37.299999999999997</v>
          </cell>
          <cell r="P110">
            <v>27.975000000000001</v>
          </cell>
        </row>
        <row r="111">
          <cell r="A111">
            <v>39448</v>
          </cell>
          <cell r="C111">
            <v>37.26</v>
          </cell>
          <cell r="G111">
            <v>26.364000000000001</v>
          </cell>
          <cell r="J111">
            <v>40330</v>
          </cell>
          <cell r="L111">
            <v>43.59</v>
          </cell>
          <cell r="P111">
            <v>32.693000000000005</v>
          </cell>
        </row>
        <row r="112">
          <cell r="A112">
            <v>39479</v>
          </cell>
          <cell r="C112">
            <v>37.26</v>
          </cell>
          <cell r="G112">
            <v>26.433</v>
          </cell>
          <cell r="J112">
            <v>40360</v>
          </cell>
          <cell r="L112">
            <v>55.19</v>
          </cell>
          <cell r="P112">
            <v>41.393000000000001</v>
          </cell>
        </row>
        <row r="113">
          <cell r="A113">
            <v>39508</v>
          </cell>
          <cell r="C113">
            <v>37.26</v>
          </cell>
          <cell r="G113">
            <v>26.007000000000001</v>
          </cell>
          <cell r="J113">
            <v>40391</v>
          </cell>
          <cell r="L113">
            <v>64.86</v>
          </cell>
          <cell r="P113">
            <v>48.645000000000003</v>
          </cell>
        </row>
        <row r="114">
          <cell r="A114">
            <v>39539</v>
          </cell>
          <cell r="C114">
            <v>35.83</v>
          </cell>
          <cell r="G114">
            <v>26.021000000000001</v>
          </cell>
          <cell r="J114">
            <v>40422</v>
          </cell>
          <cell r="L114">
            <v>51.81</v>
          </cell>
          <cell r="P114">
            <v>38.858000000000004</v>
          </cell>
        </row>
        <row r="115">
          <cell r="A115">
            <v>39569</v>
          </cell>
          <cell r="C115">
            <v>36.78</v>
          </cell>
          <cell r="G115">
            <v>25.766000000000002</v>
          </cell>
          <cell r="J115">
            <v>40452</v>
          </cell>
          <cell r="L115">
            <v>39.24</v>
          </cell>
          <cell r="P115">
            <v>29.43</v>
          </cell>
        </row>
        <row r="116">
          <cell r="A116">
            <v>39600</v>
          </cell>
          <cell r="C116">
            <v>42.98</v>
          </cell>
          <cell r="G116">
            <v>25.362000000000002</v>
          </cell>
          <cell r="J116">
            <v>40483</v>
          </cell>
          <cell r="L116">
            <v>38.270000000000003</v>
          </cell>
          <cell r="P116">
            <v>28.703000000000003</v>
          </cell>
        </row>
        <row r="117">
          <cell r="A117">
            <v>39630</v>
          </cell>
          <cell r="C117">
            <v>54.43</v>
          </cell>
          <cell r="G117">
            <v>27.236000000000001</v>
          </cell>
          <cell r="J117">
            <v>40513</v>
          </cell>
          <cell r="L117">
            <v>37.79</v>
          </cell>
          <cell r="P117">
            <v>28.343</v>
          </cell>
        </row>
        <row r="118">
          <cell r="A118">
            <v>39661</v>
          </cell>
          <cell r="C118">
            <v>63.96</v>
          </cell>
          <cell r="G118">
            <v>27.984999999999999</v>
          </cell>
          <cell r="J118">
            <v>40544</v>
          </cell>
          <cell r="L118">
            <v>38.049999999999997</v>
          </cell>
          <cell r="P118">
            <v>28.538</v>
          </cell>
        </row>
        <row r="119">
          <cell r="A119">
            <v>39692</v>
          </cell>
          <cell r="C119">
            <v>51.09</v>
          </cell>
          <cell r="G119">
            <v>28.36</v>
          </cell>
          <cell r="J119">
            <v>40575</v>
          </cell>
          <cell r="L119">
            <v>38.049999999999997</v>
          </cell>
          <cell r="P119">
            <v>28.538</v>
          </cell>
        </row>
        <row r="120">
          <cell r="A120">
            <v>39722</v>
          </cell>
          <cell r="C120">
            <v>38.69</v>
          </cell>
          <cell r="G120">
            <v>27.712</v>
          </cell>
          <cell r="J120">
            <v>40603</v>
          </cell>
          <cell r="L120">
            <v>38.049999999999997</v>
          </cell>
          <cell r="P120">
            <v>28.538</v>
          </cell>
        </row>
        <row r="121">
          <cell r="A121">
            <v>39753</v>
          </cell>
          <cell r="C121">
            <v>37.74</v>
          </cell>
          <cell r="G121">
            <v>25.442</v>
          </cell>
          <cell r="J121">
            <v>40634</v>
          </cell>
          <cell r="L121">
            <v>36.590000000000003</v>
          </cell>
          <cell r="P121">
            <v>27.443000000000001</v>
          </cell>
        </row>
        <row r="122">
          <cell r="A122">
            <v>39783</v>
          </cell>
          <cell r="C122">
            <v>37.26</v>
          </cell>
          <cell r="G122">
            <v>26.113</v>
          </cell>
          <cell r="J122">
            <v>40664</v>
          </cell>
          <cell r="L122">
            <v>37.56</v>
          </cell>
          <cell r="P122">
            <v>28.17</v>
          </cell>
        </row>
        <row r="123">
          <cell r="A123">
            <v>39814</v>
          </cell>
          <cell r="C123">
            <v>37.520000000000003</v>
          </cell>
          <cell r="G123">
            <v>26.724</v>
          </cell>
          <cell r="J123">
            <v>40695</v>
          </cell>
          <cell r="L123">
            <v>43.89</v>
          </cell>
          <cell r="P123">
            <v>32.917999999999999</v>
          </cell>
        </row>
        <row r="124">
          <cell r="A124">
            <v>39845</v>
          </cell>
          <cell r="C124">
            <v>37.520000000000003</v>
          </cell>
          <cell r="G124">
            <v>26.778000000000002</v>
          </cell>
          <cell r="J124">
            <v>40725</v>
          </cell>
          <cell r="L124">
            <v>55.58</v>
          </cell>
          <cell r="P124">
            <v>41.685000000000002</v>
          </cell>
        </row>
        <row r="125">
          <cell r="A125">
            <v>39873</v>
          </cell>
          <cell r="C125">
            <v>37.520000000000003</v>
          </cell>
          <cell r="G125">
            <v>26.407</v>
          </cell>
          <cell r="J125">
            <v>40756</v>
          </cell>
          <cell r="L125">
            <v>65.319999999999993</v>
          </cell>
          <cell r="P125">
            <v>48.99</v>
          </cell>
        </row>
        <row r="126">
          <cell r="A126">
            <v>39904</v>
          </cell>
          <cell r="C126">
            <v>36.08</v>
          </cell>
          <cell r="G126">
            <v>26.439</v>
          </cell>
          <cell r="J126">
            <v>40787</v>
          </cell>
          <cell r="L126">
            <v>52.17</v>
          </cell>
          <cell r="P126">
            <v>39.128</v>
          </cell>
        </row>
        <row r="127">
          <cell r="A127">
            <v>39934</v>
          </cell>
          <cell r="C127">
            <v>37.04</v>
          </cell>
          <cell r="G127">
            <v>26.116</v>
          </cell>
          <cell r="J127">
            <v>40817</v>
          </cell>
          <cell r="L127">
            <v>39.51</v>
          </cell>
          <cell r="P127">
            <v>29.633000000000003</v>
          </cell>
        </row>
        <row r="128">
          <cell r="A128">
            <v>39965</v>
          </cell>
          <cell r="C128">
            <v>43.28</v>
          </cell>
          <cell r="G128">
            <v>26.038</v>
          </cell>
          <cell r="J128">
            <v>40848</v>
          </cell>
          <cell r="L128">
            <v>38.54</v>
          </cell>
          <cell r="P128">
            <v>28.905000000000001</v>
          </cell>
        </row>
        <row r="129">
          <cell r="A129">
            <v>39995</v>
          </cell>
          <cell r="C129">
            <v>54.81</v>
          </cell>
          <cell r="G129">
            <v>27.223000000000003</v>
          </cell>
          <cell r="J129">
            <v>40878</v>
          </cell>
          <cell r="L129">
            <v>38.049999999999997</v>
          </cell>
          <cell r="P129">
            <v>28.538</v>
          </cell>
        </row>
        <row r="130">
          <cell r="A130">
            <v>40026</v>
          </cell>
          <cell r="C130">
            <v>64.41</v>
          </cell>
          <cell r="G130">
            <v>27.731000000000002</v>
          </cell>
          <cell r="J130">
            <v>40909</v>
          </cell>
          <cell r="L130">
            <v>38.31</v>
          </cell>
          <cell r="P130">
            <v>28.733000000000001</v>
          </cell>
        </row>
        <row r="131">
          <cell r="A131">
            <v>40057</v>
          </cell>
          <cell r="C131">
            <v>51.45</v>
          </cell>
          <cell r="G131">
            <v>28.324999999999999</v>
          </cell>
          <cell r="J131">
            <v>40940</v>
          </cell>
          <cell r="L131">
            <v>38.31</v>
          </cell>
          <cell r="P131">
            <v>28.732500000000002</v>
          </cell>
        </row>
        <row r="132">
          <cell r="A132">
            <v>40087</v>
          </cell>
          <cell r="C132">
            <v>38.96</v>
          </cell>
          <cell r="G132">
            <v>27.974</v>
          </cell>
          <cell r="J132">
            <v>40969</v>
          </cell>
          <cell r="L132">
            <v>38.31</v>
          </cell>
          <cell r="P132">
            <v>28.733000000000001</v>
          </cell>
        </row>
        <row r="133">
          <cell r="A133">
            <v>40118</v>
          </cell>
          <cell r="C133">
            <v>38</v>
          </cell>
          <cell r="G133">
            <v>25.896000000000001</v>
          </cell>
          <cell r="J133">
            <v>41000</v>
          </cell>
          <cell r="L133">
            <v>36.840000000000003</v>
          </cell>
          <cell r="P133">
            <v>27.63</v>
          </cell>
        </row>
        <row r="134">
          <cell r="A134">
            <v>40148</v>
          </cell>
          <cell r="C134">
            <v>37.520000000000003</v>
          </cell>
          <cell r="G134">
            <v>26.513000000000002</v>
          </cell>
          <cell r="J134">
            <v>41030</v>
          </cell>
          <cell r="L134">
            <v>37.82</v>
          </cell>
          <cell r="P134">
            <v>28.364999999999998</v>
          </cell>
        </row>
        <row r="135">
          <cell r="A135">
            <v>40179</v>
          </cell>
          <cell r="C135">
            <v>37.78</v>
          </cell>
          <cell r="G135">
            <v>27.024000000000001</v>
          </cell>
          <cell r="J135">
            <v>41061</v>
          </cell>
          <cell r="L135">
            <v>44.19</v>
          </cell>
          <cell r="P135">
            <v>33.143000000000001</v>
          </cell>
        </row>
        <row r="136">
          <cell r="A136">
            <v>40210</v>
          </cell>
          <cell r="C136">
            <v>37.78</v>
          </cell>
          <cell r="G136">
            <v>27.133000000000003</v>
          </cell>
          <cell r="J136">
            <v>41091</v>
          </cell>
          <cell r="L136">
            <v>55.96</v>
          </cell>
          <cell r="P136">
            <v>41.97</v>
          </cell>
        </row>
        <row r="137">
          <cell r="A137">
            <v>40238</v>
          </cell>
          <cell r="C137">
            <v>37.78</v>
          </cell>
          <cell r="G137">
            <v>26.869</v>
          </cell>
          <cell r="J137">
            <v>41122</v>
          </cell>
          <cell r="L137">
            <v>65.77</v>
          </cell>
          <cell r="P137">
            <v>49.328000000000003</v>
          </cell>
        </row>
        <row r="138">
          <cell r="A138">
            <v>40269</v>
          </cell>
          <cell r="C138">
            <v>36.33</v>
          </cell>
          <cell r="G138">
            <v>26.844999999999999</v>
          </cell>
          <cell r="J138">
            <v>41153</v>
          </cell>
          <cell r="L138">
            <v>52.53</v>
          </cell>
          <cell r="P138">
            <v>39.398000000000003</v>
          </cell>
        </row>
        <row r="139">
          <cell r="A139">
            <v>40299</v>
          </cell>
          <cell r="C139">
            <v>37.299999999999997</v>
          </cell>
          <cell r="G139">
            <v>26.54</v>
          </cell>
          <cell r="J139">
            <v>41183</v>
          </cell>
          <cell r="L139">
            <v>39.78</v>
          </cell>
          <cell r="P139">
            <v>29.835000000000001</v>
          </cell>
        </row>
        <row r="140">
          <cell r="A140">
            <v>40330</v>
          </cell>
          <cell r="C140">
            <v>43.59</v>
          </cell>
          <cell r="G140">
            <v>26.356000000000002</v>
          </cell>
          <cell r="J140">
            <v>41214</v>
          </cell>
          <cell r="L140">
            <v>38.799999999999997</v>
          </cell>
          <cell r="P140">
            <v>29.1</v>
          </cell>
        </row>
        <row r="141">
          <cell r="A141">
            <v>40360</v>
          </cell>
          <cell r="C141">
            <v>55.19</v>
          </cell>
          <cell r="G141">
            <v>27.224</v>
          </cell>
          <cell r="J141">
            <v>41244</v>
          </cell>
          <cell r="L141">
            <v>38.31</v>
          </cell>
          <cell r="P141">
            <v>28.733000000000001</v>
          </cell>
        </row>
        <row r="142">
          <cell r="A142">
            <v>40391</v>
          </cell>
          <cell r="C142">
            <v>64.86</v>
          </cell>
          <cell r="G142">
            <v>27.516000000000002</v>
          </cell>
          <cell r="J142">
            <v>41275</v>
          </cell>
          <cell r="L142">
            <v>38.57</v>
          </cell>
          <cell r="P142">
            <v>28.928000000000001</v>
          </cell>
        </row>
        <row r="143">
          <cell r="A143">
            <v>40422</v>
          </cell>
          <cell r="C143">
            <v>51.81</v>
          </cell>
          <cell r="G143">
            <v>28.315000000000001</v>
          </cell>
          <cell r="J143">
            <v>41306</v>
          </cell>
          <cell r="L143">
            <v>38.57</v>
          </cell>
          <cell r="P143">
            <v>28.927499999999998</v>
          </cell>
        </row>
        <row r="144">
          <cell r="A144">
            <v>40452</v>
          </cell>
          <cell r="C144">
            <v>39.24</v>
          </cell>
          <cell r="G144">
            <v>28.173000000000002</v>
          </cell>
          <cell r="J144">
            <v>41334</v>
          </cell>
          <cell r="L144">
            <v>38.57</v>
          </cell>
          <cell r="P144">
            <v>28.927499999999998</v>
          </cell>
        </row>
        <row r="145">
          <cell r="A145">
            <v>40483</v>
          </cell>
          <cell r="C145">
            <v>38.270000000000003</v>
          </cell>
          <cell r="G145">
            <v>26.433</v>
          </cell>
          <cell r="J145">
            <v>41365</v>
          </cell>
          <cell r="L145">
            <v>37.090000000000003</v>
          </cell>
          <cell r="P145">
            <v>27.818000000000001</v>
          </cell>
        </row>
        <row r="146">
          <cell r="A146">
            <v>40513</v>
          </cell>
          <cell r="C146">
            <v>37.79</v>
          </cell>
          <cell r="G146">
            <v>26.91</v>
          </cell>
          <cell r="J146">
            <v>41395</v>
          </cell>
          <cell r="L146">
            <v>38.08</v>
          </cell>
          <cell r="P146">
            <v>28.56</v>
          </cell>
        </row>
        <row r="147">
          <cell r="A147">
            <v>40544</v>
          </cell>
          <cell r="C147">
            <v>38.049999999999997</v>
          </cell>
          <cell r="G147">
            <v>27.362000000000002</v>
          </cell>
          <cell r="J147">
            <v>41426</v>
          </cell>
          <cell r="L147">
            <v>44.5</v>
          </cell>
          <cell r="P147">
            <v>33.375</v>
          </cell>
        </row>
        <row r="148">
          <cell r="A148">
            <v>40575</v>
          </cell>
          <cell r="C148">
            <v>38.049999999999997</v>
          </cell>
          <cell r="G148">
            <v>27.461000000000002</v>
          </cell>
          <cell r="J148">
            <v>41456</v>
          </cell>
          <cell r="L148">
            <v>56.34</v>
          </cell>
          <cell r="P148">
            <v>42.255000000000003</v>
          </cell>
        </row>
        <row r="149">
          <cell r="A149">
            <v>40603</v>
          </cell>
          <cell r="C149">
            <v>38.049999999999997</v>
          </cell>
          <cell r="G149">
            <v>27.194000000000003</v>
          </cell>
          <cell r="J149">
            <v>41487</v>
          </cell>
          <cell r="L149">
            <v>66.22</v>
          </cell>
          <cell r="P149">
            <v>49.664999999999999</v>
          </cell>
        </row>
        <row r="150">
          <cell r="A150">
            <v>40634</v>
          </cell>
          <cell r="C150">
            <v>36.590000000000003</v>
          </cell>
          <cell r="G150">
            <v>27.199000000000002</v>
          </cell>
          <cell r="J150">
            <v>41518</v>
          </cell>
          <cell r="L150">
            <v>52.89</v>
          </cell>
          <cell r="P150">
            <v>39.667999999999999</v>
          </cell>
        </row>
        <row r="151">
          <cell r="A151">
            <v>40664</v>
          </cell>
          <cell r="C151">
            <v>37.56</v>
          </cell>
          <cell r="G151">
            <v>26.908000000000001</v>
          </cell>
          <cell r="J151">
            <v>41548</v>
          </cell>
          <cell r="L151">
            <v>40.049999999999997</v>
          </cell>
          <cell r="P151">
            <v>30.038</v>
          </cell>
        </row>
        <row r="152">
          <cell r="A152">
            <v>40695</v>
          </cell>
          <cell r="C152">
            <v>43.89</v>
          </cell>
          <cell r="G152">
            <v>26.663</v>
          </cell>
          <cell r="J152">
            <v>41579</v>
          </cell>
          <cell r="L152">
            <v>39.07</v>
          </cell>
          <cell r="P152">
            <v>29.303000000000001</v>
          </cell>
        </row>
        <row r="153">
          <cell r="A153">
            <v>40725</v>
          </cell>
          <cell r="C153">
            <v>55.58</v>
          </cell>
          <cell r="G153">
            <v>26.601000000000003</v>
          </cell>
          <cell r="J153">
            <v>41609</v>
          </cell>
          <cell r="L153">
            <v>38.57</v>
          </cell>
          <cell r="P153">
            <v>28.928000000000001</v>
          </cell>
        </row>
        <row r="154">
          <cell r="A154">
            <v>40756</v>
          </cell>
          <cell r="C154">
            <v>65.319999999999993</v>
          </cell>
          <cell r="G154">
            <v>28.496000000000002</v>
          </cell>
          <cell r="J154">
            <v>41640</v>
          </cell>
          <cell r="L154">
            <v>38.840000000000003</v>
          </cell>
          <cell r="P154">
            <v>29.13</v>
          </cell>
        </row>
        <row r="155">
          <cell r="A155">
            <v>40787</v>
          </cell>
          <cell r="C155">
            <v>52.17</v>
          </cell>
          <cell r="G155">
            <v>28.385000000000002</v>
          </cell>
          <cell r="J155">
            <v>41671</v>
          </cell>
          <cell r="L155">
            <v>38.840000000000003</v>
          </cell>
          <cell r="P155">
            <v>29.13</v>
          </cell>
        </row>
        <row r="156">
          <cell r="A156">
            <v>40817</v>
          </cell>
          <cell r="C156">
            <v>39.51</v>
          </cell>
          <cell r="G156">
            <v>28.438000000000002</v>
          </cell>
          <cell r="J156">
            <v>41699</v>
          </cell>
          <cell r="L156">
            <v>38.840000000000003</v>
          </cell>
          <cell r="P156">
            <v>29.13</v>
          </cell>
        </row>
        <row r="157">
          <cell r="A157">
            <v>40848</v>
          </cell>
          <cell r="C157">
            <v>38.54</v>
          </cell>
          <cell r="G157">
            <v>26.806000000000001</v>
          </cell>
          <cell r="J157">
            <v>41730</v>
          </cell>
          <cell r="L157">
            <v>37.340000000000003</v>
          </cell>
          <cell r="P157">
            <v>28.004999999999999</v>
          </cell>
        </row>
        <row r="158">
          <cell r="A158">
            <v>40878</v>
          </cell>
          <cell r="C158">
            <v>38.049999999999997</v>
          </cell>
          <cell r="G158">
            <v>27.257000000000001</v>
          </cell>
          <cell r="J158">
            <v>41760</v>
          </cell>
          <cell r="L158">
            <v>38.340000000000003</v>
          </cell>
          <cell r="P158">
            <v>28.754999999999999</v>
          </cell>
        </row>
        <row r="159">
          <cell r="A159">
            <v>40909</v>
          </cell>
          <cell r="C159">
            <v>38.31</v>
          </cell>
          <cell r="G159">
            <v>27.762</v>
          </cell>
          <cell r="J159">
            <v>41791</v>
          </cell>
          <cell r="L159">
            <v>44.8</v>
          </cell>
          <cell r="P159">
            <v>33.6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56.73</v>
          </cell>
          <cell r="P160">
            <v>42.548000000000002</v>
          </cell>
        </row>
        <row r="161">
          <cell r="A161">
            <v>40969</v>
          </cell>
          <cell r="C161">
            <v>38.31</v>
          </cell>
          <cell r="G161">
            <v>27.534000000000002</v>
          </cell>
          <cell r="J161">
            <v>41852</v>
          </cell>
          <cell r="L161">
            <v>66.67</v>
          </cell>
          <cell r="P161">
            <v>50.003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16.25</v>
          </cell>
          <cell r="G7">
            <v>13.5</v>
          </cell>
        </row>
        <row r="8">
          <cell r="C8">
            <v>16.25</v>
          </cell>
          <cell r="G8">
            <v>13.5</v>
          </cell>
          <cell r="L8">
            <v>22</v>
          </cell>
          <cell r="P8">
            <v>21</v>
          </cell>
        </row>
        <row r="9">
          <cell r="C9">
            <v>17</v>
          </cell>
          <cell r="G9">
            <v>17</v>
          </cell>
          <cell r="L9">
            <v>30.25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31.5</v>
          </cell>
          <cell r="P10">
            <v>23.625</v>
          </cell>
        </row>
        <row r="11">
          <cell r="C11">
            <v>22</v>
          </cell>
          <cell r="G11">
            <v>17</v>
          </cell>
          <cell r="L11">
            <v>29.65</v>
          </cell>
          <cell r="P11">
            <v>22.238</v>
          </cell>
        </row>
        <row r="12">
          <cell r="C12">
            <v>17</v>
          </cell>
          <cell r="G12">
            <v>17</v>
          </cell>
          <cell r="L12">
            <v>30</v>
          </cell>
          <cell r="P12">
            <v>22.5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28.5</v>
          </cell>
          <cell r="P14">
            <v>21.375</v>
          </cell>
        </row>
        <row r="15">
          <cell r="C15">
            <v>22</v>
          </cell>
          <cell r="G15">
            <v>17</v>
          </cell>
          <cell r="L15">
            <v>30.5</v>
          </cell>
          <cell r="P15">
            <v>22.875</v>
          </cell>
        </row>
        <row r="16">
          <cell r="C16">
            <v>22</v>
          </cell>
          <cell r="G16">
            <v>17</v>
          </cell>
          <cell r="L16">
            <v>44.5</v>
          </cell>
          <cell r="P16">
            <v>33.375</v>
          </cell>
        </row>
        <row r="17">
          <cell r="C17">
            <v>22</v>
          </cell>
          <cell r="G17">
            <v>17</v>
          </cell>
          <cell r="L17">
            <v>51.5</v>
          </cell>
          <cell r="P17">
            <v>38.625</v>
          </cell>
        </row>
        <row r="18">
          <cell r="C18">
            <v>30.25</v>
          </cell>
          <cell r="G18">
            <v>25</v>
          </cell>
          <cell r="L18">
            <v>45</v>
          </cell>
          <cell r="P18">
            <v>33.75</v>
          </cell>
        </row>
        <row r="19">
          <cell r="C19">
            <v>25</v>
          </cell>
          <cell r="G19">
            <v>25</v>
          </cell>
          <cell r="L19">
            <v>39</v>
          </cell>
          <cell r="P19">
            <v>29.25</v>
          </cell>
        </row>
        <row r="20">
          <cell r="C20">
            <v>30.25</v>
          </cell>
          <cell r="G20">
            <v>25</v>
          </cell>
          <cell r="L20">
            <v>37</v>
          </cell>
          <cell r="P20">
            <v>27.75</v>
          </cell>
        </row>
        <row r="21">
          <cell r="C21">
            <v>30.25</v>
          </cell>
          <cell r="G21">
            <v>25</v>
          </cell>
          <cell r="L21">
            <v>37.5</v>
          </cell>
          <cell r="P21">
            <v>28.125</v>
          </cell>
        </row>
        <row r="22">
          <cell r="C22">
            <v>30.25</v>
          </cell>
          <cell r="G22">
            <v>25</v>
          </cell>
          <cell r="L22">
            <v>42.5</v>
          </cell>
          <cell r="P22">
            <v>31.875</v>
          </cell>
        </row>
        <row r="23">
          <cell r="C23">
            <v>30.25</v>
          </cell>
          <cell r="G23">
            <v>25</v>
          </cell>
          <cell r="L23">
            <v>40.75</v>
          </cell>
          <cell r="P23">
            <v>30.5625</v>
          </cell>
        </row>
        <row r="24">
          <cell r="C24">
            <v>30.25</v>
          </cell>
          <cell r="G24">
            <v>25</v>
          </cell>
          <cell r="L24">
            <v>39.5</v>
          </cell>
          <cell r="P24">
            <v>29.625</v>
          </cell>
        </row>
        <row r="25">
          <cell r="C25">
            <v>30.25</v>
          </cell>
          <cell r="G25">
            <v>25</v>
          </cell>
          <cell r="L25">
            <v>36.5</v>
          </cell>
          <cell r="P25">
            <v>27.375</v>
          </cell>
        </row>
        <row r="26">
          <cell r="C26">
            <v>25</v>
          </cell>
          <cell r="G26">
            <v>25</v>
          </cell>
          <cell r="L26">
            <v>33</v>
          </cell>
          <cell r="P26">
            <v>24.75</v>
          </cell>
        </row>
        <row r="27">
          <cell r="C27">
            <v>30.25</v>
          </cell>
          <cell r="G27">
            <v>25</v>
          </cell>
          <cell r="L27">
            <v>34.75</v>
          </cell>
          <cell r="P27">
            <v>26.0625</v>
          </cell>
        </row>
        <row r="28">
          <cell r="C28">
            <v>30.25</v>
          </cell>
          <cell r="G28">
            <v>25</v>
          </cell>
          <cell r="L28">
            <v>51.5</v>
          </cell>
          <cell r="P28">
            <v>38.625</v>
          </cell>
        </row>
        <row r="29">
          <cell r="C29">
            <v>30.25</v>
          </cell>
          <cell r="G29">
            <v>25</v>
          </cell>
          <cell r="L29">
            <v>58.5</v>
          </cell>
          <cell r="P29">
            <v>43.875</v>
          </cell>
        </row>
        <row r="30">
          <cell r="C30">
            <v>30.25</v>
          </cell>
          <cell r="G30">
            <v>25</v>
          </cell>
          <cell r="L30">
            <v>47.5</v>
          </cell>
          <cell r="P30">
            <v>35.625</v>
          </cell>
        </row>
        <row r="31">
          <cell r="C31">
            <v>30.25</v>
          </cell>
          <cell r="G31">
            <v>25</v>
          </cell>
          <cell r="L31">
            <v>43.25</v>
          </cell>
          <cell r="P31">
            <v>32.4375</v>
          </cell>
        </row>
        <row r="32">
          <cell r="C32">
            <v>30.25</v>
          </cell>
          <cell r="G32">
            <v>25</v>
          </cell>
          <cell r="L32">
            <v>39.5</v>
          </cell>
          <cell r="P32">
            <v>29.625</v>
          </cell>
        </row>
        <row r="33">
          <cell r="C33">
            <v>25</v>
          </cell>
          <cell r="G33">
            <v>25</v>
          </cell>
          <cell r="L33">
            <v>40.75</v>
          </cell>
          <cell r="P33">
            <v>30.5625</v>
          </cell>
        </row>
        <row r="34">
          <cell r="C34">
            <v>30.25</v>
          </cell>
          <cell r="G34">
            <v>25</v>
          </cell>
          <cell r="L34">
            <v>42.88</v>
          </cell>
          <cell r="P34">
            <v>32.159999999999997</v>
          </cell>
        </row>
        <row r="35">
          <cell r="C35">
            <v>30.25</v>
          </cell>
          <cell r="G35">
            <v>25</v>
          </cell>
          <cell r="L35">
            <v>41.38</v>
          </cell>
          <cell r="P35">
            <v>31.035</v>
          </cell>
        </row>
        <row r="36">
          <cell r="C36">
            <v>30.25</v>
          </cell>
          <cell r="G36">
            <v>25</v>
          </cell>
          <cell r="L36">
            <v>40.299999999999997</v>
          </cell>
          <cell r="P36">
            <v>30.225000000000001</v>
          </cell>
        </row>
        <row r="37">
          <cell r="C37">
            <v>30.25</v>
          </cell>
          <cell r="G37">
            <v>25</v>
          </cell>
          <cell r="L37">
            <v>37.729999999999997</v>
          </cell>
          <cell r="P37">
            <v>28.297499999999999</v>
          </cell>
        </row>
        <row r="38">
          <cell r="C38">
            <v>30.25</v>
          </cell>
          <cell r="G38">
            <v>23.282</v>
          </cell>
          <cell r="L38">
            <v>34.729999999999997</v>
          </cell>
          <cell r="P38">
            <v>26.047499999999999</v>
          </cell>
        </row>
        <row r="39">
          <cell r="C39">
            <v>31.5</v>
          </cell>
          <cell r="G39">
            <v>27.427</v>
          </cell>
          <cell r="L39">
            <v>36.229999999999997</v>
          </cell>
          <cell r="P39">
            <v>27.172499999999999</v>
          </cell>
        </row>
        <row r="40">
          <cell r="C40">
            <v>29.65</v>
          </cell>
          <cell r="G40">
            <v>25.146000000000001</v>
          </cell>
          <cell r="L40">
            <v>50.6</v>
          </cell>
          <cell r="P40">
            <v>37.950000000000003</v>
          </cell>
        </row>
        <row r="41">
          <cell r="C41">
            <v>30</v>
          </cell>
          <cell r="G41">
            <v>25.145</v>
          </cell>
          <cell r="L41">
            <v>56.61</v>
          </cell>
          <cell r="P41">
            <v>42.457500000000003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35.377499999999998</v>
          </cell>
        </row>
        <row r="43">
          <cell r="C43">
            <v>28.5</v>
          </cell>
          <cell r="G43">
            <v>18.895</v>
          </cell>
          <cell r="L43">
            <v>43.52</v>
          </cell>
          <cell r="P43">
            <v>32.64</v>
          </cell>
        </row>
        <row r="44">
          <cell r="C44">
            <v>30.5</v>
          </cell>
          <cell r="G44">
            <v>19.708000000000002</v>
          </cell>
          <cell r="L44">
            <v>40.31</v>
          </cell>
          <cell r="P44">
            <v>30.232500000000002</v>
          </cell>
        </row>
        <row r="45">
          <cell r="C45">
            <v>44.5</v>
          </cell>
          <cell r="G45">
            <v>30.895</v>
          </cell>
          <cell r="L45">
            <v>41.38</v>
          </cell>
          <cell r="P45">
            <v>31.035</v>
          </cell>
        </row>
        <row r="46">
          <cell r="C46">
            <v>51.5</v>
          </cell>
          <cell r="G46">
            <v>33.435000000000002</v>
          </cell>
          <cell r="L46">
            <v>43.19</v>
          </cell>
          <cell r="P46">
            <v>32.392499999999998</v>
          </cell>
        </row>
        <row r="47">
          <cell r="C47">
            <v>45</v>
          </cell>
          <cell r="G47">
            <v>30.6</v>
          </cell>
          <cell r="L47">
            <v>41.91</v>
          </cell>
          <cell r="P47">
            <v>31.432500000000001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30.7425</v>
          </cell>
        </row>
        <row r="49">
          <cell r="C49">
            <v>37</v>
          </cell>
          <cell r="G49">
            <v>22.75</v>
          </cell>
          <cell r="L49">
            <v>38.79</v>
          </cell>
          <cell r="P49">
            <v>29.092500000000001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28.1325</v>
          </cell>
        </row>
        <row r="52">
          <cell r="C52">
            <v>40.75</v>
          </cell>
          <cell r="G52">
            <v>25.661000000000001</v>
          </cell>
          <cell r="L52">
            <v>49.83</v>
          </cell>
          <cell r="P52">
            <v>37.372500000000002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35.167499999999997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32.827500000000001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34.492000000000004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34.584000000000003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31.252500000000001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29.752500000000001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27.997499999999999</v>
          </cell>
        </row>
        <row r="63">
          <cell r="C63">
            <v>42.88</v>
          </cell>
          <cell r="G63">
            <v>27.729000000000003</v>
          </cell>
          <cell r="L63">
            <v>38.51</v>
          </cell>
          <cell r="P63">
            <v>28.8825</v>
          </cell>
        </row>
        <row r="64">
          <cell r="C64">
            <v>41.38</v>
          </cell>
          <cell r="G64">
            <v>25.622</v>
          </cell>
          <cell r="L64">
            <v>49.73</v>
          </cell>
          <cell r="P64">
            <v>37.297499999999999</v>
          </cell>
        </row>
        <row r="65">
          <cell r="C65">
            <v>40.299999999999997</v>
          </cell>
          <cell r="G65">
            <v>25.954000000000001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25.172000000000001</v>
          </cell>
          <cell r="L66">
            <v>47.07</v>
          </cell>
          <cell r="P66">
            <v>35.302500000000002</v>
          </cell>
        </row>
        <row r="67">
          <cell r="C67">
            <v>34.729999999999997</v>
          </cell>
          <cell r="G67">
            <v>19.823</v>
          </cell>
          <cell r="L67">
            <v>44.23</v>
          </cell>
          <cell r="P67">
            <v>33.172499999999999</v>
          </cell>
        </row>
        <row r="68">
          <cell r="C68">
            <v>36.229999999999997</v>
          </cell>
          <cell r="G68">
            <v>23.724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33.161999999999999</v>
          </cell>
          <cell r="L69">
            <v>42.57</v>
          </cell>
          <cell r="P69">
            <v>31.927499999999998</v>
          </cell>
        </row>
        <row r="70">
          <cell r="C70">
            <v>56.61</v>
          </cell>
          <cell r="G70">
            <v>33.216000000000001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32.154000000000003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28.752000000000002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26.256</v>
          </cell>
          <cell r="L73">
            <v>40.75</v>
          </cell>
          <cell r="P73">
            <v>30.5625</v>
          </cell>
        </row>
        <row r="74">
          <cell r="C74">
            <v>41.38</v>
          </cell>
          <cell r="G74">
            <v>31.531000000000002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27.895</v>
          </cell>
          <cell r="L75">
            <v>39.69</v>
          </cell>
          <cell r="P75">
            <v>29.767499999999998</v>
          </cell>
        </row>
        <row r="76">
          <cell r="C76">
            <v>41.91</v>
          </cell>
          <cell r="G76">
            <v>26.376000000000001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26.462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25.733000000000001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20.763999999999999</v>
          </cell>
          <cell r="L79">
            <v>44.93</v>
          </cell>
          <cell r="P79">
            <v>33.697499999999998</v>
          </cell>
        </row>
        <row r="80">
          <cell r="C80">
            <v>37.51</v>
          </cell>
          <cell r="G80">
            <v>24.405000000000001</v>
          </cell>
          <cell r="L80">
            <v>42.63</v>
          </cell>
          <cell r="P80">
            <v>31.9725</v>
          </cell>
        </row>
        <row r="81">
          <cell r="C81">
            <v>49.83</v>
          </cell>
          <cell r="G81">
            <v>32.944000000000003</v>
          </cell>
          <cell r="L81">
            <v>43.41</v>
          </cell>
          <cell r="P81">
            <v>32.557499999999997</v>
          </cell>
        </row>
        <row r="82">
          <cell r="C82">
            <v>54.98</v>
          </cell>
          <cell r="G82">
            <v>33.68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32.198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29.048000000000002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26.745000000000001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31.567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28.161000000000001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26.841000000000001</v>
          </cell>
          <cell r="L88">
            <v>50.35</v>
          </cell>
          <cell r="P88">
            <v>37.762500000000003</v>
          </cell>
        </row>
        <row r="89">
          <cell r="C89">
            <v>41.67</v>
          </cell>
          <cell r="G89">
            <v>26.934000000000001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26.096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22.023</v>
          </cell>
          <cell r="L91">
            <v>45.65</v>
          </cell>
          <cell r="P91">
            <v>34.237499999999997</v>
          </cell>
        </row>
        <row r="92">
          <cell r="C92">
            <v>38.51</v>
          </cell>
          <cell r="G92">
            <v>25.092000000000002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32.862000000000002</v>
          </cell>
          <cell r="L93">
            <v>44.23</v>
          </cell>
          <cell r="P93">
            <v>33.172499999999999</v>
          </cell>
        </row>
        <row r="94">
          <cell r="C94">
            <v>54.42</v>
          </cell>
          <cell r="G94">
            <v>33.575000000000003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32.219000000000001</v>
          </cell>
          <cell r="L95">
            <v>45.05</v>
          </cell>
          <cell r="P95">
            <v>33.787500000000001</v>
          </cell>
        </row>
        <row r="96">
          <cell r="C96">
            <v>44.23</v>
          </cell>
          <cell r="G96">
            <v>29.36</v>
          </cell>
          <cell r="L96">
            <v>44.39</v>
          </cell>
          <cell r="P96">
            <v>33.292499999999997</v>
          </cell>
        </row>
        <row r="97">
          <cell r="C97">
            <v>41.72</v>
          </cell>
          <cell r="G97">
            <v>27.277000000000001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31.667000000000002</v>
          </cell>
          <cell r="L98">
            <v>40.909999999999997</v>
          </cell>
          <cell r="P98">
            <v>30.682500000000001</v>
          </cell>
        </row>
        <row r="99">
          <cell r="C99">
            <v>44.4</v>
          </cell>
          <cell r="G99">
            <v>28.605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27.266000000000002</v>
          </cell>
          <cell r="L100">
            <v>50.87</v>
          </cell>
          <cell r="P100">
            <v>38.152500000000003</v>
          </cell>
        </row>
        <row r="101">
          <cell r="C101">
            <v>42.58</v>
          </cell>
          <cell r="G101">
            <v>27.4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26.639000000000003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22.956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25.819000000000003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32.905999999999999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33.643999999999998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32.265999999999998</v>
          </cell>
          <cell r="L107">
            <v>45.95</v>
          </cell>
          <cell r="P107">
            <v>34.462499999999999</v>
          </cell>
        </row>
        <row r="108">
          <cell r="C108">
            <v>44.93</v>
          </cell>
          <cell r="G108">
            <v>30.04</v>
          </cell>
          <cell r="L108">
            <v>45.33</v>
          </cell>
          <cell r="P108">
            <v>33.997500000000002</v>
          </cell>
        </row>
        <row r="109">
          <cell r="C109">
            <v>42.63</v>
          </cell>
          <cell r="G109">
            <v>27.969000000000001</v>
          </cell>
          <cell r="L109">
            <v>43.83</v>
          </cell>
          <cell r="P109">
            <v>32.872500000000002</v>
          </cell>
        </row>
        <row r="110">
          <cell r="C110">
            <v>43.41</v>
          </cell>
          <cell r="G110">
            <v>32.020000000000003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29.405000000000001</v>
          </cell>
          <cell r="L111">
            <v>42.97</v>
          </cell>
          <cell r="P111">
            <v>32.227499999999999</v>
          </cell>
        </row>
        <row r="112">
          <cell r="C112">
            <v>44.14</v>
          </cell>
          <cell r="G112">
            <v>28.187000000000001</v>
          </cell>
          <cell r="L112">
            <v>51.41</v>
          </cell>
          <cell r="P112">
            <v>38.557499999999997</v>
          </cell>
        </row>
        <row r="113">
          <cell r="C113">
            <v>43.44</v>
          </cell>
          <cell r="G113">
            <v>28.057000000000002</v>
          </cell>
          <cell r="L113">
            <v>54.95</v>
          </cell>
          <cell r="P113">
            <v>41.212499999999999</v>
          </cell>
        </row>
        <row r="114">
          <cell r="C114">
            <v>41.72</v>
          </cell>
          <cell r="G114">
            <v>27.743000000000002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24.087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26.588000000000001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33.698999999999998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33.875</v>
          </cell>
          <cell r="L118">
            <v>47.67</v>
          </cell>
          <cell r="P118">
            <v>35.752499999999998</v>
          </cell>
        </row>
        <row r="119">
          <cell r="C119">
            <v>48.08</v>
          </cell>
          <cell r="G119">
            <v>33.047000000000004</v>
          </cell>
          <cell r="L119">
            <v>46.85</v>
          </cell>
          <cell r="P119">
            <v>35.137500000000003</v>
          </cell>
        </row>
        <row r="120">
          <cell r="C120">
            <v>45.65</v>
          </cell>
          <cell r="G120">
            <v>30.794</v>
          </cell>
          <cell r="L120">
            <v>46.27</v>
          </cell>
          <cell r="P120">
            <v>34.702500000000001</v>
          </cell>
        </row>
        <row r="121">
          <cell r="C121">
            <v>43.5</v>
          </cell>
          <cell r="G121">
            <v>28.656000000000002</v>
          </cell>
          <cell r="L121">
            <v>44.87</v>
          </cell>
          <cell r="P121">
            <v>33.652500000000003</v>
          </cell>
        </row>
        <row r="122">
          <cell r="C122">
            <v>44.23</v>
          </cell>
          <cell r="G122">
            <v>32.706000000000003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30.021000000000001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28.879000000000001</v>
          </cell>
          <cell r="L124">
            <v>51.97</v>
          </cell>
          <cell r="P124">
            <v>38.977499999999999</v>
          </cell>
        </row>
        <row r="125">
          <cell r="C125">
            <v>44.39</v>
          </cell>
          <cell r="G125">
            <v>28.832000000000001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28.57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24.881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27.741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34.299999999999997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34.512999999999998</v>
          </cell>
          <cell r="L130">
            <v>48.51</v>
          </cell>
          <cell r="P130">
            <v>36.3825</v>
          </cell>
        </row>
        <row r="131">
          <cell r="C131">
            <v>48.74</v>
          </cell>
          <cell r="G131">
            <v>33.762</v>
          </cell>
          <cell r="L131">
            <v>47.75</v>
          </cell>
          <cell r="P131">
            <v>35.8125</v>
          </cell>
        </row>
        <row r="132">
          <cell r="C132">
            <v>46.46</v>
          </cell>
          <cell r="G132">
            <v>31.668000000000003</v>
          </cell>
          <cell r="L132">
            <v>47.21</v>
          </cell>
          <cell r="P132">
            <v>35.407499999999999</v>
          </cell>
        </row>
        <row r="133">
          <cell r="C133">
            <v>44.46</v>
          </cell>
          <cell r="G133">
            <v>29.684000000000001</v>
          </cell>
          <cell r="L133">
            <v>45.89</v>
          </cell>
          <cell r="P133">
            <v>34.417499999999997</v>
          </cell>
        </row>
        <row r="134">
          <cell r="C134">
            <v>45.14</v>
          </cell>
          <cell r="G134">
            <v>33.544000000000004</v>
          </cell>
          <cell r="L134">
            <v>44.35</v>
          </cell>
          <cell r="P134">
            <v>33.262500000000003</v>
          </cell>
        </row>
        <row r="135">
          <cell r="C135">
            <v>46.82</v>
          </cell>
          <cell r="G135">
            <v>31.016000000000002</v>
          </cell>
          <cell r="L135">
            <v>45.13</v>
          </cell>
          <cell r="P135">
            <v>33.847499999999997</v>
          </cell>
        </row>
        <row r="136">
          <cell r="C136">
            <v>45.95</v>
          </cell>
          <cell r="G136">
            <v>30.101000000000003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30.264000000000003</v>
          </cell>
          <cell r="L137">
            <v>55.65</v>
          </cell>
          <cell r="P137">
            <v>41.737499999999997</v>
          </cell>
        </row>
        <row r="138">
          <cell r="C138">
            <v>43.83</v>
          </cell>
          <cell r="G138">
            <v>29.817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26.331</v>
          </cell>
          <cell r="L139">
            <v>48.93</v>
          </cell>
          <cell r="P139">
            <v>36.697499999999998</v>
          </cell>
        </row>
        <row r="140">
          <cell r="C140">
            <v>42.97</v>
          </cell>
          <cell r="G140">
            <v>29.039000000000001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35.32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35.534999999999997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34.805</v>
          </cell>
          <cell r="L143">
            <v>48.59</v>
          </cell>
          <cell r="P143">
            <v>36.442500000000003</v>
          </cell>
        </row>
        <row r="144">
          <cell r="C144">
            <v>47.28</v>
          </cell>
          <cell r="G144">
            <v>32.655999999999999</v>
          </cell>
          <cell r="L144">
            <v>48.03</v>
          </cell>
          <cell r="P144">
            <v>36.022500000000001</v>
          </cell>
        </row>
        <row r="145">
          <cell r="C145">
            <v>45.4</v>
          </cell>
          <cell r="G145">
            <v>31.103000000000002</v>
          </cell>
          <cell r="L145">
            <v>46.69</v>
          </cell>
          <cell r="P145">
            <v>35.017499999999998</v>
          </cell>
        </row>
        <row r="146">
          <cell r="C146">
            <v>46.04</v>
          </cell>
          <cell r="G146">
            <v>34.609000000000002</v>
          </cell>
          <cell r="L146">
            <v>45.13</v>
          </cell>
          <cell r="P146">
            <v>33.847499999999997</v>
          </cell>
        </row>
        <row r="147">
          <cell r="C147">
            <v>47.67</v>
          </cell>
          <cell r="G147">
            <v>32.212000000000003</v>
          </cell>
          <cell r="L147">
            <v>45.93</v>
          </cell>
          <cell r="P147">
            <v>34.447499999999998</v>
          </cell>
        </row>
        <row r="148">
          <cell r="C148">
            <v>46.85</v>
          </cell>
          <cell r="G148">
            <v>31.309000000000001</v>
          </cell>
          <cell r="L148">
            <v>53.47</v>
          </cell>
          <cell r="P148">
            <v>40.102499999999999</v>
          </cell>
        </row>
        <row r="149">
          <cell r="C149">
            <v>46.27</v>
          </cell>
          <cell r="G149">
            <v>31.441000000000003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31.002000000000002</v>
          </cell>
          <cell r="L150">
            <v>51.69</v>
          </cell>
          <cell r="P150">
            <v>38.767499999999998</v>
          </cell>
        </row>
        <row r="151">
          <cell r="C151">
            <v>43.22</v>
          </cell>
          <cell r="G151">
            <v>27.65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30.252000000000002</v>
          </cell>
          <cell r="L152">
            <v>48.11</v>
          </cell>
          <cell r="P152">
            <v>36.082500000000003</v>
          </cell>
        </row>
        <row r="153">
          <cell r="C153">
            <v>51.97</v>
          </cell>
          <cell r="G153">
            <v>36.304000000000002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36.905999999999999</v>
          </cell>
          <cell r="L154">
            <v>50.21</v>
          </cell>
          <cell r="P154">
            <v>37.657499999999999</v>
          </cell>
        </row>
        <row r="155">
          <cell r="C155">
            <v>50.1</v>
          </cell>
          <cell r="G155">
            <v>35.942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33.832999999999998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32.308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35.713999999999999</v>
          </cell>
          <cell r="L158">
            <v>45.91</v>
          </cell>
          <cell r="P158">
            <v>34.432499999999997</v>
          </cell>
        </row>
        <row r="159">
          <cell r="C159">
            <v>48.51</v>
          </cell>
          <cell r="G159">
            <v>33.424999999999997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32.53</v>
          </cell>
          <cell r="L160">
            <v>54.39</v>
          </cell>
          <cell r="P160">
            <v>40.792499999999997</v>
          </cell>
        </row>
        <row r="161">
          <cell r="C161">
            <v>47.21</v>
          </cell>
          <cell r="G161">
            <v>32.630000000000003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13.75</v>
          </cell>
          <cell r="G7">
            <v>12.25</v>
          </cell>
        </row>
        <row r="8">
          <cell r="C8">
            <v>13.75</v>
          </cell>
          <cell r="G8">
            <v>12.25</v>
          </cell>
          <cell r="L8">
            <v>19</v>
          </cell>
          <cell r="P8">
            <v>20.4375</v>
          </cell>
        </row>
        <row r="9">
          <cell r="C9">
            <v>17</v>
          </cell>
          <cell r="G9">
            <v>16</v>
          </cell>
          <cell r="L9">
            <v>29.75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31.5</v>
          </cell>
          <cell r="P10">
            <v>23.625</v>
          </cell>
        </row>
        <row r="11">
          <cell r="C11">
            <v>19</v>
          </cell>
          <cell r="G11">
            <v>16</v>
          </cell>
          <cell r="L11">
            <v>29.75</v>
          </cell>
          <cell r="P11">
            <v>22.313000000000002</v>
          </cell>
        </row>
        <row r="12">
          <cell r="C12">
            <v>17</v>
          </cell>
          <cell r="G12">
            <v>16</v>
          </cell>
          <cell r="L12">
            <v>30</v>
          </cell>
          <cell r="P12">
            <v>22.5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</v>
          </cell>
          <cell r="P14">
            <v>19.5</v>
          </cell>
        </row>
        <row r="15">
          <cell r="C15">
            <v>19</v>
          </cell>
          <cell r="G15">
            <v>16</v>
          </cell>
          <cell r="L15">
            <v>28</v>
          </cell>
          <cell r="P15">
            <v>21</v>
          </cell>
        </row>
        <row r="16">
          <cell r="C16">
            <v>19</v>
          </cell>
          <cell r="G16">
            <v>16</v>
          </cell>
          <cell r="L16">
            <v>41.5</v>
          </cell>
          <cell r="P16">
            <v>31.125</v>
          </cell>
        </row>
        <row r="17">
          <cell r="C17">
            <v>19</v>
          </cell>
          <cell r="G17">
            <v>16</v>
          </cell>
          <cell r="L17">
            <v>49</v>
          </cell>
          <cell r="P17">
            <v>36.75</v>
          </cell>
        </row>
        <row r="18">
          <cell r="C18">
            <v>29.75</v>
          </cell>
          <cell r="G18">
            <v>25</v>
          </cell>
          <cell r="L18">
            <v>41.5</v>
          </cell>
          <cell r="P18">
            <v>31.125</v>
          </cell>
        </row>
        <row r="19">
          <cell r="C19">
            <v>25</v>
          </cell>
          <cell r="G19">
            <v>25</v>
          </cell>
          <cell r="L19">
            <v>38</v>
          </cell>
          <cell r="P19">
            <v>28.5</v>
          </cell>
        </row>
        <row r="20">
          <cell r="C20">
            <v>29.75</v>
          </cell>
          <cell r="G20">
            <v>25</v>
          </cell>
          <cell r="L20">
            <v>36</v>
          </cell>
          <cell r="P20">
            <v>27</v>
          </cell>
        </row>
        <row r="21">
          <cell r="C21">
            <v>29.75</v>
          </cell>
          <cell r="G21">
            <v>25</v>
          </cell>
          <cell r="L21">
            <v>37</v>
          </cell>
          <cell r="P21">
            <v>27.75</v>
          </cell>
        </row>
        <row r="22">
          <cell r="C22">
            <v>29.75</v>
          </cell>
          <cell r="G22">
            <v>25</v>
          </cell>
          <cell r="L22">
            <v>42</v>
          </cell>
          <cell r="P22">
            <v>31.5</v>
          </cell>
        </row>
        <row r="23">
          <cell r="C23">
            <v>29.75</v>
          </cell>
          <cell r="G23">
            <v>25</v>
          </cell>
          <cell r="L23">
            <v>40</v>
          </cell>
          <cell r="P23">
            <v>30</v>
          </cell>
        </row>
        <row r="24">
          <cell r="C24">
            <v>29.75</v>
          </cell>
          <cell r="G24">
            <v>25</v>
          </cell>
          <cell r="L24">
            <v>38</v>
          </cell>
          <cell r="P24">
            <v>28.5</v>
          </cell>
        </row>
        <row r="25">
          <cell r="C25">
            <v>29.75</v>
          </cell>
          <cell r="G25">
            <v>25</v>
          </cell>
          <cell r="L25">
            <v>33</v>
          </cell>
          <cell r="P25">
            <v>24.75</v>
          </cell>
        </row>
        <row r="26">
          <cell r="C26">
            <v>25</v>
          </cell>
          <cell r="G26">
            <v>25</v>
          </cell>
          <cell r="L26">
            <v>29.5</v>
          </cell>
          <cell r="P26">
            <v>22.125</v>
          </cell>
        </row>
        <row r="27">
          <cell r="C27">
            <v>29.75</v>
          </cell>
          <cell r="G27">
            <v>25</v>
          </cell>
          <cell r="L27">
            <v>31</v>
          </cell>
          <cell r="P27">
            <v>23.25</v>
          </cell>
        </row>
        <row r="28">
          <cell r="C28">
            <v>29.75</v>
          </cell>
          <cell r="G28">
            <v>25</v>
          </cell>
          <cell r="L28">
            <v>47</v>
          </cell>
          <cell r="P28">
            <v>35.25</v>
          </cell>
        </row>
        <row r="29">
          <cell r="C29">
            <v>29.75</v>
          </cell>
          <cell r="G29">
            <v>25</v>
          </cell>
          <cell r="L29">
            <v>55</v>
          </cell>
          <cell r="P29">
            <v>41.25</v>
          </cell>
        </row>
        <row r="30">
          <cell r="C30">
            <v>29.75</v>
          </cell>
          <cell r="G30">
            <v>25</v>
          </cell>
          <cell r="L30">
            <v>44</v>
          </cell>
          <cell r="P30">
            <v>33</v>
          </cell>
        </row>
        <row r="31">
          <cell r="C31">
            <v>29.75</v>
          </cell>
          <cell r="G31">
            <v>25</v>
          </cell>
          <cell r="L31">
            <v>41.5</v>
          </cell>
          <cell r="P31">
            <v>31.125</v>
          </cell>
        </row>
        <row r="32">
          <cell r="C32">
            <v>29.75</v>
          </cell>
          <cell r="G32">
            <v>25</v>
          </cell>
          <cell r="L32">
            <v>38.75</v>
          </cell>
          <cell r="P32">
            <v>29.0625</v>
          </cell>
        </row>
        <row r="33">
          <cell r="C33">
            <v>25</v>
          </cell>
          <cell r="G33">
            <v>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25</v>
          </cell>
          <cell r="L34">
            <v>42.12</v>
          </cell>
          <cell r="P34">
            <v>31.59</v>
          </cell>
        </row>
        <row r="35">
          <cell r="C35">
            <v>29.75</v>
          </cell>
          <cell r="G35">
            <v>25</v>
          </cell>
          <cell r="L35">
            <v>40.4</v>
          </cell>
          <cell r="P35">
            <v>30.3</v>
          </cell>
        </row>
        <row r="36">
          <cell r="C36">
            <v>29.75</v>
          </cell>
          <cell r="G36">
            <v>25</v>
          </cell>
          <cell r="L36">
            <v>38.68</v>
          </cell>
          <cell r="P36">
            <v>29.01</v>
          </cell>
        </row>
        <row r="37">
          <cell r="C37">
            <v>29.75</v>
          </cell>
          <cell r="G37">
            <v>25</v>
          </cell>
          <cell r="L37">
            <v>34.39</v>
          </cell>
          <cell r="P37">
            <v>25.7925</v>
          </cell>
        </row>
        <row r="38">
          <cell r="C38">
            <v>29.75</v>
          </cell>
          <cell r="G38">
            <v>23.355</v>
          </cell>
          <cell r="L38">
            <v>31.38</v>
          </cell>
          <cell r="P38">
            <v>23.535</v>
          </cell>
        </row>
        <row r="39">
          <cell r="C39">
            <v>31.5</v>
          </cell>
          <cell r="G39">
            <v>28.089000000000002</v>
          </cell>
          <cell r="L39">
            <v>32.67</v>
          </cell>
          <cell r="P39">
            <v>24.502500000000001</v>
          </cell>
        </row>
        <row r="40">
          <cell r="C40">
            <v>29.75</v>
          </cell>
          <cell r="G40">
            <v>25.768000000000001</v>
          </cell>
          <cell r="L40">
            <v>46.41</v>
          </cell>
          <cell r="P40">
            <v>34.807499999999997</v>
          </cell>
        </row>
        <row r="41">
          <cell r="C41">
            <v>30</v>
          </cell>
          <cell r="G41">
            <v>24.484000000000002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32.872500000000002</v>
          </cell>
        </row>
        <row r="43">
          <cell r="C43">
            <v>26</v>
          </cell>
          <cell r="G43">
            <v>17.516000000000002</v>
          </cell>
          <cell r="L43">
            <v>41.69</v>
          </cell>
          <cell r="P43">
            <v>31.267499999999998</v>
          </cell>
        </row>
        <row r="44">
          <cell r="C44">
            <v>28</v>
          </cell>
          <cell r="G44">
            <v>18.333000000000002</v>
          </cell>
          <cell r="L44">
            <v>39.33</v>
          </cell>
          <cell r="P44">
            <v>29.497499999999999</v>
          </cell>
        </row>
        <row r="45">
          <cell r="C45">
            <v>41.5</v>
          </cell>
          <cell r="G45">
            <v>29.637</v>
          </cell>
          <cell r="L45">
            <v>40.4</v>
          </cell>
          <cell r="P45">
            <v>30.3</v>
          </cell>
        </row>
        <row r="46">
          <cell r="C46">
            <v>49</v>
          </cell>
          <cell r="G46">
            <v>32.032000000000004</v>
          </cell>
          <cell r="L46">
            <v>42.21</v>
          </cell>
          <cell r="P46">
            <v>31.657499999999999</v>
          </cell>
        </row>
        <row r="47">
          <cell r="C47">
            <v>41.5</v>
          </cell>
          <cell r="G47">
            <v>29.55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24.333000000000002</v>
          </cell>
          <cell r="L49">
            <v>35.590000000000003</v>
          </cell>
          <cell r="P49">
            <v>26.692499999999999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26.143000000000001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38.842500000000001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29.872499999999999</v>
          </cell>
        </row>
        <row r="57">
          <cell r="C57">
            <v>47</v>
          </cell>
          <cell r="G57">
            <v>32.935000000000002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32.984000000000002</v>
          </cell>
          <cell r="L58">
            <v>42.47</v>
          </cell>
          <cell r="P58">
            <v>31.852499999999999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28.548000000000002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25.714000000000002</v>
          </cell>
          <cell r="L64">
            <v>45.83</v>
          </cell>
          <cell r="P64">
            <v>34.372500000000002</v>
          </cell>
        </row>
        <row r="65">
          <cell r="C65">
            <v>38.68</v>
          </cell>
          <cell r="G65">
            <v>25.362000000000002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23.129000000000001</v>
          </cell>
          <cell r="L66">
            <v>43.83</v>
          </cell>
          <cell r="P66">
            <v>32.872500000000002</v>
          </cell>
        </row>
        <row r="67">
          <cell r="C67">
            <v>31.38</v>
          </cell>
          <cell r="G67">
            <v>16.981000000000002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20.446000000000002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31.637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31.667000000000002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30.736000000000001</v>
          </cell>
          <cell r="L71">
            <v>41.53</v>
          </cell>
          <cell r="P71">
            <v>31.147500000000001</v>
          </cell>
        </row>
        <row r="72">
          <cell r="C72">
            <v>41.69</v>
          </cell>
          <cell r="G72">
            <v>26.959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24.261000000000003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29.559000000000001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28.804000000000002</v>
          </cell>
          <cell r="L75">
            <v>36.07</v>
          </cell>
          <cell r="P75">
            <v>27.052499999999998</v>
          </cell>
        </row>
        <row r="76">
          <cell r="C76">
            <v>40.74</v>
          </cell>
          <cell r="G76">
            <v>26.486000000000001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25.952000000000002</v>
          </cell>
          <cell r="L77">
            <v>50.67</v>
          </cell>
          <cell r="P77">
            <v>38.002499999999998</v>
          </cell>
        </row>
        <row r="78">
          <cell r="C78">
            <v>35.590000000000003</v>
          </cell>
          <cell r="G78">
            <v>23.852</v>
          </cell>
          <cell r="L78">
            <v>43.99</v>
          </cell>
          <cell r="P78">
            <v>32.9925</v>
          </cell>
        </row>
        <row r="79">
          <cell r="C79">
            <v>33.020000000000003</v>
          </cell>
          <cell r="G79">
            <v>18.128</v>
          </cell>
          <cell r="L79">
            <v>42.47</v>
          </cell>
          <cell r="P79">
            <v>31.852499999999999</v>
          </cell>
        </row>
        <row r="80">
          <cell r="C80">
            <v>34.119999999999997</v>
          </cell>
          <cell r="G80">
            <v>21.359000000000002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31.63</v>
          </cell>
          <cell r="L81">
            <v>41.57</v>
          </cell>
          <cell r="P81">
            <v>31.177499999999998</v>
          </cell>
        </row>
        <row r="82">
          <cell r="C82">
            <v>51.79</v>
          </cell>
          <cell r="G82">
            <v>32.209000000000003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30.875</v>
          </cell>
          <cell r="L83">
            <v>42.03</v>
          </cell>
          <cell r="P83">
            <v>31.522500000000001</v>
          </cell>
        </row>
        <row r="84">
          <cell r="C84">
            <v>41.86</v>
          </cell>
          <cell r="G84">
            <v>27.394000000000002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24.896000000000001</v>
          </cell>
          <cell r="L85">
            <v>38.07</v>
          </cell>
          <cell r="P85">
            <v>28.552499999999998</v>
          </cell>
        </row>
        <row r="86">
          <cell r="C86">
            <v>40.76</v>
          </cell>
          <cell r="G86">
            <v>29.737000000000002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28.978000000000002</v>
          </cell>
          <cell r="L87">
            <v>36.950000000000003</v>
          </cell>
          <cell r="P87">
            <v>27.712499999999999</v>
          </cell>
        </row>
        <row r="88">
          <cell r="C88">
            <v>41.14</v>
          </cell>
          <cell r="G88">
            <v>26.889000000000003</v>
          </cell>
          <cell r="L88">
            <v>46.01</v>
          </cell>
          <cell r="P88">
            <v>34.5075</v>
          </cell>
        </row>
        <row r="89">
          <cell r="C89">
            <v>39.799999999999997</v>
          </cell>
          <cell r="G89">
            <v>26.403000000000002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24.338000000000001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19.533000000000001</v>
          </cell>
          <cell r="L91">
            <v>42.91</v>
          </cell>
          <cell r="P91">
            <v>32.182499999999997</v>
          </cell>
        </row>
        <row r="92">
          <cell r="C92">
            <v>35.119999999999997</v>
          </cell>
          <cell r="G92">
            <v>22.211000000000002</v>
          </cell>
          <cell r="L92">
            <v>41.35</v>
          </cell>
          <cell r="P92">
            <v>31.012499999999999</v>
          </cell>
        </row>
        <row r="93">
          <cell r="C93">
            <v>45.83</v>
          </cell>
          <cell r="G93">
            <v>31.553000000000001</v>
          </cell>
          <cell r="L93">
            <v>42.07</v>
          </cell>
          <cell r="P93">
            <v>31.552499999999998</v>
          </cell>
        </row>
        <row r="94">
          <cell r="C94">
            <v>51.18</v>
          </cell>
          <cell r="G94">
            <v>32.114000000000004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30.869</v>
          </cell>
          <cell r="L95">
            <v>42.53</v>
          </cell>
          <cell r="P95">
            <v>31.897500000000001</v>
          </cell>
        </row>
        <row r="96">
          <cell r="C96">
            <v>42.16</v>
          </cell>
          <cell r="G96">
            <v>27.692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25.413</v>
          </cell>
          <cell r="L97">
            <v>38.85</v>
          </cell>
          <cell r="P97">
            <v>29.137499999999999</v>
          </cell>
        </row>
        <row r="98">
          <cell r="C98">
            <v>41.16</v>
          </cell>
          <cell r="G98">
            <v>29.774000000000001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29.245000000000001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27.229000000000003</v>
          </cell>
          <cell r="L100">
            <v>46.23</v>
          </cell>
          <cell r="P100">
            <v>34.672499999999999</v>
          </cell>
        </row>
        <row r="101">
          <cell r="C101">
            <v>40.32</v>
          </cell>
          <cell r="G101">
            <v>26.793000000000003</v>
          </cell>
          <cell r="L101">
            <v>50.45</v>
          </cell>
          <cell r="P101">
            <v>37.837499999999999</v>
          </cell>
        </row>
        <row r="102">
          <cell r="C102">
            <v>37.28</v>
          </cell>
          <cell r="G102">
            <v>24.88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20.510999999999999</v>
          </cell>
          <cell r="L103">
            <v>43.35</v>
          </cell>
          <cell r="P103">
            <v>32.512500000000003</v>
          </cell>
        </row>
        <row r="104">
          <cell r="C104">
            <v>36.07</v>
          </cell>
          <cell r="G104">
            <v>22.971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31.437000000000001</v>
          </cell>
          <cell r="L105">
            <v>42.57</v>
          </cell>
          <cell r="P105">
            <v>31.927499999999998</v>
          </cell>
        </row>
        <row r="106">
          <cell r="C106">
            <v>50.67</v>
          </cell>
          <cell r="G106">
            <v>31.961000000000002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30.707000000000001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28.125</v>
          </cell>
          <cell r="L108">
            <v>42.05</v>
          </cell>
          <cell r="P108">
            <v>31.537500000000001</v>
          </cell>
        </row>
        <row r="109">
          <cell r="C109">
            <v>40.799999999999997</v>
          </cell>
          <cell r="G109">
            <v>25.84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29.794</v>
          </cell>
          <cell r="L110">
            <v>37.89</v>
          </cell>
          <cell r="P110">
            <v>28.4175</v>
          </cell>
        </row>
        <row r="111">
          <cell r="C111">
            <v>43.16</v>
          </cell>
          <cell r="G111">
            <v>29.315000000000001</v>
          </cell>
          <cell r="L111">
            <v>38.630000000000003</v>
          </cell>
          <cell r="P111">
            <v>28.9725</v>
          </cell>
        </row>
        <row r="112">
          <cell r="C112">
            <v>42.03</v>
          </cell>
          <cell r="G112">
            <v>27.488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26.873000000000001</v>
          </cell>
          <cell r="L113">
            <v>50.41</v>
          </cell>
          <cell r="P113">
            <v>37.807499999999997</v>
          </cell>
        </row>
        <row r="114">
          <cell r="C114">
            <v>38.07</v>
          </cell>
          <cell r="G114">
            <v>25.433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21.223000000000003</v>
          </cell>
          <cell r="L115">
            <v>43.79</v>
          </cell>
          <cell r="P115">
            <v>32.842500000000001</v>
          </cell>
        </row>
        <row r="116">
          <cell r="C116">
            <v>36.950000000000003</v>
          </cell>
          <cell r="G116">
            <v>23.295999999999999</v>
          </cell>
          <cell r="L116">
            <v>42.45</v>
          </cell>
          <cell r="P116">
            <v>31.837499999999999</v>
          </cell>
        </row>
        <row r="117">
          <cell r="C117">
            <v>46.01</v>
          </cell>
          <cell r="G117">
            <v>31.469000000000001</v>
          </cell>
          <cell r="L117">
            <v>43.07</v>
          </cell>
          <cell r="P117">
            <v>32.302500000000002</v>
          </cell>
        </row>
        <row r="118">
          <cell r="C118">
            <v>50.54</v>
          </cell>
          <cell r="G118">
            <v>31.55</v>
          </cell>
          <cell r="L118">
            <v>44.43</v>
          </cell>
          <cell r="P118">
            <v>33.322499999999998</v>
          </cell>
        </row>
        <row r="119">
          <cell r="C119">
            <v>44.32</v>
          </cell>
          <cell r="G119">
            <v>30.773000000000003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28.305</v>
          </cell>
          <cell r="L120">
            <v>42.61</v>
          </cell>
          <cell r="P120">
            <v>31.9575</v>
          </cell>
        </row>
        <row r="121">
          <cell r="C121">
            <v>41.35</v>
          </cell>
          <cell r="G121">
            <v>25.927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29.896000000000001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29.385000000000002</v>
          </cell>
          <cell r="L123">
            <v>39.43</v>
          </cell>
          <cell r="P123">
            <v>29.572500000000002</v>
          </cell>
        </row>
        <row r="124">
          <cell r="C124">
            <v>42.53</v>
          </cell>
          <cell r="G124">
            <v>27.671000000000003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27.129000000000001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25.822000000000003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21.605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24.043000000000003</v>
          </cell>
          <cell r="L128">
            <v>42.99</v>
          </cell>
          <cell r="P128">
            <v>32.2425</v>
          </cell>
        </row>
        <row r="129">
          <cell r="C129">
            <v>46.23</v>
          </cell>
          <cell r="G129">
            <v>31.402000000000001</v>
          </cell>
          <cell r="L129">
            <v>43.57</v>
          </cell>
          <cell r="P129">
            <v>32.677500000000002</v>
          </cell>
        </row>
        <row r="130">
          <cell r="C130">
            <v>50.45</v>
          </cell>
          <cell r="G130">
            <v>31.479000000000003</v>
          </cell>
          <cell r="L130">
            <v>44.87</v>
          </cell>
          <cell r="P130">
            <v>33.652500000000003</v>
          </cell>
        </row>
        <row r="131">
          <cell r="C131">
            <v>44.66</v>
          </cell>
          <cell r="G131">
            <v>30.754999999999999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28.496000000000002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26.252000000000002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29.96</v>
          </cell>
          <cell r="L134">
            <v>39.57</v>
          </cell>
          <cell r="P134">
            <v>29.677499999999998</v>
          </cell>
        </row>
        <row r="135">
          <cell r="C135">
            <v>44</v>
          </cell>
          <cell r="G135">
            <v>29.31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27.9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27.59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26.191000000000003</v>
          </cell>
          <cell r="L138">
            <v>45.75</v>
          </cell>
          <cell r="P138">
            <v>34.3125</v>
          </cell>
        </row>
        <row r="139">
          <cell r="C139">
            <v>37.89</v>
          </cell>
          <cell r="G139">
            <v>22.248000000000001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24.536000000000001</v>
          </cell>
          <cell r="L140">
            <v>43.53</v>
          </cell>
          <cell r="P140">
            <v>32.647500000000001</v>
          </cell>
        </row>
        <row r="141">
          <cell r="C141">
            <v>46.48</v>
          </cell>
          <cell r="G141">
            <v>31.355</v>
          </cell>
          <cell r="L141">
            <v>44.07</v>
          </cell>
          <cell r="P141">
            <v>33.052500000000002</v>
          </cell>
        </row>
        <row r="142">
          <cell r="C142">
            <v>50.41</v>
          </cell>
          <cell r="G142">
            <v>31.423000000000002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30.758000000000003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28.475000000000001</v>
          </cell>
          <cell r="L144">
            <v>43.67</v>
          </cell>
          <cell r="P144">
            <v>32.752499999999998</v>
          </cell>
        </row>
        <row r="145">
          <cell r="C145">
            <v>42.45</v>
          </cell>
          <cell r="G145">
            <v>26.801000000000002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30.024000000000001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29.434999999999999</v>
          </cell>
          <cell r="L147">
            <v>40.67</v>
          </cell>
          <cell r="P147">
            <v>30.502500000000001</v>
          </cell>
        </row>
        <row r="148">
          <cell r="C148">
            <v>43.52</v>
          </cell>
          <cell r="G148">
            <v>28.127000000000002</v>
          </cell>
          <cell r="L148">
            <v>47.55</v>
          </cell>
          <cell r="P148">
            <v>35.662500000000001</v>
          </cell>
        </row>
        <row r="149">
          <cell r="C149">
            <v>42.61</v>
          </cell>
          <cell r="G149">
            <v>27.834</v>
          </cell>
          <cell r="L149">
            <v>50.99</v>
          </cell>
          <cell r="P149">
            <v>38.2425</v>
          </cell>
        </row>
        <row r="150">
          <cell r="C150">
            <v>40.340000000000003</v>
          </cell>
          <cell r="G150">
            <v>26.499000000000002</v>
          </cell>
          <cell r="L150">
            <v>46.27</v>
          </cell>
          <cell r="P150">
            <v>34.702500000000001</v>
          </cell>
        </row>
        <row r="151">
          <cell r="C151">
            <v>38.74</v>
          </cell>
          <cell r="G151">
            <v>22.709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24.933</v>
          </cell>
          <cell r="L152">
            <v>44.03</v>
          </cell>
          <cell r="P152">
            <v>33.022500000000001</v>
          </cell>
        </row>
        <row r="153">
          <cell r="C153">
            <v>46.74</v>
          </cell>
          <cell r="G153">
            <v>31.234000000000002</v>
          </cell>
          <cell r="L153">
            <v>44.57</v>
          </cell>
          <cell r="P153">
            <v>33.427500000000002</v>
          </cell>
        </row>
        <row r="154">
          <cell r="C154">
            <v>50.4</v>
          </cell>
          <cell r="G154">
            <v>31.799000000000003</v>
          </cell>
          <cell r="L154">
            <v>45.89</v>
          </cell>
          <cell r="P154">
            <v>34.417499999999997</v>
          </cell>
        </row>
        <row r="155">
          <cell r="C155">
            <v>45.38</v>
          </cell>
          <cell r="G155">
            <v>30.828000000000003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28.67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27.079000000000001</v>
          </cell>
          <cell r="L157">
            <v>41.99</v>
          </cell>
          <cell r="P157">
            <v>31.4925</v>
          </cell>
        </row>
        <row r="158">
          <cell r="C158">
            <v>43.57</v>
          </cell>
          <cell r="G158">
            <v>30.128</v>
          </cell>
          <cell r="L158">
            <v>40.47</v>
          </cell>
          <cell r="P158">
            <v>30.352499999999999</v>
          </cell>
        </row>
        <row r="159">
          <cell r="C159">
            <v>44.87</v>
          </cell>
          <cell r="G159">
            <v>29.557000000000002</v>
          </cell>
          <cell r="L159">
            <v>41.13</v>
          </cell>
          <cell r="P159">
            <v>30.8475</v>
          </cell>
        </row>
        <row r="160">
          <cell r="C160">
            <v>44.02</v>
          </cell>
          <cell r="G160">
            <v>28.377000000000002</v>
          </cell>
          <cell r="L160">
            <v>48.09</v>
          </cell>
          <cell r="P160">
            <v>36.067500000000003</v>
          </cell>
        </row>
        <row r="161">
          <cell r="C161">
            <v>43.18</v>
          </cell>
          <cell r="G161">
            <v>28.076000000000001</v>
          </cell>
          <cell r="L161">
            <v>51.57</v>
          </cell>
          <cell r="P161">
            <v>38.677500000000002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14</v>
          </cell>
        </row>
        <row r="8">
          <cell r="C8">
            <v>17.75</v>
          </cell>
          <cell r="G8">
            <v>14</v>
          </cell>
          <cell r="L8">
            <v>23.75</v>
          </cell>
          <cell r="P8">
            <v>17.809999999999999</v>
          </cell>
        </row>
        <row r="9">
          <cell r="C9">
            <v>19</v>
          </cell>
          <cell r="G9">
            <v>19</v>
          </cell>
          <cell r="L9">
            <v>31.25</v>
          </cell>
          <cell r="P9">
            <v>23.1</v>
          </cell>
        </row>
        <row r="10">
          <cell r="C10">
            <v>23.75</v>
          </cell>
          <cell r="G10">
            <v>19</v>
          </cell>
          <cell r="L10">
            <v>33.35</v>
          </cell>
          <cell r="P10">
            <v>25.013000000000002</v>
          </cell>
        </row>
        <row r="11">
          <cell r="C11">
            <v>23.75</v>
          </cell>
          <cell r="G11">
            <v>19</v>
          </cell>
          <cell r="L11">
            <v>32.299999999999997</v>
          </cell>
          <cell r="P11">
            <v>24.225000000000001</v>
          </cell>
        </row>
        <row r="12">
          <cell r="C12">
            <v>19</v>
          </cell>
          <cell r="G12">
            <v>19</v>
          </cell>
          <cell r="L12">
            <v>31.7</v>
          </cell>
          <cell r="P12">
            <v>23.774999999999999</v>
          </cell>
        </row>
        <row r="13">
          <cell r="C13">
            <v>23.75</v>
          </cell>
          <cell r="G13">
            <v>19</v>
          </cell>
          <cell r="L13">
            <v>29.25</v>
          </cell>
          <cell r="P13">
            <v>21.938000000000002</v>
          </cell>
        </row>
        <row r="14">
          <cell r="C14">
            <v>23.75</v>
          </cell>
          <cell r="G14">
            <v>19</v>
          </cell>
          <cell r="L14">
            <v>28.75</v>
          </cell>
          <cell r="P14">
            <v>21.563000000000002</v>
          </cell>
        </row>
        <row r="15">
          <cell r="C15">
            <v>23.75</v>
          </cell>
          <cell r="G15">
            <v>19</v>
          </cell>
          <cell r="L15">
            <v>35.75</v>
          </cell>
          <cell r="P15">
            <v>26.813000000000002</v>
          </cell>
        </row>
        <row r="16">
          <cell r="C16">
            <v>23.75</v>
          </cell>
          <cell r="G16">
            <v>19</v>
          </cell>
          <cell r="L16">
            <v>48.5</v>
          </cell>
          <cell r="P16">
            <v>36.375</v>
          </cell>
        </row>
        <row r="17">
          <cell r="C17">
            <v>23.75</v>
          </cell>
          <cell r="G17">
            <v>19</v>
          </cell>
          <cell r="L17">
            <v>54.75</v>
          </cell>
          <cell r="P17">
            <v>41.063000000000002</v>
          </cell>
        </row>
        <row r="18">
          <cell r="C18">
            <v>30.8</v>
          </cell>
          <cell r="G18">
            <v>26.5</v>
          </cell>
          <cell r="L18">
            <v>47.5</v>
          </cell>
          <cell r="P18">
            <v>35.625</v>
          </cell>
        </row>
        <row r="19">
          <cell r="C19">
            <v>26.5</v>
          </cell>
          <cell r="G19">
            <v>26.5</v>
          </cell>
          <cell r="L19">
            <v>37.75</v>
          </cell>
          <cell r="P19">
            <v>28.313000000000002</v>
          </cell>
        </row>
        <row r="20">
          <cell r="C20">
            <v>30.8</v>
          </cell>
          <cell r="G20">
            <v>26.5</v>
          </cell>
          <cell r="L20">
            <v>38.75</v>
          </cell>
          <cell r="P20">
            <v>29.063000000000002</v>
          </cell>
        </row>
        <row r="21">
          <cell r="C21">
            <v>30.8</v>
          </cell>
          <cell r="G21">
            <v>26.5</v>
          </cell>
          <cell r="L21">
            <v>39.75</v>
          </cell>
          <cell r="P21">
            <v>29.813000000000002</v>
          </cell>
        </row>
        <row r="22">
          <cell r="C22">
            <v>30.8</v>
          </cell>
          <cell r="G22">
            <v>26.5</v>
          </cell>
          <cell r="L22">
            <v>42.25</v>
          </cell>
          <cell r="P22">
            <v>31.688000000000002</v>
          </cell>
        </row>
        <row r="23">
          <cell r="C23">
            <v>30.8</v>
          </cell>
          <cell r="G23">
            <v>26.5</v>
          </cell>
          <cell r="L23">
            <v>40.25</v>
          </cell>
          <cell r="P23">
            <v>30.188000000000002</v>
          </cell>
        </row>
        <row r="24">
          <cell r="C24">
            <v>30.8</v>
          </cell>
          <cell r="G24">
            <v>26.5</v>
          </cell>
          <cell r="L24">
            <v>38.25</v>
          </cell>
          <cell r="P24">
            <v>28.688000000000002</v>
          </cell>
        </row>
        <row r="25">
          <cell r="C25">
            <v>30.8</v>
          </cell>
          <cell r="G25">
            <v>26.5</v>
          </cell>
          <cell r="L25">
            <v>36.25</v>
          </cell>
          <cell r="P25">
            <v>27.188000000000002</v>
          </cell>
        </row>
        <row r="26">
          <cell r="C26">
            <v>26.5</v>
          </cell>
          <cell r="G26">
            <v>26.5</v>
          </cell>
          <cell r="L26">
            <v>36.75</v>
          </cell>
          <cell r="P26">
            <v>27.563000000000002</v>
          </cell>
        </row>
        <row r="27">
          <cell r="C27">
            <v>30.8</v>
          </cell>
          <cell r="G27">
            <v>26.5</v>
          </cell>
          <cell r="L27">
            <v>41.75</v>
          </cell>
          <cell r="P27">
            <v>31.313000000000002</v>
          </cell>
        </row>
        <row r="28">
          <cell r="C28">
            <v>30.8</v>
          </cell>
          <cell r="G28">
            <v>26.5</v>
          </cell>
          <cell r="L28">
            <v>52.25</v>
          </cell>
          <cell r="P28">
            <v>39.188000000000002</v>
          </cell>
        </row>
        <row r="29">
          <cell r="C29">
            <v>30.8</v>
          </cell>
          <cell r="G29">
            <v>26.5</v>
          </cell>
          <cell r="L29">
            <v>60.75</v>
          </cell>
          <cell r="P29">
            <v>45.563000000000002</v>
          </cell>
        </row>
        <row r="30">
          <cell r="C30">
            <v>30.8</v>
          </cell>
          <cell r="G30">
            <v>26.5</v>
          </cell>
          <cell r="L30">
            <v>55.75</v>
          </cell>
          <cell r="P30">
            <v>41.813000000000002</v>
          </cell>
        </row>
        <row r="31">
          <cell r="C31">
            <v>30.8</v>
          </cell>
          <cell r="G31">
            <v>26.5</v>
          </cell>
          <cell r="L31">
            <v>39.25</v>
          </cell>
          <cell r="P31">
            <v>29.438000000000002</v>
          </cell>
        </row>
        <row r="32">
          <cell r="C32">
            <v>30.8</v>
          </cell>
          <cell r="G32">
            <v>26.5</v>
          </cell>
          <cell r="L32">
            <v>41.25</v>
          </cell>
          <cell r="P32">
            <v>30.938000000000002</v>
          </cell>
        </row>
        <row r="33">
          <cell r="C33">
            <v>26.5</v>
          </cell>
          <cell r="G33">
            <v>26.5</v>
          </cell>
          <cell r="L33">
            <v>43.25</v>
          </cell>
          <cell r="P33">
            <v>32.438000000000002</v>
          </cell>
        </row>
        <row r="34">
          <cell r="C34">
            <v>30.8</v>
          </cell>
          <cell r="G34">
            <v>26.5</v>
          </cell>
          <cell r="L34">
            <v>42.72</v>
          </cell>
          <cell r="P34">
            <v>32.04</v>
          </cell>
        </row>
        <row r="35">
          <cell r="C35">
            <v>30.8</v>
          </cell>
          <cell r="G35">
            <v>26.5</v>
          </cell>
          <cell r="L35">
            <v>40.69</v>
          </cell>
          <cell r="P35">
            <v>30.518000000000001</v>
          </cell>
        </row>
        <row r="36">
          <cell r="C36">
            <v>30.8</v>
          </cell>
          <cell r="G36">
            <v>26.5</v>
          </cell>
          <cell r="L36">
            <v>38.659999999999997</v>
          </cell>
          <cell r="P36">
            <v>28.995000000000001</v>
          </cell>
        </row>
        <row r="37">
          <cell r="C37">
            <v>30.8</v>
          </cell>
          <cell r="G37">
            <v>26.5</v>
          </cell>
          <cell r="L37">
            <v>36.64</v>
          </cell>
          <cell r="P37">
            <v>27.48</v>
          </cell>
        </row>
        <row r="38">
          <cell r="C38">
            <v>31.25</v>
          </cell>
          <cell r="G38">
            <v>27.684999999999999</v>
          </cell>
          <cell r="L38">
            <v>37.130000000000003</v>
          </cell>
          <cell r="P38">
            <v>27.848000000000003</v>
          </cell>
        </row>
        <row r="39">
          <cell r="C39">
            <v>33.35</v>
          </cell>
          <cell r="G39">
            <v>27.972000000000001</v>
          </cell>
          <cell r="L39">
            <v>42.18</v>
          </cell>
          <cell r="P39">
            <v>31.635000000000002</v>
          </cell>
        </row>
        <row r="40">
          <cell r="C40">
            <v>32.299999999999997</v>
          </cell>
          <cell r="G40">
            <v>27.471</v>
          </cell>
          <cell r="L40">
            <v>52.77</v>
          </cell>
          <cell r="P40">
            <v>39.578000000000003</v>
          </cell>
        </row>
        <row r="41">
          <cell r="C41">
            <v>31.7</v>
          </cell>
          <cell r="G41">
            <v>27.048000000000002</v>
          </cell>
          <cell r="L41">
            <v>61.35</v>
          </cell>
          <cell r="P41">
            <v>46.013000000000005</v>
          </cell>
        </row>
        <row r="42">
          <cell r="C42">
            <v>29.25</v>
          </cell>
          <cell r="G42">
            <v>24.55</v>
          </cell>
          <cell r="L42">
            <v>56.29</v>
          </cell>
          <cell r="P42">
            <v>42.218000000000004</v>
          </cell>
        </row>
        <row r="43">
          <cell r="C43">
            <v>28.75</v>
          </cell>
          <cell r="G43">
            <v>27.101000000000003</v>
          </cell>
          <cell r="L43">
            <v>39.619999999999997</v>
          </cell>
          <cell r="P43">
            <v>29.715</v>
          </cell>
        </row>
        <row r="44">
          <cell r="C44">
            <v>35.75</v>
          </cell>
          <cell r="G44">
            <v>28.729000000000003</v>
          </cell>
          <cell r="L44">
            <v>41.63</v>
          </cell>
          <cell r="P44">
            <v>31.223000000000003</v>
          </cell>
        </row>
        <row r="45">
          <cell r="C45">
            <v>48.5</v>
          </cell>
          <cell r="G45">
            <v>30.258000000000003</v>
          </cell>
          <cell r="L45">
            <v>43.64</v>
          </cell>
          <cell r="P45">
            <v>32.729999999999997</v>
          </cell>
        </row>
        <row r="46">
          <cell r="C46">
            <v>54.75</v>
          </cell>
          <cell r="G46">
            <v>31.234000000000002</v>
          </cell>
          <cell r="L46">
            <v>43.08</v>
          </cell>
          <cell r="P46">
            <v>32.31</v>
          </cell>
        </row>
        <row r="47">
          <cell r="C47">
            <v>47.5</v>
          </cell>
          <cell r="G47">
            <v>30.2</v>
          </cell>
          <cell r="L47">
            <v>41.03</v>
          </cell>
          <cell r="P47">
            <v>30.773000000000003</v>
          </cell>
        </row>
        <row r="48">
          <cell r="C48">
            <v>37.75</v>
          </cell>
          <cell r="G48">
            <v>27.29</v>
          </cell>
          <cell r="L48">
            <v>38.979999999999997</v>
          </cell>
          <cell r="P48">
            <v>29.234999999999999</v>
          </cell>
        </row>
        <row r="49">
          <cell r="C49">
            <v>38.75</v>
          </cell>
          <cell r="G49">
            <v>28.313000000000002</v>
          </cell>
          <cell r="L49">
            <v>36.93</v>
          </cell>
          <cell r="P49">
            <v>27.698</v>
          </cell>
        </row>
        <row r="50">
          <cell r="C50">
            <v>39.75</v>
          </cell>
          <cell r="G50">
            <v>30.419</v>
          </cell>
          <cell r="L50">
            <v>37.43</v>
          </cell>
          <cell r="P50">
            <v>28.073</v>
          </cell>
        </row>
        <row r="51">
          <cell r="C51">
            <v>42.25</v>
          </cell>
          <cell r="G51">
            <v>29.125</v>
          </cell>
          <cell r="L51">
            <v>42.51</v>
          </cell>
          <cell r="P51">
            <v>31.883000000000003</v>
          </cell>
        </row>
        <row r="52">
          <cell r="C52">
            <v>40.25</v>
          </cell>
          <cell r="G52">
            <v>27.375</v>
          </cell>
          <cell r="L52">
            <v>53.18</v>
          </cell>
          <cell r="P52">
            <v>39.884999999999998</v>
          </cell>
        </row>
        <row r="53">
          <cell r="C53">
            <v>38.25</v>
          </cell>
          <cell r="G53">
            <v>26.456</v>
          </cell>
          <cell r="L53">
            <v>61.82</v>
          </cell>
          <cell r="P53">
            <v>46.365000000000002</v>
          </cell>
        </row>
        <row r="54">
          <cell r="C54">
            <v>36.25</v>
          </cell>
          <cell r="G54">
            <v>25.05</v>
          </cell>
          <cell r="L54">
            <v>56.71</v>
          </cell>
          <cell r="P54">
            <v>42.533000000000001</v>
          </cell>
        </row>
        <row r="55">
          <cell r="C55">
            <v>36.75</v>
          </cell>
          <cell r="G55">
            <v>25.827000000000002</v>
          </cell>
          <cell r="L55">
            <v>39.92</v>
          </cell>
          <cell r="P55">
            <v>29.94</v>
          </cell>
        </row>
        <row r="56">
          <cell r="C56">
            <v>41.75</v>
          </cell>
          <cell r="G56">
            <v>27.563000000000002</v>
          </cell>
          <cell r="L56">
            <v>41.94</v>
          </cell>
          <cell r="P56">
            <v>31.454999999999998</v>
          </cell>
        </row>
        <row r="57">
          <cell r="C57">
            <v>52.25</v>
          </cell>
          <cell r="G57">
            <v>30.343</v>
          </cell>
          <cell r="L57">
            <v>43.96</v>
          </cell>
          <cell r="P57">
            <v>32.97</v>
          </cell>
        </row>
        <row r="58">
          <cell r="C58">
            <v>60.75</v>
          </cell>
          <cell r="G58">
            <v>30.27</v>
          </cell>
          <cell r="L58">
            <v>43.37</v>
          </cell>
          <cell r="P58">
            <v>32.527999999999999</v>
          </cell>
        </row>
        <row r="59">
          <cell r="C59">
            <v>55.75</v>
          </cell>
          <cell r="G59">
            <v>29.396000000000001</v>
          </cell>
          <cell r="L59">
            <v>41.31</v>
          </cell>
          <cell r="P59">
            <v>30.983000000000001</v>
          </cell>
        </row>
        <row r="60">
          <cell r="C60">
            <v>39.25</v>
          </cell>
          <cell r="G60">
            <v>28.258000000000003</v>
          </cell>
          <cell r="L60">
            <v>39.24</v>
          </cell>
          <cell r="P60">
            <v>29.43</v>
          </cell>
        </row>
        <row r="61">
          <cell r="C61">
            <v>41.25</v>
          </cell>
          <cell r="G61">
            <v>27.175000000000001</v>
          </cell>
          <cell r="L61">
            <v>37.18</v>
          </cell>
          <cell r="P61">
            <v>27.885000000000002</v>
          </cell>
        </row>
        <row r="62">
          <cell r="C62">
            <v>43.25</v>
          </cell>
          <cell r="G62">
            <v>29.544</v>
          </cell>
          <cell r="L62">
            <v>37.68</v>
          </cell>
          <cell r="P62">
            <v>28.26</v>
          </cell>
        </row>
        <row r="63">
          <cell r="C63">
            <v>42.72</v>
          </cell>
          <cell r="G63">
            <v>29.21</v>
          </cell>
          <cell r="L63">
            <v>42.79</v>
          </cell>
          <cell r="P63">
            <v>32.093000000000004</v>
          </cell>
        </row>
        <row r="64">
          <cell r="C64">
            <v>40.69</v>
          </cell>
          <cell r="G64">
            <v>27.32</v>
          </cell>
          <cell r="L64">
            <v>53.54</v>
          </cell>
          <cell r="P64">
            <v>40.155000000000001</v>
          </cell>
        </row>
        <row r="65">
          <cell r="C65">
            <v>38.659999999999997</v>
          </cell>
          <cell r="G65">
            <v>26.661000000000001</v>
          </cell>
          <cell r="L65">
            <v>62.23</v>
          </cell>
          <cell r="P65">
            <v>46.673000000000002</v>
          </cell>
        </row>
        <row r="66">
          <cell r="C66">
            <v>36.64</v>
          </cell>
          <cell r="G66">
            <v>25.137</v>
          </cell>
          <cell r="L66">
            <v>57.09</v>
          </cell>
          <cell r="P66">
            <v>42.818000000000005</v>
          </cell>
        </row>
        <row r="67">
          <cell r="C67">
            <v>37.130000000000003</v>
          </cell>
          <cell r="G67">
            <v>25.812000000000001</v>
          </cell>
          <cell r="L67">
            <v>40.18</v>
          </cell>
          <cell r="P67">
            <v>30.135000000000002</v>
          </cell>
        </row>
        <row r="68">
          <cell r="C68">
            <v>42.18</v>
          </cell>
          <cell r="G68">
            <v>27.854000000000003</v>
          </cell>
          <cell r="L68">
            <v>42.22</v>
          </cell>
          <cell r="P68">
            <v>31.664999999999999</v>
          </cell>
        </row>
        <row r="69">
          <cell r="C69">
            <v>52.77</v>
          </cell>
          <cell r="G69">
            <v>30.442</v>
          </cell>
          <cell r="L69">
            <v>44.25</v>
          </cell>
          <cell r="P69">
            <v>33.188000000000002</v>
          </cell>
        </row>
        <row r="70">
          <cell r="C70">
            <v>61.35</v>
          </cell>
          <cell r="G70">
            <v>30.35</v>
          </cell>
          <cell r="L70">
            <v>43.68</v>
          </cell>
          <cell r="P70">
            <v>32.76</v>
          </cell>
        </row>
        <row r="71">
          <cell r="C71">
            <v>56.29</v>
          </cell>
          <cell r="G71">
            <v>29.488000000000003</v>
          </cell>
          <cell r="L71">
            <v>41.6</v>
          </cell>
          <cell r="P71">
            <v>31.2</v>
          </cell>
        </row>
        <row r="72">
          <cell r="C72">
            <v>39.619999999999997</v>
          </cell>
          <cell r="G72">
            <v>28.306000000000001</v>
          </cell>
          <cell r="L72">
            <v>39.51</v>
          </cell>
          <cell r="P72">
            <v>29.633000000000003</v>
          </cell>
        </row>
        <row r="73">
          <cell r="C73">
            <v>41.63</v>
          </cell>
          <cell r="G73">
            <v>27.446000000000002</v>
          </cell>
          <cell r="L73">
            <v>37.43</v>
          </cell>
          <cell r="P73">
            <v>28.073</v>
          </cell>
        </row>
        <row r="74">
          <cell r="C74">
            <v>43.64</v>
          </cell>
          <cell r="G74">
            <v>29.648</v>
          </cell>
          <cell r="L74">
            <v>37.93</v>
          </cell>
          <cell r="P74">
            <v>28.448</v>
          </cell>
        </row>
        <row r="75">
          <cell r="C75">
            <v>43.08</v>
          </cell>
          <cell r="G75">
            <v>29.189</v>
          </cell>
          <cell r="L75">
            <v>43.08</v>
          </cell>
          <cell r="P75">
            <v>32.31</v>
          </cell>
        </row>
        <row r="76">
          <cell r="C76">
            <v>41.03</v>
          </cell>
          <cell r="G76">
            <v>27.581000000000003</v>
          </cell>
          <cell r="L76">
            <v>53.89</v>
          </cell>
          <cell r="P76">
            <v>40.417999999999999</v>
          </cell>
        </row>
        <row r="77">
          <cell r="C77">
            <v>38.979999999999997</v>
          </cell>
          <cell r="G77">
            <v>26.774999999999999</v>
          </cell>
          <cell r="L77">
            <v>62.63</v>
          </cell>
          <cell r="P77">
            <v>46.972000000000001</v>
          </cell>
        </row>
        <row r="78">
          <cell r="C78">
            <v>36.93</v>
          </cell>
          <cell r="G78">
            <v>25.243000000000002</v>
          </cell>
          <cell r="L78">
            <v>57.46</v>
          </cell>
          <cell r="P78">
            <v>43.094999999999999</v>
          </cell>
        </row>
        <row r="79">
          <cell r="C79">
            <v>37.43</v>
          </cell>
          <cell r="G79">
            <v>25.919</v>
          </cell>
          <cell r="L79">
            <v>40.44</v>
          </cell>
          <cell r="P79">
            <v>30.33</v>
          </cell>
        </row>
        <row r="80">
          <cell r="C80">
            <v>42.51</v>
          </cell>
          <cell r="G80">
            <v>27.965</v>
          </cell>
          <cell r="L80">
            <v>42.48</v>
          </cell>
          <cell r="P80">
            <v>31.86</v>
          </cell>
        </row>
        <row r="81">
          <cell r="C81">
            <v>53.18</v>
          </cell>
          <cell r="G81">
            <v>30.099</v>
          </cell>
          <cell r="L81">
            <v>44.52</v>
          </cell>
          <cell r="P81">
            <v>33.39</v>
          </cell>
        </row>
        <row r="82">
          <cell r="C82">
            <v>61.82</v>
          </cell>
          <cell r="G82">
            <v>31.249000000000002</v>
          </cell>
          <cell r="L82">
            <v>43.94</v>
          </cell>
          <cell r="P82">
            <v>32.954999999999998</v>
          </cell>
        </row>
        <row r="83">
          <cell r="C83">
            <v>56.71</v>
          </cell>
          <cell r="G83">
            <v>29.596</v>
          </cell>
          <cell r="L83">
            <v>41.84</v>
          </cell>
          <cell r="P83">
            <v>31.38</v>
          </cell>
        </row>
        <row r="84">
          <cell r="C84">
            <v>39.92</v>
          </cell>
          <cell r="G84">
            <v>28.419</v>
          </cell>
          <cell r="L84">
            <v>39.74</v>
          </cell>
          <cell r="P84">
            <v>29.805</v>
          </cell>
        </row>
        <row r="85">
          <cell r="C85">
            <v>41.94</v>
          </cell>
          <cell r="G85">
            <v>27.568000000000001</v>
          </cell>
          <cell r="L85">
            <v>37.65</v>
          </cell>
          <cell r="P85">
            <v>28.238000000000003</v>
          </cell>
        </row>
        <row r="86">
          <cell r="C86">
            <v>43.96</v>
          </cell>
          <cell r="G86">
            <v>29.783000000000001</v>
          </cell>
          <cell r="L86">
            <v>38.15</v>
          </cell>
          <cell r="P86">
            <v>28.613000000000003</v>
          </cell>
        </row>
        <row r="87">
          <cell r="C87">
            <v>43.37</v>
          </cell>
          <cell r="G87">
            <v>29.313000000000002</v>
          </cell>
          <cell r="L87">
            <v>43.32</v>
          </cell>
          <cell r="P87">
            <v>32.49</v>
          </cell>
        </row>
        <row r="88">
          <cell r="C88">
            <v>41.31</v>
          </cell>
          <cell r="G88">
            <v>27.701000000000001</v>
          </cell>
          <cell r="L88">
            <v>54.18</v>
          </cell>
          <cell r="P88">
            <v>40.634999999999998</v>
          </cell>
        </row>
        <row r="89">
          <cell r="C89">
            <v>39.24</v>
          </cell>
          <cell r="G89">
            <v>26.901</v>
          </cell>
          <cell r="L89">
            <v>62.97</v>
          </cell>
          <cell r="P89">
            <v>47.228000000000002</v>
          </cell>
        </row>
        <row r="90">
          <cell r="C90">
            <v>37.18</v>
          </cell>
          <cell r="G90">
            <v>25.225000000000001</v>
          </cell>
          <cell r="L90">
            <v>57.76</v>
          </cell>
          <cell r="P90">
            <v>43.32</v>
          </cell>
        </row>
        <row r="91">
          <cell r="C91">
            <v>37.68</v>
          </cell>
          <cell r="G91">
            <v>26.131</v>
          </cell>
          <cell r="L91">
            <v>40.64</v>
          </cell>
          <cell r="P91">
            <v>30.48</v>
          </cell>
        </row>
        <row r="92">
          <cell r="C92">
            <v>42.79</v>
          </cell>
          <cell r="G92">
            <v>28.099</v>
          </cell>
          <cell r="L92">
            <v>42.69</v>
          </cell>
          <cell r="P92">
            <v>32.018000000000001</v>
          </cell>
        </row>
        <row r="93">
          <cell r="C93">
            <v>53.54</v>
          </cell>
          <cell r="G93">
            <v>30.23</v>
          </cell>
          <cell r="L93">
            <v>44.74</v>
          </cell>
          <cell r="P93">
            <v>33.555</v>
          </cell>
        </row>
        <row r="94">
          <cell r="C94">
            <v>62.23</v>
          </cell>
          <cell r="G94">
            <v>31.384</v>
          </cell>
          <cell r="L94">
            <v>44.13</v>
          </cell>
          <cell r="P94">
            <v>33.097000000000001</v>
          </cell>
        </row>
        <row r="95">
          <cell r="C95">
            <v>57.09</v>
          </cell>
          <cell r="G95">
            <v>29.728000000000002</v>
          </cell>
          <cell r="L95">
            <v>42.02</v>
          </cell>
          <cell r="P95">
            <v>31.515000000000001</v>
          </cell>
        </row>
        <row r="96">
          <cell r="C96">
            <v>40.18</v>
          </cell>
          <cell r="G96">
            <v>28.555</v>
          </cell>
          <cell r="L96">
            <v>39.92</v>
          </cell>
          <cell r="P96">
            <v>29.94</v>
          </cell>
        </row>
        <row r="97">
          <cell r="C97">
            <v>42.22</v>
          </cell>
          <cell r="G97">
            <v>27.684999999999999</v>
          </cell>
          <cell r="L97">
            <v>37.81</v>
          </cell>
          <cell r="P97">
            <v>28.358000000000001</v>
          </cell>
        </row>
        <row r="98">
          <cell r="C98">
            <v>44.25</v>
          </cell>
          <cell r="G98">
            <v>29.751000000000001</v>
          </cell>
          <cell r="L98">
            <v>38.31</v>
          </cell>
          <cell r="P98">
            <v>28.733000000000001</v>
          </cell>
        </row>
        <row r="99">
          <cell r="C99">
            <v>43.68</v>
          </cell>
          <cell r="G99">
            <v>29.559000000000001</v>
          </cell>
          <cell r="L99">
            <v>43.51</v>
          </cell>
          <cell r="P99">
            <v>32.633000000000003</v>
          </cell>
        </row>
        <row r="100">
          <cell r="C100">
            <v>41.6</v>
          </cell>
          <cell r="G100">
            <v>27.806000000000001</v>
          </cell>
          <cell r="L100">
            <v>54.42</v>
          </cell>
          <cell r="P100">
            <v>40.814999999999998</v>
          </cell>
        </row>
        <row r="101">
          <cell r="C101">
            <v>39.51</v>
          </cell>
          <cell r="G101">
            <v>27</v>
          </cell>
          <cell r="L101">
            <v>63.24</v>
          </cell>
          <cell r="P101">
            <v>47.43</v>
          </cell>
        </row>
        <row r="102">
          <cell r="C102">
            <v>37.43</v>
          </cell>
          <cell r="G102">
            <v>25.336000000000002</v>
          </cell>
          <cell r="L102">
            <v>58.01</v>
          </cell>
          <cell r="P102">
            <v>43.508000000000003</v>
          </cell>
        </row>
        <row r="103">
          <cell r="C103">
            <v>37.93</v>
          </cell>
          <cell r="G103">
            <v>26.242000000000001</v>
          </cell>
          <cell r="L103">
            <v>40.82</v>
          </cell>
          <cell r="P103">
            <v>30.614999999999998</v>
          </cell>
        </row>
        <row r="104">
          <cell r="C104">
            <v>43.08</v>
          </cell>
          <cell r="G104">
            <v>28.219000000000001</v>
          </cell>
          <cell r="L104">
            <v>42.88</v>
          </cell>
          <cell r="P104">
            <v>32.159999999999997</v>
          </cell>
        </row>
        <row r="105">
          <cell r="C105">
            <v>53.89</v>
          </cell>
          <cell r="G105">
            <v>30.364999999999998</v>
          </cell>
          <cell r="L105">
            <v>44.94</v>
          </cell>
          <cell r="P105">
            <v>33.704999999999998</v>
          </cell>
        </row>
        <row r="106">
          <cell r="C106">
            <v>62.63</v>
          </cell>
          <cell r="G106">
            <v>31.545000000000002</v>
          </cell>
          <cell r="L106">
            <v>44.33</v>
          </cell>
          <cell r="P106">
            <v>33.248000000000005</v>
          </cell>
        </row>
        <row r="107">
          <cell r="C107">
            <v>57.46</v>
          </cell>
          <cell r="G107">
            <v>29.214000000000002</v>
          </cell>
          <cell r="L107">
            <v>42.21</v>
          </cell>
          <cell r="P107">
            <v>31.658000000000001</v>
          </cell>
        </row>
        <row r="108">
          <cell r="C108">
            <v>40.44</v>
          </cell>
          <cell r="G108">
            <v>28.783000000000001</v>
          </cell>
          <cell r="L108">
            <v>40.090000000000003</v>
          </cell>
          <cell r="P108">
            <v>30.068000000000001</v>
          </cell>
        </row>
        <row r="109">
          <cell r="C109">
            <v>42.48</v>
          </cell>
          <cell r="G109">
            <v>27.847000000000001</v>
          </cell>
          <cell r="L109">
            <v>37.979999999999997</v>
          </cell>
          <cell r="P109">
            <v>28.484999999999999</v>
          </cell>
        </row>
        <row r="110">
          <cell r="C110">
            <v>44.52</v>
          </cell>
          <cell r="G110">
            <v>29.922000000000001</v>
          </cell>
          <cell r="L110">
            <v>38.479999999999997</v>
          </cell>
          <cell r="P110">
            <v>28.86</v>
          </cell>
        </row>
        <row r="111">
          <cell r="C111">
            <v>43.94</v>
          </cell>
          <cell r="G111">
            <v>29.761000000000003</v>
          </cell>
          <cell r="L111">
            <v>43.7</v>
          </cell>
          <cell r="P111">
            <v>32.774999999999999</v>
          </cell>
        </row>
        <row r="112">
          <cell r="C112">
            <v>41.84</v>
          </cell>
          <cell r="G112">
            <v>28.024000000000001</v>
          </cell>
          <cell r="L112">
            <v>54.66</v>
          </cell>
          <cell r="P112">
            <v>40.994999999999997</v>
          </cell>
        </row>
        <row r="113">
          <cell r="C113">
            <v>39.74</v>
          </cell>
          <cell r="G113">
            <v>27.061</v>
          </cell>
          <cell r="L113">
            <v>63.52</v>
          </cell>
          <cell r="P113">
            <v>47.64</v>
          </cell>
        </row>
        <row r="114">
          <cell r="C114">
            <v>37.65</v>
          </cell>
          <cell r="G114">
            <v>25.644000000000002</v>
          </cell>
          <cell r="L114">
            <v>58.26</v>
          </cell>
          <cell r="P114">
            <v>43.695</v>
          </cell>
        </row>
        <row r="115">
          <cell r="C115">
            <v>38.15</v>
          </cell>
          <cell r="G115">
            <v>26.427</v>
          </cell>
          <cell r="L115">
            <v>41</v>
          </cell>
          <cell r="P115">
            <v>30.75</v>
          </cell>
        </row>
        <row r="116">
          <cell r="C116">
            <v>43.32</v>
          </cell>
          <cell r="G116">
            <v>28.21</v>
          </cell>
          <cell r="L116">
            <v>43.07</v>
          </cell>
          <cell r="P116">
            <v>32.303000000000004</v>
          </cell>
        </row>
        <row r="117">
          <cell r="C117">
            <v>54.18</v>
          </cell>
          <cell r="G117">
            <v>31.053000000000001</v>
          </cell>
          <cell r="L117">
            <v>45.13</v>
          </cell>
          <cell r="P117">
            <v>33.847000000000001</v>
          </cell>
        </row>
        <row r="118">
          <cell r="C118">
            <v>62.97</v>
          </cell>
          <cell r="G118">
            <v>30.976000000000003</v>
          </cell>
          <cell r="L118">
            <v>44.54</v>
          </cell>
          <cell r="P118">
            <v>33.405000000000001</v>
          </cell>
        </row>
        <row r="119">
          <cell r="C119">
            <v>57.76</v>
          </cell>
          <cell r="G119">
            <v>30.093</v>
          </cell>
          <cell r="L119">
            <v>42.41</v>
          </cell>
          <cell r="P119">
            <v>31.808</v>
          </cell>
        </row>
        <row r="120">
          <cell r="C120">
            <v>40.64</v>
          </cell>
          <cell r="G120">
            <v>28.983000000000001</v>
          </cell>
          <cell r="L120">
            <v>40.28</v>
          </cell>
          <cell r="P120">
            <v>30.21</v>
          </cell>
        </row>
        <row r="121">
          <cell r="C121">
            <v>42.69</v>
          </cell>
          <cell r="G121">
            <v>27.849</v>
          </cell>
          <cell r="L121">
            <v>38.15</v>
          </cell>
          <cell r="P121">
            <v>28.613000000000003</v>
          </cell>
        </row>
        <row r="122">
          <cell r="C122">
            <v>44.74</v>
          </cell>
          <cell r="G122">
            <v>30.308</v>
          </cell>
          <cell r="L122">
            <v>38.65</v>
          </cell>
          <cell r="P122">
            <v>28.988000000000003</v>
          </cell>
        </row>
        <row r="123">
          <cell r="C123">
            <v>44.13</v>
          </cell>
          <cell r="G123">
            <v>29.993000000000002</v>
          </cell>
          <cell r="L123">
            <v>43.88</v>
          </cell>
          <cell r="P123">
            <v>32.909999999999997</v>
          </cell>
        </row>
        <row r="124">
          <cell r="C124">
            <v>42.02</v>
          </cell>
          <cell r="G124">
            <v>28.204000000000001</v>
          </cell>
          <cell r="L124">
            <v>54.89</v>
          </cell>
          <cell r="P124">
            <v>41.167999999999999</v>
          </cell>
        </row>
        <row r="125">
          <cell r="C125">
            <v>39.92</v>
          </cell>
          <cell r="G125">
            <v>27.254999999999999</v>
          </cell>
          <cell r="L125">
            <v>63.78</v>
          </cell>
          <cell r="P125">
            <v>47.835000000000001</v>
          </cell>
        </row>
        <row r="126">
          <cell r="C126">
            <v>37.81</v>
          </cell>
          <cell r="G126">
            <v>25.84</v>
          </cell>
          <cell r="L126">
            <v>58.5</v>
          </cell>
          <cell r="P126">
            <v>43.875</v>
          </cell>
        </row>
        <row r="127">
          <cell r="C127">
            <v>38.31</v>
          </cell>
          <cell r="G127">
            <v>26.524000000000001</v>
          </cell>
          <cell r="L127">
            <v>41.16</v>
          </cell>
          <cell r="P127">
            <v>30.87</v>
          </cell>
        </row>
        <row r="128">
          <cell r="C128">
            <v>43.51</v>
          </cell>
          <cell r="G128">
            <v>28.627000000000002</v>
          </cell>
          <cell r="L128">
            <v>43.23</v>
          </cell>
          <cell r="P128">
            <v>32.423000000000002</v>
          </cell>
        </row>
        <row r="129">
          <cell r="C129">
            <v>54.42</v>
          </cell>
          <cell r="G129">
            <v>31.299000000000003</v>
          </cell>
          <cell r="L129">
            <v>45.3</v>
          </cell>
          <cell r="P129">
            <v>33.975000000000001</v>
          </cell>
        </row>
        <row r="130">
          <cell r="C130">
            <v>63.24</v>
          </cell>
          <cell r="G130">
            <v>31.215</v>
          </cell>
          <cell r="L130">
            <v>44.68</v>
          </cell>
          <cell r="P130">
            <v>33.51</v>
          </cell>
        </row>
        <row r="131">
          <cell r="C131">
            <v>58.01</v>
          </cell>
          <cell r="G131">
            <v>30.324000000000002</v>
          </cell>
          <cell r="L131">
            <v>42.54</v>
          </cell>
          <cell r="P131">
            <v>31.905000000000001</v>
          </cell>
        </row>
        <row r="132">
          <cell r="C132">
            <v>40.82</v>
          </cell>
          <cell r="G132">
            <v>29.2</v>
          </cell>
          <cell r="L132">
            <v>40.409999999999997</v>
          </cell>
          <cell r="P132">
            <v>30.308</v>
          </cell>
        </row>
        <row r="133">
          <cell r="C133">
            <v>42.88</v>
          </cell>
          <cell r="G133">
            <v>28.058</v>
          </cell>
          <cell r="L133">
            <v>38.270000000000003</v>
          </cell>
          <cell r="P133">
            <v>28.703000000000003</v>
          </cell>
        </row>
        <row r="134">
          <cell r="C134">
            <v>44.94</v>
          </cell>
          <cell r="G134">
            <v>30.537000000000003</v>
          </cell>
          <cell r="L134">
            <v>38.78</v>
          </cell>
          <cell r="P134">
            <v>29.085000000000001</v>
          </cell>
        </row>
        <row r="135">
          <cell r="C135">
            <v>44.33</v>
          </cell>
          <cell r="G135">
            <v>30.061</v>
          </cell>
          <cell r="L135">
            <v>44.03</v>
          </cell>
          <cell r="P135">
            <v>33.023000000000003</v>
          </cell>
        </row>
        <row r="136">
          <cell r="C136">
            <v>42.21</v>
          </cell>
          <cell r="G136">
            <v>28.408000000000001</v>
          </cell>
          <cell r="L136">
            <v>55.07</v>
          </cell>
          <cell r="P136">
            <v>41.303000000000004</v>
          </cell>
        </row>
        <row r="137">
          <cell r="C137">
            <v>40.090000000000003</v>
          </cell>
          <cell r="G137">
            <v>27.592000000000002</v>
          </cell>
          <cell r="L137">
            <v>63.99</v>
          </cell>
          <cell r="P137">
            <v>47.993000000000002</v>
          </cell>
        </row>
        <row r="138">
          <cell r="C138">
            <v>37.979999999999997</v>
          </cell>
          <cell r="G138">
            <v>26.021000000000001</v>
          </cell>
          <cell r="L138">
            <v>58.69</v>
          </cell>
          <cell r="P138">
            <v>44.018000000000001</v>
          </cell>
        </row>
        <row r="139">
          <cell r="C139">
            <v>38.479999999999997</v>
          </cell>
          <cell r="G139">
            <v>26.724</v>
          </cell>
          <cell r="L139">
            <v>41.29</v>
          </cell>
          <cell r="P139">
            <v>30.968</v>
          </cell>
        </row>
        <row r="140">
          <cell r="C140">
            <v>43.7</v>
          </cell>
          <cell r="G140">
            <v>28.842000000000002</v>
          </cell>
          <cell r="L140">
            <v>43.37</v>
          </cell>
          <cell r="P140">
            <v>32.527999999999999</v>
          </cell>
        </row>
        <row r="141">
          <cell r="C141">
            <v>54.66</v>
          </cell>
          <cell r="G141">
            <v>31.532</v>
          </cell>
          <cell r="L141">
            <v>45.45</v>
          </cell>
          <cell r="P141">
            <v>34.088000000000001</v>
          </cell>
        </row>
        <row r="142">
          <cell r="C142">
            <v>63.52</v>
          </cell>
          <cell r="G142">
            <v>31.452000000000002</v>
          </cell>
          <cell r="L142">
            <v>44.83</v>
          </cell>
          <cell r="P142">
            <v>33.623000000000005</v>
          </cell>
        </row>
        <row r="143">
          <cell r="C143">
            <v>58.26</v>
          </cell>
          <cell r="G143">
            <v>30.568000000000001</v>
          </cell>
          <cell r="L143">
            <v>42.68</v>
          </cell>
          <cell r="P143">
            <v>32.01</v>
          </cell>
        </row>
        <row r="144">
          <cell r="C144">
            <v>41</v>
          </cell>
          <cell r="G144">
            <v>29.335000000000001</v>
          </cell>
          <cell r="L144">
            <v>40.54</v>
          </cell>
          <cell r="P144">
            <v>30.405000000000001</v>
          </cell>
        </row>
        <row r="145">
          <cell r="C145">
            <v>43.07</v>
          </cell>
          <cell r="G145">
            <v>28.472000000000001</v>
          </cell>
          <cell r="L145">
            <v>38.4</v>
          </cell>
          <cell r="P145">
            <v>28.8</v>
          </cell>
        </row>
        <row r="146">
          <cell r="C146">
            <v>45.13</v>
          </cell>
          <cell r="G146">
            <v>30.756</v>
          </cell>
          <cell r="L146">
            <v>38.9</v>
          </cell>
          <cell r="P146">
            <v>29.175000000000001</v>
          </cell>
        </row>
        <row r="147">
          <cell r="C147">
            <v>44.54</v>
          </cell>
          <cell r="G147">
            <v>30.291</v>
          </cell>
          <cell r="L147">
            <v>44.17</v>
          </cell>
          <cell r="P147">
            <v>33.128</v>
          </cell>
        </row>
        <row r="148">
          <cell r="C148">
            <v>42.41</v>
          </cell>
          <cell r="G148">
            <v>28.622</v>
          </cell>
          <cell r="L148">
            <v>55.25</v>
          </cell>
          <cell r="P148">
            <v>41.438000000000002</v>
          </cell>
        </row>
        <row r="149">
          <cell r="C149">
            <v>40.28</v>
          </cell>
          <cell r="G149">
            <v>27.782</v>
          </cell>
          <cell r="L149">
            <v>64.2</v>
          </cell>
          <cell r="P149">
            <v>48.15</v>
          </cell>
        </row>
        <row r="150">
          <cell r="C150">
            <v>38.15</v>
          </cell>
          <cell r="G150">
            <v>26.203000000000003</v>
          </cell>
          <cell r="L150">
            <v>58.88</v>
          </cell>
          <cell r="P150">
            <v>44.16</v>
          </cell>
        </row>
        <row r="151">
          <cell r="C151">
            <v>38.65</v>
          </cell>
          <cell r="G151">
            <v>26.924000000000003</v>
          </cell>
          <cell r="L151">
            <v>41.43</v>
          </cell>
          <cell r="P151">
            <v>31.073</v>
          </cell>
        </row>
        <row r="152">
          <cell r="C152">
            <v>43.88</v>
          </cell>
          <cell r="G152">
            <v>29.047000000000001</v>
          </cell>
          <cell r="L152">
            <v>43.51</v>
          </cell>
          <cell r="P152">
            <v>32.633000000000003</v>
          </cell>
        </row>
        <row r="153">
          <cell r="C153">
            <v>54.89</v>
          </cell>
          <cell r="G153">
            <v>31.309000000000001</v>
          </cell>
          <cell r="L153">
            <v>45.6</v>
          </cell>
          <cell r="P153">
            <v>34.200000000000003</v>
          </cell>
        </row>
        <row r="154">
          <cell r="C154">
            <v>63.78</v>
          </cell>
          <cell r="G154">
            <v>32.493000000000002</v>
          </cell>
          <cell r="L154">
            <v>44.99</v>
          </cell>
          <cell r="P154">
            <v>33.743000000000002</v>
          </cell>
        </row>
        <row r="155">
          <cell r="C155">
            <v>58.5</v>
          </cell>
          <cell r="G155">
            <v>30.802000000000003</v>
          </cell>
          <cell r="L155">
            <v>42.84</v>
          </cell>
          <cell r="P155">
            <v>32.130000000000003</v>
          </cell>
        </row>
        <row r="156">
          <cell r="C156">
            <v>41.16</v>
          </cell>
          <cell r="G156">
            <v>29.561</v>
          </cell>
          <cell r="L156">
            <v>40.68</v>
          </cell>
          <cell r="P156">
            <v>30.51</v>
          </cell>
        </row>
        <row r="157">
          <cell r="C157">
            <v>43.23</v>
          </cell>
          <cell r="G157">
            <v>28.686</v>
          </cell>
          <cell r="L157">
            <v>38.53</v>
          </cell>
          <cell r="P157">
            <v>28.898</v>
          </cell>
        </row>
        <row r="158">
          <cell r="C158">
            <v>45.3</v>
          </cell>
          <cell r="G158">
            <v>30.993000000000002</v>
          </cell>
          <cell r="L158">
            <v>39.03</v>
          </cell>
          <cell r="P158">
            <v>29.273</v>
          </cell>
        </row>
        <row r="159">
          <cell r="C159">
            <v>44.68</v>
          </cell>
          <cell r="G159">
            <v>30.528000000000002</v>
          </cell>
          <cell r="L159">
            <v>44.31</v>
          </cell>
          <cell r="P159">
            <v>33.233000000000004</v>
          </cell>
        </row>
        <row r="160">
          <cell r="C160">
            <v>42.54</v>
          </cell>
          <cell r="G160">
            <v>28.862000000000002</v>
          </cell>
          <cell r="L160">
            <v>55.42</v>
          </cell>
          <cell r="P160">
            <v>41.564999999999998</v>
          </cell>
        </row>
        <row r="161">
          <cell r="C161">
            <v>40.409999999999997</v>
          </cell>
          <cell r="G161">
            <v>27.996000000000002</v>
          </cell>
          <cell r="L161">
            <v>64.39</v>
          </cell>
          <cell r="P161">
            <v>48.292999999999999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22.5</v>
          </cell>
          <cell r="P8">
            <v>16.875</v>
          </cell>
        </row>
        <row r="9">
          <cell r="C9">
            <v>16.75</v>
          </cell>
          <cell r="G9">
            <v>16.75</v>
          </cell>
          <cell r="L9">
            <v>28.8</v>
          </cell>
          <cell r="P9">
            <v>21.6</v>
          </cell>
        </row>
        <row r="10">
          <cell r="C10">
            <v>22.5</v>
          </cell>
          <cell r="G10">
            <v>16.75</v>
          </cell>
          <cell r="L10">
            <v>31.6</v>
          </cell>
          <cell r="P10">
            <v>23.7</v>
          </cell>
        </row>
        <row r="11">
          <cell r="C11">
            <v>22.5</v>
          </cell>
          <cell r="G11">
            <v>16.75</v>
          </cell>
          <cell r="L11">
            <v>31.15</v>
          </cell>
          <cell r="P11">
            <v>23.363</v>
          </cell>
        </row>
        <row r="12">
          <cell r="C12">
            <v>16.75</v>
          </cell>
          <cell r="G12">
            <v>16.75</v>
          </cell>
          <cell r="L12">
            <v>30.9</v>
          </cell>
          <cell r="P12">
            <v>23.175000000000001</v>
          </cell>
        </row>
        <row r="13">
          <cell r="C13">
            <v>22.5</v>
          </cell>
          <cell r="G13">
            <v>16.75</v>
          </cell>
          <cell r="L13">
            <v>29.25</v>
          </cell>
          <cell r="P13">
            <v>21.938000000000002</v>
          </cell>
        </row>
        <row r="14">
          <cell r="C14">
            <v>22.5</v>
          </cell>
          <cell r="G14">
            <v>16.75</v>
          </cell>
          <cell r="L14">
            <v>33.5</v>
          </cell>
          <cell r="P14">
            <v>25.125</v>
          </cell>
        </row>
        <row r="15">
          <cell r="C15">
            <v>22.5</v>
          </cell>
          <cell r="G15">
            <v>16.75</v>
          </cell>
          <cell r="L15">
            <v>40</v>
          </cell>
          <cell r="P15">
            <v>30</v>
          </cell>
        </row>
        <row r="16">
          <cell r="C16">
            <v>22.5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22.5</v>
          </cell>
          <cell r="G17">
            <v>16.75</v>
          </cell>
          <cell r="L17">
            <v>55.75</v>
          </cell>
          <cell r="P17">
            <v>41.813000000000002</v>
          </cell>
        </row>
        <row r="18">
          <cell r="C18">
            <v>28.8</v>
          </cell>
          <cell r="G18">
            <v>21.75</v>
          </cell>
          <cell r="L18">
            <v>47.25</v>
          </cell>
          <cell r="P18">
            <v>35.438000000000002</v>
          </cell>
        </row>
        <row r="19">
          <cell r="C19">
            <v>21.75</v>
          </cell>
          <cell r="G19">
            <v>21.75</v>
          </cell>
          <cell r="L19">
            <v>37.75</v>
          </cell>
          <cell r="P19">
            <v>28.313000000000002</v>
          </cell>
        </row>
        <row r="20">
          <cell r="C20">
            <v>28.8</v>
          </cell>
          <cell r="G20">
            <v>21.75</v>
          </cell>
          <cell r="L20">
            <v>36.75</v>
          </cell>
          <cell r="P20">
            <v>27.563000000000002</v>
          </cell>
        </row>
        <row r="21">
          <cell r="C21">
            <v>28.8</v>
          </cell>
          <cell r="G21">
            <v>21.75</v>
          </cell>
          <cell r="L21">
            <v>38.75</v>
          </cell>
          <cell r="P21">
            <v>29.063000000000002</v>
          </cell>
        </row>
        <row r="22">
          <cell r="C22">
            <v>28.8</v>
          </cell>
          <cell r="G22">
            <v>21.75</v>
          </cell>
          <cell r="L22">
            <v>39.75</v>
          </cell>
          <cell r="P22">
            <v>29.813000000000002</v>
          </cell>
        </row>
        <row r="23">
          <cell r="C23">
            <v>28.8</v>
          </cell>
          <cell r="G23">
            <v>21.75</v>
          </cell>
          <cell r="L23">
            <v>38.25</v>
          </cell>
          <cell r="P23">
            <v>28.688000000000002</v>
          </cell>
        </row>
        <row r="24">
          <cell r="C24">
            <v>28.8</v>
          </cell>
          <cell r="G24">
            <v>21.75</v>
          </cell>
          <cell r="L24">
            <v>37.5</v>
          </cell>
          <cell r="P24">
            <v>28.125</v>
          </cell>
        </row>
        <row r="25">
          <cell r="C25">
            <v>28.8</v>
          </cell>
          <cell r="G25">
            <v>21.75</v>
          </cell>
          <cell r="L25">
            <v>38.5</v>
          </cell>
          <cell r="P25">
            <v>28.875</v>
          </cell>
        </row>
        <row r="26">
          <cell r="C26">
            <v>21.75</v>
          </cell>
          <cell r="G26">
            <v>21.75</v>
          </cell>
          <cell r="L26">
            <v>39.25</v>
          </cell>
          <cell r="P26">
            <v>29.438000000000002</v>
          </cell>
        </row>
        <row r="27">
          <cell r="C27">
            <v>28.8</v>
          </cell>
          <cell r="G27">
            <v>21.75</v>
          </cell>
          <cell r="L27">
            <v>45.25</v>
          </cell>
          <cell r="P27">
            <v>33.938000000000002</v>
          </cell>
        </row>
        <row r="28">
          <cell r="C28">
            <v>28.8</v>
          </cell>
          <cell r="G28">
            <v>21.75</v>
          </cell>
          <cell r="L28">
            <v>57.75</v>
          </cell>
          <cell r="P28">
            <v>43.313000000000002</v>
          </cell>
        </row>
        <row r="29">
          <cell r="C29">
            <v>28.8</v>
          </cell>
          <cell r="G29">
            <v>21.75</v>
          </cell>
          <cell r="L29">
            <v>63.5</v>
          </cell>
          <cell r="P29">
            <v>47.625</v>
          </cell>
        </row>
        <row r="30">
          <cell r="C30">
            <v>28.8</v>
          </cell>
          <cell r="G30">
            <v>21.75</v>
          </cell>
          <cell r="L30">
            <v>50.5</v>
          </cell>
          <cell r="P30">
            <v>37.875</v>
          </cell>
        </row>
        <row r="31">
          <cell r="C31">
            <v>28.8</v>
          </cell>
          <cell r="G31">
            <v>21.75</v>
          </cell>
          <cell r="L31">
            <v>39</v>
          </cell>
          <cell r="P31">
            <v>29.25</v>
          </cell>
        </row>
        <row r="32">
          <cell r="C32">
            <v>28.8</v>
          </cell>
          <cell r="G32">
            <v>21.75</v>
          </cell>
          <cell r="L32">
            <v>38.75</v>
          </cell>
          <cell r="P32">
            <v>29.063000000000002</v>
          </cell>
        </row>
        <row r="33">
          <cell r="C33">
            <v>21.75</v>
          </cell>
          <cell r="G33">
            <v>21.75</v>
          </cell>
          <cell r="L33">
            <v>40</v>
          </cell>
          <cell r="P33">
            <v>30</v>
          </cell>
        </row>
        <row r="34">
          <cell r="C34">
            <v>28.8</v>
          </cell>
          <cell r="G34">
            <v>21.75</v>
          </cell>
          <cell r="L34">
            <v>40.200000000000003</v>
          </cell>
          <cell r="P34">
            <v>30.15</v>
          </cell>
        </row>
        <row r="35">
          <cell r="C35">
            <v>28.8</v>
          </cell>
          <cell r="G35">
            <v>21.75</v>
          </cell>
          <cell r="L35">
            <v>38.67</v>
          </cell>
          <cell r="P35">
            <v>29.003</v>
          </cell>
        </row>
        <row r="36">
          <cell r="C36">
            <v>28.8</v>
          </cell>
          <cell r="G36">
            <v>21.75</v>
          </cell>
          <cell r="L36">
            <v>37.909999999999997</v>
          </cell>
          <cell r="P36">
            <v>28.433</v>
          </cell>
        </row>
        <row r="37">
          <cell r="C37">
            <v>28.8</v>
          </cell>
          <cell r="G37">
            <v>21.75</v>
          </cell>
          <cell r="L37">
            <v>38.909999999999997</v>
          </cell>
          <cell r="P37">
            <v>29.183</v>
          </cell>
        </row>
        <row r="38">
          <cell r="C38">
            <v>28.8</v>
          </cell>
          <cell r="G38">
            <v>21.33</v>
          </cell>
          <cell r="L38">
            <v>39.659999999999997</v>
          </cell>
          <cell r="P38">
            <v>29.745000000000001</v>
          </cell>
        </row>
        <row r="39">
          <cell r="C39">
            <v>31.6</v>
          </cell>
          <cell r="G39">
            <v>23.766000000000002</v>
          </cell>
          <cell r="L39">
            <v>45.71</v>
          </cell>
          <cell r="P39">
            <v>34.283000000000001</v>
          </cell>
        </row>
        <row r="40">
          <cell r="C40">
            <v>31.15</v>
          </cell>
          <cell r="G40">
            <v>23.539000000000001</v>
          </cell>
          <cell r="L40">
            <v>58.33</v>
          </cell>
          <cell r="P40">
            <v>43.748000000000005</v>
          </cell>
        </row>
        <row r="41">
          <cell r="C41">
            <v>30.9</v>
          </cell>
          <cell r="G41">
            <v>23.274000000000001</v>
          </cell>
          <cell r="L41">
            <v>64.12</v>
          </cell>
          <cell r="P41">
            <v>48.09</v>
          </cell>
        </row>
        <row r="42">
          <cell r="C42">
            <v>29.25</v>
          </cell>
          <cell r="G42">
            <v>23.917000000000002</v>
          </cell>
          <cell r="L42">
            <v>50.99</v>
          </cell>
          <cell r="P42">
            <v>38.243000000000002</v>
          </cell>
        </row>
        <row r="43">
          <cell r="C43">
            <v>33.5</v>
          </cell>
          <cell r="G43">
            <v>23.637</v>
          </cell>
          <cell r="L43">
            <v>39.369999999999997</v>
          </cell>
          <cell r="P43">
            <v>29.528000000000002</v>
          </cell>
        </row>
        <row r="44">
          <cell r="C44">
            <v>40</v>
          </cell>
          <cell r="G44">
            <v>23.667000000000002</v>
          </cell>
          <cell r="L44">
            <v>39.11</v>
          </cell>
          <cell r="P44">
            <v>29.333000000000002</v>
          </cell>
        </row>
        <row r="45">
          <cell r="C45">
            <v>47.25</v>
          </cell>
          <cell r="G45">
            <v>31.883000000000003</v>
          </cell>
          <cell r="L45">
            <v>40.36</v>
          </cell>
          <cell r="P45">
            <v>30.27</v>
          </cell>
        </row>
        <row r="46">
          <cell r="C46">
            <v>55.75</v>
          </cell>
          <cell r="G46">
            <v>32.298000000000002</v>
          </cell>
          <cell r="L46">
            <v>40.53</v>
          </cell>
          <cell r="P46">
            <v>30.398</v>
          </cell>
        </row>
        <row r="47">
          <cell r="C47">
            <v>47.25</v>
          </cell>
          <cell r="G47">
            <v>27.475000000000001</v>
          </cell>
          <cell r="L47">
            <v>38.99</v>
          </cell>
          <cell r="P47">
            <v>29.243000000000002</v>
          </cell>
        </row>
        <row r="48">
          <cell r="C48">
            <v>37.75</v>
          </cell>
          <cell r="G48">
            <v>26.032</v>
          </cell>
          <cell r="L48">
            <v>38.22</v>
          </cell>
          <cell r="P48">
            <v>28.664999999999999</v>
          </cell>
        </row>
        <row r="49">
          <cell r="C49">
            <v>36.75</v>
          </cell>
          <cell r="G49">
            <v>24.146000000000001</v>
          </cell>
          <cell r="L49">
            <v>39.22</v>
          </cell>
          <cell r="P49">
            <v>29.414999999999999</v>
          </cell>
        </row>
        <row r="50">
          <cell r="C50">
            <v>38.75</v>
          </cell>
          <cell r="G50">
            <v>27.589000000000002</v>
          </cell>
          <cell r="L50">
            <v>39.979999999999997</v>
          </cell>
          <cell r="P50">
            <v>29.984999999999999</v>
          </cell>
        </row>
        <row r="51">
          <cell r="C51">
            <v>39.75</v>
          </cell>
          <cell r="G51">
            <v>26.093</v>
          </cell>
          <cell r="L51">
            <v>46.07</v>
          </cell>
          <cell r="P51">
            <v>34.553000000000004</v>
          </cell>
        </row>
        <row r="52">
          <cell r="C52">
            <v>38.25</v>
          </cell>
          <cell r="G52">
            <v>25.875</v>
          </cell>
          <cell r="L52">
            <v>58.78</v>
          </cell>
          <cell r="P52">
            <v>44.085000000000001</v>
          </cell>
        </row>
        <row r="53">
          <cell r="C53">
            <v>37.5</v>
          </cell>
          <cell r="G53">
            <v>25.315000000000001</v>
          </cell>
          <cell r="L53">
            <v>64.62</v>
          </cell>
          <cell r="P53">
            <v>48.465000000000003</v>
          </cell>
        </row>
        <row r="54">
          <cell r="C54">
            <v>38.5</v>
          </cell>
          <cell r="G54">
            <v>25.233000000000001</v>
          </cell>
          <cell r="L54">
            <v>51.37</v>
          </cell>
          <cell r="P54">
            <v>38.527999999999999</v>
          </cell>
        </row>
        <row r="55">
          <cell r="C55">
            <v>39.25</v>
          </cell>
          <cell r="G55">
            <v>24.891000000000002</v>
          </cell>
          <cell r="L55">
            <v>39.659999999999997</v>
          </cell>
          <cell r="P55">
            <v>29.745000000000001</v>
          </cell>
        </row>
        <row r="56">
          <cell r="C56">
            <v>45.25</v>
          </cell>
          <cell r="G56">
            <v>25.354000000000003</v>
          </cell>
          <cell r="L56">
            <v>39.4</v>
          </cell>
          <cell r="P56">
            <v>29.55</v>
          </cell>
        </row>
        <row r="57">
          <cell r="C57">
            <v>57.75</v>
          </cell>
          <cell r="G57">
            <v>28.351000000000003</v>
          </cell>
          <cell r="L57">
            <v>40.659999999999997</v>
          </cell>
          <cell r="P57">
            <v>30.495000000000001</v>
          </cell>
        </row>
        <row r="58">
          <cell r="C58">
            <v>63.5</v>
          </cell>
          <cell r="G58">
            <v>32.25</v>
          </cell>
          <cell r="L58">
            <v>40.799999999999997</v>
          </cell>
          <cell r="P58">
            <v>30.6</v>
          </cell>
        </row>
        <row r="59">
          <cell r="C59">
            <v>50.5</v>
          </cell>
          <cell r="G59">
            <v>30.708000000000002</v>
          </cell>
          <cell r="L59">
            <v>39.25</v>
          </cell>
          <cell r="P59">
            <v>29.438000000000002</v>
          </cell>
        </row>
        <row r="60">
          <cell r="C60">
            <v>39</v>
          </cell>
          <cell r="G60">
            <v>24.847000000000001</v>
          </cell>
          <cell r="L60">
            <v>38.47</v>
          </cell>
          <cell r="P60">
            <v>28.853000000000002</v>
          </cell>
        </row>
        <row r="61">
          <cell r="C61">
            <v>38.75</v>
          </cell>
          <cell r="G61">
            <v>24.074999999999999</v>
          </cell>
          <cell r="L61">
            <v>39.49</v>
          </cell>
          <cell r="P61">
            <v>29.618000000000002</v>
          </cell>
        </row>
        <row r="62">
          <cell r="C62">
            <v>40</v>
          </cell>
          <cell r="G62">
            <v>27.684999999999999</v>
          </cell>
          <cell r="L62">
            <v>40.24</v>
          </cell>
          <cell r="P62">
            <v>30.18</v>
          </cell>
        </row>
        <row r="63">
          <cell r="C63">
            <v>40.200000000000003</v>
          </cell>
          <cell r="G63">
            <v>26.169</v>
          </cell>
          <cell r="L63">
            <v>46.38</v>
          </cell>
          <cell r="P63">
            <v>34.784999999999997</v>
          </cell>
        </row>
        <row r="64">
          <cell r="C64">
            <v>38.67</v>
          </cell>
          <cell r="G64">
            <v>25.824999999999999</v>
          </cell>
          <cell r="L64">
            <v>59.18</v>
          </cell>
          <cell r="P64">
            <v>44.384999999999998</v>
          </cell>
        </row>
        <row r="65">
          <cell r="C65">
            <v>37.909999999999997</v>
          </cell>
          <cell r="G65">
            <v>25.548000000000002</v>
          </cell>
          <cell r="L65">
            <v>65.05</v>
          </cell>
          <cell r="P65">
            <v>48.788000000000004</v>
          </cell>
        </row>
        <row r="66">
          <cell r="C66">
            <v>38.909999999999997</v>
          </cell>
          <cell r="G66">
            <v>25.329000000000001</v>
          </cell>
          <cell r="L66">
            <v>51.72</v>
          </cell>
          <cell r="P66">
            <v>38.79</v>
          </cell>
        </row>
        <row r="67">
          <cell r="C67">
            <v>39.659999999999997</v>
          </cell>
          <cell r="G67">
            <v>24.745000000000001</v>
          </cell>
          <cell r="L67">
            <v>39.93</v>
          </cell>
          <cell r="P67">
            <v>29.948</v>
          </cell>
        </row>
        <row r="68">
          <cell r="C68">
            <v>45.71</v>
          </cell>
          <cell r="G68">
            <v>25.881</v>
          </cell>
          <cell r="L68">
            <v>39.659999999999997</v>
          </cell>
          <cell r="P68">
            <v>29.745000000000001</v>
          </cell>
        </row>
        <row r="69">
          <cell r="C69">
            <v>58.33</v>
          </cell>
          <cell r="G69">
            <v>28.434999999999999</v>
          </cell>
          <cell r="L69">
            <v>40.93</v>
          </cell>
          <cell r="P69">
            <v>30.698</v>
          </cell>
        </row>
        <row r="70">
          <cell r="C70">
            <v>64.12</v>
          </cell>
          <cell r="G70">
            <v>32.350999999999999</v>
          </cell>
          <cell r="L70">
            <v>41.1</v>
          </cell>
          <cell r="P70">
            <v>30.824999999999999</v>
          </cell>
        </row>
        <row r="71">
          <cell r="C71">
            <v>50.99</v>
          </cell>
          <cell r="G71">
            <v>30.813000000000002</v>
          </cell>
          <cell r="L71">
            <v>39.53</v>
          </cell>
          <cell r="P71">
            <v>29.648</v>
          </cell>
        </row>
        <row r="72">
          <cell r="C72">
            <v>39.369999999999997</v>
          </cell>
          <cell r="G72">
            <v>24.717000000000002</v>
          </cell>
          <cell r="L72">
            <v>38.74</v>
          </cell>
          <cell r="P72">
            <v>29.055</v>
          </cell>
        </row>
        <row r="73">
          <cell r="C73">
            <v>39.11</v>
          </cell>
          <cell r="G73">
            <v>24.409000000000002</v>
          </cell>
          <cell r="L73">
            <v>39.76</v>
          </cell>
          <cell r="P73">
            <v>29.82</v>
          </cell>
        </row>
        <row r="74">
          <cell r="C74">
            <v>40.36</v>
          </cell>
          <cell r="G74">
            <v>27.797000000000001</v>
          </cell>
          <cell r="L74">
            <v>40.51</v>
          </cell>
          <cell r="P74">
            <v>30.383000000000003</v>
          </cell>
        </row>
        <row r="75">
          <cell r="C75">
            <v>40.53</v>
          </cell>
          <cell r="G75">
            <v>26.087</v>
          </cell>
          <cell r="L75">
            <v>46.69</v>
          </cell>
          <cell r="P75">
            <v>35.018000000000001</v>
          </cell>
        </row>
        <row r="76">
          <cell r="C76">
            <v>38.99</v>
          </cell>
          <cell r="G76">
            <v>26.076000000000001</v>
          </cell>
          <cell r="L76">
            <v>59.56</v>
          </cell>
          <cell r="P76">
            <v>44.67</v>
          </cell>
        </row>
        <row r="77">
          <cell r="C77">
            <v>38.22</v>
          </cell>
          <cell r="G77">
            <v>25.664999999999999</v>
          </cell>
          <cell r="L77">
            <v>65.47</v>
          </cell>
          <cell r="P77">
            <v>49.103000000000002</v>
          </cell>
        </row>
        <row r="78">
          <cell r="C78">
            <v>39.22</v>
          </cell>
          <cell r="G78">
            <v>25.444000000000003</v>
          </cell>
          <cell r="L78">
            <v>52.05</v>
          </cell>
          <cell r="P78">
            <v>39.038000000000004</v>
          </cell>
        </row>
        <row r="79">
          <cell r="C79">
            <v>39.979999999999997</v>
          </cell>
          <cell r="G79">
            <v>24.846</v>
          </cell>
          <cell r="L79">
            <v>40.18</v>
          </cell>
          <cell r="P79">
            <v>30.135000000000002</v>
          </cell>
        </row>
        <row r="80">
          <cell r="C80">
            <v>46.07</v>
          </cell>
          <cell r="G80">
            <v>25.987000000000002</v>
          </cell>
          <cell r="L80">
            <v>39.9</v>
          </cell>
          <cell r="P80">
            <v>29.925000000000001</v>
          </cell>
        </row>
        <row r="81">
          <cell r="C81">
            <v>58.78</v>
          </cell>
          <cell r="G81">
            <v>27.794</v>
          </cell>
          <cell r="L81">
            <v>41.18</v>
          </cell>
          <cell r="P81">
            <v>30.885000000000002</v>
          </cell>
        </row>
        <row r="82">
          <cell r="C82">
            <v>64.62</v>
          </cell>
          <cell r="G82">
            <v>33.261000000000003</v>
          </cell>
          <cell r="L82">
            <v>41.34</v>
          </cell>
          <cell r="P82">
            <v>31.004999999999999</v>
          </cell>
        </row>
        <row r="83">
          <cell r="C83">
            <v>51.37</v>
          </cell>
          <cell r="G83">
            <v>30.944000000000003</v>
          </cell>
          <cell r="L83">
            <v>39.76</v>
          </cell>
          <cell r="P83">
            <v>29.82</v>
          </cell>
        </row>
        <row r="84">
          <cell r="C84">
            <v>39.659999999999997</v>
          </cell>
          <cell r="G84">
            <v>24.818000000000001</v>
          </cell>
          <cell r="L84">
            <v>38.96</v>
          </cell>
          <cell r="P84">
            <v>29.22</v>
          </cell>
        </row>
        <row r="85">
          <cell r="C85">
            <v>39.4</v>
          </cell>
          <cell r="G85">
            <v>24.51</v>
          </cell>
          <cell r="L85">
            <v>39.979999999999997</v>
          </cell>
          <cell r="P85">
            <v>29.984999999999999</v>
          </cell>
        </row>
        <row r="86">
          <cell r="C86">
            <v>40.659999999999997</v>
          </cell>
          <cell r="G86">
            <v>27.923000000000002</v>
          </cell>
          <cell r="L86">
            <v>40.74</v>
          </cell>
          <cell r="P86">
            <v>30.555</v>
          </cell>
        </row>
        <row r="87">
          <cell r="C87">
            <v>40.799999999999997</v>
          </cell>
          <cell r="G87">
            <v>26.203000000000003</v>
          </cell>
          <cell r="L87">
            <v>46.95</v>
          </cell>
          <cell r="P87">
            <v>35.213000000000001</v>
          </cell>
        </row>
        <row r="88">
          <cell r="C88">
            <v>39.25</v>
          </cell>
          <cell r="G88">
            <v>26.201000000000001</v>
          </cell>
          <cell r="L88">
            <v>59.89</v>
          </cell>
          <cell r="P88">
            <v>44.917999999999999</v>
          </cell>
        </row>
        <row r="89">
          <cell r="C89">
            <v>38.47</v>
          </cell>
          <cell r="G89">
            <v>25.78</v>
          </cell>
          <cell r="L89">
            <v>65.819999999999993</v>
          </cell>
          <cell r="P89">
            <v>49.365000000000002</v>
          </cell>
        </row>
        <row r="90">
          <cell r="C90">
            <v>39.49</v>
          </cell>
          <cell r="G90">
            <v>25.341000000000001</v>
          </cell>
          <cell r="L90">
            <v>52.32</v>
          </cell>
          <cell r="P90">
            <v>39.24</v>
          </cell>
        </row>
        <row r="91">
          <cell r="C91">
            <v>40.24</v>
          </cell>
          <cell r="G91">
            <v>25.194000000000003</v>
          </cell>
          <cell r="L91">
            <v>40.380000000000003</v>
          </cell>
          <cell r="P91">
            <v>30.285</v>
          </cell>
        </row>
        <row r="92">
          <cell r="C92">
            <v>46.38</v>
          </cell>
          <cell r="G92">
            <v>26.114999999999998</v>
          </cell>
          <cell r="L92">
            <v>40.11</v>
          </cell>
          <cell r="P92">
            <v>30.083000000000002</v>
          </cell>
        </row>
        <row r="93">
          <cell r="C93">
            <v>59.18</v>
          </cell>
          <cell r="G93">
            <v>27.913</v>
          </cell>
          <cell r="L93">
            <v>41.38</v>
          </cell>
          <cell r="P93">
            <v>31.035</v>
          </cell>
        </row>
        <row r="94">
          <cell r="C94">
            <v>65.05</v>
          </cell>
          <cell r="G94">
            <v>33.417000000000002</v>
          </cell>
          <cell r="L94">
            <v>41.52</v>
          </cell>
          <cell r="P94">
            <v>31.14</v>
          </cell>
        </row>
        <row r="95">
          <cell r="C95">
            <v>51.72</v>
          </cell>
          <cell r="G95">
            <v>31.097000000000001</v>
          </cell>
          <cell r="L95">
            <v>39.94</v>
          </cell>
          <cell r="P95">
            <v>29.954999999999998</v>
          </cell>
        </row>
        <row r="96">
          <cell r="C96">
            <v>39.93</v>
          </cell>
          <cell r="G96">
            <v>24.938000000000002</v>
          </cell>
          <cell r="L96">
            <v>39.130000000000003</v>
          </cell>
          <cell r="P96">
            <v>29.348000000000003</v>
          </cell>
        </row>
        <row r="97">
          <cell r="C97">
            <v>39.659999999999997</v>
          </cell>
          <cell r="G97">
            <v>24.632000000000001</v>
          </cell>
          <cell r="L97">
            <v>40.159999999999997</v>
          </cell>
          <cell r="P97">
            <v>30.12</v>
          </cell>
        </row>
        <row r="98">
          <cell r="C98">
            <v>40.93</v>
          </cell>
          <cell r="G98">
            <v>27.927</v>
          </cell>
          <cell r="L98">
            <v>40.92</v>
          </cell>
          <cell r="P98">
            <v>30.69</v>
          </cell>
        </row>
        <row r="99">
          <cell r="C99">
            <v>41.1</v>
          </cell>
          <cell r="G99">
            <v>26.494</v>
          </cell>
          <cell r="L99">
            <v>47.15</v>
          </cell>
          <cell r="P99">
            <v>35.363</v>
          </cell>
        </row>
        <row r="100">
          <cell r="C100">
            <v>39.53</v>
          </cell>
          <cell r="G100">
            <v>26.308</v>
          </cell>
          <cell r="L100">
            <v>60.15</v>
          </cell>
          <cell r="P100">
            <v>45.113</v>
          </cell>
        </row>
        <row r="101">
          <cell r="C101">
            <v>38.74</v>
          </cell>
          <cell r="G101">
            <v>25.891000000000002</v>
          </cell>
          <cell r="L101">
            <v>66.11</v>
          </cell>
          <cell r="P101">
            <v>49.583000000000006</v>
          </cell>
        </row>
        <row r="102">
          <cell r="C102">
            <v>39.76</v>
          </cell>
          <cell r="G102">
            <v>25.46</v>
          </cell>
          <cell r="L102">
            <v>52.55</v>
          </cell>
          <cell r="P102">
            <v>39.413000000000004</v>
          </cell>
        </row>
        <row r="103">
          <cell r="C103">
            <v>40.51</v>
          </cell>
          <cell r="G103">
            <v>25.314</v>
          </cell>
          <cell r="L103">
            <v>40.56</v>
          </cell>
          <cell r="P103">
            <v>30.42</v>
          </cell>
        </row>
        <row r="104">
          <cell r="C104">
            <v>46.69</v>
          </cell>
          <cell r="G104">
            <v>26.23</v>
          </cell>
          <cell r="L104">
            <v>40.28</v>
          </cell>
          <cell r="P104">
            <v>30.21</v>
          </cell>
        </row>
        <row r="105">
          <cell r="C105">
            <v>59.56</v>
          </cell>
          <cell r="G105">
            <v>28.039000000000001</v>
          </cell>
          <cell r="L105">
            <v>41.56</v>
          </cell>
          <cell r="P105">
            <v>31.17</v>
          </cell>
        </row>
        <row r="106">
          <cell r="C106">
            <v>65.47</v>
          </cell>
          <cell r="G106">
            <v>33.587000000000003</v>
          </cell>
          <cell r="L106">
            <v>41.7</v>
          </cell>
          <cell r="P106">
            <v>31.274999999999999</v>
          </cell>
        </row>
        <row r="107">
          <cell r="C107">
            <v>52.05</v>
          </cell>
          <cell r="G107">
            <v>30.864999999999998</v>
          </cell>
          <cell r="L107">
            <v>40.11</v>
          </cell>
          <cell r="P107">
            <v>30.083000000000002</v>
          </cell>
        </row>
        <row r="108">
          <cell r="C108">
            <v>40.18</v>
          </cell>
          <cell r="G108">
            <v>25.323</v>
          </cell>
          <cell r="L108">
            <v>39.31</v>
          </cell>
          <cell r="P108">
            <v>29.483000000000001</v>
          </cell>
        </row>
        <row r="109">
          <cell r="C109">
            <v>39.9</v>
          </cell>
          <cell r="G109">
            <v>24.772000000000002</v>
          </cell>
          <cell r="L109">
            <v>40.33</v>
          </cell>
          <cell r="P109">
            <v>30.248000000000001</v>
          </cell>
        </row>
        <row r="110">
          <cell r="C110">
            <v>41.18</v>
          </cell>
          <cell r="G110">
            <v>28.09</v>
          </cell>
          <cell r="L110">
            <v>41.1</v>
          </cell>
          <cell r="P110">
            <v>30.824999999999999</v>
          </cell>
        </row>
        <row r="111">
          <cell r="C111">
            <v>41.34</v>
          </cell>
          <cell r="G111">
            <v>26.7</v>
          </cell>
          <cell r="L111">
            <v>47.36</v>
          </cell>
          <cell r="P111">
            <v>35.520000000000003</v>
          </cell>
        </row>
        <row r="112">
          <cell r="C112">
            <v>39.76</v>
          </cell>
          <cell r="G112">
            <v>26.528000000000002</v>
          </cell>
          <cell r="L112">
            <v>60.41</v>
          </cell>
          <cell r="P112">
            <v>45.308</v>
          </cell>
        </row>
        <row r="113">
          <cell r="C113">
            <v>38.96</v>
          </cell>
          <cell r="G113">
            <v>25.927</v>
          </cell>
          <cell r="L113">
            <v>66.39</v>
          </cell>
          <cell r="P113">
            <v>49.792999999999999</v>
          </cell>
        </row>
        <row r="114">
          <cell r="C114">
            <v>39.979999999999997</v>
          </cell>
          <cell r="G114">
            <v>25.862000000000002</v>
          </cell>
          <cell r="L114">
            <v>52.78</v>
          </cell>
          <cell r="P114">
            <v>39.585000000000001</v>
          </cell>
        </row>
        <row r="115">
          <cell r="C115">
            <v>40.74</v>
          </cell>
          <cell r="G115">
            <v>25.496000000000002</v>
          </cell>
          <cell r="L115">
            <v>40.74</v>
          </cell>
          <cell r="P115">
            <v>30.555</v>
          </cell>
        </row>
        <row r="116">
          <cell r="C116">
            <v>46.95</v>
          </cell>
          <cell r="G116">
            <v>25.969000000000001</v>
          </cell>
          <cell r="L116">
            <v>40.46</v>
          </cell>
          <cell r="P116">
            <v>30.344999999999999</v>
          </cell>
        </row>
        <row r="117">
          <cell r="C117">
            <v>59.89</v>
          </cell>
          <cell r="G117">
            <v>29.037000000000003</v>
          </cell>
          <cell r="L117">
            <v>41.74</v>
          </cell>
          <cell r="P117">
            <v>31.305</v>
          </cell>
        </row>
        <row r="118">
          <cell r="C118">
            <v>65.819999999999993</v>
          </cell>
          <cell r="G118">
            <v>33.051000000000002</v>
          </cell>
          <cell r="L118">
            <v>41.9</v>
          </cell>
          <cell r="P118">
            <v>31.425000000000001</v>
          </cell>
        </row>
        <row r="119">
          <cell r="C119">
            <v>52.32</v>
          </cell>
          <cell r="G119">
            <v>31.493000000000002</v>
          </cell>
          <cell r="L119">
            <v>40.299999999999997</v>
          </cell>
          <cell r="P119">
            <v>30.225000000000001</v>
          </cell>
        </row>
        <row r="120">
          <cell r="C120">
            <v>40.380000000000003</v>
          </cell>
          <cell r="G120">
            <v>25.511000000000003</v>
          </cell>
          <cell r="L120">
            <v>39.49</v>
          </cell>
          <cell r="P120">
            <v>29.618000000000002</v>
          </cell>
        </row>
        <row r="121">
          <cell r="C121">
            <v>40.11</v>
          </cell>
          <cell r="G121">
            <v>24.703000000000003</v>
          </cell>
          <cell r="L121">
            <v>40.520000000000003</v>
          </cell>
          <cell r="P121">
            <v>30.39</v>
          </cell>
        </row>
        <row r="122">
          <cell r="C122">
            <v>41.38</v>
          </cell>
          <cell r="G122">
            <v>28.436</v>
          </cell>
          <cell r="L122">
            <v>41.28</v>
          </cell>
          <cell r="P122">
            <v>30.96</v>
          </cell>
        </row>
        <row r="123">
          <cell r="C123">
            <v>41.52</v>
          </cell>
          <cell r="G123">
            <v>26.908000000000001</v>
          </cell>
          <cell r="L123">
            <v>47.56</v>
          </cell>
          <cell r="P123">
            <v>35.67</v>
          </cell>
        </row>
        <row r="124">
          <cell r="C124">
            <v>39.94</v>
          </cell>
          <cell r="G124">
            <v>26.696000000000002</v>
          </cell>
          <cell r="L124">
            <v>60.67</v>
          </cell>
          <cell r="P124">
            <v>45.503</v>
          </cell>
        </row>
        <row r="125">
          <cell r="C125">
            <v>39.130000000000003</v>
          </cell>
          <cell r="G125">
            <v>26.124000000000002</v>
          </cell>
          <cell r="L125">
            <v>66.67</v>
          </cell>
          <cell r="P125">
            <v>50.003</v>
          </cell>
        </row>
        <row r="126">
          <cell r="C126">
            <v>40.159999999999997</v>
          </cell>
          <cell r="G126">
            <v>26.054000000000002</v>
          </cell>
          <cell r="L126">
            <v>52.99</v>
          </cell>
          <cell r="P126">
            <v>39.743000000000002</v>
          </cell>
        </row>
        <row r="127">
          <cell r="C127">
            <v>40.92</v>
          </cell>
          <cell r="G127">
            <v>25.461000000000002</v>
          </cell>
          <cell r="L127">
            <v>40.9</v>
          </cell>
          <cell r="P127">
            <v>30.675000000000001</v>
          </cell>
        </row>
        <row r="128">
          <cell r="C128">
            <v>47.15</v>
          </cell>
          <cell r="G128">
            <v>26.632000000000001</v>
          </cell>
          <cell r="L128">
            <v>40.61</v>
          </cell>
          <cell r="P128">
            <v>30.458000000000002</v>
          </cell>
        </row>
        <row r="129">
          <cell r="C129">
            <v>60.15</v>
          </cell>
          <cell r="G129">
            <v>29.278000000000002</v>
          </cell>
          <cell r="L129">
            <v>41.9</v>
          </cell>
          <cell r="P129">
            <v>31.425000000000001</v>
          </cell>
        </row>
        <row r="130">
          <cell r="C130">
            <v>66.11</v>
          </cell>
          <cell r="G130">
            <v>33.311</v>
          </cell>
          <cell r="L130">
            <v>42.04</v>
          </cell>
          <cell r="P130">
            <v>31.53</v>
          </cell>
        </row>
        <row r="131">
          <cell r="C131">
            <v>52.55</v>
          </cell>
          <cell r="G131">
            <v>31.742000000000001</v>
          </cell>
          <cell r="L131">
            <v>40.43</v>
          </cell>
          <cell r="P131">
            <v>30.323</v>
          </cell>
        </row>
        <row r="132">
          <cell r="C132">
            <v>40.56</v>
          </cell>
          <cell r="G132">
            <v>25.715</v>
          </cell>
          <cell r="L132">
            <v>39.61</v>
          </cell>
          <cell r="P132">
            <v>29.708000000000002</v>
          </cell>
        </row>
        <row r="133">
          <cell r="C133">
            <v>40.28</v>
          </cell>
          <cell r="G133">
            <v>24.904</v>
          </cell>
          <cell r="L133">
            <v>40.65</v>
          </cell>
          <cell r="P133">
            <v>30.488000000000003</v>
          </cell>
        </row>
        <row r="134">
          <cell r="C134">
            <v>41.56</v>
          </cell>
          <cell r="G134">
            <v>28.657</v>
          </cell>
          <cell r="L134">
            <v>41.42</v>
          </cell>
          <cell r="P134">
            <v>31.065000000000001</v>
          </cell>
        </row>
        <row r="135">
          <cell r="C135">
            <v>41.7</v>
          </cell>
          <cell r="G135">
            <v>26.913</v>
          </cell>
          <cell r="L135">
            <v>47.72</v>
          </cell>
          <cell r="P135">
            <v>35.79</v>
          </cell>
        </row>
        <row r="136">
          <cell r="C136">
            <v>40.11</v>
          </cell>
          <cell r="G136">
            <v>26.904</v>
          </cell>
          <cell r="L136">
            <v>60.86</v>
          </cell>
          <cell r="P136">
            <v>45.645000000000003</v>
          </cell>
        </row>
        <row r="137">
          <cell r="C137">
            <v>39.31</v>
          </cell>
          <cell r="G137">
            <v>26.473000000000003</v>
          </cell>
          <cell r="L137">
            <v>66.89</v>
          </cell>
          <cell r="P137">
            <v>50.167999999999999</v>
          </cell>
        </row>
        <row r="138">
          <cell r="C138">
            <v>40.33</v>
          </cell>
          <cell r="G138">
            <v>26.261000000000003</v>
          </cell>
          <cell r="L138">
            <v>53.16</v>
          </cell>
          <cell r="P138">
            <v>39.869999999999997</v>
          </cell>
        </row>
        <row r="139">
          <cell r="C139">
            <v>41.1</v>
          </cell>
          <cell r="G139">
            <v>25.658000000000001</v>
          </cell>
          <cell r="L139">
            <v>41.03</v>
          </cell>
          <cell r="P139">
            <v>30.773000000000003</v>
          </cell>
        </row>
        <row r="140">
          <cell r="C140">
            <v>47.36</v>
          </cell>
          <cell r="G140">
            <v>26.843</v>
          </cell>
          <cell r="L140">
            <v>40.75</v>
          </cell>
          <cell r="P140">
            <v>30.563000000000002</v>
          </cell>
        </row>
        <row r="141">
          <cell r="C141">
            <v>60.41</v>
          </cell>
          <cell r="G141">
            <v>29.506</v>
          </cell>
          <cell r="L141">
            <v>42.04</v>
          </cell>
          <cell r="P141">
            <v>31.53</v>
          </cell>
        </row>
        <row r="142">
          <cell r="C142">
            <v>66.39</v>
          </cell>
          <cell r="G142">
            <v>33.588000000000001</v>
          </cell>
          <cell r="L142">
            <v>42.18</v>
          </cell>
          <cell r="P142">
            <v>31.635000000000002</v>
          </cell>
        </row>
        <row r="143">
          <cell r="C143">
            <v>52.78</v>
          </cell>
          <cell r="G143">
            <v>31.992000000000001</v>
          </cell>
          <cell r="L143">
            <v>40.56</v>
          </cell>
          <cell r="P143">
            <v>30.42</v>
          </cell>
        </row>
        <row r="144">
          <cell r="C144">
            <v>40.74</v>
          </cell>
          <cell r="G144">
            <v>25.668000000000003</v>
          </cell>
          <cell r="L144">
            <v>39.74</v>
          </cell>
          <cell r="P144">
            <v>29.805</v>
          </cell>
        </row>
        <row r="145">
          <cell r="C145">
            <v>40.46</v>
          </cell>
          <cell r="G145">
            <v>25.352</v>
          </cell>
          <cell r="L145">
            <v>40.78</v>
          </cell>
          <cell r="P145">
            <v>30.585000000000001</v>
          </cell>
        </row>
        <row r="146">
          <cell r="C146">
            <v>41.74</v>
          </cell>
          <cell r="G146">
            <v>28.878</v>
          </cell>
          <cell r="L146">
            <v>41.55</v>
          </cell>
          <cell r="P146">
            <v>31.163</v>
          </cell>
        </row>
        <row r="147">
          <cell r="C147">
            <v>41.9</v>
          </cell>
          <cell r="G147">
            <v>27.118000000000002</v>
          </cell>
          <cell r="L147">
            <v>47.87</v>
          </cell>
          <cell r="P147">
            <v>35.902999999999999</v>
          </cell>
        </row>
        <row r="148">
          <cell r="C148">
            <v>40.299999999999997</v>
          </cell>
          <cell r="G148">
            <v>27.107000000000003</v>
          </cell>
          <cell r="L148">
            <v>61.06</v>
          </cell>
          <cell r="P148">
            <v>45.795000000000002</v>
          </cell>
        </row>
        <row r="149">
          <cell r="C149">
            <v>39.49</v>
          </cell>
          <cell r="G149">
            <v>26.677</v>
          </cell>
          <cell r="L149">
            <v>67.099999999999994</v>
          </cell>
          <cell r="P149">
            <v>50.325000000000003</v>
          </cell>
        </row>
        <row r="150">
          <cell r="C150">
            <v>40.520000000000003</v>
          </cell>
          <cell r="G150">
            <v>26.451000000000001</v>
          </cell>
          <cell r="L150">
            <v>53.33</v>
          </cell>
          <cell r="P150">
            <v>39.998000000000005</v>
          </cell>
        </row>
        <row r="151">
          <cell r="C151">
            <v>41.28</v>
          </cell>
          <cell r="G151">
            <v>25.869</v>
          </cell>
          <cell r="L151">
            <v>41.16</v>
          </cell>
          <cell r="P151">
            <v>30.87</v>
          </cell>
        </row>
        <row r="152">
          <cell r="C152">
            <v>47.56</v>
          </cell>
          <cell r="G152">
            <v>27.044</v>
          </cell>
          <cell r="L152">
            <v>40.880000000000003</v>
          </cell>
          <cell r="P152">
            <v>30.66</v>
          </cell>
        </row>
        <row r="153">
          <cell r="C153">
            <v>60.67</v>
          </cell>
          <cell r="G153">
            <v>28.979000000000003</v>
          </cell>
          <cell r="L153">
            <v>42.17</v>
          </cell>
          <cell r="P153">
            <v>31.628</v>
          </cell>
        </row>
        <row r="154">
          <cell r="C154">
            <v>66.67</v>
          </cell>
          <cell r="G154">
            <v>34.637999999999998</v>
          </cell>
          <cell r="L154">
            <v>42.33</v>
          </cell>
          <cell r="P154">
            <v>31.748000000000001</v>
          </cell>
        </row>
        <row r="155">
          <cell r="C155">
            <v>52.99</v>
          </cell>
          <cell r="G155">
            <v>32.246000000000002</v>
          </cell>
          <cell r="L155">
            <v>40.71</v>
          </cell>
          <cell r="P155">
            <v>30.533000000000001</v>
          </cell>
        </row>
        <row r="156">
          <cell r="C156">
            <v>40.9</v>
          </cell>
          <cell r="G156">
            <v>25.867000000000001</v>
          </cell>
          <cell r="L156">
            <v>39.880000000000003</v>
          </cell>
          <cell r="P156">
            <v>29.91</v>
          </cell>
        </row>
        <row r="157">
          <cell r="C157">
            <v>40.61</v>
          </cell>
          <cell r="G157">
            <v>25.554000000000002</v>
          </cell>
          <cell r="L157">
            <v>40.92</v>
          </cell>
          <cell r="P157">
            <v>30.69</v>
          </cell>
        </row>
        <row r="158">
          <cell r="C158">
            <v>41.9</v>
          </cell>
          <cell r="G158">
            <v>29.104000000000003</v>
          </cell>
          <cell r="L158">
            <v>41.69</v>
          </cell>
          <cell r="P158">
            <v>31.268000000000001</v>
          </cell>
        </row>
        <row r="159">
          <cell r="C159">
            <v>42.04</v>
          </cell>
          <cell r="G159">
            <v>27.341000000000001</v>
          </cell>
          <cell r="L159">
            <v>48.03</v>
          </cell>
          <cell r="P159">
            <v>36.023000000000003</v>
          </cell>
        </row>
        <row r="160">
          <cell r="C160">
            <v>40.43</v>
          </cell>
          <cell r="G160">
            <v>27.347000000000001</v>
          </cell>
          <cell r="L160">
            <v>61.25</v>
          </cell>
          <cell r="P160">
            <v>45.938000000000002</v>
          </cell>
        </row>
        <row r="161">
          <cell r="C161">
            <v>39.61</v>
          </cell>
          <cell r="G161">
            <v>26.88</v>
          </cell>
          <cell r="L161">
            <v>67.31</v>
          </cell>
          <cell r="P161">
            <v>50.483000000000004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16.399999999999999</v>
          </cell>
          <cell r="E6">
            <v>10.3</v>
          </cell>
        </row>
        <row r="7">
          <cell r="D7">
            <v>16.399999999999999</v>
          </cell>
          <cell r="E7">
            <v>10.3</v>
          </cell>
        </row>
        <row r="8">
          <cell r="D8">
            <v>15.5</v>
          </cell>
          <cell r="E8">
            <v>15</v>
          </cell>
        </row>
        <row r="9">
          <cell r="D9">
            <v>22.25</v>
          </cell>
          <cell r="E9">
            <v>15</v>
          </cell>
        </row>
        <row r="10">
          <cell r="D10">
            <v>22.25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22.25</v>
          </cell>
          <cell r="E12">
            <v>15</v>
          </cell>
        </row>
        <row r="13">
          <cell r="D13">
            <v>22.25</v>
          </cell>
          <cell r="E13">
            <v>15</v>
          </cell>
        </row>
        <row r="14">
          <cell r="D14">
            <v>22.25</v>
          </cell>
          <cell r="E14">
            <v>15</v>
          </cell>
        </row>
        <row r="15">
          <cell r="D15">
            <v>22.25</v>
          </cell>
          <cell r="E15">
            <v>15</v>
          </cell>
        </row>
        <row r="16">
          <cell r="D16">
            <v>22.25</v>
          </cell>
          <cell r="E16">
            <v>15</v>
          </cell>
        </row>
        <row r="17">
          <cell r="D17">
            <v>27.5</v>
          </cell>
          <cell r="E17">
            <v>19</v>
          </cell>
        </row>
        <row r="18">
          <cell r="D18">
            <v>19.5</v>
          </cell>
          <cell r="E18">
            <v>19</v>
          </cell>
        </row>
        <row r="19">
          <cell r="D19">
            <v>27.5</v>
          </cell>
          <cell r="E19">
            <v>19</v>
          </cell>
        </row>
        <row r="20">
          <cell r="D20">
            <v>27.5</v>
          </cell>
          <cell r="E20">
            <v>19</v>
          </cell>
        </row>
        <row r="21">
          <cell r="D21">
            <v>27.5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19.5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27.5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19.5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27.5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31</v>
          </cell>
          <cell r="E38">
            <v>21.387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61.25</v>
          </cell>
          <cell r="E44">
            <v>33.359000000000002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54.5</v>
          </cell>
          <cell r="E46">
            <v>31.25</v>
          </cell>
        </row>
        <row r="47">
          <cell r="D47">
            <v>38.75</v>
          </cell>
          <cell r="E47">
            <v>26.314</v>
          </cell>
        </row>
        <row r="48">
          <cell r="D48">
            <v>36.25</v>
          </cell>
          <cell r="E48">
            <v>25.105</v>
          </cell>
        </row>
        <row r="49">
          <cell r="D49">
            <v>37.5</v>
          </cell>
          <cell r="E49">
            <v>24.678000000000001</v>
          </cell>
        </row>
        <row r="50">
          <cell r="D50">
            <v>37.5</v>
          </cell>
          <cell r="E50">
            <v>25.145</v>
          </cell>
        </row>
        <row r="51">
          <cell r="D51">
            <v>37.5</v>
          </cell>
          <cell r="E51">
            <v>25.215</v>
          </cell>
        </row>
        <row r="52">
          <cell r="D52">
            <v>37.5</v>
          </cell>
          <cell r="E52">
            <v>24.483000000000001</v>
          </cell>
        </row>
        <row r="53">
          <cell r="D53">
            <v>36</v>
          </cell>
          <cell r="E53">
            <v>24.283000000000001</v>
          </cell>
        </row>
        <row r="54">
          <cell r="D54">
            <v>37</v>
          </cell>
          <cell r="E54">
            <v>23.943000000000001</v>
          </cell>
        </row>
        <row r="55">
          <cell r="D55">
            <v>46</v>
          </cell>
          <cell r="E55">
            <v>25.542000000000002</v>
          </cell>
        </row>
        <row r="56">
          <cell r="D56">
            <v>59.5</v>
          </cell>
          <cell r="E56">
            <v>31.387</v>
          </cell>
        </row>
        <row r="57">
          <cell r="D57">
            <v>71.5</v>
          </cell>
          <cell r="E57">
            <v>35.258000000000003</v>
          </cell>
        </row>
        <row r="58">
          <cell r="D58">
            <v>56</v>
          </cell>
          <cell r="E58">
            <v>32.834000000000003</v>
          </cell>
        </row>
        <row r="59">
          <cell r="D59">
            <v>39.25</v>
          </cell>
          <cell r="E59">
            <v>27.622</v>
          </cell>
        </row>
        <row r="60">
          <cell r="D60">
            <v>37.75</v>
          </cell>
          <cell r="E60">
            <v>23.33</v>
          </cell>
        </row>
        <row r="61">
          <cell r="D61">
            <v>37</v>
          </cell>
          <cell r="E61">
            <v>24.233000000000001</v>
          </cell>
        </row>
        <row r="62">
          <cell r="D62">
            <v>38.409999999999997</v>
          </cell>
          <cell r="E62">
            <v>25.814</v>
          </cell>
        </row>
        <row r="63">
          <cell r="D63">
            <v>38.409999999999997</v>
          </cell>
          <cell r="E63">
            <v>25.773</v>
          </cell>
        </row>
        <row r="64">
          <cell r="D64">
            <v>38.409999999999997</v>
          </cell>
          <cell r="E64">
            <v>25.417000000000002</v>
          </cell>
        </row>
        <row r="65">
          <cell r="D65">
            <v>37.020000000000003</v>
          </cell>
          <cell r="E65">
            <v>25.157</v>
          </cell>
        </row>
        <row r="66">
          <cell r="D66">
            <v>37.94</v>
          </cell>
          <cell r="E66">
            <v>24.694000000000003</v>
          </cell>
        </row>
        <row r="67">
          <cell r="D67">
            <v>46.1</v>
          </cell>
          <cell r="E67">
            <v>26.41</v>
          </cell>
        </row>
        <row r="68">
          <cell r="D68">
            <v>58.49</v>
          </cell>
          <cell r="E68">
            <v>30.62</v>
          </cell>
        </row>
        <row r="69">
          <cell r="D69">
            <v>69.459999999999994</v>
          </cell>
          <cell r="E69">
            <v>33.604999999999997</v>
          </cell>
        </row>
        <row r="70">
          <cell r="D70">
            <v>55.25</v>
          </cell>
          <cell r="E70">
            <v>31.895</v>
          </cell>
        </row>
        <row r="71">
          <cell r="D71">
            <v>40.01</v>
          </cell>
          <cell r="E71">
            <v>27.799000000000003</v>
          </cell>
        </row>
        <row r="72">
          <cell r="D72">
            <v>38.65</v>
          </cell>
          <cell r="E72">
            <v>24.503</v>
          </cell>
        </row>
        <row r="73">
          <cell r="D73">
            <v>37.979999999999997</v>
          </cell>
          <cell r="E73">
            <v>25.101000000000003</v>
          </cell>
        </row>
        <row r="74">
          <cell r="D74">
            <v>38.79</v>
          </cell>
          <cell r="E74">
            <v>26.207000000000001</v>
          </cell>
        </row>
        <row r="75">
          <cell r="D75">
            <v>38.79</v>
          </cell>
          <cell r="E75">
            <v>26.375</v>
          </cell>
        </row>
        <row r="76">
          <cell r="D76">
            <v>38.79</v>
          </cell>
          <cell r="E76">
            <v>25.954999999999998</v>
          </cell>
        </row>
        <row r="77">
          <cell r="D77">
            <v>37.39</v>
          </cell>
          <cell r="E77">
            <v>25.749000000000002</v>
          </cell>
        </row>
        <row r="78">
          <cell r="D78">
            <v>38.32</v>
          </cell>
          <cell r="E78">
            <v>25.331</v>
          </cell>
        </row>
        <row r="79">
          <cell r="D79">
            <v>46.2</v>
          </cell>
          <cell r="E79">
            <v>26.703000000000003</v>
          </cell>
        </row>
        <row r="80">
          <cell r="D80">
            <v>58.47</v>
          </cell>
          <cell r="E80">
            <v>29.594000000000001</v>
          </cell>
        </row>
        <row r="81">
          <cell r="D81">
            <v>69.25</v>
          </cell>
          <cell r="E81">
            <v>33.498000000000005</v>
          </cell>
        </row>
        <row r="82">
          <cell r="D82">
            <v>55.21</v>
          </cell>
          <cell r="E82">
            <v>31.418000000000003</v>
          </cell>
        </row>
        <row r="83">
          <cell r="D83">
            <v>40.369999999999997</v>
          </cell>
          <cell r="E83">
            <v>28.114999999999998</v>
          </cell>
        </row>
        <row r="84">
          <cell r="D84">
            <v>39.08</v>
          </cell>
          <cell r="E84">
            <v>25.155000000000001</v>
          </cell>
        </row>
        <row r="85">
          <cell r="D85">
            <v>38.43</v>
          </cell>
          <cell r="E85">
            <v>25.71</v>
          </cell>
        </row>
        <row r="86">
          <cell r="D86">
            <v>39.15</v>
          </cell>
          <cell r="E86">
            <v>26.695</v>
          </cell>
        </row>
        <row r="87">
          <cell r="D87">
            <v>39.15</v>
          </cell>
          <cell r="E87">
            <v>26.858000000000001</v>
          </cell>
        </row>
        <row r="88">
          <cell r="D88">
            <v>39.15</v>
          </cell>
          <cell r="E88">
            <v>26.471</v>
          </cell>
        </row>
        <row r="89">
          <cell r="D89">
            <v>37.74</v>
          </cell>
          <cell r="E89">
            <v>26.247</v>
          </cell>
        </row>
        <row r="90">
          <cell r="D90">
            <v>38.68</v>
          </cell>
          <cell r="E90">
            <v>26.03</v>
          </cell>
        </row>
        <row r="91">
          <cell r="D91">
            <v>46.34</v>
          </cell>
          <cell r="E91">
            <v>26.995000000000001</v>
          </cell>
        </row>
        <row r="92">
          <cell r="D92">
            <v>58.52</v>
          </cell>
          <cell r="E92">
            <v>29.214000000000002</v>
          </cell>
        </row>
        <row r="93">
          <cell r="D93">
            <v>69.14</v>
          </cell>
          <cell r="E93">
            <v>32.703000000000003</v>
          </cell>
        </row>
        <row r="94">
          <cell r="D94">
            <v>55.23</v>
          </cell>
          <cell r="E94">
            <v>31.024999999999999</v>
          </cell>
        </row>
        <row r="95">
          <cell r="D95">
            <v>40.72</v>
          </cell>
          <cell r="E95">
            <v>28.407</v>
          </cell>
        </row>
        <row r="96">
          <cell r="D96">
            <v>39.47</v>
          </cell>
          <cell r="E96">
            <v>25.748000000000001</v>
          </cell>
        </row>
        <row r="97">
          <cell r="D97">
            <v>38.85</v>
          </cell>
          <cell r="E97">
            <v>26.157</v>
          </cell>
        </row>
        <row r="98">
          <cell r="D98">
            <v>39.450000000000003</v>
          </cell>
          <cell r="E98">
            <v>27.22</v>
          </cell>
        </row>
        <row r="99">
          <cell r="D99">
            <v>39.450000000000003</v>
          </cell>
          <cell r="E99">
            <v>27.283000000000001</v>
          </cell>
        </row>
        <row r="100">
          <cell r="D100">
            <v>39.450000000000003</v>
          </cell>
          <cell r="E100">
            <v>26.942</v>
          </cell>
        </row>
        <row r="101">
          <cell r="D101">
            <v>38.04</v>
          </cell>
          <cell r="E101">
            <v>26.774999999999999</v>
          </cell>
        </row>
        <row r="102">
          <cell r="D102">
            <v>38.97</v>
          </cell>
          <cell r="E102">
            <v>26.556000000000001</v>
          </cell>
        </row>
        <row r="103">
          <cell r="D103">
            <v>46.52</v>
          </cell>
          <cell r="E103">
            <v>27.293000000000003</v>
          </cell>
        </row>
        <row r="104">
          <cell r="D104">
            <v>58.68</v>
          </cell>
          <cell r="E104">
            <v>28.938000000000002</v>
          </cell>
        </row>
        <row r="105">
          <cell r="D105">
            <v>69.25</v>
          </cell>
          <cell r="E105">
            <v>32.081000000000003</v>
          </cell>
        </row>
        <row r="106">
          <cell r="D106">
            <v>55.37</v>
          </cell>
          <cell r="E106">
            <v>30.263000000000002</v>
          </cell>
        </row>
        <row r="107">
          <cell r="D107">
            <v>41</v>
          </cell>
          <cell r="E107">
            <v>28.74</v>
          </cell>
        </row>
        <row r="108">
          <cell r="D108">
            <v>39.78</v>
          </cell>
          <cell r="E108">
            <v>26.3</v>
          </cell>
        </row>
        <row r="109">
          <cell r="D109">
            <v>39.17</v>
          </cell>
          <cell r="E109">
            <v>26.68</v>
          </cell>
        </row>
        <row r="110">
          <cell r="D110">
            <v>39.72</v>
          </cell>
          <cell r="E110">
            <v>27.594000000000001</v>
          </cell>
        </row>
        <row r="111">
          <cell r="D111">
            <v>39.72</v>
          </cell>
          <cell r="E111">
            <v>27.663</v>
          </cell>
        </row>
        <row r="112">
          <cell r="D112">
            <v>39.72</v>
          </cell>
          <cell r="E112">
            <v>27.237000000000002</v>
          </cell>
        </row>
        <row r="113">
          <cell r="D113">
            <v>38.299999999999997</v>
          </cell>
          <cell r="E113">
            <v>27.251000000000001</v>
          </cell>
        </row>
        <row r="114">
          <cell r="D114">
            <v>39.25</v>
          </cell>
          <cell r="E114">
            <v>26.996000000000002</v>
          </cell>
        </row>
        <row r="115">
          <cell r="D115">
            <v>46.72</v>
          </cell>
          <cell r="E115">
            <v>27.232000000000003</v>
          </cell>
        </row>
        <row r="116">
          <cell r="D116">
            <v>58.9</v>
          </cell>
          <cell r="E116">
            <v>29.466000000000001</v>
          </cell>
        </row>
        <row r="117">
          <cell r="D117">
            <v>69.44</v>
          </cell>
          <cell r="E117">
            <v>30.725000000000001</v>
          </cell>
        </row>
        <row r="118">
          <cell r="D118">
            <v>55.56</v>
          </cell>
          <cell r="E118">
            <v>30.6</v>
          </cell>
        </row>
        <row r="119">
          <cell r="D119">
            <v>41.27</v>
          </cell>
          <cell r="E119">
            <v>29.002000000000002</v>
          </cell>
        </row>
        <row r="120">
          <cell r="D120">
            <v>40.07</v>
          </cell>
          <cell r="E120">
            <v>26.612000000000002</v>
          </cell>
        </row>
        <row r="121">
          <cell r="D121">
            <v>39.46</v>
          </cell>
          <cell r="E121">
            <v>27.213000000000001</v>
          </cell>
        </row>
        <row r="122">
          <cell r="D122">
            <v>39.99</v>
          </cell>
          <cell r="E122">
            <v>27.954000000000001</v>
          </cell>
        </row>
        <row r="123">
          <cell r="D123">
            <v>39.99</v>
          </cell>
          <cell r="E123">
            <v>28.008000000000003</v>
          </cell>
        </row>
        <row r="124">
          <cell r="D124">
            <v>39.99</v>
          </cell>
          <cell r="E124">
            <v>27.647000000000002</v>
          </cell>
        </row>
        <row r="125">
          <cell r="D125">
            <v>38.549999999999997</v>
          </cell>
          <cell r="E125">
            <v>27.679000000000002</v>
          </cell>
        </row>
        <row r="126">
          <cell r="D126">
            <v>39.51</v>
          </cell>
          <cell r="E126">
            <v>27.356000000000002</v>
          </cell>
        </row>
        <row r="127">
          <cell r="D127">
            <v>46.93</v>
          </cell>
          <cell r="E127">
            <v>27.858000000000001</v>
          </cell>
        </row>
        <row r="128">
          <cell r="D128">
            <v>59.11</v>
          </cell>
          <cell r="E128">
            <v>29.373000000000001</v>
          </cell>
        </row>
        <row r="129">
          <cell r="D129">
            <v>69.64</v>
          </cell>
          <cell r="E129">
            <v>30.351000000000003</v>
          </cell>
        </row>
        <row r="130">
          <cell r="D130">
            <v>55.76</v>
          </cell>
          <cell r="E130">
            <v>30.484999999999999</v>
          </cell>
        </row>
        <row r="131">
          <cell r="D131">
            <v>41.53</v>
          </cell>
          <cell r="E131">
            <v>29.264000000000003</v>
          </cell>
        </row>
        <row r="132">
          <cell r="D132">
            <v>40.340000000000003</v>
          </cell>
          <cell r="E132">
            <v>27.066000000000003</v>
          </cell>
        </row>
        <row r="133">
          <cell r="D133">
            <v>39.74</v>
          </cell>
          <cell r="E133">
            <v>27.623000000000001</v>
          </cell>
        </row>
        <row r="134">
          <cell r="D134">
            <v>40.200000000000003</v>
          </cell>
          <cell r="E134">
            <v>28.234000000000002</v>
          </cell>
        </row>
        <row r="135">
          <cell r="D135">
            <v>40.200000000000003</v>
          </cell>
          <cell r="E135">
            <v>28.343</v>
          </cell>
        </row>
        <row r="136">
          <cell r="D136">
            <v>40.21</v>
          </cell>
          <cell r="E136">
            <v>28.079000000000001</v>
          </cell>
        </row>
        <row r="137">
          <cell r="D137">
            <v>38.76</v>
          </cell>
          <cell r="E137">
            <v>28.055</v>
          </cell>
        </row>
        <row r="138">
          <cell r="D138">
            <v>39.729999999999997</v>
          </cell>
          <cell r="E138">
            <v>27.75</v>
          </cell>
        </row>
        <row r="139">
          <cell r="D139">
            <v>47.09</v>
          </cell>
          <cell r="E139">
            <v>28.106000000000002</v>
          </cell>
        </row>
        <row r="140">
          <cell r="D140">
            <v>59.28</v>
          </cell>
          <cell r="E140">
            <v>29.274000000000001</v>
          </cell>
        </row>
        <row r="141">
          <cell r="D141">
            <v>69.8</v>
          </cell>
          <cell r="E141">
            <v>29.986000000000001</v>
          </cell>
        </row>
        <row r="142">
          <cell r="D142">
            <v>55.91</v>
          </cell>
          <cell r="E142">
            <v>30.364999999999998</v>
          </cell>
        </row>
        <row r="143">
          <cell r="D143">
            <v>41.76</v>
          </cell>
          <cell r="E143">
            <v>29.433</v>
          </cell>
        </row>
        <row r="144">
          <cell r="D144">
            <v>40.58</v>
          </cell>
          <cell r="E144">
            <v>27.583000000000002</v>
          </cell>
        </row>
        <row r="145">
          <cell r="D145">
            <v>39.99</v>
          </cell>
          <cell r="E145">
            <v>28.01</v>
          </cell>
        </row>
        <row r="146">
          <cell r="D146">
            <v>40.42</v>
          </cell>
          <cell r="E146">
            <v>28.552</v>
          </cell>
        </row>
        <row r="147">
          <cell r="D147">
            <v>40.42</v>
          </cell>
          <cell r="E147">
            <v>28.651</v>
          </cell>
        </row>
        <row r="148">
          <cell r="D148">
            <v>40.43</v>
          </cell>
          <cell r="E148">
            <v>28.384</v>
          </cell>
        </row>
        <row r="149">
          <cell r="D149">
            <v>38.97</v>
          </cell>
          <cell r="E149">
            <v>28.389000000000003</v>
          </cell>
        </row>
        <row r="150">
          <cell r="D150">
            <v>39.94</v>
          </cell>
          <cell r="E150">
            <v>28.098000000000003</v>
          </cell>
        </row>
        <row r="151">
          <cell r="D151">
            <v>47.25</v>
          </cell>
          <cell r="E151">
            <v>28.343</v>
          </cell>
        </row>
        <row r="152">
          <cell r="D152">
            <v>59.47</v>
          </cell>
          <cell r="E152">
            <v>28.551000000000002</v>
          </cell>
        </row>
        <row r="153">
          <cell r="D153">
            <v>69.989999999999995</v>
          </cell>
          <cell r="E153">
            <v>30.836000000000002</v>
          </cell>
        </row>
        <row r="154">
          <cell r="D154">
            <v>56.07</v>
          </cell>
          <cell r="E154">
            <v>30.335000000000001</v>
          </cell>
        </row>
        <row r="155">
          <cell r="D155">
            <v>41.97</v>
          </cell>
          <cell r="E155">
            <v>29.668000000000003</v>
          </cell>
        </row>
        <row r="156">
          <cell r="D156">
            <v>40.81</v>
          </cell>
          <cell r="E156">
            <v>27.936</v>
          </cell>
        </row>
        <row r="157">
          <cell r="D157">
            <v>40.21</v>
          </cell>
          <cell r="E157">
            <v>28.337</v>
          </cell>
        </row>
        <row r="158">
          <cell r="D158">
            <v>40.630000000000003</v>
          </cell>
          <cell r="E158">
            <v>28.922000000000001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40.630000000000003</v>
          </cell>
          <cell r="E160">
            <v>28.694000000000003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26</v>
          </cell>
          <cell r="P8">
            <v>20.175000000000001</v>
          </cell>
        </row>
        <row r="9">
          <cell r="C9">
            <v>20.174999237060501</v>
          </cell>
          <cell r="G9">
            <v>20.174999237060501</v>
          </cell>
          <cell r="L9">
            <v>28.8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31.6</v>
          </cell>
          <cell r="P10">
            <v>23.7</v>
          </cell>
        </row>
        <row r="11">
          <cell r="C11">
            <v>26</v>
          </cell>
          <cell r="G11">
            <v>26</v>
          </cell>
          <cell r="L11">
            <v>31.15</v>
          </cell>
          <cell r="P11">
            <v>23.363</v>
          </cell>
        </row>
        <row r="12">
          <cell r="C12">
            <v>20.174999237060501</v>
          </cell>
          <cell r="G12">
            <v>20.174999237060501</v>
          </cell>
          <cell r="L12">
            <v>30.9</v>
          </cell>
          <cell r="P12">
            <v>23.175000000000001</v>
          </cell>
        </row>
        <row r="13">
          <cell r="C13">
            <v>20.174999237060501</v>
          </cell>
          <cell r="G13">
            <v>20.174999237060501</v>
          </cell>
          <cell r="L13">
            <v>29.25</v>
          </cell>
          <cell r="P13">
            <v>21.938000000000002</v>
          </cell>
        </row>
        <row r="14">
          <cell r="C14">
            <v>20.174999237060501</v>
          </cell>
          <cell r="G14">
            <v>20.174999237060501</v>
          </cell>
          <cell r="L14">
            <v>28.75</v>
          </cell>
          <cell r="P14">
            <v>21.563000000000002</v>
          </cell>
        </row>
        <row r="15">
          <cell r="C15">
            <v>20.174999237060501</v>
          </cell>
          <cell r="G15">
            <v>20.174999237060501</v>
          </cell>
          <cell r="L15">
            <v>35.75</v>
          </cell>
          <cell r="P15">
            <v>26.813000000000002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54.75</v>
          </cell>
          <cell r="P17">
            <v>41.063000000000002</v>
          </cell>
        </row>
        <row r="18">
          <cell r="C18">
            <v>36.65</v>
          </cell>
          <cell r="G18">
            <v>29.556000000000001</v>
          </cell>
          <cell r="L18">
            <v>47.25</v>
          </cell>
          <cell r="P18">
            <v>35.438000000000002</v>
          </cell>
        </row>
        <row r="19">
          <cell r="C19">
            <v>26.75</v>
          </cell>
          <cell r="G19">
            <v>29.556000000000001</v>
          </cell>
          <cell r="L19">
            <v>37.75</v>
          </cell>
          <cell r="P19">
            <v>28.313000000000002</v>
          </cell>
        </row>
        <row r="20">
          <cell r="C20">
            <v>36.65</v>
          </cell>
          <cell r="G20">
            <v>29.556000000000001</v>
          </cell>
          <cell r="L20">
            <v>36.75</v>
          </cell>
          <cell r="P20">
            <v>27.563000000000002</v>
          </cell>
        </row>
        <row r="21">
          <cell r="C21">
            <v>36.65</v>
          </cell>
          <cell r="G21">
            <v>29.556000000000001</v>
          </cell>
          <cell r="L21">
            <v>38.75</v>
          </cell>
          <cell r="P21">
            <v>29.063000000000002</v>
          </cell>
        </row>
        <row r="22">
          <cell r="C22">
            <v>36.65</v>
          </cell>
          <cell r="G22">
            <v>29.556000000000001</v>
          </cell>
          <cell r="L22">
            <v>39.75</v>
          </cell>
          <cell r="P22">
            <v>29.813000000000002</v>
          </cell>
        </row>
        <row r="23">
          <cell r="C23">
            <v>36.65</v>
          </cell>
          <cell r="G23">
            <v>29.556000000000001</v>
          </cell>
          <cell r="L23">
            <v>38.25</v>
          </cell>
          <cell r="P23">
            <v>28.688000000000002</v>
          </cell>
        </row>
        <row r="24">
          <cell r="C24">
            <v>36.65</v>
          </cell>
          <cell r="G24">
            <v>29.556000000000001</v>
          </cell>
          <cell r="L24">
            <v>37.5</v>
          </cell>
          <cell r="P24">
            <v>28.125</v>
          </cell>
        </row>
        <row r="25">
          <cell r="C25">
            <v>32.5</v>
          </cell>
          <cell r="G25">
            <v>32.5</v>
          </cell>
          <cell r="L25">
            <v>36.25</v>
          </cell>
          <cell r="P25">
            <v>27.188000000000002</v>
          </cell>
        </row>
        <row r="26">
          <cell r="C26">
            <v>25</v>
          </cell>
          <cell r="G26">
            <v>27.129000000000001</v>
          </cell>
          <cell r="L26">
            <v>36.75</v>
          </cell>
          <cell r="P26">
            <v>27.563000000000002</v>
          </cell>
        </row>
        <row r="27">
          <cell r="C27">
            <v>25</v>
          </cell>
          <cell r="G27">
            <v>27.129000000000001</v>
          </cell>
          <cell r="L27">
            <v>41.75</v>
          </cell>
          <cell r="P27">
            <v>31.313000000000002</v>
          </cell>
        </row>
        <row r="28">
          <cell r="C28">
            <v>25</v>
          </cell>
          <cell r="G28">
            <v>27.129000000000001</v>
          </cell>
          <cell r="L28">
            <v>52.25</v>
          </cell>
          <cell r="P28">
            <v>39.188000000000002</v>
          </cell>
        </row>
        <row r="29">
          <cell r="C29">
            <v>25</v>
          </cell>
          <cell r="G29">
            <v>27.129000000000001</v>
          </cell>
          <cell r="L29">
            <v>60.75</v>
          </cell>
          <cell r="P29">
            <v>45.563000000000002</v>
          </cell>
        </row>
        <row r="30">
          <cell r="C30">
            <v>25</v>
          </cell>
          <cell r="G30">
            <v>27.129000000000001</v>
          </cell>
          <cell r="L30">
            <v>50.5</v>
          </cell>
          <cell r="P30">
            <v>37.875</v>
          </cell>
        </row>
        <row r="31">
          <cell r="C31">
            <v>25</v>
          </cell>
          <cell r="G31">
            <v>27.129000000000001</v>
          </cell>
          <cell r="L31">
            <v>39</v>
          </cell>
          <cell r="P31">
            <v>29.25</v>
          </cell>
        </row>
        <row r="32">
          <cell r="C32">
            <v>31</v>
          </cell>
          <cell r="G32">
            <v>31</v>
          </cell>
          <cell r="L32">
            <v>38.75</v>
          </cell>
          <cell r="P32">
            <v>29.063000000000002</v>
          </cell>
        </row>
        <row r="33">
          <cell r="C33">
            <v>19.5</v>
          </cell>
          <cell r="G33">
            <v>19.5</v>
          </cell>
          <cell r="L33">
            <v>40</v>
          </cell>
          <cell r="P33">
            <v>30</v>
          </cell>
        </row>
        <row r="34">
          <cell r="C34">
            <v>19.5</v>
          </cell>
          <cell r="G34">
            <v>19.5</v>
          </cell>
          <cell r="L34">
            <v>40.21</v>
          </cell>
          <cell r="P34">
            <v>30.158000000000001</v>
          </cell>
        </row>
        <row r="35">
          <cell r="C35">
            <v>19.5</v>
          </cell>
          <cell r="G35">
            <v>19.5</v>
          </cell>
          <cell r="L35">
            <v>38.69</v>
          </cell>
          <cell r="P35">
            <v>29.018000000000001</v>
          </cell>
        </row>
        <row r="36">
          <cell r="C36">
            <v>19.5</v>
          </cell>
          <cell r="G36">
            <v>19.5</v>
          </cell>
          <cell r="L36">
            <v>37.92</v>
          </cell>
          <cell r="P36">
            <v>28.44</v>
          </cell>
        </row>
        <row r="37">
          <cell r="C37">
            <v>19.5</v>
          </cell>
          <cell r="G37">
            <v>19.5</v>
          </cell>
          <cell r="L37">
            <v>36.65</v>
          </cell>
          <cell r="P37">
            <v>27.488</v>
          </cell>
        </row>
        <row r="38">
          <cell r="C38">
            <v>28.8</v>
          </cell>
          <cell r="G38">
            <v>22.274000000000001</v>
          </cell>
          <cell r="L38">
            <v>37.15</v>
          </cell>
          <cell r="P38">
            <v>27.863000000000003</v>
          </cell>
        </row>
        <row r="39">
          <cell r="C39">
            <v>31.6</v>
          </cell>
          <cell r="G39">
            <v>23.766000000000002</v>
          </cell>
          <cell r="L39">
            <v>42.19</v>
          </cell>
          <cell r="P39">
            <v>31.643000000000001</v>
          </cell>
        </row>
        <row r="40">
          <cell r="C40">
            <v>31.15</v>
          </cell>
          <cell r="G40">
            <v>23.539000000000001</v>
          </cell>
          <cell r="L40">
            <v>52.79</v>
          </cell>
          <cell r="P40">
            <v>39.593000000000004</v>
          </cell>
        </row>
        <row r="41">
          <cell r="C41">
            <v>30.9</v>
          </cell>
          <cell r="G41">
            <v>23.274000000000001</v>
          </cell>
          <cell r="L41">
            <v>61.37</v>
          </cell>
          <cell r="P41">
            <v>46.027999999999999</v>
          </cell>
        </row>
        <row r="42">
          <cell r="C42">
            <v>29.25</v>
          </cell>
          <cell r="G42">
            <v>23.917000000000002</v>
          </cell>
          <cell r="L42">
            <v>51</v>
          </cell>
          <cell r="P42">
            <v>38.25</v>
          </cell>
        </row>
        <row r="43">
          <cell r="C43">
            <v>28.75</v>
          </cell>
          <cell r="G43">
            <v>24.786000000000001</v>
          </cell>
          <cell r="L43">
            <v>39.380000000000003</v>
          </cell>
          <cell r="P43">
            <v>29.535</v>
          </cell>
        </row>
        <row r="44">
          <cell r="C44">
            <v>35.75</v>
          </cell>
          <cell r="G44">
            <v>24.729000000000003</v>
          </cell>
          <cell r="L44">
            <v>39.119999999999997</v>
          </cell>
          <cell r="P44">
            <v>29.34</v>
          </cell>
        </row>
        <row r="45">
          <cell r="C45">
            <v>47.25</v>
          </cell>
          <cell r="G45">
            <v>30.56</v>
          </cell>
          <cell r="L45">
            <v>40.369999999999997</v>
          </cell>
          <cell r="P45">
            <v>30.278000000000002</v>
          </cell>
        </row>
        <row r="46">
          <cell r="C46">
            <v>54.75</v>
          </cell>
          <cell r="G46">
            <v>31.234000000000002</v>
          </cell>
          <cell r="L46">
            <v>40.56</v>
          </cell>
          <cell r="P46">
            <v>30.42</v>
          </cell>
        </row>
        <row r="47">
          <cell r="C47">
            <v>47.25</v>
          </cell>
          <cell r="G47">
            <v>27.475000000000001</v>
          </cell>
          <cell r="L47">
            <v>39.020000000000003</v>
          </cell>
          <cell r="P47">
            <v>29.265000000000001</v>
          </cell>
        </row>
        <row r="48">
          <cell r="C48">
            <v>37.75</v>
          </cell>
          <cell r="G48">
            <v>26.032</v>
          </cell>
          <cell r="L48">
            <v>38.24</v>
          </cell>
          <cell r="P48">
            <v>28.68</v>
          </cell>
        </row>
        <row r="49">
          <cell r="C49">
            <v>36.75</v>
          </cell>
          <cell r="G49">
            <v>24.146000000000001</v>
          </cell>
          <cell r="L49">
            <v>36.950000000000003</v>
          </cell>
          <cell r="P49">
            <v>27.713000000000001</v>
          </cell>
        </row>
        <row r="50">
          <cell r="C50">
            <v>38.75</v>
          </cell>
          <cell r="G50">
            <v>27.589000000000002</v>
          </cell>
          <cell r="L50">
            <v>37.450000000000003</v>
          </cell>
          <cell r="P50">
            <v>28.088000000000001</v>
          </cell>
        </row>
        <row r="51">
          <cell r="C51">
            <v>39.75</v>
          </cell>
          <cell r="G51">
            <v>26.093</v>
          </cell>
          <cell r="L51">
            <v>42.53</v>
          </cell>
          <cell r="P51">
            <v>31.898000000000003</v>
          </cell>
        </row>
        <row r="52">
          <cell r="C52">
            <v>38.25</v>
          </cell>
          <cell r="G52">
            <v>25.875</v>
          </cell>
          <cell r="L52">
            <v>53.21</v>
          </cell>
          <cell r="P52">
            <v>39.908000000000001</v>
          </cell>
        </row>
        <row r="53">
          <cell r="C53">
            <v>37.5</v>
          </cell>
          <cell r="G53">
            <v>25.315000000000001</v>
          </cell>
          <cell r="L53">
            <v>61.85</v>
          </cell>
          <cell r="P53">
            <v>46.388000000000005</v>
          </cell>
        </row>
        <row r="54">
          <cell r="C54">
            <v>36.25</v>
          </cell>
          <cell r="G54">
            <v>25.05</v>
          </cell>
          <cell r="L54">
            <v>51.4</v>
          </cell>
          <cell r="P54">
            <v>38.549999999999997</v>
          </cell>
        </row>
        <row r="55">
          <cell r="C55">
            <v>36.75</v>
          </cell>
          <cell r="G55">
            <v>25.496000000000002</v>
          </cell>
          <cell r="L55">
            <v>39.68</v>
          </cell>
          <cell r="P55">
            <v>29.76</v>
          </cell>
        </row>
        <row r="56">
          <cell r="C56">
            <v>41.75</v>
          </cell>
          <cell r="G56">
            <v>26.229000000000003</v>
          </cell>
          <cell r="L56">
            <v>39.42</v>
          </cell>
          <cell r="P56">
            <v>29.565000000000001</v>
          </cell>
        </row>
        <row r="57">
          <cell r="C57">
            <v>52.25</v>
          </cell>
          <cell r="G57">
            <v>29.681000000000001</v>
          </cell>
          <cell r="L57">
            <v>40.68</v>
          </cell>
          <cell r="P57">
            <v>30.51</v>
          </cell>
        </row>
        <row r="58">
          <cell r="C58">
            <v>60.75</v>
          </cell>
          <cell r="G58">
            <v>30.27</v>
          </cell>
          <cell r="L58">
            <v>40.840000000000003</v>
          </cell>
          <cell r="P58">
            <v>30.63</v>
          </cell>
        </row>
        <row r="59">
          <cell r="C59">
            <v>50.5</v>
          </cell>
          <cell r="G59">
            <v>30.708000000000002</v>
          </cell>
          <cell r="L59">
            <v>39.29</v>
          </cell>
          <cell r="P59">
            <v>29.468</v>
          </cell>
        </row>
        <row r="60">
          <cell r="C60">
            <v>39</v>
          </cell>
          <cell r="G60">
            <v>24.847000000000001</v>
          </cell>
          <cell r="L60">
            <v>38.5</v>
          </cell>
          <cell r="P60">
            <v>28.875</v>
          </cell>
        </row>
        <row r="61">
          <cell r="C61">
            <v>38.75</v>
          </cell>
          <cell r="G61">
            <v>24.074999999999999</v>
          </cell>
          <cell r="L61">
            <v>37.21</v>
          </cell>
          <cell r="P61">
            <v>27.908000000000001</v>
          </cell>
        </row>
        <row r="62">
          <cell r="C62">
            <v>40</v>
          </cell>
          <cell r="G62">
            <v>27.684999999999999</v>
          </cell>
          <cell r="L62">
            <v>37.71</v>
          </cell>
          <cell r="P62">
            <v>28.283000000000001</v>
          </cell>
        </row>
        <row r="63">
          <cell r="C63">
            <v>40.21</v>
          </cell>
          <cell r="G63">
            <v>26.272000000000002</v>
          </cell>
          <cell r="L63">
            <v>42.83</v>
          </cell>
          <cell r="P63">
            <v>32.123000000000005</v>
          </cell>
        </row>
        <row r="64">
          <cell r="C64">
            <v>38.69</v>
          </cell>
          <cell r="G64">
            <v>25.928000000000001</v>
          </cell>
          <cell r="L64">
            <v>53.58</v>
          </cell>
          <cell r="P64">
            <v>40.185000000000002</v>
          </cell>
        </row>
        <row r="65">
          <cell r="C65">
            <v>37.92</v>
          </cell>
          <cell r="G65">
            <v>25.647000000000002</v>
          </cell>
          <cell r="L65">
            <v>62.28</v>
          </cell>
          <cell r="P65">
            <v>46.71</v>
          </cell>
        </row>
        <row r="66">
          <cell r="C66">
            <v>36.65</v>
          </cell>
          <cell r="G66">
            <v>25.249000000000002</v>
          </cell>
          <cell r="L66">
            <v>51.76</v>
          </cell>
          <cell r="P66">
            <v>38.82</v>
          </cell>
        </row>
        <row r="67">
          <cell r="C67">
            <v>37.15</v>
          </cell>
          <cell r="G67">
            <v>25.598000000000003</v>
          </cell>
          <cell r="L67">
            <v>39.96</v>
          </cell>
          <cell r="P67">
            <v>29.97</v>
          </cell>
        </row>
        <row r="68">
          <cell r="C68">
            <v>42.19</v>
          </cell>
          <cell r="G68">
            <v>26.712</v>
          </cell>
          <cell r="L68">
            <v>39.69</v>
          </cell>
          <cell r="P68">
            <v>29.768000000000001</v>
          </cell>
        </row>
        <row r="69">
          <cell r="C69">
            <v>52.79</v>
          </cell>
          <cell r="G69">
            <v>29.934000000000001</v>
          </cell>
          <cell r="L69">
            <v>40.96</v>
          </cell>
          <cell r="P69">
            <v>30.72</v>
          </cell>
        </row>
        <row r="70">
          <cell r="C70">
            <v>61.37</v>
          </cell>
          <cell r="G70">
            <v>30.53</v>
          </cell>
          <cell r="L70">
            <v>41.14</v>
          </cell>
          <cell r="P70">
            <v>30.855</v>
          </cell>
        </row>
        <row r="71">
          <cell r="C71">
            <v>51</v>
          </cell>
          <cell r="G71">
            <v>30.983000000000001</v>
          </cell>
          <cell r="L71">
            <v>39.57</v>
          </cell>
          <cell r="P71">
            <v>29.678000000000001</v>
          </cell>
        </row>
        <row r="72">
          <cell r="C72">
            <v>39.380000000000003</v>
          </cell>
          <cell r="G72">
            <v>24.846</v>
          </cell>
          <cell r="L72">
            <v>38.78</v>
          </cell>
          <cell r="P72">
            <v>29.085000000000001</v>
          </cell>
        </row>
        <row r="73">
          <cell r="C73">
            <v>39.119999999999997</v>
          </cell>
          <cell r="G73">
            <v>24.553000000000001</v>
          </cell>
          <cell r="L73">
            <v>37.47</v>
          </cell>
          <cell r="P73">
            <v>28.103000000000002</v>
          </cell>
        </row>
        <row r="74">
          <cell r="C74">
            <v>40.369999999999997</v>
          </cell>
          <cell r="G74">
            <v>27.966000000000001</v>
          </cell>
          <cell r="L74">
            <v>37.97</v>
          </cell>
          <cell r="P74">
            <v>28.478000000000002</v>
          </cell>
        </row>
        <row r="75">
          <cell r="C75">
            <v>40.56</v>
          </cell>
          <cell r="G75">
            <v>26.356000000000002</v>
          </cell>
          <cell r="L75">
            <v>43.12</v>
          </cell>
          <cell r="P75">
            <v>32.340000000000003</v>
          </cell>
        </row>
        <row r="76">
          <cell r="C76">
            <v>39.020000000000003</v>
          </cell>
          <cell r="G76">
            <v>26.34</v>
          </cell>
          <cell r="L76">
            <v>53.94</v>
          </cell>
          <cell r="P76">
            <v>40.454999999999998</v>
          </cell>
        </row>
        <row r="77">
          <cell r="C77">
            <v>38.24</v>
          </cell>
          <cell r="G77">
            <v>25.925000000000001</v>
          </cell>
          <cell r="L77">
            <v>62.69</v>
          </cell>
          <cell r="P77">
            <v>47.018000000000001</v>
          </cell>
        </row>
        <row r="78">
          <cell r="C78">
            <v>36.950000000000003</v>
          </cell>
          <cell r="G78">
            <v>25.531000000000002</v>
          </cell>
          <cell r="L78">
            <v>52.1</v>
          </cell>
          <cell r="P78">
            <v>39.075000000000003</v>
          </cell>
        </row>
        <row r="79">
          <cell r="C79">
            <v>37.450000000000003</v>
          </cell>
          <cell r="G79">
            <v>25.885000000000002</v>
          </cell>
          <cell r="L79">
            <v>40.22</v>
          </cell>
          <cell r="P79">
            <v>30.164999999999999</v>
          </cell>
        </row>
        <row r="80">
          <cell r="C80">
            <v>42.53</v>
          </cell>
          <cell r="G80">
            <v>27.011000000000003</v>
          </cell>
          <cell r="L80">
            <v>39.94</v>
          </cell>
          <cell r="P80">
            <v>29.954999999999998</v>
          </cell>
        </row>
        <row r="81">
          <cell r="C81">
            <v>53.21</v>
          </cell>
          <cell r="G81">
            <v>29.827000000000002</v>
          </cell>
          <cell r="L81">
            <v>41.21</v>
          </cell>
          <cell r="P81">
            <v>30.908000000000001</v>
          </cell>
        </row>
        <row r="82">
          <cell r="C82">
            <v>61.85</v>
          </cell>
          <cell r="G82">
            <v>31.671000000000003</v>
          </cell>
          <cell r="L82">
            <v>41.39</v>
          </cell>
          <cell r="P82">
            <v>31.043000000000003</v>
          </cell>
        </row>
        <row r="83">
          <cell r="C83">
            <v>51.4</v>
          </cell>
          <cell r="G83">
            <v>31.363000000000003</v>
          </cell>
          <cell r="L83">
            <v>39.81</v>
          </cell>
          <cell r="P83">
            <v>29.858000000000001</v>
          </cell>
        </row>
        <row r="84">
          <cell r="C84">
            <v>39.68</v>
          </cell>
          <cell r="G84">
            <v>25.157</v>
          </cell>
          <cell r="L84">
            <v>39.01</v>
          </cell>
          <cell r="P84">
            <v>29.258000000000003</v>
          </cell>
        </row>
        <row r="85">
          <cell r="C85">
            <v>39.42</v>
          </cell>
          <cell r="G85">
            <v>24.864999999999998</v>
          </cell>
          <cell r="L85">
            <v>37.69</v>
          </cell>
          <cell r="P85">
            <v>28.267000000000003</v>
          </cell>
        </row>
        <row r="86">
          <cell r="C86">
            <v>40.68</v>
          </cell>
          <cell r="G86">
            <v>28.315000000000001</v>
          </cell>
          <cell r="L86">
            <v>38.19</v>
          </cell>
          <cell r="P86">
            <v>28.642000000000003</v>
          </cell>
        </row>
        <row r="87">
          <cell r="C87">
            <v>40.840000000000003</v>
          </cell>
          <cell r="G87">
            <v>26.746000000000002</v>
          </cell>
          <cell r="L87">
            <v>43.37</v>
          </cell>
          <cell r="P87">
            <v>32.527999999999999</v>
          </cell>
        </row>
        <row r="88">
          <cell r="C88">
            <v>39.29</v>
          </cell>
          <cell r="G88">
            <v>26.706</v>
          </cell>
          <cell r="L88">
            <v>54.25</v>
          </cell>
          <cell r="P88">
            <v>40.688000000000002</v>
          </cell>
        </row>
        <row r="89">
          <cell r="C89">
            <v>38.5</v>
          </cell>
          <cell r="G89">
            <v>26.277000000000001</v>
          </cell>
          <cell r="L89">
            <v>63.04</v>
          </cell>
          <cell r="P89">
            <v>47.28</v>
          </cell>
        </row>
        <row r="90">
          <cell r="C90">
            <v>37.21</v>
          </cell>
          <cell r="G90">
            <v>25.764000000000003</v>
          </cell>
          <cell r="L90">
            <v>52.38</v>
          </cell>
          <cell r="P90">
            <v>39.284999999999997</v>
          </cell>
        </row>
        <row r="91">
          <cell r="C91">
            <v>37.71</v>
          </cell>
          <cell r="G91">
            <v>26.361000000000001</v>
          </cell>
          <cell r="L91">
            <v>40.43</v>
          </cell>
          <cell r="P91">
            <v>30.323</v>
          </cell>
        </row>
        <row r="92">
          <cell r="C92">
            <v>42.83</v>
          </cell>
          <cell r="G92">
            <v>27.382000000000001</v>
          </cell>
          <cell r="L92">
            <v>40.15</v>
          </cell>
          <cell r="P92">
            <v>30.113000000000003</v>
          </cell>
        </row>
        <row r="93">
          <cell r="C93">
            <v>53.58</v>
          </cell>
          <cell r="G93">
            <v>30.274000000000001</v>
          </cell>
          <cell r="L93">
            <v>41.42</v>
          </cell>
          <cell r="P93">
            <v>31.065000000000001</v>
          </cell>
        </row>
        <row r="94">
          <cell r="C94">
            <v>62.28</v>
          </cell>
          <cell r="G94">
            <v>32.116</v>
          </cell>
          <cell r="L94">
            <v>41.58</v>
          </cell>
          <cell r="P94">
            <v>31.184999999999999</v>
          </cell>
        </row>
        <row r="95">
          <cell r="C95">
            <v>51.76</v>
          </cell>
          <cell r="G95">
            <v>31.82</v>
          </cell>
          <cell r="L95">
            <v>39.99</v>
          </cell>
          <cell r="P95">
            <v>29.993000000000002</v>
          </cell>
        </row>
        <row r="96">
          <cell r="C96">
            <v>39.96</v>
          </cell>
          <cell r="G96">
            <v>25.513000000000002</v>
          </cell>
          <cell r="L96">
            <v>39.19</v>
          </cell>
          <cell r="P96">
            <v>29.393000000000001</v>
          </cell>
        </row>
        <row r="97">
          <cell r="C97">
            <v>39.69</v>
          </cell>
          <cell r="G97">
            <v>25.211000000000002</v>
          </cell>
          <cell r="L97">
            <v>37.86</v>
          </cell>
          <cell r="P97">
            <v>28.395</v>
          </cell>
        </row>
        <row r="98">
          <cell r="C98">
            <v>40.96</v>
          </cell>
          <cell r="G98">
            <v>28.612000000000002</v>
          </cell>
          <cell r="L98">
            <v>38.36</v>
          </cell>
          <cell r="P98">
            <v>28.77</v>
          </cell>
        </row>
        <row r="99">
          <cell r="C99">
            <v>41.14</v>
          </cell>
          <cell r="G99">
            <v>27.383000000000003</v>
          </cell>
          <cell r="L99">
            <v>43.56</v>
          </cell>
          <cell r="P99">
            <v>32.67</v>
          </cell>
        </row>
        <row r="100">
          <cell r="C100">
            <v>39.57</v>
          </cell>
          <cell r="G100">
            <v>27.135000000000002</v>
          </cell>
          <cell r="L100">
            <v>54.49</v>
          </cell>
          <cell r="P100">
            <v>40.868000000000002</v>
          </cell>
        </row>
        <row r="101">
          <cell r="C101">
            <v>38.78</v>
          </cell>
          <cell r="G101">
            <v>26.676000000000002</v>
          </cell>
          <cell r="L101">
            <v>63.32</v>
          </cell>
          <cell r="P101">
            <v>47.49</v>
          </cell>
        </row>
        <row r="102">
          <cell r="C102">
            <v>37.47</v>
          </cell>
          <cell r="G102">
            <v>26.166</v>
          </cell>
          <cell r="L102">
            <v>52.61</v>
          </cell>
          <cell r="P102">
            <v>39.457999999999998</v>
          </cell>
        </row>
        <row r="103">
          <cell r="C103">
            <v>37.97</v>
          </cell>
          <cell r="G103">
            <v>26.734999999999999</v>
          </cell>
          <cell r="L103">
            <v>40.61</v>
          </cell>
          <cell r="P103">
            <v>30.458000000000002</v>
          </cell>
        </row>
        <row r="104">
          <cell r="C104">
            <v>43.12</v>
          </cell>
          <cell r="G104">
            <v>27.767000000000003</v>
          </cell>
          <cell r="L104">
            <v>40.33</v>
          </cell>
          <cell r="P104">
            <v>30.248000000000001</v>
          </cell>
        </row>
        <row r="105">
          <cell r="C105">
            <v>53.94</v>
          </cell>
          <cell r="G105">
            <v>30.697000000000003</v>
          </cell>
          <cell r="L105">
            <v>41.61</v>
          </cell>
          <cell r="P105">
            <v>31.208000000000002</v>
          </cell>
        </row>
        <row r="106">
          <cell r="C106">
            <v>62.69</v>
          </cell>
          <cell r="G106">
            <v>32.527999999999999</v>
          </cell>
          <cell r="L106">
            <v>41.77</v>
          </cell>
          <cell r="P106">
            <v>31.328000000000003</v>
          </cell>
        </row>
        <row r="107">
          <cell r="C107">
            <v>52.1</v>
          </cell>
          <cell r="G107">
            <v>31.872</v>
          </cell>
          <cell r="L107">
            <v>40.17</v>
          </cell>
          <cell r="P107">
            <v>30.128</v>
          </cell>
        </row>
        <row r="108">
          <cell r="C108">
            <v>40.22</v>
          </cell>
          <cell r="G108">
            <v>26.032</v>
          </cell>
          <cell r="L108">
            <v>39.36</v>
          </cell>
          <cell r="P108">
            <v>29.52</v>
          </cell>
        </row>
        <row r="109">
          <cell r="C109">
            <v>39.94</v>
          </cell>
          <cell r="G109">
            <v>25.495000000000001</v>
          </cell>
          <cell r="L109">
            <v>38.03</v>
          </cell>
          <cell r="P109">
            <v>28.523</v>
          </cell>
        </row>
        <row r="110">
          <cell r="C110">
            <v>41.21</v>
          </cell>
          <cell r="G110">
            <v>28.927000000000003</v>
          </cell>
          <cell r="L110">
            <v>38.54</v>
          </cell>
          <cell r="P110">
            <v>28.905000000000001</v>
          </cell>
        </row>
        <row r="111">
          <cell r="C111">
            <v>41.39</v>
          </cell>
          <cell r="G111">
            <v>27.574000000000002</v>
          </cell>
          <cell r="L111">
            <v>43.76</v>
          </cell>
          <cell r="P111">
            <v>32.82</v>
          </cell>
        </row>
        <row r="112">
          <cell r="C112">
            <v>39.81</v>
          </cell>
          <cell r="G112">
            <v>27.347000000000001</v>
          </cell>
          <cell r="L112">
            <v>54.74</v>
          </cell>
          <cell r="P112">
            <v>41.055</v>
          </cell>
        </row>
        <row r="113">
          <cell r="C113">
            <v>39.01</v>
          </cell>
          <cell r="G113">
            <v>26.748000000000001</v>
          </cell>
          <cell r="L113">
            <v>63.61</v>
          </cell>
          <cell r="P113">
            <v>47.708000000000006</v>
          </cell>
        </row>
        <row r="114">
          <cell r="C114">
            <v>37.69</v>
          </cell>
          <cell r="G114">
            <v>26.447000000000003</v>
          </cell>
          <cell r="L114">
            <v>52.85</v>
          </cell>
          <cell r="P114">
            <v>39.638000000000005</v>
          </cell>
        </row>
        <row r="115">
          <cell r="C115">
            <v>38.19</v>
          </cell>
          <cell r="G115">
            <v>26.933</v>
          </cell>
          <cell r="L115">
            <v>40.79</v>
          </cell>
          <cell r="P115">
            <v>30.593</v>
          </cell>
        </row>
        <row r="116">
          <cell r="C116">
            <v>43.37</v>
          </cell>
          <cell r="G116">
            <v>27.718</v>
          </cell>
          <cell r="L116">
            <v>40.51</v>
          </cell>
          <cell r="P116">
            <v>30.383000000000003</v>
          </cell>
        </row>
        <row r="117">
          <cell r="C117">
            <v>54.25</v>
          </cell>
          <cell r="G117">
            <v>31.38</v>
          </cell>
          <cell r="L117">
            <v>41.8</v>
          </cell>
          <cell r="P117">
            <v>31.35</v>
          </cell>
        </row>
        <row r="118">
          <cell r="C118">
            <v>63.04</v>
          </cell>
          <cell r="G118">
            <v>32.030999999999999</v>
          </cell>
          <cell r="L118">
            <v>41.97</v>
          </cell>
          <cell r="P118">
            <v>31.478000000000002</v>
          </cell>
        </row>
        <row r="119">
          <cell r="C119">
            <v>52.38</v>
          </cell>
          <cell r="G119">
            <v>32.451999999999998</v>
          </cell>
          <cell r="L119">
            <v>40.369999999999997</v>
          </cell>
          <cell r="P119">
            <v>30.278000000000002</v>
          </cell>
        </row>
        <row r="120">
          <cell r="C120">
            <v>40.43</v>
          </cell>
          <cell r="G120">
            <v>26.218</v>
          </cell>
          <cell r="L120">
            <v>39.549999999999997</v>
          </cell>
          <cell r="P120">
            <v>29.663</v>
          </cell>
        </row>
        <row r="121">
          <cell r="C121">
            <v>40.15</v>
          </cell>
          <cell r="G121">
            <v>25.461000000000002</v>
          </cell>
          <cell r="L121">
            <v>38.21</v>
          </cell>
          <cell r="P121">
            <v>28.658000000000001</v>
          </cell>
        </row>
        <row r="122">
          <cell r="C122">
            <v>41.42</v>
          </cell>
          <cell r="G122">
            <v>29.233000000000001</v>
          </cell>
          <cell r="L122">
            <v>38.71</v>
          </cell>
          <cell r="P122">
            <v>29.033000000000001</v>
          </cell>
        </row>
        <row r="123">
          <cell r="C123">
            <v>41.58</v>
          </cell>
          <cell r="G123">
            <v>27.779</v>
          </cell>
          <cell r="L123">
            <v>43.95</v>
          </cell>
          <cell r="P123">
            <v>32.963000000000001</v>
          </cell>
        </row>
        <row r="124">
          <cell r="C124">
            <v>39.99</v>
          </cell>
          <cell r="G124">
            <v>27.534000000000002</v>
          </cell>
          <cell r="L124">
            <v>54.98</v>
          </cell>
          <cell r="P124">
            <v>41.234999999999999</v>
          </cell>
        </row>
        <row r="125">
          <cell r="C125">
            <v>39.19</v>
          </cell>
          <cell r="G125">
            <v>26.942</v>
          </cell>
          <cell r="L125">
            <v>63.88</v>
          </cell>
          <cell r="P125">
            <v>47.91</v>
          </cell>
        </row>
        <row r="126">
          <cell r="C126">
            <v>37.86</v>
          </cell>
          <cell r="G126">
            <v>26.641000000000002</v>
          </cell>
          <cell r="L126">
            <v>53.07</v>
          </cell>
          <cell r="P126">
            <v>39.803000000000004</v>
          </cell>
        </row>
        <row r="127">
          <cell r="C127">
            <v>38.36</v>
          </cell>
          <cell r="G127">
            <v>27.05</v>
          </cell>
          <cell r="L127">
            <v>40.96</v>
          </cell>
          <cell r="P127">
            <v>30.72</v>
          </cell>
        </row>
        <row r="128">
          <cell r="C128">
            <v>43.56</v>
          </cell>
          <cell r="G128">
            <v>28.173000000000002</v>
          </cell>
          <cell r="L128">
            <v>40.67</v>
          </cell>
          <cell r="P128">
            <v>30.503</v>
          </cell>
        </row>
        <row r="129">
          <cell r="C129">
            <v>54.49</v>
          </cell>
          <cell r="G129">
            <v>31.626000000000001</v>
          </cell>
          <cell r="L129">
            <v>41.96</v>
          </cell>
          <cell r="P129">
            <v>31.47</v>
          </cell>
        </row>
        <row r="130">
          <cell r="C130">
            <v>63.32</v>
          </cell>
          <cell r="G130">
            <v>32.28</v>
          </cell>
          <cell r="L130">
            <v>42.12</v>
          </cell>
          <cell r="P130">
            <v>31.59</v>
          </cell>
        </row>
        <row r="131">
          <cell r="C131">
            <v>52.61</v>
          </cell>
          <cell r="G131">
            <v>32.701000000000001</v>
          </cell>
          <cell r="L131">
            <v>40.5</v>
          </cell>
          <cell r="P131">
            <v>30.375</v>
          </cell>
        </row>
        <row r="132">
          <cell r="C132">
            <v>40.61</v>
          </cell>
          <cell r="G132">
            <v>26.422000000000001</v>
          </cell>
          <cell r="L132">
            <v>39.68</v>
          </cell>
          <cell r="P132">
            <v>29.76</v>
          </cell>
        </row>
        <row r="133">
          <cell r="C133">
            <v>40.33</v>
          </cell>
          <cell r="G133">
            <v>25.673000000000002</v>
          </cell>
          <cell r="L133">
            <v>38.340000000000003</v>
          </cell>
          <cell r="P133">
            <v>28.754999999999999</v>
          </cell>
        </row>
        <row r="134">
          <cell r="C134">
            <v>41.61</v>
          </cell>
          <cell r="G134">
            <v>29.452000000000002</v>
          </cell>
          <cell r="L134">
            <v>38.840000000000003</v>
          </cell>
          <cell r="P134">
            <v>29.13</v>
          </cell>
        </row>
        <row r="135">
          <cell r="C135">
            <v>41.77</v>
          </cell>
          <cell r="G135">
            <v>27.835000000000001</v>
          </cell>
          <cell r="L135">
            <v>44.1</v>
          </cell>
          <cell r="P135">
            <v>33.075000000000003</v>
          </cell>
        </row>
        <row r="136">
          <cell r="C136">
            <v>40.17</v>
          </cell>
          <cell r="G136">
            <v>27.739000000000001</v>
          </cell>
          <cell r="L136">
            <v>55.16</v>
          </cell>
          <cell r="P136">
            <v>41.37</v>
          </cell>
        </row>
        <row r="137">
          <cell r="C137">
            <v>39.36</v>
          </cell>
          <cell r="G137">
            <v>27.268000000000001</v>
          </cell>
          <cell r="L137">
            <v>64.09</v>
          </cell>
          <cell r="P137">
            <v>48.068000000000005</v>
          </cell>
        </row>
        <row r="138">
          <cell r="C138">
            <v>38.03</v>
          </cell>
          <cell r="G138">
            <v>26.835000000000001</v>
          </cell>
          <cell r="L138">
            <v>53.25</v>
          </cell>
          <cell r="P138">
            <v>39.938000000000002</v>
          </cell>
        </row>
        <row r="139">
          <cell r="C139">
            <v>38.54</v>
          </cell>
          <cell r="G139">
            <v>27.261000000000003</v>
          </cell>
          <cell r="L139">
            <v>41.1</v>
          </cell>
          <cell r="P139">
            <v>30.824999999999999</v>
          </cell>
        </row>
        <row r="140">
          <cell r="C140">
            <v>43.76</v>
          </cell>
          <cell r="G140">
            <v>28.374000000000002</v>
          </cell>
          <cell r="L140">
            <v>40.81</v>
          </cell>
          <cell r="P140">
            <v>30.608000000000001</v>
          </cell>
        </row>
        <row r="141">
          <cell r="C141">
            <v>54.74</v>
          </cell>
          <cell r="G141">
            <v>31.856000000000002</v>
          </cell>
          <cell r="L141">
            <v>42.1</v>
          </cell>
          <cell r="P141">
            <v>31.574999999999999</v>
          </cell>
        </row>
        <row r="142">
          <cell r="C142">
            <v>63.61</v>
          </cell>
          <cell r="G142">
            <v>32.527999999999999</v>
          </cell>
          <cell r="L142">
            <v>42.26</v>
          </cell>
          <cell r="P142">
            <v>31.695</v>
          </cell>
        </row>
        <row r="143">
          <cell r="C143">
            <v>52.85</v>
          </cell>
          <cell r="G143">
            <v>32.948</v>
          </cell>
          <cell r="L143">
            <v>40.64</v>
          </cell>
          <cell r="P143">
            <v>30.48</v>
          </cell>
        </row>
        <row r="144">
          <cell r="C144">
            <v>40.79</v>
          </cell>
          <cell r="G144">
            <v>26.41</v>
          </cell>
          <cell r="L144">
            <v>39.82</v>
          </cell>
          <cell r="P144">
            <v>29.864999999999998</v>
          </cell>
        </row>
        <row r="145">
          <cell r="C145">
            <v>40.51</v>
          </cell>
          <cell r="G145">
            <v>26.086000000000002</v>
          </cell>
          <cell r="L145">
            <v>38.47</v>
          </cell>
          <cell r="P145">
            <v>28.853000000000002</v>
          </cell>
        </row>
        <row r="146">
          <cell r="C146">
            <v>41.8</v>
          </cell>
          <cell r="G146">
            <v>29.67</v>
          </cell>
          <cell r="L146">
            <v>38.97</v>
          </cell>
          <cell r="P146">
            <v>29.228000000000002</v>
          </cell>
        </row>
        <row r="147">
          <cell r="C147">
            <v>41.97</v>
          </cell>
          <cell r="G147">
            <v>28.041</v>
          </cell>
          <cell r="L147">
            <v>44.25</v>
          </cell>
          <cell r="P147">
            <v>33.188000000000002</v>
          </cell>
        </row>
        <row r="148">
          <cell r="C148">
            <v>40.369999999999997</v>
          </cell>
          <cell r="G148">
            <v>27.941000000000003</v>
          </cell>
          <cell r="L148">
            <v>55.34</v>
          </cell>
          <cell r="P148">
            <v>41.505000000000003</v>
          </cell>
        </row>
        <row r="149">
          <cell r="C149">
            <v>39.549999999999997</v>
          </cell>
          <cell r="G149">
            <v>27.47</v>
          </cell>
          <cell r="L149">
            <v>64.31</v>
          </cell>
          <cell r="P149">
            <v>48.233000000000004</v>
          </cell>
        </row>
        <row r="150">
          <cell r="C150">
            <v>38.21</v>
          </cell>
          <cell r="G150">
            <v>27.027000000000001</v>
          </cell>
          <cell r="L150">
            <v>53.42</v>
          </cell>
          <cell r="P150">
            <v>40.064999999999998</v>
          </cell>
        </row>
        <row r="151">
          <cell r="C151">
            <v>38.71</v>
          </cell>
          <cell r="G151">
            <v>27.475000000000001</v>
          </cell>
          <cell r="L151">
            <v>41.23</v>
          </cell>
          <cell r="P151">
            <v>30.923000000000002</v>
          </cell>
        </row>
        <row r="152">
          <cell r="C152">
            <v>43.95</v>
          </cell>
          <cell r="G152">
            <v>28.589000000000002</v>
          </cell>
          <cell r="L152">
            <v>40.94</v>
          </cell>
          <cell r="P152">
            <v>30.704999999999998</v>
          </cell>
        </row>
        <row r="153">
          <cell r="C153">
            <v>54.98</v>
          </cell>
          <cell r="G153">
            <v>31.657</v>
          </cell>
          <cell r="L153">
            <v>42.24</v>
          </cell>
          <cell r="P153">
            <v>31.68</v>
          </cell>
        </row>
        <row r="154">
          <cell r="C154">
            <v>63.88</v>
          </cell>
          <cell r="G154">
            <v>33.518000000000001</v>
          </cell>
          <cell r="L154">
            <v>42.42</v>
          </cell>
          <cell r="P154">
            <v>31.815000000000001</v>
          </cell>
        </row>
        <row r="155">
          <cell r="C155">
            <v>53.07</v>
          </cell>
          <cell r="G155">
            <v>33.213000000000001</v>
          </cell>
          <cell r="L155">
            <v>40.79</v>
          </cell>
          <cell r="P155">
            <v>30.593</v>
          </cell>
        </row>
        <row r="156">
          <cell r="C156">
            <v>40.96</v>
          </cell>
          <cell r="G156">
            <v>26.607000000000003</v>
          </cell>
          <cell r="L156">
            <v>39.96</v>
          </cell>
          <cell r="P156">
            <v>29.97</v>
          </cell>
        </row>
        <row r="157">
          <cell r="C157">
            <v>40.67</v>
          </cell>
          <cell r="G157">
            <v>26.286000000000001</v>
          </cell>
          <cell r="L157">
            <v>38.6</v>
          </cell>
          <cell r="P157">
            <v>28.95</v>
          </cell>
        </row>
        <row r="158">
          <cell r="C158">
            <v>41.96</v>
          </cell>
          <cell r="G158">
            <v>29.896000000000001</v>
          </cell>
          <cell r="L158">
            <v>39.11</v>
          </cell>
          <cell r="P158">
            <v>29.333000000000002</v>
          </cell>
        </row>
        <row r="159">
          <cell r="C159">
            <v>42.12</v>
          </cell>
          <cell r="G159">
            <v>28.261000000000003</v>
          </cell>
          <cell r="L159">
            <v>44.39</v>
          </cell>
          <cell r="P159">
            <v>33.292999999999999</v>
          </cell>
        </row>
        <row r="160">
          <cell r="C160">
            <v>40.5</v>
          </cell>
          <cell r="G160">
            <v>28.174000000000003</v>
          </cell>
          <cell r="L160">
            <v>55.52</v>
          </cell>
          <cell r="P160">
            <v>41.64</v>
          </cell>
        </row>
        <row r="161">
          <cell r="C161">
            <v>39.68</v>
          </cell>
          <cell r="G161">
            <v>27.672000000000001</v>
          </cell>
          <cell r="L161">
            <v>64.510000000000005</v>
          </cell>
          <cell r="P161">
            <v>48.383000000000003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37.299996185302732</v>
          </cell>
          <cell r="G7">
            <v>19.995443344116211</v>
          </cell>
          <cell r="L7">
            <v>0</v>
          </cell>
          <cell r="P7">
            <v>0</v>
          </cell>
        </row>
        <row r="8">
          <cell r="C8">
            <v>38.399996185302733</v>
          </cell>
          <cell r="G8">
            <v>19.995443344116211</v>
          </cell>
          <cell r="L8">
            <v>0</v>
          </cell>
          <cell r="P8">
            <v>0</v>
          </cell>
        </row>
        <row r="9">
          <cell r="C9">
            <v>38.399992370605467</v>
          </cell>
          <cell r="G9">
            <v>19.995443344116211</v>
          </cell>
          <cell r="L9">
            <v>41.802500000000101</v>
          </cell>
          <cell r="P9">
            <v>41.802500000000101</v>
          </cell>
        </row>
        <row r="10">
          <cell r="C10">
            <v>38.399996185302733</v>
          </cell>
          <cell r="G10">
            <v>20.000303268432617</v>
          </cell>
          <cell r="L10">
            <v>52.046322097304234</v>
          </cell>
          <cell r="P10">
            <v>37.589010403608611</v>
          </cell>
        </row>
        <row r="11">
          <cell r="C11">
            <v>35.999989700317386</v>
          </cell>
          <cell r="G11">
            <v>20.004262924194336</v>
          </cell>
          <cell r="L11">
            <v>52.25371820190135</v>
          </cell>
          <cell r="P11">
            <v>37.738796479150977</v>
          </cell>
        </row>
        <row r="12">
          <cell r="C12">
            <v>35.999989700317386</v>
          </cell>
          <cell r="G12">
            <v>20.002470016479492</v>
          </cell>
          <cell r="L12">
            <v>51.587686085628043</v>
          </cell>
          <cell r="P12">
            <v>37.257773284064697</v>
          </cell>
        </row>
        <row r="13">
          <cell r="C13">
            <v>38.399992370605467</v>
          </cell>
          <cell r="G13">
            <v>19.995857238769531</v>
          </cell>
          <cell r="L13">
            <v>48.839195920605043</v>
          </cell>
          <cell r="P13">
            <v>36.62939694045378</v>
          </cell>
        </row>
        <row r="14">
          <cell r="C14">
            <v>38.399996185302733</v>
          </cell>
          <cell r="G14">
            <v>20.004755020141602</v>
          </cell>
          <cell r="L14">
            <v>49.681059309624899</v>
          </cell>
          <cell r="P14">
            <v>37.260794482218678</v>
          </cell>
        </row>
        <row r="15">
          <cell r="C15">
            <v>38.399996185302733</v>
          </cell>
          <cell r="G15">
            <v>20.004755020141602</v>
          </cell>
          <cell r="L15">
            <v>50.501038926688636</v>
          </cell>
          <cell r="P15">
            <v>37.875779195016477</v>
          </cell>
        </row>
        <row r="16">
          <cell r="C16">
            <v>38.399996185302733</v>
          </cell>
          <cell r="G16">
            <v>20.004755020141602</v>
          </cell>
          <cell r="L16">
            <v>47.336537091022905</v>
          </cell>
          <cell r="P16">
            <v>38.460936386456112</v>
          </cell>
        </row>
        <row r="17">
          <cell r="C17">
            <v>38.399996185302733</v>
          </cell>
          <cell r="G17">
            <v>20.002511978149414</v>
          </cell>
          <cell r="L17">
            <v>48.055691589896234</v>
          </cell>
          <cell r="P17">
            <v>39.045249416790689</v>
          </cell>
        </row>
        <row r="18">
          <cell r="C18">
            <v>41.799996490478513</v>
          </cell>
          <cell r="G18">
            <v>32.717454833984377</v>
          </cell>
          <cell r="L18">
            <v>48.267341778490241</v>
          </cell>
          <cell r="P18">
            <v>39.217215195023321</v>
          </cell>
        </row>
        <row r="19">
          <cell r="C19">
            <v>41.799996490478513</v>
          </cell>
          <cell r="G19">
            <v>32.71628372192383</v>
          </cell>
          <cell r="L19">
            <v>53.068428228436261</v>
          </cell>
          <cell r="P19">
            <v>39.801321171327196</v>
          </cell>
        </row>
        <row r="20">
          <cell r="C20">
            <v>53.490000762939452</v>
          </cell>
          <cell r="G20">
            <v>32.719999237060549</v>
          </cell>
          <cell r="L20">
            <v>58.251348664511731</v>
          </cell>
          <cell r="P20">
            <v>43.688511498383804</v>
          </cell>
        </row>
        <row r="21">
          <cell r="C21">
            <v>53.490000762939452</v>
          </cell>
          <cell r="G21">
            <v>32.719999237060549</v>
          </cell>
          <cell r="L21">
            <v>61.867930150211166</v>
          </cell>
          <cell r="P21">
            <v>46.400947612658378</v>
          </cell>
        </row>
        <row r="22">
          <cell r="C22">
            <v>53.490000762939452</v>
          </cell>
          <cell r="G22">
            <v>32.719999237060549</v>
          </cell>
          <cell r="L22">
            <v>50.475760847501761</v>
          </cell>
          <cell r="P22">
            <v>46.782412492806507</v>
          </cell>
        </row>
        <row r="23">
          <cell r="C23">
            <v>53.490000762939452</v>
          </cell>
          <cell r="G23">
            <v>32.719999237060549</v>
          </cell>
          <cell r="L23">
            <v>49.317745158256962</v>
          </cell>
          <cell r="P23">
            <v>45.709129658872307</v>
          </cell>
        </row>
        <row r="24">
          <cell r="C24">
            <v>53.490000762939452</v>
          </cell>
          <cell r="G24">
            <v>32.71500198364258</v>
          </cell>
          <cell r="L24">
            <v>47.696950016071447</v>
          </cell>
          <cell r="P24">
            <v>44.206929283188174</v>
          </cell>
        </row>
        <row r="25">
          <cell r="C25">
            <v>41.800000305175779</v>
          </cell>
          <cell r="G25">
            <v>32.722497863769533</v>
          </cell>
          <cell r="L25">
            <v>45.921339427232972</v>
          </cell>
          <cell r="P25">
            <v>42.561241420362265</v>
          </cell>
        </row>
        <row r="26">
          <cell r="C26">
            <v>41.800000305175779</v>
          </cell>
          <cell r="G26">
            <v>32.719999237060549</v>
          </cell>
          <cell r="L26">
            <v>45.996922460389541</v>
          </cell>
          <cell r="P26">
            <v>42.631293987678106</v>
          </cell>
        </row>
        <row r="27">
          <cell r="C27">
            <v>53.490000762939452</v>
          </cell>
          <cell r="G27">
            <v>32.722501678466799</v>
          </cell>
          <cell r="L27">
            <v>46.457878365250387</v>
          </cell>
          <cell r="P27">
            <v>43.05852141169548</v>
          </cell>
        </row>
        <row r="28">
          <cell r="C28">
            <v>53.490000762939452</v>
          </cell>
          <cell r="G28">
            <v>32.715000076293947</v>
          </cell>
          <cell r="L28">
            <v>46.996265188235377</v>
          </cell>
          <cell r="P28">
            <v>43.557514076901079</v>
          </cell>
        </row>
        <row r="29">
          <cell r="C29">
            <v>53.490000762939452</v>
          </cell>
          <cell r="G29">
            <v>32.715000076293947</v>
          </cell>
          <cell r="L29">
            <v>47.488872252792667</v>
          </cell>
          <cell r="P29">
            <v>44.014076722100526</v>
          </cell>
        </row>
        <row r="30">
          <cell r="C30">
            <v>53.490000762939452</v>
          </cell>
          <cell r="G30">
            <v>32.715000076293947</v>
          </cell>
          <cell r="L30">
            <v>47.611239169710203</v>
          </cell>
          <cell r="P30">
            <v>44.127489962170429</v>
          </cell>
        </row>
        <row r="31">
          <cell r="C31">
            <v>53.490000762939452</v>
          </cell>
          <cell r="G31">
            <v>32.722501678466799</v>
          </cell>
          <cell r="L31">
            <v>48.259610734203726</v>
          </cell>
          <cell r="P31">
            <v>44.72841970487174</v>
          </cell>
        </row>
        <row r="32">
          <cell r="C32">
            <v>41.800000305175779</v>
          </cell>
          <cell r="G32">
            <v>32.719999237060549</v>
          </cell>
          <cell r="L32">
            <v>51.085132863260299</v>
          </cell>
          <cell r="P32">
            <v>47.347196312290031</v>
          </cell>
        </row>
        <row r="33">
          <cell r="C33">
            <v>41.800000305175779</v>
          </cell>
          <cell r="G33">
            <v>32.720001144409181</v>
          </cell>
          <cell r="L33">
            <v>53.471769008879214</v>
          </cell>
          <cell r="P33">
            <v>49.559200544814878</v>
          </cell>
        </row>
        <row r="34">
          <cell r="C34">
            <v>53.490000762939452</v>
          </cell>
          <cell r="G34">
            <v>32.715000076293947</v>
          </cell>
          <cell r="L34">
            <v>51.655185361604076</v>
          </cell>
          <cell r="P34">
            <v>46.357217632208787</v>
          </cell>
        </row>
        <row r="35">
          <cell r="C35">
            <v>53.490000762939452</v>
          </cell>
          <cell r="G35">
            <v>32.719999237060549</v>
          </cell>
          <cell r="L35">
            <v>50.408468568033626</v>
          </cell>
          <cell r="P35">
            <v>45.238369227722487</v>
          </cell>
        </row>
        <row r="36">
          <cell r="C36">
            <v>53.490000762939452</v>
          </cell>
          <cell r="G36">
            <v>32.719999237060549</v>
          </cell>
          <cell r="L36">
            <v>48.414919854350352</v>
          </cell>
          <cell r="P36">
            <v>43.449287048775957</v>
          </cell>
        </row>
        <row r="37">
          <cell r="C37">
            <v>53.490000762939452</v>
          </cell>
          <cell r="G37">
            <v>32.719999237060549</v>
          </cell>
          <cell r="L37">
            <v>45.325560845427589</v>
          </cell>
          <cell r="P37">
            <v>40.676785374101684</v>
          </cell>
        </row>
        <row r="38">
          <cell r="C38">
            <v>53.489499999999872</v>
          </cell>
          <cell r="G38">
            <v>32.715000000000082</v>
          </cell>
          <cell r="L38">
            <v>45.376825787870764</v>
          </cell>
          <cell r="P38">
            <v>40.722792373730172</v>
          </cell>
        </row>
        <row r="39">
          <cell r="C39">
            <v>68.026618957519531</v>
          </cell>
          <cell r="G39">
            <v>21.204057150753577</v>
          </cell>
          <cell r="L39">
            <v>45.954830110999239</v>
          </cell>
          <cell r="P39">
            <v>41.241514202178806</v>
          </cell>
        </row>
        <row r="40">
          <cell r="C40">
            <v>67.379989624023438</v>
          </cell>
          <cell r="G40">
            <v>21.288551860033884</v>
          </cell>
          <cell r="L40">
            <v>46.564516330189157</v>
          </cell>
          <cell r="P40">
            <v>41.788668501451809</v>
          </cell>
        </row>
        <row r="41">
          <cell r="C41">
            <v>67.049057006835938</v>
          </cell>
          <cell r="G41">
            <v>21.017205442292909</v>
          </cell>
          <cell r="L41">
            <v>47.103522012370107</v>
          </cell>
          <cell r="P41">
            <v>42.272391549562919</v>
          </cell>
        </row>
        <row r="42">
          <cell r="C42">
            <v>56.404271697998048</v>
          </cell>
          <cell r="G42">
            <v>20.662736735640593</v>
          </cell>
          <cell r="L42">
            <v>46.851575042576798</v>
          </cell>
          <cell r="P42">
            <v>42.046285294620205</v>
          </cell>
        </row>
        <row r="43">
          <cell r="C43">
            <v>57.29928894042969</v>
          </cell>
          <cell r="G43">
            <v>21.018909707918226</v>
          </cell>
          <cell r="L43">
            <v>47.042042503510125</v>
          </cell>
          <cell r="P43">
            <v>42.21721763135524</v>
          </cell>
        </row>
        <row r="44">
          <cell r="C44">
            <v>58.154392242431641</v>
          </cell>
          <cell r="G44">
            <v>21.365824161291343</v>
          </cell>
          <cell r="L44">
            <v>49.9745472930327</v>
          </cell>
          <cell r="P44">
            <v>44.8489526988755</v>
          </cell>
        </row>
        <row r="45">
          <cell r="C45">
            <v>51.281248515274818</v>
          </cell>
          <cell r="G45">
            <v>21.695912833385499</v>
          </cell>
          <cell r="L45">
            <v>52.312733792171414</v>
          </cell>
          <cell r="P45">
            <v>46.947325198102554</v>
          </cell>
        </row>
        <row r="46">
          <cell r="C46">
            <v>52.060332555720919</v>
          </cell>
          <cell r="G46">
            <v>22.025525312035775</v>
          </cell>
          <cell r="L46">
            <v>50.168820902177536</v>
          </cell>
          <cell r="P46">
            <v>46.101078666865845</v>
          </cell>
        </row>
        <row r="47">
          <cell r="C47">
            <v>52.289620260031093</v>
          </cell>
          <cell r="G47">
            <v>22.122531648474695</v>
          </cell>
          <cell r="L47">
            <v>48.986606867934995</v>
          </cell>
          <cell r="P47">
            <v>45.014719824588909</v>
          </cell>
        </row>
        <row r="48">
          <cell r="C48">
            <v>61.232801802041841</v>
          </cell>
          <cell r="G48">
            <v>22.45202732741534</v>
          </cell>
          <cell r="L48">
            <v>47.098118529073872</v>
          </cell>
          <cell r="P48">
            <v>43.279352161851662</v>
          </cell>
        </row>
        <row r="49">
          <cell r="C49">
            <v>67.213094612898161</v>
          </cell>
          <cell r="G49">
            <v>24.644801358062658</v>
          </cell>
          <cell r="L49">
            <v>44.172516315139738</v>
          </cell>
          <cell r="P49">
            <v>40.59096093823652</v>
          </cell>
        </row>
        <row r="50">
          <cell r="C50">
            <v>71.386073250243655</v>
          </cell>
          <cell r="G50">
            <v>26.174893525089342</v>
          </cell>
          <cell r="L50">
            <v>44.221440333170563</v>
          </cell>
          <cell r="P50">
            <v>40.635918143994573</v>
          </cell>
        </row>
        <row r="51">
          <cell r="C51">
            <v>52.93799308396526</v>
          </cell>
          <cell r="G51">
            <v>27.084554601098507</v>
          </cell>
          <cell r="L51">
            <v>44.769409789539203</v>
          </cell>
          <cell r="P51">
            <v>41.139457644441428</v>
          </cell>
        </row>
        <row r="52">
          <cell r="C52">
            <v>51.723488824513403</v>
          </cell>
          <cell r="G52">
            <v>26.463180328820812</v>
          </cell>
          <cell r="L52">
            <v>45.347890983312773</v>
          </cell>
          <cell r="P52">
            <v>41.671034957638767</v>
          </cell>
        </row>
        <row r="53">
          <cell r="C53">
            <v>50.023630504660304</v>
          </cell>
          <cell r="G53">
            <v>25.593485374477364</v>
          </cell>
          <cell r="L53">
            <v>45.859599662101061</v>
          </cell>
          <cell r="P53">
            <v>42.141253743552326</v>
          </cell>
        </row>
        <row r="54">
          <cell r="C54">
            <v>48.161404765146777</v>
          </cell>
          <cell r="G54">
            <v>24.64071871705184</v>
          </cell>
          <cell r="L54">
            <v>45.622331166130529</v>
          </cell>
          <cell r="P54">
            <v>41.923223233741567</v>
          </cell>
        </row>
        <row r="55">
          <cell r="C55">
            <v>48.240674775530493</v>
          </cell>
          <cell r="G55">
            <v>24.681275466550485</v>
          </cell>
          <cell r="L55">
            <v>45.803171901354418</v>
          </cell>
          <cell r="P55">
            <v>42.08940120665001</v>
          </cell>
        </row>
        <row r="56">
          <cell r="C56">
            <v>48.72411633428699</v>
          </cell>
          <cell r="G56">
            <v>24.928617659402647</v>
          </cell>
          <cell r="L56">
            <v>48.443562414020825</v>
          </cell>
          <cell r="P56">
            <v>44.515706002073188</v>
          </cell>
        </row>
        <row r="57">
          <cell r="C57">
            <v>49.288765929124907</v>
          </cell>
          <cell r="G57">
            <v>25.217508149784837</v>
          </cell>
          <cell r="L57">
            <v>50.668458701568035</v>
          </cell>
          <cell r="P57">
            <v>46.560205293332793</v>
          </cell>
        </row>
        <row r="58">
          <cell r="C58">
            <v>49.805402606587435</v>
          </cell>
          <cell r="G58">
            <v>25.481833891742408</v>
          </cell>
          <cell r="L58">
            <v>44.30889692084201</v>
          </cell>
          <cell r="P58">
            <v>42.093452074799906</v>
          </cell>
        </row>
        <row r="59">
          <cell r="C59">
            <v>49.93373864140338</v>
          </cell>
          <cell r="G59">
            <v>25.547494188624988</v>
          </cell>
          <cell r="L59">
            <v>43.313082880403002</v>
          </cell>
          <cell r="P59">
            <v>41.147428736382849</v>
          </cell>
        </row>
        <row r="60">
          <cell r="C60">
            <v>50.613738087091711</v>
          </cell>
          <cell r="G60">
            <v>25.895400881767852</v>
          </cell>
          <cell r="L60">
            <v>41.703640063888749</v>
          </cell>
          <cell r="P60">
            <v>39.618458060694309</v>
          </cell>
        </row>
        <row r="61">
          <cell r="C61">
            <v>53.577090563907142</v>
          </cell>
          <cell r="G61">
            <v>27.411534707115283</v>
          </cell>
          <cell r="L61">
            <v>39.194140360708211</v>
          </cell>
          <cell r="P61">
            <v>37.234433342672801</v>
          </cell>
        </row>
        <row r="62">
          <cell r="C62">
            <v>56.0801479849221</v>
          </cell>
          <cell r="G62">
            <v>28.692168736471771</v>
          </cell>
          <cell r="L62">
            <v>39.254506818483243</v>
          </cell>
          <cell r="P62">
            <v>37.291781477559077</v>
          </cell>
        </row>
        <row r="63">
          <cell r="C63">
            <v>54.304169226301724</v>
          </cell>
          <cell r="G63">
            <v>26.489838646976448</v>
          </cell>
          <cell r="L63">
            <v>39.748562193991006</v>
          </cell>
          <cell r="P63">
            <v>37.761134084291456</v>
          </cell>
        </row>
        <row r="64">
          <cell r="C64">
            <v>52.993518238189203</v>
          </cell>
          <cell r="G64">
            <v>25.850496701555706</v>
          </cell>
          <cell r="L64">
            <v>40.267090878033834</v>
          </cell>
          <cell r="P64">
            <v>38.253736334132142</v>
          </cell>
        </row>
        <row r="65">
          <cell r="C65">
            <v>50.897736257137552</v>
          </cell>
          <cell r="G65">
            <v>24.828164027871974</v>
          </cell>
          <cell r="L65">
            <v>40.726851377292157</v>
          </cell>
          <cell r="P65">
            <v>38.690508808427545</v>
          </cell>
        </row>
        <row r="66">
          <cell r="C66">
            <v>47.649948581090548</v>
          </cell>
          <cell r="G66">
            <v>23.243877356629532</v>
          </cell>
          <cell r="L66">
            <v>40.537758340394561</v>
          </cell>
          <cell r="P66">
            <v>38.510870423374833</v>
          </cell>
        </row>
        <row r="67">
          <cell r="C67">
            <v>47.703842494941057</v>
          </cell>
          <cell r="G67">
            <v>23.270167070702957</v>
          </cell>
          <cell r="L67">
            <v>40.709672585320227</v>
          </cell>
          <cell r="P67">
            <v>38.674188956054216</v>
          </cell>
        </row>
        <row r="68">
          <cell r="C68">
            <v>48.311488065409456</v>
          </cell>
          <cell r="G68">
            <v>23.566579544102172</v>
          </cell>
          <cell r="L68">
            <v>42.954025549272203</v>
          </cell>
          <cell r="P68">
            <v>40.806324271808592</v>
          </cell>
        </row>
        <row r="69">
          <cell r="C69">
            <v>48.952440244557835</v>
          </cell>
          <cell r="G69">
            <v>23.879239143686746</v>
          </cell>
          <cell r="L69">
            <v>44.890058510091599</v>
          </cell>
          <cell r="P69">
            <v>42.645555584587015</v>
          </cell>
        </row>
        <row r="70">
          <cell r="C70">
            <v>49.519087243773704</v>
          </cell>
          <cell r="G70">
            <v>24.155652314035954</v>
          </cell>
          <cell r="L70">
            <v>45.398077286645687</v>
          </cell>
          <cell r="P70">
            <v>43.128173422313402</v>
          </cell>
        </row>
        <row r="71">
          <cell r="C71">
            <v>49.254219916555094</v>
          </cell>
          <cell r="G71">
            <v>24.026448739782971</v>
          </cell>
          <cell r="L71">
            <v>44.382497493327854</v>
          </cell>
          <cell r="P71">
            <v>42.163372618661462</v>
          </cell>
        </row>
        <row r="72">
          <cell r="C72">
            <v>49.454454939587571</v>
          </cell>
          <cell r="G72">
            <v>24.124124360774424</v>
          </cell>
          <cell r="L72">
            <v>42.753239289068119</v>
          </cell>
          <cell r="P72">
            <v>40.615577324614712</v>
          </cell>
        </row>
        <row r="73">
          <cell r="C73">
            <v>52.537344590111303</v>
          </cell>
          <cell r="G73">
            <v>25.627972970786001</v>
          </cell>
          <cell r="L73">
            <v>40.220741696560275</v>
          </cell>
          <cell r="P73">
            <v>38.209704611732256</v>
          </cell>
        </row>
        <row r="74">
          <cell r="C74">
            <v>54.995438089205848</v>
          </cell>
          <cell r="G74">
            <v>26.827042970344316</v>
          </cell>
          <cell r="L74">
            <v>40.26511552098998</v>
          </cell>
          <cell r="P74">
            <v>38.251859744940482</v>
          </cell>
        </row>
        <row r="75">
          <cell r="C75">
            <v>52.880649059051997</v>
          </cell>
          <cell r="G75">
            <v>27.118281568744614</v>
          </cell>
          <cell r="L75">
            <v>40.742601358046791</v>
          </cell>
          <cell r="P75">
            <v>38.705471290144452</v>
          </cell>
        </row>
        <row r="76">
          <cell r="C76">
            <v>51.634531563499046</v>
          </cell>
          <cell r="G76">
            <v>26.479246955640537</v>
          </cell>
          <cell r="L76">
            <v>41.244078414017871</v>
          </cell>
          <cell r="P76">
            <v>39.181874493316975</v>
          </cell>
        </row>
        <row r="77">
          <cell r="C77">
            <v>49.643962773888674</v>
          </cell>
          <cell r="G77">
            <v>25.458442448148038</v>
          </cell>
          <cell r="L77">
            <v>41.685013330549609</v>
          </cell>
          <cell r="P77">
            <v>39.600762664022128</v>
          </cell>
        </row>
        <row r="78">
          <cell r="C78">
            <v>46.560219899741888</v>
          </cell>
          <cell r="G78">
            <v>23.877035846021482</v>
          </cell>
          <cell r="L78">
            <v>41.475878990522148</v>
          </cell>
          <cell r="P78">
            <v>39.402085040996042</v>
          </cell>
        </row>
        <row r="79">
          <cell r="C79">
            <v>46.611788459287887</v>
          </cell>
          <cell r="G79">
            <v>23.903481261173276</v>
          </cell>
          <cell r="L79">
            <v>41.627802544204563</v>
          </cell>
          <cell r="P79">
            <v>39.546412416994336</v>
          </cell>
        </row>
        <row r="80">
          <cell r="C80">
            <v>47.189377886271046</v>
          </cell>
          <cell r="G80">
            <v>24.199680967318486</v>
          </cell>
          <cell r="L80">
            <v>43.969151019396371</v>
          </cell>
          <cell r="P80">
            <v>41.770693468426551</v>
          </cell>
        </row>
        <row r="81">
          <cell r="C81">
            <v>47.799128333762113</v>
          </cell>
          <cell r="G81">
            <v>24.512373504493393</v>
          </cell>
          <cell r="L81">
            <v>45.88894280108358</v>
          </cell>
          <cell r="P81">
            <v>43.594495661029399</v>
          </cell>
        </row>
        <row r="82">
          <cell r="C82">
            <v>48.338496941133556</v>
          </cell>
          <cell r="G82">
            <v>24.788972790324898</v>
          </cell>
          <cell r="L82">
            <v>46.424671830595422</v>
          </cell>
          <cell r="P82">
            <v>44.103438239065646</v>
          </cell>
        </row>
        <row r="83">
          <cell r="C83">
            <v>48.088403121056508</v>
          </cell>
          <cell r="G83">
            <v>24.660719549259746</v>
          </cell>
          <cell r="L83">
            <v>45.408621241205289</v>
          </cell>
          <cell r="P83">
            <v>43.13819017914502</v>
          </cell>
        </row>
        <row r="84">
          <cell r="C84">
            <v>48.279019031157361</v>
          </cell>
          <cell r="G84">
            <v>24.758471298029416</v>
          </cell>
          <cell r="L84">
            <v>43.779742812870623</v>
          </cell>
          <cell r="P84">
            <v>41.59075567222709</v>
          </cell>
        </row>
        <row r="85">
          <cell r="C85">
            <v>51.062133355319247</v>
          </cell>
          <cell r="G85">
            <v>26.185709412984227</v>
          </cell>
          <cell r="L85">
            <v>41.128725752310991</v>
          </cell>
          <cell r="P85">
            <v>39.072289464695437</v>
          </cell>
        </row>
        <row r="86">
          <cell r="C86">
            <v>53.407294307058201</v>
          </cell>
          <cell r="G86">
            <v>27.388356054901642</v>
          </cell>
          <cell r="L86">
            <v>41.171518590965299</v>
          </cell>
          <cell r="P86">
            <v>39.11294266141703</v>
          </cell>
        </row>
        <row r="87">
          <cell r="C87">
            <v>48.352083764868844</v>
          </cell>
          <cell r="G87">
            <v>27.693060575526257</v>
          </cell>
          <cell r="L87">
            <v>41.646755606175645</v>
          </cell>
          <cell r="P87">
            <v>39.564417825866862</v>
          </cell>
        </row>
        <row r="88">
          <cell r="C88">
            <v>47.265401693239781</v>
          </cell>
          <cell r="G88">
            <v>27.070676800251874</v>
          </cell>
          <cell r="L88">
            <v>42.145964417439849</v>
          </cell>
          <cell r="P88">
            <v>40.038666196567853</v>
          </cell>
        </row>
        <row r="89">
          <cell r="C89">
            <v>45.509097219718598</v>
          </cell>
          <cell r="G89">
            <v>26.064775039930467</v>
          </cell>
          <cell r="L89">
            <v>42.584631014712954</v>
          </cell>
          <cell r="P89">
            <v>40.455399463977308</v>
          </cell>
        </row>
        <row r="90">
          <cell r="C90">
            <v>42.770605668622835</v>
          </cell>
          <cell r="G90">
            <v>24.496337725442633</v>
          </cell>
          <cell r="L90">
            <v>42.374181261342564</v>
          </cell>
          <cell r="P90">
            <v>40.255472198275434</v>
          </cell>
        </row>
        <row r="91">
          <cell r="C91">
            <v>42.836480565669838</v>
          </cell>
          <cell r="G91">
            <v>24.534066761552026</v>
          </cell>
          <cell r="L91">
            <v>42.524293506076525</v>
          </cell>
          <cell r="P91">
            <v>40.398078830772697</v>
          </cell>
        </row>
        <row r="92">
          <cell r="C92">
            <v>43.375618494192686</v>
          </cell>
          <cell r="G92">
            <v>24.842851371244379</v>
          </cell>
          <cell r="L92">
            <v>43.88728244159622</v>
          </cell>
          <cell r="P92">
            <v>41.692918319516409</v>
          </cell>
        </row>
        <row r="93">
          <cell r="C93">
            <v>43.941462920654423</v>
          </cell>
          <cell r="G93">
            <v>25.166931798771145</v>
          </cell>
          <cell r="L93">
            <v>45.810187481283137</v>
          </cell>
          <cell r="P93">
            <v>43.519678107218979</v>
          </cell>
        </row>
        <row r="94">
          <cell r="C94">
            <v>44.443176565470068</v>
          </cell>
          <cell r="G94">
            <v>25.454282110807597</v>
          </cell>
          <cell r="L94">
            <v>46.398223512799241</v>
          </cell>
          <cell r="P94">
            <v>44.078312337159275</v>
          </cell>
        </row>
        <row r="95">
          <cell r="C95">
            <v>44.236828788955563</v>
          </cell>
          <cell r="G95">
            <v>25.3360989627466</v>
          </cell>
          <cell r="L95">
            <v>45.406279583127478</v>
          </cell>
          <cell r="P95">
            <v>43.135965603971101</v>
          </cell>
        </row>
        <row r="96">
          <cell r="C96">
            <v>44.424430208730698</v>
          </cell>
          <cell r="G96">
            <v>25.443545365825141</v>
          </cell>
          <cell r="L96">
            <v>43.798942716533467</v>
          </cell>
          <cell r="P96">
            <v>41.608995580706789</v>
          </cell>
        </row>
        <row r="97">
          <cell r="C97">
            <v>46.87358038064329</v>
          </cell>
          <cell r="G97">
            <v>26.846265968295128</v>
          </cell>
          <cell r="L97">
            <v>41.530747957192432</v>
          </cell>
          <cell r="P97">
            <v>39.454210559332807</v>
          </cell>
        </row>
        <row r="98">
          <cell r="C98">
            <v>48.986276349137462</v>
          </cell>
          <cell r="G98">
            <v>28.056286568807248</v>
          </cell>
          <cell r="L98">
            <v>41.595492906254002</v>
          </cell>
          <cell r="P98">
            <v>39.515718260941298</v>
          </cell>
        </row>
        <row r="99">
          <cell r="C99">
            <v>49.54065183905211</v>
          </cell>
          <cell r="G99">
            <v>28.373798304153553</v>
          </cell>
          <cell r="L99">
            <v>42.094698881957235</v>
          </cell>
          <cell r="P99">
            <v>39.989963937859372</v>
          </cell>
        </row>
        <row r="100">
          <cell r="C100">
            <v>48.432400389594022</v>
          </cell>
          <cell r="G100">
            <v>27.73906093332991</v>
          </cell>
          <cell r="L100">
            <v>42.618217803832209</v>
          </cell>
          <cell r="P100">
            <v>40.487306913640595</v>
          </cell>
        </row>
        <row r="101">
          <cell r="C101">
            <v>46.654472374195585</v>
          </cell>
          <cell r="G101">
            <v>26.720774555667575</v>
          </cell>
          <cell r="L101">
            <v>43.082917277225306</v>
          </cell>
          <cell r="P101">
            <v>40.928771413364039</v>
          </cell>
        </row>
        <row r="102">
          <cell r="C102">
            <v>43.890884376371403</v>
          </cell>
          <cell r="G102">
            <v>25.137963560350173</v>
          </cell>
          <cell r="L102">
            <v>42.897377900534835</v>
          </cell>
          <cell r="P102">
            <v>40.752509005508088</v>
          </cell>
        </row>
        <row r="103">
          <cell r="C103">
            <v>43.93930731228032</v>
          </cell>
          <cell r="G103">
            <v>25.165697200618737</v>
          </cell>
          <cell r="L103">
            <v>43.073288606418018</v>
          </cell>
          <cell r="P103">
            <v>40.919624176097116</v>
          </cell>
        </row>
        <row r="104">
          <cell r="C104">
            <v>44.460363731968563</v>
          </cell>
          <cell r="G104">
            <v>25.464125848779243</v>
          </cell>
          <cell r="L104">
            <v>45.458772196298369</v>
          </cell>
          <cell r="P104">
            <v>43.185833586483447</v>
          </cell>
        </row>
        <row r="105">
          <cell r="C105">
            <v>45.007600569297004</v>
          </cell>
          <cell r="G105">
            <v>25.77754900876117</v>
          </cell>
          <cell r="L105">
            <v>47.411560563641046</v>
          </cell>
          <cell r="P105">
            <v>45.040982535458994</v>
          </cell>
        </row>
        <row r="106">
          <cell r="C106">
            <v>45.488770796962264</v>
          </cell>
          <cell r="G106">
            <v>26.053133331593507</v>
          </cell>
          <cell r="L106">
            <v>48.038671910814422</v>
          </cell>
          <cell r="P106">
            <v>45.636738315273696</v>
          </cell>
        </row>
        <row r="107">
          <cell r="C107">
            <v>45.260552948407295</v>
          </cell>
          <cell r="G107">
            <v>25.922424369076342</v>
          </cell>
          <cell r="L107">
            <v>47.047440160875219</v>
          </cell>
          <cell r="P107">
            <v>44.695068152831453</v>
          </cell>
        </row>
        <row r="108">
          <cell r="C108">
            <v>45.426339526363229</v>
          </cell>
          <cell r="G108">
            <v>26.017376590127853</v>
          </cell>
          <cell r="L108">
            <v>45.43674389143812</v>
          </cell>
          <cell r="P108">
            <v>43.164906696866211</v>
          </cell>
        </row>
        <row r="109">
          <cell r="C109">
            <v>47.981336049916294</v>
          </cell>
          <cell r="G109">
            <v>27.480719387122733</v>
          </cell>
          <cell r="L109">
            <v>41.891604098377861</v>
          </cell>
          <cell r="P109">
            <v>39.797023893458963</v>
          </cell>
        </row>
        <row r="110">
          <cell r="C110">
            <v>50.076308831682461</v>
          </cell>
          <cell r="G110">
            <v>28.680589250677237</v>
          </cell>
          <cell r="L110">
            <v>41.961318601464939</v>
          </cell>
          <cell r="P110">
            <v>39.863252671391692</v>
          </cell>
        </row>
        <row r="111">
          <cell r="C111">
            <v>50.66092313513726</v>
          </cell>
          <cell r="G111">
            <v>29.01541989412214</v>
          </cell>
          <cell r="L111">
            <v>42.468142805855891</v>
          </cell>
          <cell r="P111">
            <v>40.344735665563093</v>
          </cell>
        </row>
        <row r="112">
          <cell r="C112">
            <v>49.552157929465274</v>
          </cell>
          <cell r="G112">
            <v>28.380388275753305</v>
          </cell>
          <cell r="L112">
            <v>42.99937757002926</v>
          </cell>
          <cell r="P112">
            <v>40.849408691527792</v>
          </cell>
        </row>
        <row r="113">
          <cell r="C113">
            <v>47.774644344545067</v>
          </cell>
          <cell r="G113">
            <v>27.362339258044138</v>
          </cell>
          <cell r="L113">
            <v>43.471719014940369</v>
          </cell>
          <cell r="P113">
            <v>41.298133064193351</v>
          </cell>
        </row>
        <row r="114">
          <cell r="C114">
            <v>44.881721977209374</v>
          </cell>
          <cell r="G114">
            <v>25.705453595194371</v>
          </cell>
          <cell r="L114">
            <v>43.289998617666079</v>
          </cell>
          <cell r="P114">
            <v>41.12549868678277</v>
          </cell>
        </row>
        <row r="115">
          <cell r="C115">
            <v>44.928419662390887</v>
          </cell>
          <cell r="G115">
            <v>25.732199119353311</v>
          </cell>
          <cell r="L115">
            <v>43.471752785569755</v>
          </cell>
          <cell r="P115">
            <v>41.298165146291268</v>
          </cell>
        </row>
        <row r="116">
          <cell r="C116">
            <v>45.447022055239174</v>
          </cell>
          <cell r="G116">
            <v>26.029222253859778</v>
          </cell>
          <cell r="L116">
            <v>45.500680821086881</v>
          </cell>
          <cell r="P116">
            <v>43.225646780032534</v>
          </cell>
        </row>
        <row r="117">
          <cell r="C117">
            <v>45.991783670531241</v>
          </cell>
          <cell r="G117">
            <v>26.341227760899905</v>
          </cell>
          <cell r="L117">
            <v>47.470743290407952</v>
          </cell>
          <cell r="P117">
            <v>45.097206125887553</v>
          </cell>
        </row>
        <row r="118">
          <cell r="C118">
            <v>46.470478594805513</v>
          </cell>
          <cell r="G118">
            <v>26.615394384195596</v>
          </cell>
          <cell r="L118">
            <v>40.523756372341197</v>
          </cell>
          <cell r="P118">
            <v>27.554564646770082</v>
          </cell>
        </row>
        <row r="119">
          <cell r="C119">
            <v>46.240825301440076</v>
          </cell>
          <cell r="G119">
            <v>26.483863288339101</v>
          </cell>
          <cell r="L119">
            <v>39.657402208372972</v>
          </cell>
          <cell r="P119">
            <v>26.965477801051257</v>
          </cell>
        </row>
        <row r="120">
          <cell r="C120">
            <v>46.404635288506007</v>
          </cell>
          <cell r="G120">
            <v>26.577683441297829</v>
          </cell>
          <cell r="L120">
            <v>38.253569848882535</v>
          </cell>
          <cell r="P120">
            <v>26.01092686684396</v>
          </cell>
        </row>
        <row r="121">
          <cell r="C121">
            <v>47.891996964391879</v>
          </cell>
          <cell r="G121">
            <v>27.429551525997638</v>
          </cell>
          <cell r="L121">
            <v>36.272550644403694</v>
          </cell>
          <cell r="P121">
            <v>24.663911520222189</v>
          </cell>
        </row>
        <row r="122">
          <cell r="C122">
            <v>49.990367088950222</v>
          </cell>
          <cell r="G122">
            <v>28.631367175801962</v>
          </cell>
          <cell r="L122">
            <v>36.329098252123778</v>
          </cell>
          <cell r="P122">
            <v>24.702361675193679</v>
          </cell>
        </row>
        <row r="123">
          <cell r="C123">
            <v>50.632061408342175</v>
          </cell>
          <cell r="G123">
            <v>28.998889695499525</v>
          </cell>
          <cell r="L123">
            <v>36.765099887691441</v>
          </cell>
          <cell r="P123">
            <v>24.998825683686892</v>
          </cell>
        </row>
        <row r="124">
          <cell r="C124">
            <v>49.549602595087862</v>
          </cell>
          <cell r="G124">
            <v>28.378924739454675</v>
          </cell>
          <cell r="L124">
            <v>37.222336213571893</v>
          </cell>
          <cell r="P124">
            <v>25.309728448587627</v>
          </cell>
        </row>
        <row r="125">
          <cell r="C125">
            <v>47.795596239417151</v>
          </cell>
          <cell r="G125">
            <v>27.374339197833418</v>
          </cell>
          <cell r="L125">
            <v>37.62820020620822</v>
          </cell>
          <cell r="P125">
            <v>25.585700042142236</v>
          </cell>
        </row>
        <row r="126">
          <cell r="C126">
            <v>45.320428708286244</v>
          </cell>
          <cell r="G126">
            <v>25.95671747324527</v>
          </cell>
          <cell r="L126">
            <v>37.466151922260309</v>
          </cell>
          <cell r="P126">
            <v>25.475513565969742</v>
          </cell>
        </row>
        <row r="127">
          <cell r="C127">
            <v>45.391081633949682</v>
          </cell>
          <cell r="G127">
            <v>25.997183066408752</v>
          </cell>
          <cell r="L127">
            <v>37.619790618934339</v>
          </cell>
          <cell r="P127">
            <v>25.579981852691539</v>
          </cell>
        </row>
        <row r="128">
          <cell r="C128">
            <v>45.935840154935832</v>
          </cell>
          <cell r="G128">
            <v>26.309186801223273</v>
          </cell>
          <cell r="L128">
            <v>39.703248745296925</v>
          </cell>
          <cell r="P128">
            <v>26.99665164766839</v>
          </cell>
        </row>
        <row r="129">
          <cell r="C129">
            <v>46.5071301784319</v>
          </cell>
          <cell r="G129">
            <v>26.636386127395131</v>
          </cell>
          <cell r="L129">
            <v>41.40879507991265</v>
          </cell>
          <cell r="P129">
            <v>28.156356249172383</v>
          </cell>
        </row>
        <row r="130">
          <cell r="C130">
            <v>47.01423347877212</v>
          </cell>
          <cell r="G130">
            <v>26.926823298265816</v>
          </cell>
          <cell r="L130">
            <v>40.523756372341197</v>
          </cell>
          <cell r="P130">
            <v>27.554564646770082</v>
          </cell>
        </row>
        <row r="131">
          <cell r="C131">
            <v>46.811763633958641</v>
          </cell>
          <cell r="G131">
            <v>26.81086118783427</v>
          </cell>
          <cell r="L131">
            <v>39.657402208372972</v>
          </cell>
          <cell r="P131">
            <v>26.965477801051257</v>
          </cell>
        </row>
        <row r="132">
          <cell r="C132">
            <v>47.003726191753664</v>
          </cell>
          <cell r="G132">
            <v>26.920805379011263</v>
          </cell>
          <cell r="L132">
            <v>38.253569848882535</v>
          </cell>
          <cell r="P132">
            <v>26.01092686684396</v>
          </cell>
        </row>
        <row r="133">
          <cell r="C133">
            <v>49.606885159210599</v>
          </cell>
          <cell r="G133">
            <v>28.411732622686479</v>
          </cell>
          <cell r="L133">
            <v>36.272550644403694</v>
          </cell>
          <cell r="P133">
            <v>24.663911520222189</v>
          </cell>
        </row>
        <row r="134">
          <cell r="C134">
            <v>51.737865465073291</v>
          </cell>
          <cell r="G134">
            <v>29.632225352275654</v>
          </cell>
          <cell r="L134">
            <v>36.329098252123778</v>
          </cell>
          <cell r="P134">
            <v>24.702361675193679</v>
          </cell>
        </row>
        <row r="135">
          <cell r="C135">
            <v>52.422200722676237</v>
          </cell>
          <cell r="G135">
            <v>30.024169944259015</v>
          </cell>
          <cell r="L135">
            <v>36.765099887691441</v>
          </cell>
          <cell r="P135">
            <v>24.998825683686892</v>
          </cell>
        </row>
        <row r="136">
          <cell r="C136">
            <v>51.340519075555086</v>
          </cell>
          <cell r="G136">
            <v>29.404650100547013</v>
          </cell>
          <cell r="L136">
            <v>37.222336213571893</v>
          </cell>
          <cell r="P136">
            <v>25.309728448587627</v>
          </cell>
        </row>
        <row r="137">
          <cell r="C137">
            <v>49.582846771531848</v>
          </cell>
          <cell r="G137">
            <v>28.397964932148824</v>
          </cell>
          <cell r="L137">
            <v>37.62820020620822</v>
          </cell>
          <cell r="P137">
            <v>25.585700042142236</v>
          </cell>
        </row>
        <row r="138">
          <cell r="C138">
            <v>45.714212972354844</v>
          </cell>
          <cell r="G138">
            <v>26.182252561486163</v>
          </cell>
          <cell r="L138">
            <v>37.466151922260309</v>
          </cell>
          <cell r="P138">
            <v>25.475513565969742</v>
          </cell>
        </row>
        <row r="139">
          <cell r="C139">
            <v>45.790288923848614</v>
          </cell>
          <cell r="G139">
            <v>26.225824125915587</v>
          </cell>
          <cell r="L139">
            <v>37.619790618934339</v>
          </cell>
          <cell r="P139">
            <v>25.579981852691539</v>
          </cell>
        </row>
        <row r="140">
          <cell r="C140">
            <v>46.343360836890241</v>
          </cell>
          <cell r="G140">
            <v>26.542589253659933</v>
          </cell>
          <cell r="L140">
            <v>39.703248745296925</v>
          </cell>
          <cell r="P140">
            <v>26.99665164766839</v>
          </cell>
        </row>
        <row r="141">
          <cell r="C141">
            <v>46.923070773294434</v>
          </cell>
          <cell r="G141">
            <v>26.874610981268287</v>
          </cell>
          <cell r="L141">
            <v>41.40879507991265</v>
          </cell>
          <cell r="P141">
            <v>28.156356249172383</v>
          </cell>
        </row>
        <row r="142">
          <cell r="C142">
            <v>47.438513375053681</v>
          </cell>
          <cell r="G142">
            <v>27.16982438433773</v>
          </cell>
          <cell r="L142">
            <v>40.523756372341197</v>
          </cell>
          <cell r="P142">
            <v>27.554564646770082</v>
          </cell>
        </row>
        <row r="143">
          <cell r="C143">
            <v>47.240210991528109</v>
          </cell>
          <cell r="G143">
            <v>27.056249136041298</v>
          </cell>
          <cell r="L143">
            <v>39.657402208372972</v>
          </cell>
          <cell r="P143">
            <v>26.965477801051257</v>
          </cell>
        </row>
        <row r="144">
          <cell r="C144">
            <v>47.438550227252996</v>
          </cell>
          <cell r="G144">
            <v>27.169845490981096</v>
          </cell>
          <cell r="L144">
            <v>38.253569848882535</v>
          </cell>
          <cell r="P144">
            <v>26.01092686684396</v>
          </cell>
        </row>
        <row r="145">
          <cell r="C145">
            <v>49.652617946011063</v>
          </cell>
          <cell r="G145">
            <v>28.437925513179302</v>
          </cell>
          <cell r="L145">
            <v>36.272550644403694</v>
          </cell>
          <cell r="P145">
            <v>24.663911520222189</v>
          </cell>
        </row>
        <row r="146">
          <cell r="C146">
            <v>51.802448615657681</v>
          </cell>
          <cell r="G146">
            <v>29.669214556504969</v>
          </cell>
          <cell r="L146">
            <v>36.329098252123778</v>
          </cell>
          <cell r="P146">
            <v>24.702361675193679</v>
          </cell>
        </row>
        <row r="147">
          <cell r="C147">
            <v>42.656585655095995</v>
          </cell>
          <cell r="G147">
            <v>27.554564646770082</v>
          </cell>
          <cell r="L147">
            <v>36.765099887691441</v>
          </cell>
          <cell r="P147">
            <v>24.998825683686892</v>
          </cell>
        </row>
        <row r="148">
          <cell r="C148">
            <v>41.744633903550501</v>
          </cell>
          <cell r="G148">
            <v>26.965477801051257</v>
          </cell>
          <cell r="L148">
            <v>37.222336213571893</v>
          </cell>
          <cell r="P148">
            <v>25.309728448587627</v>
          </cell>
        </row>
        <row r="149">
          <cell r="C149">
            <v>40.266915630402671</v>
          </cell>
          <cell r="G149">
            <v>26.01092686684396</v>
          </cell>
          <cell r="L149">
            <v>37.62820020620822</v>
          </cell>
          <cell r="P149">
            <v>25.585700042142236</v>
          </cell>
        </row>
        <row r="150">
          <cell r="C150">
            <v>38.181632257267047</v>
          </cell>
          <cell r="G150">
            <v>24.663911520222189</v>
          </cell>
          <cell r="L150">
            <v>37.466151922260309</v>
          </cell>
          <cell r="P150">
            <v>25.475513565969742</v>
          </cell>
        </row>
        <row r="151">
          <cell r="C151">
            <v>38.241156054867133</v>
          </cell>
          <cell r="G151">
            <v>24.702361675193679</v>
          </cell>
          <cell r="L151">
            <v>37.619790618934339</v>
          </cell>
          <cell r="P151">
            <v>25.579981852691539</v>
          </cell>
        </row>
        <row r="152">
          <cell r="C152">
            <v>38.700105144938362</v>
          </cell>
          <cell r="G152">
            <v>24.998825683686892</v>
          </cell>
          <cell r="L152">
            <v>39.703248745296925</v>
          </cell>
          <cell r="P152">
            <v>26.99665164766839</v>
          </cell>
        </row>
        <row r="153">
          <cell r="C153">
            <v>39.181406540601998</v>
          </cell>
          <cell r="G153">
            <v>25.309728448587627</v>
          </cell>
          <cell r="L153">
            <v>41.40879507991265</v>
          </cell>
          <cell r="P153">
            <v>28.156356249172383</v>
          </cell>
        </row>
        <row r="154">
          <cell r="C154">
            <v>39.608631796008652</v>
          </cell>
          <cell r="G154">
            <v>25.585700042142236</v>
          </cell>
          <cell r="L154">
            <v>40.523756372341197</v>
          </cell>
          <cell r="P154">
            <v>27.554564646770082</v>
          </cell>
        </row>
        <row r="155">
          <cell r="C155">
            <v>39.438054655010852</v>
          </cell>
          <cell r="G155">
            <v>25.475513565969742</v>
          </cell>
          <cell r="L155">
            <v>39.657402208372972</v>
          </cell>
          <cell r="P155">
            <v>26.965477801051257</v>
          </cell>
        </row>
        <row r="156">
          <cell r="C156">
            <v>39.59977959887825</v>
          </cell>
          <cell r="G156">
            <v>25.579981852691539</v>
          </cell>
          <cell r="L156">
            <v>38.253569848882535</v>
          </cell>
          <cell r="P156">
            <v>26.01092686684396</v>
          </cell>
        </row>
        <row r="157">
          <cell r="C157">
            <v>41.792893416102025</v>
          </cell>
          <cell r="G157">
            <v>26.99665164766839</v>
          </cell>
          <cell r="L157">
            <v>36.272550644403694</v>
          </cell>
          <cell r="P157">
            <v>24.663911520222189</v>
          </cell>
        </row>
        <row r="158">
          <cell r="C158">
            <v>43.588205347276478</v>
          </cell>
          <cell r="G158">
            <v>28.156356249172383</v>
          </cell>
          <cell r="L158">
            <v>36.329098252123778</v>
          </cell>
          <cell r="P158">
            <v>24.702361675193679</v>
          </cell>
        </row>
        <row r="159">
          <cell r="C159">
            <v>42.656585655095995</v>
          </cell>
          <cell r="G159">
            <v>27.554564646770082</v>
          </cell>
          <cell r="L159">
            <v>36.765099887691441</v>
          </cell>
          <cell r="P159">
            <v>24.998825683686892</v>
          </cell>
        </row>
        <row r="160">
          <cell r="C160">
            <v>41.744633903550501</v>
          </cell>
          <cell r="G160">
            <v>26.965477801051257</v>
          </cell>
          <cell r="L160">
            <v>37.222336213571893</v>
          </cell>
          <cell r="P160">
            <v>25.309728448587627</v>
          </cell>
        </row>
        <row r="161">
          <cell r="C161">
            <v>40.266915630402671</v>
          </cell>
          <cell r="G161">
            <v>26.01092686684396</v>
          </cell>
          <cell r="L161">
            <v>37.62820020620822</v>
          </cell>
          <cell r="P161">
            <v>25.585700042142236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5">
      <c r="A7" s="50">
        <v>37215</v>
      </c>
      <c r="B7" s="40">
        <v>15.4</v>
      </c>
      <c r="C7" s="40">
        <v>16.25</v>
      </c>
      <c r="D7" s="40">
        <v>13.75</v>
      </c>
      <c r="E7" s="40">
        <v>17.75</v>
      </c>
      <c r="F7" s="40">
        <v>17.75</v>
      </c>
      <c r="G7" s="40">
        <v>16.399999999999999</v>
      </c>
      <c r="I7" s="40">
        <v>17.75</v>
      </c>
      <c r="R7" s="40">
        <v>37.299996185302732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5">
      <c r="A8" s="50">
        <v>37216</v>
      </c>
      <c r="B8" s="40">
        <v>15.4</v>
      </c>
      <c r="C8" s="40">
        <v>16.25</v>
      </c>
      <c r="D8" s="40">
        <v>13.75</v>
      </c>
      <c r="E8" s="40">
        <v>17.75</v>
      </c>
      <c r="F8" s="40">
        <v>17.75</v>
      </c>
      <c r="G8" s="40">
        <v>16.399999999999999</v>
      </c>
      <c r="I8" s="40">
        <v>17.75</v>
      </c>
      <c r="R8" s="40">
        <v>38.399996185302733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5">
      <c r="A9" s="50">
        <v>37218</v>
      </c>
      <c r="B9" s="40">
        <v>21.25</v>
      </c>
      <c r="C9" s="40">
        <v>22</v>
      </c>
      <c r="D9" s="40">
        <v>19</v>
      </c>
      <c r="E9" s="40">
        <v>23.75</v>
      </c>
      <c r="F9" s="40">
        <v>22.5</v>
      </c>
      <c r="G9" s="40">
        <v>22.25</v>
      </c>
      <c r="I9" s="40">
        <v>20.174999237060501</v>
      </c>
      <c r="R9" s="40">
        <v>38.399996185302733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5">
      <c r="A10" s="50">
        <v>37221</v>
      </c>
      <c r="B10" s="40">
        <v>21.25</v>
      </c>
      <c r="C10" s="40">
        <v>22</v>
      </c>
      <c r="D10" s="40">
        <v>19</v>
      </c>
      <c r="E10" s="40">
        <v>23.75</v>
      </c>
      <c r="F10" s="40">
        <v>22.5</v>
      </c>
      <c r="G10" s="40">
        <v>22.25</v>
      </c>
      <c r="I10" s="40">
        <v>20.174999237060501</v>
      </c>
      <c r="R10" s="40">
        <v>38.399992370605467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5">
      <c r="A11" s="50">
        <v>37222</v>
      </c>
      <c r="B11" s="40">
        <v>21.25</v>
      </c>
      <c r="C11" s="40">
        <v>22</v>
      </c>
      <c r="D11" s="40">
        <v>19</v>
      </c>
      <c r="E11" s="40">
        <v>23.75</v>
      </c>
      <c r="F11" s="40">
        <v>22.5</v>
      </c>
      <c r="G11" s="40">
        <v>22.25</v>
      </c>
      <c r="I11" s="40">
        <v>20.174999237060501</v>
      </c>
      <c r="R11" s="40">
        <v>38.399996185302733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5">
      <c r="A12" s="50">
        <v>37223</v>
      </c>
      <c r="B12" s="40">
        <v>21.25</v>
      </c>
      <c r="C12" s="40">
        <v>22</v>
      </c>
      <c r="D12" s="40">
        <v>19</v>
      </c>
      <c r="E12" s="40">
        <v>23.75</v>
      </c>
      <c r="F12" s="40">
        <v>22.5</v>
      </c>
      <c r="G12" s="40">
        <v>22.25</v>
      </c>
      <c r="I12" s="40">
        <v>20.174999237060501</v>
      </c>
      <c r="R12" s="40">
        <v>38.399996185302733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5">
      <c r="A13" s="50">
        <v>37224</v>
      </c>
      <c r="B13" s="40">
        <v>21.25</v>
      </c>
      <c r="C13" s="40">
        <v>22</v>
      </c>
      <c r="D13" s="40">
        <v>19</v>
      </c>
      <c r="E13" s="40">
        <v>23.75</v>
      </c>
      <c r="F13" s="40">
        <v>22.5</v>
      </c>
      <c r="G13" s="40">
        <v>22.25</v>
      </c>
      <c r="I13" s="40">
        <v>20.174999237060501</v>
      </c>
      <c r="R13" s="40">
        <v>38.399996185302733</v>
      </c>
      <c r="AI13" s="50"/>
      <c r="AJ13" s="70"/>
      <c r="AL13" s="5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8" x14ac:dyDescent="0.25">
      <c r="A14" s="50">
        <v>37225</v>
      </c>
      <c r="B14" s="40">
        <v>21.25</v>
      </c>
      <c r="C14" s="40">
        <v>22</v>
      </c>
      <c r="D14" s="40">
        <v>19</v>
      </c>
      <c r="E14" s="40">
        <v>23.75</v>
      </c>
      <c r="F14" s="40">
        <v>22.5</v>
      </c>
      <c r="G14" s="40">
        <v>22.25</v>
      </c>
      <c r="I14" s="40">
        <v>20.174999237060501</v>
      </c>
      <c r="R14" s="40">
        <v>38.399996185302733</v>
      </c>
      <c r="AI14" s="50"/>
      <c r="AJ14" s="70"/>
      <c r="AL14" s="50">
        <v>37104</v>
      </c>
      <c r="AM14" s="40">
        <v>3.1670000000000003</v>
      </c>
      <c r="AN14" s="40">
        <v>0.95</v>
      </c>
      <c r="AO14" s="40">
        <v>4.117</v>
      </c>
      <c r="AP14" s="40">
        <v>-0.747</v>
      </c>
      <c r="AQ14" s="40">
        <v>2.42</v>
      </c>
      <c r="AR14" s="40">
        <v>0.95</v>
      </c>
      <c r="AS14" s="40">
        <v>4.117</v>
      </c>
      <c r="AT14" s="40">
        <v>-2.7E-2</v>
      </c>
      <c r="AU14" s="40">
        <v>3.14</v>
      </c>
    </row>
    <row r="15" spans="1:48" x14ac:dyDescent="0.25">
      <c r="A15" s="50">
        <v>37228</v>
      </c>
      <c r="B15" s="40">
        <v>26.5</v>
      </c>
      <c r="C15" s="40">
        <v>30.25</v>
      </c>
      <c r="D15" s="40">
        <v>29.75</v>
      </c>
      <c r="E15" s="40">
        <v>30.8</v>
      </c>
      <c r="F15" s="40">
        <v>28.8</v>
      </c>
      <c r="G15" s="40">
        <v>27.5</v>
      </c>
      <c r="I15" s="40">
        <v>36.65</v>
      </c>
      <c r="R15" s="40">
        <v>53.490000762939452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5">
      <c r="A16" s="50">
        <v>37229</v>
      </c>
      <c r="B16" s="40">
        <v>26.5</v>
      </c>
      <c r="C16" s="40">
        <v>30.25</v>
      </c>
      <c r="D16" s="40">
        <v>29.75</v>
      </c>
      <c r="E16" s="40">
        <v>30.8</v>
      </c>
      <c r="F16" s="40">
        <v>28.8</v>
      </c>
      <c r="G16" s="40">
        <v>27.5</v>
      </c>
      <c r="I16" s="40">
        <v>36.65</v>
      </c>
      <c r="R16" s="40">
        <v>53.490000762939452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50">
        <v>37230</v>
      </c>
      <c r="B17" s="40">
        <v>26.5</v>
      </c>
      <c r="C17" s="40">
        <v>30.25</v>
      </c>
      <c r="D17" s="40">
        <v>29.75</v>
      </c>
      <c r="E17" s="40">
        <v>30.8</v>
      </c>
      <c r="F17" s="40">
        <v>28.8</v>
      </c>
      <c r="G17" s="40">
        <v>27.5</v>
      </c>
      <c r="I17" s="40">
        <v>36.65</v>
      </c>
      <c r="R17" s="40">
        <v>53.490000762939452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50">
        <v>37231</v>
      </c>
      <c r="B18" s="40">
        <v>26.5</v>
      </c>
      <c r="C18" s="40">
        <v>30.25</v>
      </c>
      <c r="D18" s="40">
        <v>29.75</v>
      </c>
      <c r="E18" s="40">
        <v>30.8</v>
      </c>
      <c r="F18" s="40">
        <v>28.8</v>
      </c>
      <c r="G18" s="40">
        <v>27.5</v>
      </c>
      <c r="I18" s="40">
        <v>36.65</v>
      </c>
      <c r="R18" s="40">
        <v>53.490000762939452</v>
      </c>
      <c r="AI18" s="50"/>
      <c r="AJ18" s="70"/>
      <c r="AL18" s="5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5">
      <c r="A19" s="50">
        <v>37232</v>
      </c>
      <c r="B19" s="40">
        <v>26.5</v>
      </c>
      <c r="C19" s="40">
        <v>30.25</v>
      </c>
      <c r="D19" s="40">
        <v>29.75</v>
      </c>
      <c r="E19" s="40">
        <v>30.8</v>
      </c>
      <c r="F19" s="40">
        <v>28.8</v>
      </c>
      <c r="G19" s="40">
        <v>27.5</v>
      </c>
      <c r="I19" s="40">
        <v>36.65</v>
      </c>
      <c r="R19" s="40">
        <v>53.490000762939452</v>
      </c>
      <c r="AI19" s="50"/>
      <c r="AJ19" s="70"/>
      <c r="AL19" s="5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5">
      <c r="A20" s="50">
        <v>37235</v>
      </c>
      <c r="B20" s="40">
        <v>26.5</v>
      </c>
      <c r="C20" s="40">
        <v>30.25</v>
      </c>
      <c r="D20" s="40">
        <v>29.75</v>
      </c>
      <c r="E20" s="40">
        <v>30.8</v>
      </c>
      <c r="F20" s="40">
        <v>28.8</v>
      </c>
      <c r="G20" s="40">
        <v>27.5</v>
      </c>
      <c r="I20" s="40">
        <v>25</v>
      </c>
      <c r="R20" s="40">
        <v>53.490000762939452</v>
      </c>
      <c r="AI20" s="50"/>
      <c r="AJ20" s="70"/>
      <c r="AL20" s="5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x14ac:dyDescent="0.25">
      <c r="A21" s="50">
        <v>37236</v>
      </c>
      <c r="B21" s="40">
        <v>26.5</v>
      </c>
      <c r="C21" s="40">
        <v>30.25</v>
      </c>
      <c r="D21" s="40">
        <v>29.75</v>
      </c>
      <c r="E21" s="40">
        <v>30.8</v>
      </c>
      <c r="F21" s="40">
        <v>28.8</v>
      </c>
      <c r="G21" s="40">
        <v>27.5</v>
      </c>
      <c r="I21" s="40">
        <v>25</v>
      </c>
      <c r="R21" s="40">
        <v>53.490000762939452</v>
      </c>
      <c r="AI21" s="50"/>
      <c r="AJ21" s="70"/>
      <c r="AL21" s="50">
        <v>37316</v>
      </c>
      <c r="AM21" s="40">
        <v>2.8980000000000001</v>
      </c>
      <c r="AN21" s="40">
        <v>0.42</v>
      </c>
      <c r="AO21" s="40">
        <v>3.3180000000000001</v>
      </c>
      <c r="AP21" s="40">
        <v>-0.38</v>
      </c>
      <c r="AQ21" s="40">
        <v>2.5180000000000002</v>
      </c>
      <c r="AR21" s="40">
        <v>0.32</v>
      </c>
      <c r="AS21" s="40">
        <v>3.218</v>
      </c>
      <c r="AT21" s="40">
        <v>-0.22</v>
      </c>
      <c r="AU21" s="40">
        <v>2.6779999999999999</v>
      </c>
    </row>
    <row r="22" spans="1:47" x14ac:dyDescent="0.25">
      <c r="A22" s="50">
        <v>37237</v>
      </c>
      <c r="B22" s="40">
        <v>26.5</v>
      </c>
      <c r="C22" s="40">
        <v>30.25</v>
      </c>
      <c r="D22" s="40">
        <v>29.75</v>
      </c>
      <c r="E22" s="40">
        <v>30.8</v>
      </c>
      <c r="F22" s="40">
        <v>28.8</v>
      </c>
      <c r="G22" s="40">
        <v>27.5</v>
      </c>
      <c r="I22" s="40">
        <v>25</v>
      </c>
      <c r="R22" s="40">
        <v>53.490000762939452</v>
      </c>
      <c r="AI22" s="50"/>
      <c r="AJ22" s="70"/>
      <c r="AL22" s="50">
        <v>37347</v>
      </c>
      <c r="AM22" s="40">
        <v>2.8780000000000001</v>
      </c>
      <c r="AN22" s="40">
        <v>0.48</v>
      </c>
      <c r="AO22" s="40">
        <v>3.3580000000000001</v>
      </c>
      <c r="AP22" s="40">
        <v>-0.37</v>
      </c>
      <c r="AQ22" s="40">
        <v>2.508</v>
      </c>
      <c r="AR22" s="40">
        <v>0.38</v>
      </c>
      <c r="AS22" s="40">
        <v>3.258</v>
      </c>
      <c r="AT22" s="40">
        <v>-0.26500000000000001</v>
      </c>
      <c r="AU22" s="40">
        <v>2.613</v>
      </c>
    </row>
    <row r="23" spans="1:47" x14ac:dyDescent="0.25">
      <c r="A23" s="50">
        <v>37238</v>
      </c>
      <c r="B23" s="40">
        <v>26.5</v>
      </c>
      <c r="C23" s="40">
        <v>30.25</v>
      </c>
      <c r="D23" s="40">
        <v>29.75</v>
      </c>
      <c r="E23" s="40">
        <v>30.8</v>
      </c>
      <c r="F23" s="40">
        <v>28.8</v>
      </c>
      <c r="G23" s="40">
        <v>27.5</v>
      </c>
      <c r="I23" s="40">
        <v>25</v>
      </c>
      <c r="R23" s="40">
        <v>53.490000762939452</v>
      </c>
      <c r="AI23" s="50"/>
      <c r="AJ23" s="70"/>
      <c r="AL23" s="5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5">
      <c r="A24" s="50">
        <v>37239</v>
      </c>
      <c r="B24" s="40">
        <v>26.5</v>
      </c>
      <c r="C24" s="40">
        <v>30.25</v>
      </c>
      <c r="D24" s="40">
        <v>29.75</v>
      </c>
      <c r="E24" s="40">
        <v>30.8</v>
      </c>
      <c r="F24" s="40">
        <v>28.8</v>
      </c>
      <c r="G24" s="40">
        <v>27.5</v>
      </c>
      <c r="I24" s="40">
        <v>25</v>
      </c>
      <c r="R24" s="40">
        <v>53.490000762939452</v>
      </c>
      <c r="AI24" s="50"/>
      <c r="AJ24" s="70"/>
      <c r="AL24" s="5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5">
      <c r="A25" s="50">
        <v>37242</v>
      </c>
      <c r="B25" s="40">
        <v>26.5</v>
      </c>
      <c r="C25" s="40">
        <v>30.25</v>
      </c>
      <c r="D25" s="40">
        <v>29.75</v>
      </c>
      <c r="E25" s="40">
        <v>30.8</v>
      </c>
      <c r="F25" s="40">
        <v>28.8</v>
      </c>
      <c r="G25" s="40">
        <v>27.5</v>
      </c>
      <c r="I25" s="40">
        <v>19.5</v>
      </c>
      <c r="R25" s="40">
        <v>53.490000762939452</v>
      </c>
      <c r="AI25" s="50"/>
      <c r="AJ25" s="70"/>
      <c r="AL25" s="5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5">
      <c r="A26" s="50">
        <v>37243</v>
      </c>
      <c r="B26" s="40">
        <v>26.5</v>
      </c>
      <c r="C26" s="40">
        <v>30.25</v>
      </c>
      <c r="D26" s="40">
        <v>29.75</v>
      </c>
      <c r="E26" s="40">
        <v>30.8</v>
      </c>
      <c r="F26" s="40">
        <v>28.8</v>
      </c>
      <c r="G26" s="40">
        <v>27.5</v>
      </c>
      <c r="I26" s="40">
        <v>19.5</v>
      </c>
      <c r="R26" s="40">
        <v>53.490000762939452</v>
      </c>
      <c r="AI26" s="50"/>
      <c r="AJ26" s="70"/>
      <c r="AL26" s="5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5">
      <c r="A27" s="50">
        <v>37244</v>
      </c>
      <c r="B27" s="40">
        <v>26.5</v>
      </c>
      <c r="C27" s="40">
        <v>30.25</v>
      </c>
      <c r="D27" s="40">
        <v>29.75</v>
      </c>
      <c r="E27" s="40">
        <v>30.8</v>
      </c>
      <c r="F27" s="40">
        <v>28.8</v>
      </c>
      <c r="G27" s="40">
        <v>27.5</v>
      </c>
      <c r="I27" s="40">
        <v>19.5</v>
      </c>
      <c r="R27" s="40">
        <v>53.490000762939452</v>
      </c>
      <c r="AI27" s="50"/>
      <c r="AJ27" s="70"/>
      <c r="AL27" s="5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x14ac:dyDescent="0.25">
      <c r="A28" s="50">
        <v>37245</v>
      </c>
      <c r="B28" s="40">
        <v>26.5</v>
      </c>
      <c r="C28" s="40">
        <v>30.25</v>
      </c>
      <c r="D28" s="40">
        <v>29.75</v>
      </c>
      <c r="E28" s="40">
        <v>30.8</v>
      </c>
      <c r="F28" s="40">
        <v>28.8</v>
      </c>
      <c r="G28" s="40">
        <v>27.5</v>
      </c>
      <c r="I28" s="40">
        <v>19.5</v>
      </c>
      <c r="R28" s="40">
        <v>53.490000762939452</v>
      </c>
      <c r="AI28" s="50"/>
      <c r="AJ28" s="70"/>
      <c r="AL28" s="50">
        <v>37530</v>
      </c>
      <c r="AM28" s="40">
        <v>3.1040000000000001</v>
      </c>
      <c r="AN28" s="40">
        <v>0.36</v>
      </c>
      <c r="AO28" s="40">
        <v>3.464</v>
      </c>
      <c r="AP28" s="40">
        <v>-0.26</v>
      </c>
      <c r="AQ28" s="40">
        <v>2.8440000000000003</v>
      </c>
      <c r="AR28" s="40">
        <v>0.36</v>
      </c>
      <c r="AS28" s="40">
        <v>3.464</v>
      </c>
      <c r="AT28" s="40">
        <v>-0.105</v>
      </c>
      <c r="AU28" s="40">
        <v>2.9990000000000001</v>
      </c>
    </row>
    <row r="29" spans="1:47" x14ac:dyDescent="0.25">
      <c r="A29" s="50">
        <v>37256</v>
      </c>
      <c r="B29" s="40">
        <v>26.5</v>
      </c>
      <c r="C29" s="40">
        <v>30.25</v>
      </c>
      <c r="D29" s="40">
        <v>29.75</v>
      </c>
      <c r="E29" s="40">
        <v>31.25</v>
      </c>
      <c r="F29" s="40">
        <v>28.8</v>
      </c>
      <c r="G29" s="40">
        <v>27.5</v>
      </c>
      <c r="I29" s="40">
        <v>28.8</v>
      </c>
      <c r="R29" s="40">
        <v>53.489499999999872</v>
      </c>
      <c r="AI29" s="50"/>
      <c r="AJ29" s="70"/>
      <c r="AL29" s="50">
        <v>37561</v>
      </c>
      <c r="AM29" s="40">
        <v>3.2970000000000002</v>
      </c>
      <c r="AN29" s="40">
        <v>0.32500000000000001</v>
      </c>
      <c r="AO29" s="40">
        <v>3.6220000000000003</v>
      </c>
      <c r="AP29" s="40">
        <v>-5.5E-2</v>
      </c>
      <c r="AQ29" s="40">
        <v>3.242</v>
      </c>
      <c r="AR29" s="40">
        <v>0.32500000000000001</v>
      </c>
      <c r="AS29" s="40">
        <v>3.6220000000000003</v>
      </c>
      <c r="AT29" s="40">
        <v>1.4999999999999999E-2</v>
      </c>
      <c r="AU29" s="40">
        <v>3.3120000000000003</v>
      </c>
    </row>
    <row r="30" spans="1:47" x14ac:dyDescent="0.25">
      <c r="A30" s="50">
        <v>37257</v>
      </c>
      <c r="B30" s="40">
        <v>29.5</v>
      </c>
      <c r="C30" s="40">
        <v>31.5</v>
      </c>
      <c r="D30" s="40">
        <v>31.5</v>
      </c>
      <c r="E30" s="40">
        <v>33.35</v>
      </c>
      <c r="F30" s="40">
        <v>31.6</v>
      </c>
      <c r="G30" s="40">
        <v>31</v>
      </c>
      <c r="I30" s="40">
        <v>31.6</v>
      </c>
      <c r="R30" s="40">
        <v>68.026618957519531</v>
      </c>
      <c r="AI30" s="50"/>
      <c r="AJ30" s="70"/>
      <c r="AL30" s="5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5">
      <c r="A31" s="50">
        <v>37288</v>
      </c>
      <c r="B31" s="40">
        <v>28.75</v>
      </c>
      <c r="C31" s="40">
        <v>29.65</v>
      </c>
      <c r="D31" s="40">
        <v>29.75</v>
      </c>
      <c r="E31" s="40">
        <v>32.299999999999997</v>
      </c>
      <c r="F31" s="40">
        <v>31.15</v>
      </c>
      <c r="G31" s="40">
        <v>30</v>
      </c>
      <c r="I31" s="40">
        <v>31.15</v>
      </c>
      <c r="R31" s="40">
        <v>67.379989624023438</v>
      </c>
      <c r="AI31" s="50"/>
      <c r="AJ31" s="70"/>
      <c r="AL31" s="5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5">
      <c r="A32" s="50">
        <v>37316</v>
      </c>
      <c r="B32" s="40">
        <v>28.75</v>
      </c>
      <c r="C32" s="40">
        <v>30</v>
      </c>
      <c r="D32" s="40">
        <v>30</v>
      </c>
      <c r="E32" s="40">
        <v>31.7</v>
      </c>
      <c r="F32" s="40">
        <v>30.9</v>
      </c>
      <c r="G32" s="40">
        <v>30</v>
      </c>
      <c r="I32" s="40">
        <v>30.9</v>
      </c>
      <c r="R32" s="40">
        <v>67.049057006835938</v>
      </c>
      <c r="AI32" s="50"/>
      <c r="AJ32" s="70"/>
      <c r="AL32" s="5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5">
      <c r="A33" s="50">
        <v>37347</v>
      </c>
      <c r="B33" s="40">
        <v>29</v>
      </c>
      <c r="C33" s="40">
        <v>30</v>
      </c>
      <c r="D33" s="40">
        <v>28</v>
      </c>
      <c r="E33" s="40">
        <v>29.25</v>
      </c>
      <c r="F33" s="40">
        <v>29.25</v>
      </c>
      <c r="G33" s="40">
        <v>31</v>
      </c>
      <c r="I33" s="40">
        <v>29.25</v>
      </c>
      <c r="R33" s="40">
        <v>56.404271697998048</v>
      </c>
      <c r="AI33" s="50"/>
      <c r="AJ33" s="70"/>
      <c r="AL33" s="5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5">
      <c r="A34" s="50">
        <v>37377</v>
      </c>
      <c r="B34" s="40">
        <v>32.25</v>
      </c>
      <c r="C34" s="40">
        <v>28.5</v>
      </c>
      <c r="D34" s="40">
        <v>26</v>
      </c>
      <c r="E34" s="40">
        <v>28.75</v>
      </c>
      <c r="F34" s="40">
        <v>33.5</v>
      </c>
      <c r="G34" s="40">
        <v>35.25</v>
      </c>
      <c r="I34" s="40">
        <v>28.75</v>
      </c>
      <c r="R34" s="40">
        <v>57.29928894042969</v>
      </c>
      <c r="AI34" s="50"/>
      <c r="AJ34" s="70"/>
      <c r="AL34" s="5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x14ac:dyDescent="0.25">
      <c r="A35" s="50">
        <v>37408</v>
      </c>
      <c r="B35" s="40">
        <v>41.25</v>
      </c>
      <c r="C35" s="40">
        <v>30.5</v>
      </c>
      <c r="D35" s="40">
        <v>28</v>
      </c>
      <c r="E35" s="40">
        <v>35.75</v>
      </c>
      <c r="F35" s="40">
        <v>40</v>
      </c>
      <c r="G35" s="40">
        <v>46.25</v>
      </c>
      <c r="I35" s="40">
        <v>35.75</v>
      </c>
      <c r="R35" s="40">
        <v>58.154392242431641</v>
      </c>
      <c r="AI35" s="50"/>
      <c r="AJ35" s="70"/>
      <c r="AL35" s="50">
        <v>37742</v>
      </c>
      <c r="AM35" s="40">
        <v>3.3570000000000002</v>
      </c>
      <c r="AN35" s="40">
        <v>0.56000000000000005</v>
      </c>
      <c r="AO35" s="40">
        <v>3.9170000000000003</v>
      </c>
      <c r="AP35" s="40">
        <v>-0.27500000000000002</v>
      </c>
      <c r="AQ35" s="40">
        <v>3.0820000000000003</v>
      </c>
      <c r="AR35" s="40">
        <v>0.46</v>
      </c>
      <c r="AS35" s="40">
        <v>3.8170000000000002</v>
      </c>
      <c r="AT35" s="40">
        <v>0.05</v>
      </c>
      <c r="AU35" s="40">
        <v>3.407</v>
      </c>
    </row>
    <row r="36" spans="1:47" x14ac:dyDescent="0.25">
      <c r="A36" s="50">
        <v>37438</v>
      </c>
      <c r="B36" s="40">
        <v>54.25</v>
      </c>
      <c r="C36" s="40">
        <v>44.5</v>
      </c>
      <c r="D36" s="40">
        <v>41.5</v>
      </c>
      <c r="E36" s="40">
        <v>48.5</v>
      </c>
      <c r="F36" s="40">
        <v>47.25</v>
      </c>
      <c r="G36" s="40">
        <v>61.25</v>
      </c>
      <c r="I36" s="40">
        <v>47.25</v>
      </c>
      <c r="R36" s="40">
        <v>51.281248515274818</v>
      </c>
      <c r="AI36" s="50"/>
      <c r="AJ36" s="70"/>
      <c r="AL36" s="50">
        <v>37773</v>
      </c>
      <c r="AM36" s="40">
        <v>3.387</v>
      </c>
      <c r="AN36" s="40">
        <v>0.78</v>
      </c>
      <c r="AO36" s="40">
        <v>4.1669999999999998</v>
      </c>
      <c r="AP36" s="40">
        <v>-0.27500000000000002</v>
      </c>
      <c r="AQ36" s="40">
        <v>3.1120000000000001</v>
      </c>
      <c r="AR36" s="40">
        <v>0.78</v>
      </c>
      <c r="AS36" s="40">
        <v>4.1669999999999998</v>
      </c>
      <c r="AT36" s="40">
        <v>0.05</v>
      </c>
      <c r="AU36" s="40">
        <v>3.4369999999999998</v>
      </c>
    </row>
    <row r="37" spans="1:47" x14ac:dyDescent="0.25">
      <c r="A37" s="50">
        <v>37469</v>
      </c>
      <c r="B37" s="40">
        <v>60</v>
      </c>
      <c r="C37" s="40">
        <v>51.5</v>
      </c>
      <c r="D37" s="40">
        <v>49</v>
      </c>
      <c r="E37" s="40">
        <v>54.75</v>
      </c>
      <c r="F37" s="40">
        <v>55.75</v>
      </c>
      <c r="G37" s="40">
        <v>70</v>
      </c>
      <c r="I37" s="40">
        <v>54.75</v>
      </c>
      <c r="R37" s="40">
        <v>52.060332555720919</v>
      </c>
      <c r="AI37" s="50"/>
      <c r="AJ37" s="70"/>
      <c r="AL37" s="5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5">
      <c r="A38" s="50">
        <v>37500</v>
      </c>
      <c r="B38" s="40">
        <v>47.5</v>
      </c>
      <c r="C38" s="40">
        <v>45</v>
      </c>
      <c r="D38" s="40">
        <v>41.5</v>
      </c>
      <c r="E38" s="40">
        <v>47.5</v>
      </c>
      <c r="F38" s="40">
        <v>47.25</v>
      </c>
      <c r="G38" s="40">
        <v>54.5</v>
      </c>
      <c r="I38" s="40">
        <v>47.25</v>
      </c>
      <c r="R38" s="40">
        <v>52.289620260031093</v>
      </c>
      <c r="AI38" s="50"/>
      <c r="AJ38" s="70"/>
      <c r="AL38" s="5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5">
      <c r="A39" s="50">
        <v>37530</v>
      </c>
      <c r="B39" s="40">
        <v>36.25</v>
      </c>
      <c r="C39" s="40">
        <v>39</v>
      </c>
      <c r="D39" s="40">
        <v>38</v>
      </c>
      <c r="E39" s="40">
        <v>37.75</v>
      </c>
      <c r="F39" s="40">
        <v>37.75</v>
      </c>
      <c r="G39" s="40">
        <v>38.75</v>
      </c>
      <c r="I39" s="40">
        <v>37.75</v>
      </c>
      <c r="R39" s="40">
        <v>61.232801802041841</v>
      </c>
      <c r="AI39" s="50"/>
      <c r="AJ39" s="70"/>
      <c r="AL39" s="5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5">
      <c r="A40" s="50">
        <v>37561</v>
      </c>
      <c r="B40" s="40">
        <v>34.25</v>
      </c>
      <c r="C40" s="40">
        <v>37</v>
      </c>
      <c r="D40" s="40">
        <v>36</v>
      </c>
      <c r="E40" s="40">
        <v>38.75</v>
      </c>
      <c r="F40" s="40">
        <v>36.75</v>
      </c>
      <c r="G40" s="40">
        <v>36.25</v>
      </c>
      <c r="I40" s="40">
        <v>36.75</v>
      </c>
      <c r="R40" s="40">
        <v>67.213094612898161</v>
      </c>
      <c r="AI40" s="50"/>
      <c r="AJ40" s="70"/>
      <c r="AL40" s="5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5">
      <c r="A41" s="50">
        <v>37591</v>
      </c>
      <c r="B41" s="40">
        <v>35.5</v>
      </c>
      <c r="C41" s="40">
        <v>37.5</v>
      </c>
      <c r="D41" s="40">
        <v>37</v>
      </c>
      <c r="E41" s="40">
        <v>39.75</v>
      </c>
      <c r="F41" s="40">
        <v>38.75</v>
      </c>
      <c r="G41" s="40">
        <v>37.5</v>
      </c>
      <c r="I41" s="40">
        <v>38.75</v>
      </c>
      <c r="R41" s="40">
        <v>71.386073250243655</v>
      </c>
      <c r="AI41" s="50"/>
      <c r="AJ41" s="70"/>
      <c r="AL41" s="5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5">
      <c r="A42" s="50">
        <v>37622</v>
      </c>
      <c r="B42" s="40">
        <v>35.5</v>
      </c>
      <c r="C42" s="40">
        <v>42.5</v>
      </c>
      <c r="D42" s="40">
        <v>42</v>
      </c>
      <c r="E42" s="40">
        <v>42.25</v>
      </c>
      <c r="F42" s="40">
        <v>39.75</v>
      </c>
      <c r="G42" s="40">
        <v>37.5</v>
      </c>
      <c r="I42" s="40">
        <v>39.75</v>
      </c>
      <c r="R42" s="40">
        <v>52.93799308396526</v>
      </c>
      <c r="AI42" s="50"/>
      <c r="AJ42" s="70"/>
      <c r="AL42" s="5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5">
      <c r="A43" s="50">
        <v>37653</v>
      </c>
      <c r="B43" s="40">
        <v>35.5</v>
      </c>
      <c r="C43" s="40">
        <v>40.75</v>
      </c>
      <c r="D43" s="40">
        <v>40</v>
      </c>
      <c r="E43" s="40">
        <v>40.25</v>
      </c>
      <c r="F43" s="40">
        <v>38.25</v>
      </c>
      <c r="G43" s="40">
        <v>37.5</v>
      </c>
      <c r="I43" s="40">
        <v>38.25</v>
      </c>
      <c r="R43" s="40">
        <v>51.723488824513403</v>
      </c>
      <c r="AI43" s="50"/>
      <c r="AJ43" s="70"/>
      <c r="AL43" s="5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5">
      <c r="A44" s="50">
        <v>37681</v>
      </c>
      <c r="B44" s="40">
        <v>35.5</v>
      </c>
      <c r="C44" s="40">
        <v>39.5</v>
      </c>
      <c r="D44" s="40">
        <v>38</v>
      </c>
      <c r="E44" s="40">
        <v>38.25</v>
      </c>
      <c r="F44" s="40">
        <v>37.5</v>
      </c>
      <c r="G44" s="40">
        <v>37.5</v>
      </c>
      <c r="I44" s="40">
        <v>37.5</v>
      </c>
      <c r="R44" s="40">
        <v>50.023630504660304</v>
      </c>
      <c r="AI44" s="50"/>
      <c r="AJ44" s="70"/>
      <c r="AL44" s="5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5">
      <c r="A45" s="50">
        <v>37712</v>
      </c>
      <c r="B45" s="40">
        <v>34</v>
      </c>
      <c r="C45" s="40">
        <v>36.5</v>
      </c>
      <c r="D45" s="40">
        <v>33</v>
      </c>
      <c r="E45" s="40">
        <v>36.25</v>
      </c>
      <c r="F45" s="40">
        <v>38.5</v>
      </c>
      <c r="G45" s="40">
        <v>36</v>
      </c>
      <c r="I45" s="40">
        <v>36.25</v>
      </c>
      <c r="R45" s="40">
        <v>48.161404765146777</v>
      </c>
      <c r="AI45" s="50"/>
      <c r="AJ45" s="70"/>
      <c r="AL45" s="5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5">
      <c r="A46" s="50">
        <v>37742</v>
      </c>
      <c r="B46" s="40">
        <v>35</v>
      </c>
      <c r="C46" s="40">
        <v>33</v>
      </c>
      <c r="D46" s="40">
        <v>29.5</v>
      </c>
      <c r="E46" s="40">
        <v>36.75</v>
      </c>
      <c r="F46" s="40">
        <v>39.25</v>
      </c>
      <c r="G46" s="40">
        <v>37</v>
      </c>
      <c r="I46" s="40">
        <v>36.75</v>
      </c>
      <c r="R46" s="40">
        <v>48.240674775530493</v>
      </c>
      <c r="AI46" s="50"/>
      <c r="AJ46" s="70"/>
      <c r="AL46" s="5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5">
      <c r="A47" s="50">
        <v>37773</v>
      </c>
      <c r="B47" s="40">
        <v>41.5</v>
      </c>
      <c r="C47" s="40">
        <v>34.75</v>
      </c>
      <c r="D47" s="40">
        <v>31</v>
      </c>
      <c r="E47" s="40">
        <v>41.75</v>
      </c>
      <c r="F47" s="40">
        <v>45.25</v>
      </c>
      <c r="G47" s="40">
        <v>46</v>
      </c>
      <c r="I47" s="40">
        <v>41.75</v>
      </c>
      <c r="R47" s="40">
        <v>48.72411633428699</v>
      </c>
      <c r="AI47" s="50"/>
      <c r="AJ47" s="70"/>
      <c r="AL47" s="5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5">
      <c r="A48" s="50">
        <v>37803</v>
      </c>
      <c r="B48" s="40">
        <v>53.5</v>
      </c>
      <c r="C48" s="40">
        <v>51.5</v>
      </c>
      <c r="D48" s="40">
        <v>47</v>
      </c>
      <c r="E48" s="40">
        <v>52.25</v>
      </c>
      <c r="F48" s="40">
        <v>57.75</v>
      </c>
      <c r="G48" s="40">
        <v>59.5</v>
      </c>
      <c r="I48" s="40">
        <v>52.25</v>
      </c>
      <c r="R48" s="40">
        <v>49.288765929124907</v>
      </c>
      <c r="AI48" s="50"/>
      <c r="AJ48" s="70"/>
      <c r="AL48" s="5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5">
      <c r="A49" s="50">
        <v>37834</v>
      </c>
      <c r="B49" s="40">
        <v>63.5</v>
      </c>
      <c r="C49" s="40">
        <v>58.5</v>
      </c>
      <c r="D49" s="40">
        <v>55</v>
      </c>
      <c r="E49" s="40">
        <v>60.75</v>
      </c>
      <c r="F49" s="40">
        <v>63.5</v>
      </c>
      <c r="G49" s="40">
        <v>71.5</v>
      </c>
      <c r="I49" s="40">
        <v>60.75</v>
      </c>
      <c r="R49" s="40">
        <v>49.805402606587435</v>
      </c>
      <c r="AI49" s="50"/>
      <c r="AJ49" s="70"/>
      <c r="AL49" s="5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5">
      <c r="A50" s="50">
        <v>37865</v>
      </c>
      <c r="B50" s="40">
        <v>50</v>
      </c>
      <c r="C50" s="40">
        <v>47.5</v>
      </c>
      <c r="D50" s="40">
        <v>44</v>
      </c>
      <c r="E50" s="40">
        <v>55.75</v>
      </c>
      <c r="F50" s="40">
        <v>50.5</v>
      </c>
      <c r="G50" s="40">
        <v>56</v>
      </c>
      <c r="I50" s="40">
        <v>50.5</v>
      </c>
      <c r="R50" s="40">
        <v>49.93373864140338</v>
      </c>
      <c r="AI50" s="50"/>
      <c r="AJ50" s="70"/>
      <c r="AL50" s="5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5">
      <c r="A51" s="50">
        <v>37895</v>
      </c>
      <c r="B51" s="40">
        <v>37</v>
      </c>
      <c r="C51" s="40">
        <v>43.25</v>
      </c>
      <c r="D51" s="40">
        <v>41.5</v>
      </c>
      <c r="E51" s="40">
        <v>39.25</v>
      </c>
      <c r="F51" s="40">
        <v>39</v>
      </c>
      <c r="G51" s="40">
        <v>39.25</v>
      </c>
      <c r="I51" s="40">
        <v>39</v>
      </c>
      <c r="R51" s="40">
        <v>50.613738087091711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50">
        <v>37926</v>
      </c>
      <c r="B52" s="40">
        <v>36</v>
      </c>
      <c r="C52" s="40">
        <v>39.5</v>
      </c>
      <c r="D52" s="40">
        <v>38.75</v>
      </c>
      <c r="E52" s="40">
        <v>41.25</v>
      </c>
      <c r="F52" s="40">
        <v>38.75</v>
      </c>
      <c r="G52" s="40">
        <v>37.75</v>
      </c>
      <c r="I52" s="40">
        <v>38.75</v>
      </c>
      <c r="R52" s="40">
        <v>53.577090563907142</v>
      </c>
      <c r="AI52" s="50"/>
      <c r="AJ52" s="70"/>
      <c r="AL52" s="5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5">
      <c r="A53" s="50">
        <v>37956</v>
      </c>
      <c r="B53" s="40">
        <v>35.5</v>
      </c>
      <c r="C53" s="40">
        <v>40.75</v>
      </c>
      <c r="D53" s="40">
        <v>40</v>
      </c>
      <c r="E53" s="40">
        <v>43.25</v>
      </c>
      <c r="F53" s="40">
        <v>40</v>
      </c>
      <c r="G53" s="40">
        <v>37</v>
      </c>
      <c r="I53" s="40">
        <v>40</v>
      </c>
      <c r="R53" s="40">
        <v>56.0801479849221</v>
      </c>
      <c r="AI53" s="50"/>
      <c r="AJ53" s="70"/>
      <c r="AL53" s="5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5">
      <c r="A54" s="50">
        <v>37987</v>
      </c>
      <c r="B54" s="40">
        <v>36.21</v>
      </c>
      <c r="C54" s="40">
        <v>42.88</v>
      </c>
      <c r="D54" s="40">
        <v>42.12</v>
      </c>
      <c r="E54" s="40">
        <v>42.72</v>
      </c>
      <c r="F54" s="40">
        <v>40.200000000000003</v>
      </c>
      <c r="G54" s="40">
        <v>38.409999999999997</v>
      </c>
      <c r="I54" s="40">
        <v>40.21</v>
      </c>
      <c r="R54" s="40">
        <v>54.304169226301724</v>
      </c>
      <c r="AI54" s="50"/>
      <c r="AJ54" s="70"/>
      <c r="AL54" s="5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5">
      <c r="A55" s="50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5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5">
      <c r="A56" s="50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5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5">
      <c r="A57" s="50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5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5">
      <c r="A58" s="50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5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5">
      <c r="A59" s="50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5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5">
      <c r="A60" s="50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5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5">
      <c r="A61" s="50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5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5">
      <c r="A62" s="50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5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5">
      <c r="A63" s="50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5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5">
      <c r="A64" s="50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5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5">
      <c r="A65" s="50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5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5">
      <c r="A66" s="50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5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5">
      <c r="A67" s="50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5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5">
      <c r="A68" s="50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5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5">
      <c r="A69" s="50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5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5">
      <c r="A70" s="50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5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5">
      <c r="A71" s="50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5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5">
      <c r="A72" s="50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5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5">
      <c r="A73" s="50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5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5">
      <c r="A74" s="50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5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5">
      <c r="A75" s="50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5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5">
      <c r="A76" s="50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5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5">
      <c r="A77" s="50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5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5">
      <c r="A78" s="50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5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5">
      <c r="A79" s="50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5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5">
      <c r="A80" s="50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5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5">
      <c r="A81" s="50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5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5">
      <c r="A82" s="50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5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5">
      <c r="A83" s="50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5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5">
      <c r="A84" s="50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5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5">
      <c r="A85" s="50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5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5">
      <c r="A86" s="50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5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5">
      <c r="A87" s="50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5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5">
      <c r="A88" s="50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5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5">
      <c r="A89" s="50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5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5">
      <c r="A90" s="50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5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5">
      <c r="A91" s="50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5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5">
      <c r="A92" s="50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5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5">
      <c r="A93" s="50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5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5">
      <c r="A94" s="50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5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5">
      <c r="A95" s="50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5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5">
      <c r="A96" s="50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5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5">
      <c r="A97" s="50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5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5">
      <c r="A98" s="50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5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5">
      <c r="A99" s="50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5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5">
      <c r="A100" s="50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5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5">
      <c r="A101" s="50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5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5">
      <c r="A102" s="50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5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5">
      <c r="A103" s="50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5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5">
      <c r="A104" s="50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5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5">
      <c r="A105" s="50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5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5">
      <c r="A106" s="50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5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5">
      <c r="A107" s="50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5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5">
      <c r="A108" s="50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5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5">
      <c r="A109" s="50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5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5">
      <c r="A110" s="50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5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5">
      <c r="A111" s="50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5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5">
      <c r="A112" s="50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5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5">
      <c r="A113" s="50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5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5">
      <c r="A114" s="50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5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5">
      <c r="A115" s="50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5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5">
      <c r="A116" s="50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5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5">
      <c r="A117" s="50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5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5">
      <c r="A118" s="50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5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5">
      <c r="A119" s="50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5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5">
      <c r="A120" s="50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5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5">
      <c r="A121" s="50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5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5">
      <c r="A122" s="50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5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5">
      <c r="A123" s="50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5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5">
      <c r="A124" s="50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5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5">
      <c r="A125" s="50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5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5">
      <c r="A126" s="50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5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5">
      <c r="A127" s="50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5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5">
      <c r="A128" s="50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5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8" x14ac:dyDescent="0.25">
      <c r="A129" s="50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  <c r="AL129" s="50"/>
    </row>
    <row r="130" spans="1:38" x14ac:dyDescent="0.25">
      <c r="A130" s="50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  <c r="AL130" s="50"/>
    </row>
    <row r="131" spans="1:38" x14ac:dyDescent="0.25">
      <c r="A131" s="50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  <c r="AL131" s="50"/>
    </row>
    <row r="132" spans="1:38" x14ac:dyDescent="0.25">
      <c r="A132" s="50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  <c r="AL132" s="50"/>
    </row>
    <row r="133" spans="1:38" x14ac:dyDescent="0.25">
      <c r="A133" s="50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  <c r="AL133" s="50"/>
    </row>
    <row r="134" spans="1:38" x14ac:dyDescent="0.25">
      <c r="A134" s="50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  <c r="AL134" s="50"/>
    </row>
    <row r="135" spans="1:38" x14ac:dyDescent="0.25">
      <c r="A135" s="50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  <c r="AL135" s="50"/>
    </row>
    <row r="136" spans="1:38" x14ac:dyDescent="0.25">
      <c r="A136" s="50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  <c r="AL136" s="50"/>
    </row>
    <row r="137" spans="1:38" x14ac:dyDescent="0.25">
      <c r="A137" s="50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  <c r="AL137" s="50"/>
    </row>
    <row r="138" spans="1:38" x14ac:dyDescent="0.25">
      <c r="A138" s="50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  <c r="AL138" s="50"/>
    </row>
    <row r="139" spans="1:38" x14ac:dyDescent="0.25">
      <c r="A139" s="50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  <c r="AL139" s="50"/>
    </row>
    <row r="140" spans="1:38" x14ac:dyDescent="0.25">
      <c r="A140" s="50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  <c r="AL140" s="50"/>
    </row>
    <row r="141" spans="1:38" x14ac:dyDescent="0.25">
      <c r="A141" s="50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  <c r="AL141" s="50"/>
    </row>
    <row r="142" spans="1:38" x14ac:dyDescent="0.25">
      <c r="A142" s="50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  <c r="AL142" s="50"/>
    </row>
    <row r="143" spans="1:38" x14ac:dyDescent="0.25">
      <c r="A143" s="50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  <c r="AL143" s="50"/>
    </row>
    <row r="144" spans="1:38" x14ac:dyDescent="0.25">
      <c r="A144" s="50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  <c r="AL144" s="50"/>
    </row>
    <row r="145" spans="1:38" x14ac:dyDescent="0.25">
      <c r="A145" s="50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  <c r="AL145" s="50"/>
    </row>
    <row r="146" spans="1:38" x14ac:dyDescent="0.25">
      <c r="A146" s="50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  <c r="AL146" s="50"/>
    </row>
    <row r="147" spans="1:38" x14ac:dyDescent="0.25">
      <c r="A147" s="50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  <c r="AL147" s="50"/>
    </row>
    <row r="148" spans="1:38" x14ac:dyDescent="0.25">
      <c r="A148" s="50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  <c r="AL148" s="50"/>
    </row>
    <row r="149" spans="1:38" x14ac:dyDescent="0.25">
      <c r="A149" s="50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  <c r="AL149" s="50"/>
    </row>
    <row r="150" spans="1:38" x14ac:dyDescent="0.25">
      <c r="A150" s="50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  <c r="AL150" s="50"/>
    </row>
    <row r="151" spans="1:38" x14ac:dyDescent="0.25">
      <c r="A151" s="50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  <c r="AL151" s="50"/>
    </row>
    <row r="152" spans="1:38" x14ac:dyDescent="0.25">
      <c r="A152" s="50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9" width="12.125" style="3" customWidth="1"/>
    <col min="10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37214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37215</v>
      </c>
      <c r="C7" s="88">
        <f>WORKDAY(B7, 1, Holidays)</f>
        <v>37216</v>
      </c>
      <c r="D7" s="88">
        <f>WORKDAY(C7, 1, Holidays)</f>
        <v>37218</v>
      </c>
      <c r="E7" s="88">
        <f>WORKDAY(D7, 1, Holidays)</f>
        <v>37221</v>
      </c>
      <c r="F7" s="88">
        <f>WORKDAY(E7, 1, Holidays)</f>
        <v>37222</v>
      </c>
      <c r="G7" s="88">
        <f>WORKDAY(F7, 1, Holidays)</f>
        <v>37223</v>
      </c>
      <c r="H7" s="88">
        <f>WORKDAY(G7, 1, Holidays)</f>
        <v>37224</v>
      </c>
      <c r="I7" s="88">
        <f>WORKDAY(H7, 1, Holidays)</f>
        <v>37225</v>
      </c>
      <c r="J7" s="88">
        <f>WORKDAY(I7, 1, Holidays)</f>
        <v>37228</v>
      </c>
      <c r="K7" s="88">
        <f>WORKDAY(J7, 1, Holidays)</f>
        <v>37229</v>
      </c>
      <c r="L7" s="88">
        <f>WORKDAY(K7, 1, Holidays)</f>
        <v>37230</v>
      </c>
      <c r="M7" s="88">
        <f>WORKDAY(L7, 1, Holidays)</f>
        <v>37231</v>
      </c>
      <c r="N7" s="88">
        <f>WORKDAY(M7, 1, Holidays)</f>
        <v>37232</v>
      </c>
      <c r="O7" s="88">
        <f>WORKDAY(N7, 1, Holidays)</f>
        <v>37235</v>
      </c>
      <c r="P7" s="88">
        <f>WORKDAY(O7, 1, Holidays)</f>
        <v>37236</v>
      </c>
      <c r="Q7" s="88">
        <f>WORKDAY(P7, 1, Holidays)</f>
        <v>37237</v>
      </c>
      <c r="R7" s="88">
        <f>WORKDAY(Q7, 1, Holidays)</f>
        <v>37238</v>
      </c>
      <c r="S7" s="88">
        <f>WORKDAY(R7, 1, Holidays)</f>
        <v>37239</v>
      </c>
      <c r="T7" s="88">
        <f>WORKDAY(S7, 1, Holidays)</f>
        <v>37242</v>
      </c>
      <c r="U7" s="88">
        <f>WORKDAY(T7, 1, Holidays)</f>
        <v>37243</v>
      </c>
      <c r="V7" s="88">
        <f>WORKDAY(U7, 1, Holidays)</f>
        <v>37244</v>
      </c>
      <c r="W7" s="88">
        <f>WORKDAY(V7, 1, Holidays)</f>
        <v>37245</v>
      </c>
      <c r="X7" s="88">
        <f>WORKDAY(W7, 1, Holidays)</f>
        <v>37246</v>
      </c>
      <c r="Y7" s="88">
        <f>WORKDAY(X7, 1, Holidays)</f>
        <v>37249</v>
      </c>
      <c r="Z7" s="88">
        <f>WORKDAY(Y7, 1, Holidays)</f>
        <v>37251</v>
      </c>
      <c r="AA7" s="88">
        <f>WORKDAY(Z7, 1, Holidays)</f>
        <v>37252</v>
      </c>
      <c r="AB7" s="88">
        <f>WORKDAY(AA7, 1, Holidays)</f>
        <v>37253</v>
      </c>
      <c r="AC7" s="88"/>
    </row>
    <row r="8" spans="1:74" s="89" customFormat="1" ht="22.5" customHeight="1" x14ac:dyDescent="0.2">
      <c r="A8" s="122" t="s">
        <v>132</v>
      </c>
      <c r="B8" s="90">
        <f t="shared" ref="B8:AB8" si="0">B7</f>
        <v>37215</v>
      </c>
      <c r="C8" s="90">
        <f t="shared" si="0"/>
        <v>37216</v>
      </c>
      <c r="D8" s="90">
        <f t="shared" si="0"/>
        <v>37218</v>
      </c>
      <c r="E8" s="90">
        <f t="shared" si="0"/>
        <v>37221</v>
      </c>
      <c r="F8" s="90">
        <f t="shared" si="0"/>
        <v>37222</v>
      </c>
      <c r="G8" s="90">
        <f t="shared" si="0"/>
        <v>37223</v>
      </c>
      <c r="H8" s="90">
        <f t="shared" si="0"/>
        <v>37224</v>
      </c>
      <c r="I8" s="90">
        <f t="shared" si="0"/>
        <v>37225</v>
      </c>
      <c r="J8" s="90">
        <f t="shared" si="0"/>
        <v>37228</v>
      </c>
      <c r="K8" s="90">
        <f t="shared" si="0"/>
        <v>37229</v>
      </c>
      <c r="L8" s="90">
        <f t="shared" si="0"/>
        <v>37230</v>
      </c>
      <c r="M8" s="90">
        <f t="shared" si="0"/>
        <v>37231</v>
      </c>
      <c r="N8" s="90">
        <f t="shared" si="0"/>
        <v>37232</v>
      </c>
      <c r="O8" s="90">
        <f t="shared" si="0"/>
        <v>37235</v>
      </c>
      <c r="P8" s="90">
        <f t="shared" si="0"/>
        <v>37236</v>
      </c>
      <c r="Q8" s="90">
        <f t="shared" si="0"/>
        <v>37237</v>
      </c>
      <c r="R8" s="90">
        <f t="shared" si="0"/>
        <v>37238</v>
      </c>
      <c r="S8" s="90">
        <f t="shared" si="0"/>
        <v>37239</v>
      </c>
      <c r="T8" s="90">
        <f t="shared" si="0"/>
        <v>37242</v>
      </c>
      <c r="U8" s="90">
        <f t="shared" si="0"/>
        <v>37243</v>
      </c>
      <c r="V8" s="90">
        <f t="shared" si="0"/>
        <v>37244</v>
      </c>
      <c r="W8" s="90">
        <f t="shared" si="0"/>
        <v>37245</v>
      </c>
      <c r="X8" s="90">
        <f t="shared" si="0"/>
        <v>37246</v>
      </c>
      <c r="Y8" s="90">
        <f t="shared" si="0"/>
        <v>37249</v>
      </c>
      <c r="Z8" s="90">
        <f t="shared" si="0"/>
        <v>37251</v>
      </c>
      <c r="AA8" s="90">
        <f t="shared" si="0"/>
        <v>37252</v>
      </c>
      <c r="AB8" s="90">
        <f t="shared" si="0"/>
        <v>37253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13.75</v>
      </c>
      <c r="C9" s="102">
        <f>VLOOKUP(C$8,'Curve Summary'!$A$7:$AG$54,4)</f>
        <v>13.75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29.75</v>
      </c>
      <c r="K9" s="102">
        <f>VLOOKUP(K$8,'Curve Summary'!$A$7:$AG$54,4)</f>
        <v>29.75</v>
      </c>
      <c r="L9" s="102">
        <f>VLOOKUP(L$8,'Curve Summary'!$A$7:$AG$54,4)</f>
        <v>29.75</v>
      </c>
      <c r="M9" s="102">
        <f>VLOOKUP(M$8,'Curve Summary'!$A$7:$AG$54,4)</f>
        <v>29.75</v>
      </c>
      <c r="N9" s="102">
        <f>VLOOKUP(N$8,'Curve Summary'!$A$7:$AG$54,4)</f>
        <v>29.75</v>
      </c>
      <c r="O9" s="102">
        <f>VLOOKUP(O$8,'Curve Summary'!$A$7:$AG$54,4)</f>
        <v>29.75</v>
      </c>
      <c r="P9" s="102">
        <f>VLOOKUP(P$8,'Curve Summary'!$A$7:$AG$54,4)</f>
        <v>29.75</v>
      </c>
      <c r="Q9" s="102">
        <f>VLOOKUP(Q$8,'Curve Summary'!$A$7:$AG$54,4)</f>
        <v>29.75</v>
      </c>
      <c r="R9" s="102">
        <f>VLOOKUP(R$8,'Curve Summary'!$A$7:$AG$54,4)</f>
        <v>29.75</v>
      </c>
      <c r="S9" s="102">
        <f>VLOOKUP(S$8,'Curve Summary'!$A$7:$AG$54,4)</f>
        <v>29.75</v>
      </c>
      <c r="T9" s="102">
        <f>VLOOKUP(T$8,'Curve Summary'!$A$7:$AG$54,4)</f>
        <v>29.75</v>
      </c>
      <c r="U9" s="102">
        <f>VLOOKUP(U$8,'Curve Summary'!$A$7:$AG$54,4)</f>
        <v>29.75</v>
      </c>
      <c r="V9" s="102">
        <f>VLOOKUP(V$8,'Curve Summary'!$A$7:$AG$54,4)</f>
        <v>29.75</v>
      </c>
      <c r="W9" s="103">
        <f>VLOOKUP(W$8,'Curve Summary'!$A$7:$AG$54,4)</f>
        <v>29.75</v>
      </c>
      <c r="X9" s="102">
        <f>VLOOKUP(X$8,'Curve Summary'!$A$7:$AG$54,4)</f>
        <v>29.75</v>
      </c>
      <c r="Y9" s="102">
        <f>VLOOKUP(Y$8,'Curve Summary'!$A$7:$AG$54,4)</f>
        <v>29.75</v>
      </c>
      <c r="Z9" s="102">
        <f>VLOOKUP(Z$8,'Curve Summary'!$A$7:$AG$54,4)</f>
        <v>29.75</v>
      </c>
      <c r="AA9" s="102">
        <f>VLOOKUP(AA$8,'Curve Summary'!$A$7:$AG$54,4)</f>
        <v>29.75</v>
      </c>
      <c r="AB9" s="103">
        <f>VLOOKUP(AB$8,'Curve Summary'!$A$7:$AG$54,4)</f>
        <v>29.75</v>
      </c>
      <c r="AC9" s="104">
        <f t="shared" ref="AC9:AC15" si="1">AVERAGE(B9:B9)</f>
        <v>13.75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13.75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16.25</v>
      </c>
      <c r="C10" s="26">
        <f>VLOOKUP(C$8,'Curve Summary'!$A$7:$AG$54,3)</f>
        <v>16.25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30.25</v>
      </c>
      <c r="K10" s="26">
        <f>VLOOKUP(K$8,'Curve Summary'!$A$7:$AG$54,3)</f>
        <v>30.25</v>
      </c>
      <c r="L10" s="26">
        <f>VLOOKUP(L$8,'Curve Summary'!$A$7:$AG$54,3)</f>
        <v>30.25</v>
      </c>
      <c r="M10" s="26">
        <f>VLOOKUP(M$8,'Curve Summary'!$A$7:$AG$54,3)</f>
        <v>30.25</v>
      </c>
      <c r="N10" s="26">
        <f>VLOOKUP(N$8,'Curve Summary'!$A$7:$AG$54,3)</f>
        <v>30.25</v>
      </c>
      <c r="O10" s="26">
        <f>VLOOKUP(O$8,'Curve Summary'!$A$7:$AG$54,3)</f>
        <v>30.25</v>
      </c>
      <c r="P10" s="26">
        <f>VLOOKUP(P$8,'Curve Summary'!$A$7:$AG$54,3)</f>
        <v>30.25</v>
      </c>
      <c r="Q10" s="26">
        <f>VLOOKUP(Q$8,'Curve Summary'!$A$7:$AG$54,3)</f>
        <v>30.25</v>
      </c>
      <c r="R10" s="26">
        <f>VLOOKUP(R$8,'Curve Summary'!$A$7:$AG$54,3)</f>
        <v>30.25</v>
      </c>
      <c r="S10" s="26">
        <f>VLOOKUP(S$8,'Curve Summary'!$A$7:$AG$54,3)</f>
        <v>30.25</v>
      </c>
      <c r="T10" s="26">
        <f>VLOOKUP(T$8,'Curve Summary'!$A$7:$AG$54,3)</f>
        <v>30.25</v>
      </c>
      <c r="U10" s="26">
        <f>VLOOKUP(U$8,'Curve Summary'!$A$7:$AG$54,3)</f>
        <v>30.25</v>
      </c>
      <c r="V10" s="26">
        <f>VLOOKUP(V$8,'Curve Summary'!$A$7:$AG$54,3)</f>
        <v>30.25</v>
      </c>
      <c r="W10" s="93">
        <f>VLOOKUP(W$8,'Curve Summary'!$A$7:$AG$54,3)</f>
        <v>30.25</v>
      </c>
      <c r="X10" s="26">
        <f>VLOOKUP(X$8,'Curve Summary'!$A$7:$AG$54,3)</f>
        <v>30.25</v>
      </c>
      <c r="Y10" s="26">
        <f>VLOOKUP(Y$8,'Curve Summary'!$A$7:$AG$54,3)</f>
        <v>30.25</v>
      </c>
      <c r="Z10" s="26">
        <f>VLOOKUP(Z$8,'Curve Summary'!$A$7:$AG$54,3)</f>
        <v>30.25</v>
      </c>
      <c r="AA10" s="26">
        <f>VLOOKUP(AA$8,'Curve Summary'!$A$7:$AG$54,3)</f>
        <v>30.25</v>
      </c>
      <c r="AB10" s="93">
        <f>VLOOKUP(AB$8,'Curve Summary'!$A$7:$AG$54,3)</f>
        <v>30.25</v>
      </c>
      <c r="AC10" s="105">
        <f t="shared" si="1"/>
        <v>16.25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16.25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17.75</v>
      </c>
      <c r="C11" s="26">
        <f>VLOOKUP(C$8,'Curve Summary'!$A$7:$AG$54,5)</f>
        <v>17.75</v>
      </c>
      <c r="D11" s="26">
        <f>VLOOKUP(D$8,'Curve Summary'!$A$7:$AG$54,5)</f>
        <v>23.75</v>
      </c>
      <c r="E11" s="26">
        <f>VLOOKUP(E$8,'Curve Summary'!$A$7:$AG$54,5)</f>
        <v>23.75</v>
      </c>
      <c r="F11" s="26">
        <f>VLOOKUP(F$8,'Curve Summary'!$A$7:$AG$54,5)</f>
        <v>23.75</v>
      </c>
      <c r="G11" s="26">
        <f>VLOOKUP(G$8,'Curve Summary'!$A$7:$AG$54,5)</f>
        <v>23.75</v>
      </c>
      <c r="H11" s="26">
        <f>VLOOKUP(H$8,'Curve Summary'!$A$7:$AG$54,5)</f>
        <v>23.75</v>
      </c>
      <c r="I11" s="26">
        <f>VLOOKUP(I$8,'Curve Summary'!$A$7:$AG$54,5)</f>
        <v>23.75</v>
      </c>
      <c r="J11" s="26">
        <f>VLOOKUP(J$8,'Curve Summary'!$A$7:$AG$54,5)</f>
        <v>30.8</v>
      </c>
      <c r="K11" s="26">
        <f>VLOOKUP(K$8,'Curve Summary'!$A$7:$AG$54,5)</f>
        <v>30.8</v>
      </c>
      <c r="L11" s="26">
        <f>VLOOKUP(L$8,'Curve Summary'!$A$7:$AG$54,5)</f>
        <v>30.8</v>
      </c>
      <c r="M11" s="26">
        <f>VLOOKUP(M$8,'Curve Summary'!$A$7:$AG$54,5)</f>
        <v>30.8</v>
      </c>
      <c r="N11" s="26">
        <f>VLOOKUP(N$8,'Curve Summary'!$A$7:$AG$54,5)</f>
        <v>30.8</v>
      </c>
      <c r="O11" s="26">
        <f>VLOOKUP(O$8,'Curve Summary'!$A$7:$AG$54,5)</f>
        <v>30.8</v>
      </c>
      <c r="P11" s="26">
        <f>VLOOKUP(P$8,'Curve Summary'!$A$7:$AG$54,5)</f>
        <v>30.8</v>
      </c>
      <c r="Q11" s="26">
        <f>VLOOKUP(Q$8,'Curve Summary'!$A$7:$AG$54,5)</f>
        <v>30.8</v>
      </c>
      <c r="R11" s="26">
        <f>VLOOKUP(R$8,'Curve Summary'!$A$7:$AG$54,5)</f>
        <v>30.8</v>
      </c>
      <c r="S11" s="26">
        <f>VLOOKUP(S$8,'Curve Summary'!$A$7:$AG$54,5)</f>
        <v>30.8</v>
      </c>
      <c r="T11" s="26">
        <f>VLOOKUP(T$8,'Curve Summary'!$A$7:$AG$54,5)</f>
        <v>30.8</v>
      </c>
      <c r="U11" s="26">
        <f>VLOOKUP(U$8,'Curve Summary'!$A$7:$AG$54,5)</f>
        <v>30.8</v>
      </c>
      <c r="V11" s="26">
        <f>VLOOKUP(V$8,'Curve Summary'!$A$7:$AG$54,5)</f>
        <v>30.8</v>
      </c>
      <c r="W11" s="93">
        <f>VLOOKUP(W$8,'Curve Summary'!$A$7:$AG$54,5)</f>
        <v>30.8</v>
      </c>
      <c r="X11" s="26">
        <f>VLOOKUP(X$8,'Curve Summary'!$A$7:$AG$54,5)</f>
        <v>30.8</v>
      </c>
      <c r="Y11" s="26">
        <f>VLOOKUP(Y$8,'Curve Summary'!$A$7:$AG$54,5)</f>
        <v>30.8</v>
      </c>
      <c r="Z11" s="26">
        <f>VLOOKUP(Z$8,'Curve Summary'!$A$7:$AG$54,5)</f>
        <v>30.8</v>
      </c>
      <c r="AA11" s="26">
        <f>VLOOKUP(AA$8,'Curve Summary'!$A$7:$AG$54,5)</f>
        <v>30.8</v>
      </c>
      <c r="AB11" s="93">
        <f>VLOOKUP(AB$8,'Curve Summary'!$A$7:$AG$54,5)</f>
        <v>30.8</v>
      </c>
      <c r="AC11" s="105">
        <f t="shared" si="1"/>
        <v>17.75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17.75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17.75</v>
      </c>
      <c r="C12" s="26">
        <f>VLOOKUP(C$8,'Curve Summary'!$A$7:$AG$54,9)</f>
        <v>17.75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36.65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25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19.5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17.75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17.75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17.75</v>
      </c>
      <c r="C13" s="26">
        <f>VLOOKUP(C$8,'Curve Summary'!$A$7:$AG$54,6)</f>
        <v>17.75</v>
      </c>
      <c r="D13" s="26">
        <f>VLOOKUP(D$8,'Curve Summary'!$A$7:$AG$54,6)</f>
        <v>22.5</v>
      </c>
      <c r="E13" s="26">
        <f>VLOOKUP(E$8,'Curve Summary'!$A$7:$AG$54,6)</f>
        <v>22.5</v>
      </c>
      <c r="F13" s="26">
        <f>VLOOKUP(F$8,'Curve Summary'!$A$7:$AG$54,6)</f>
        <v>22.5</v>
      </c>
      <c r="G13" s="26">
        <f>VLOOKUP(G$8,'Curve Summary'!$A$7:$AG$54,6)</f>
        <v>22.5</v>
      </c>
      <c r="H13" s="26">
        <f>VLOOKUP(H$8,'Curve Summary'!$A$7:$AG$54,6)</f>
        <v>22.5</v>
      </c>
      <c r="I13" s="26">
        <f>VLOOKUP(I$8,'Curve Summary'!$A$7:$AG$54,6)</f>
        <v>22.5</v>
      </c>
      <c r="J13" s="26">
        <f>VLOOKUP(J$8,'Curve Summary'!$A$7:$AG$54,6)</f>
        <v>28.8</v>
      </c>
      <c r="K13" s="26">
        <f>VLOOKUP(K$8,'Curve Summary'!$A$7:$AG$54,6)</f>
        <v>28.8</v>
      </c>
      <c r="L13" s="26">
        <f>VLOOKUP(L$8,'Curve Summary'!$A$7:$AG$54,6)</f>
        <v>28.8</v>
      </c>
      <c r="M13" s="26">
        <f>VLOOKUP(M$8,'Curve Summary'!$A$7:$AG$54,6)</f>
        <v>28.8</v>
      </c>
      <c r="N13" s="26">
        <f>VLOOKUP(N$8,'Curve Summary'!$A$7:$AG$54,6)</f>
        <v>28.8</v>
      </c>
      <c r="O13" s="26">
        <f>VLOOKUP(O$8,'Curve Summary'!$A$7:$AG$54,6)</f>
        <v>28.8</v>
      </c>
      <c r="P13" s="26">
        <f>VLOOKUP(P$8,'Curve Summary'!$A$7:$AG$54,6)</f>
        <v>28.8</v>
      </c>
      <c r="Q13" s="26">
        <f>VLOOKUP(Q$8,'Curve Summary'!$A$7:$AG$54,6)</f>
        <v>28.8</v>
      </c>
      <c r="R13" s="26">
        <f>VLOOKUP(R$8,'Curve Summary'!$A$7:$AG$54,6)</f>
        <v>28.8</v>
      </c>
      <c r="S13" s="26">
        <f>VLOOKUP(S$8,'Curve Summary'!$A$7:$AG$54,6)</f>
        <v>28.8</v>
      </c>
      <c r="T13" s="26">
        <f>VLOOKUP(T$8,'Curve Summary'!$A$7:$AG$54,6)</f>
        <v>28.8</v>
      </c>
      <c r="U13" s="26">
        <f>VLOOKUP(U$8,'Curve Summary'!$A$7:$AG$54,6)</f>
        <v>28.8</v>
      </c>
      <c r="V13" s="26">
        <f>VLOOKUP(V$8,'Curve Summary'!$A$7:$AG$54,6)</f>
        <v>28.8</v>
      </c>
      <c r="W13" s="93">
        <f>VLOOKUP(W$8,'Curve Summary'!$A$7:$AG$54,6)</f>
        <v>28.8</v>
      </c>
      <c r="X13" s="26">
        <f>VLOOKUP(X$8,'Curve Summary'!$A$7:$AG$54,6)</f>
        <v>28.8</v>
      </c>
      <c r="Y13" s="26">
        <f>VLOOKUP(Y$8,'Curve Summary'!$A$7:$AG$54,6)</f>
        <v>28.8</v>
      </c>
      <c r="Z13" s="26">
        <f>VLOOKUP(Z$8,'Curve Summary'!$A$7:$AG$54,6)</f>
        <v>28.8</v>
      </c>
      <c r="AA13" s="26">
        <f>VLOOKUP(AA$8,'Curve Summary'!$A$7:$AG$54,6)</f>
        <v>28.8</v>
      </c>
      <c r="AB13" s="93">
        <f>VLOOKUP(AB$8,'Curve Summary'!$A$7:$AG$54,6)</f>
        <v>28.8</v>
      </c>
      <c r="AC13" s="105">
        <f t="shared" si="1"/>
        <v>17.75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17.75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15.4</v>
      </c>
      <c r="C14" s="26">
        <f>VLOOKUP(C$8,'Curve Summary'!$A$7:$AG$54,2)</f>
        <v>15.4</v>
      </c>
      <c r="D14" s="26">
        <f>VLOOKUP(D$8,'Curve Summary'!$A$7:$AG$54,2)</f>
        <v>21.25</v>
      </c>
      <c r="E14" s="26">
        <f>VLOOKUP(E$8,'Curve Summary'!$A$7:$AG$54,2)</f>
        <v>21.25</v>
      </c>
      <c r="F14" s="26">
        <f>VLOOKUP(F$8,'Curve Summary'!$A$7:$AG$54,2)</f>
        <v>21.25</v>
      </c>
      <c r="G14" s="26">
        <f>VLOOKUP(G$8,'Curve Summary'!$A$7:$AG$54,2)</f>
        <v>21.25</v>
      </c>
      <c r="H14" s="26">
        <f>VLOOKUP(H$8,'Curve Summary'!$A$7:$AG$54,2)</f>
        <v>21.25</v>
      </c>
      <c r="I14" s="26">
        <f>VLOOKUP(I$8,'Curve Summary'!$A$7:$AG$54,2)</f>
        <v>21.25</v>
      </c>
      <c r="J14" s="26">
        <f>VLOOKUP(J$8,'Curve Summary'!$A$7:$AG$54,2)</f>
        <v>26.5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15.4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15.4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16.399999999999999</v>
      </c>
      <c r="C15" s="26">
        <f>VLOOKUP(C$8,'Curve Summary'!$A$7:$AG$54,7)</f>
        <v>16.399999999999999</v>
      </c>
      <c r="D15" s="26">
        <f>VLOOKUP(D$8,'Curve Summary'!$A$7:$AG$54,7)</f>
        <v>22.25</v>
      </c>
      <c r="E15" s="26">
        <f>VLOOKUP(E$8,'Curve Summary'!$A$7:$AG$54,7)</f>
        <v>22.25</v>
      </c>
      <c r="F15" s="26">
        <f>VLOOKUP(F$8,'Curve Summary'!$A$7:$AG$54,7)</f>
        <v>22.25</v>
      </c>
      <c r="G15" s="26">
        <f>VLOOKUP(G$8,'Curve Summary'!$A$7:$AG$54,7)</f>
        <v>22.25</v>
      </c>
      <c r="H15" s="26">
        <f>VLOOKUP(H$8,'Curve Summary'!$A$7:$AG$54,7)</f>
        <v>22.25</v>
      </c>
      <c r="I15" s="26">
        <f>VLOOKUP(I$8,'Curve Summary'!$A$7:$AG$54,7)</f>
        <v>22.25</v>
      </c>
      <c r="J15" s="26">
        <f>VLOOKUP(J$8,'Curve Summary'!$A$7:$AG$54,7)</f>
        <v>27.5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16.399999999999999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16.399999999999999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37.299996185302732</v>
      </c>
      <c r="C18" s="134">
        <f>IF(ISNUMBER(VLOOKUP(C$8,'Curve Summary ALBERTA'!$A$7:$AG$54,18,FALSE)),VLOOKUP(C$8,'Curve Summary ALBERTA'!$A$7:$AG$54,18,FALSE),0)</f>
        <v>38.399996185302733</v>
      </c>
      <c r="D18" s="134">
        <f>IF(ISNUMBER(VLOOKUP(D$8,'Curve Summary ALBERTA'!$A$7:$AG$54,18,FALSE)),VLOOKUP(D$8,'Curve Summary ALBERTA'!$A$7:$AG$54,18,FALSE),0)</f>
        <v>38.399996185302733</v>
      </c>
      <c r="E18" s="134">
        <f>IF(ISNUMBER(VLOOKUP(E$8,'Curve Summary ALBERTA'!$A$7:$AG$54,18,FALSE)),VLOOKUP(E$8,'Curve Summary ALBERTA'!$A$7:$AG$54,18,FALSE),0)</f>
        <v>38.399992370605467</v>
      </c>
      <c r="F18" s="134">
        <f>IF(ISNUMBER(VLOOKUP(F$8,'Curve Summary ALBERTA'!$A$7:$AG$54,18,FALSE)),VLOOKUP(F$8,'Curve Summary ALBERTA'!$A$7:$AG$54,18,FALSE),0)</f>
        <v>38.399996185302733</v>
      </c>
      <c r="G18" s="134">
        <f>IF(ISNUMBER(VLOOKUP(G$8,'Curve Summary ALBERTA'!$A$7:$AG$54,18,FALSE)),VLOOKUP(G$8,'Curve Summary ALBERTA'!$A$7:$AG$54,18,FALSE),0)</f>
        <v>38.399996185302733</v>
      </c>
      <c r="H18" s="134">
        <f>IF(ISNUMBER(VLOOKUP(H$8,'Curve Summary ALBERTA'!$A$7:$AG$54,18,FALSE)),VLOOKUP(H$8,'Curve Summary ALBERTA'!$A$7:$AG$54,18,FALSE),0)</f>
        <v>38.399996185302733</v>
      </c>
      <c r="I18" s="134">
        <f>IF(ISNUMBER(VLOOKUP(I$8,'Curve Summary ALBERTA'!$A$7:$AG$54,18,FALSE)),VLOOKUP(I$8,'Curve Summary ALBERTA'!$A$7:$AG$54,18,FALSE),0)</f>
        <v>38.399996185302733</v>
      </c>
      <c r="J18" s="134">
        <f>IF(ISNUMBER(VLOOKUP(J$8,'Curve Summary ALBERTA'!$A$7:$AG$54,18,FALSE)),VLOOKUP(J$8,'Curve Summary ALBERTA'!$A$7:$AG$54,18,FALSE),0)</f>
        <v>53.490000762939452</v>
      </c>
      <c r="K18" s="134">
        <f>IF(ISNUMBER(VLOOKUP(K$8,'Curve Summary ALBERTA'!$A$7:$AG$54,18,FALSE)),VLOOKUP(K$8,'Curve Summary ALBERTA'!$A$7:$AG$54,18,FALSE),0)</f>
        <v>53.490000762939452</v>
      </c>
      <c r="L18" s="134">
        <f>IF(ISNUMBER(VLOOKUP(L$8,'Curve Summary ALBERTA'!$A$7:$AG$54,18,FALSE)),VLOOKUP(L$8,'Curve Summary ALBERTA'!$A$7:$AG$54,18,FALSE),0)</f>
        <v>53.490000762939452</v>
      </c>
      <c r="M18" s="134">
        <f>IF(ISNUMBER(VLOOKUP(M$8,'Curve Summary ALBERTA'!$A$7:$AG$54,18,FALSE)),VLOOKUP(M$8,'Curve Summary ALBERTA'!$A$7:$AG$54,18,FALSE),0)</f>
        <v>53.490000762939452</v>
      </c>
      <c r="N18" s="134">
        <f>IF(ISNUMBER(VLOOKUP(N$8,'Curve Summary ALBERTA'!$A$7:$AG$54,18,FALSE)),VLOOKUP(N$8,'Curve Summary ALBERTA'!$A$7:$AG$54,18,FALSE),0)</f>
        <v>53.490000762939452</v>
      </c>
      <c r="O18" s="134">
        <f>IF(ISNUMBER(VLOOKUP(O$8,'Curve Summary ALBERTA'!$A$7:$AG$54,18,FALSE)),VLOOKUP(O$8,'Curve Summary ALBERTA'!$A$7:$AG$54,18,FALSE),0)</f>
        <v>53.490000762939452</v>
      </c>
      <c r="P18" s="134">
        <f>IF(ISNUMBER(VLOOKUP(P$8,'Curve Summary ALBERTA'!$A$7:$AG$54,18,FALSE)),VLOOKUP(P$8,'Curve Summary ALBERTA'!$A$7:$AG$54,18,FALSE),0)</f>
        <v>53.490000762939452</v>
      </c>
      <c r="Q18" s="134">
        <f>IF(ISNUMBER(VLOOKUP(Q$8,'Curve Summary ALBERTA'!$A$7:$AG$54,18,FALSE)),VLOOKUP(Q$8,'Curve Summary ALBERTA'!$A$7:$AG$54,18,FALSE),0)</f>
        <v>53.490000762939452</v>
      </c>
      <c r="R18" s="134">
        <f>IF(ISNUMBER(VLOOKUP(R$8,'Curve Summary ALBERTA'!$A$7:$AG$54,18,FALSE)),VLOOKUP(R$8,'Curve Summary ALBERTA'!$A$7:$AG$54,18,FALSE),0)</f>
        <v>53.490000762939452</v>
      </c>
      <c r="S18" s="134">
        <f>IF(ISNUMBER(VLOOKUP(S$8,'Curve Summary ALBERTA'!$A$7:$AG$54,18,FALSE)),VLOOKUP(S$8,'Curve Summary ALBERTA'!$A$7:$AG$54,18,FALSE),0)</f>
        <v>53.490000762939452</v>
      </c>
      <c r="T18" s="134">
        <f>IF(ISNUMBER(VLOOKUP(T$8,'Curve Summary ALBERTA'!$A$7:$AG$54,18,FALSE)),VLOOKUP(T$8,'Curve Summary ALBERTA'!$A$7:$AG$54,18,FALSE),0)</f>
        <v>53.490000762939452</v>
      </c>
      <c r="U18" s="134">
        <f>IF(ISNUMBER(VLOOKUP(U$8,'Curve Summary ALBERTA'!$A$7:$AG$54,18,FALSE)),VLOOKUP(U$8,'Curve Summary ALBERTA'!$A$7:$AG$54,18,FALSE),0)</f>
        <v>53.490000762939452</v>
      </c>
      <c r="V18" s="134">
        <f>IF(ISNUMBER(VLOOKUP(V$8,'Curve Summary ALBERTA'!$A$7:$AG$54,18,FALSE)),VLOOKUP(V$8,'Curve Summary ALBERTA'!$A$7:$AG$54,18,FALSE),0)</f>
        <v>53.490000762939452</v>
      </c>
      <c r="W18" s="134">
        <f>IF(ISNUMBER(VLOOKUP(W$8,'Curve Summary ALBERTA'!$A$7:$AG$54,18,FALSE)),VLOOKUP(W$8,'Curve Summary ALBERTA'!$A$7:$AG$54,18,FALSE),0)</f>
        <v>53.490000762939452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38.262495708465572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38.262495708465572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10.825000047683716</v>
      </c>
      <c r="C28" s="102">
        <f t="shared" si="2"/>
        <v>10.825000047683716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27.819999933242798</v>
      </c>
      <c r="K28" s="102">
        <f t="shared" si="2"/>
        <v>27.819999933242798</v>
      </c>
      <c r="L28" s="102">
        <f t="shared" si="2"/>
        <v>27.819999933242798</v>
      </c>
      <c r="M28" s="102">
        <f t="shared" si="2"/>
        <v>27.819999933242798</v>
      </c>
      <c r="N28" s="102">
        <f t="shared" si="2"/>
        <v>27.819999933242798</v>
      </c>
      <c r="O28" s="102">
        <f t="shared" si="2"/>
        <v>27.819999933242798</v>
      </c>
      <c r="P28" s="102">
        <f t="shared" si="2"/>
        <v>27.819999933242798</v>
      </c>
      <c r="Q28" s="102">
        <f t="shared" si="2"/>
        <v>27.819999933242798</v>
      </c>
      <c r="R28" s="102">
        <f t="shared" si="2"/>
        <v>27.819999933242798</v>
      </c>
      <c r="S28" s="102">
        <f t="shared" si="2"/>
        <v>27.819999933242798</v>
      </c>
      <c r="T28" s="102">
        <f t="shared" si="2"/>
        <v>27.819999933242798</v>
      </c>
      <c r="U28" s="102">
        <f t="shared" si="2"/>
        <v>27.819999933242798</v>
      </c>
      <c r="V28" s="102">
        <f t="shared" si="2"/>
        <v>27.819999933242798</v>
      </c>
      <c r="W28" s="26">
        <f t="shared" si="2"/>
        <v>27.819999933242798</v>
      </c>
      <c r="X28" s="26">
        <f t="shared" si="2"/>
        <v>27.819999933242798</v>
      </c>
      <c r="Y28" s="102">
        <f t="shared" si="2"/>
        <v>27.819999933242798</v>
      </c>
      <c r="Z28" s="102">
        <f t="shared" si="2"/>
        <v>27.819999933242798</v>
      </c>
      <c r="AA28" s="102">
        <f t="shared" si="2"/>
        <v>27.819999933242798</v>
      </c>
      <c r="AB28" s="102">
        <f t="shared" si="2"/>
        <v>27.819999933242798</v>
      </c>
      <c r="AC28" s="123">
        <f t="shared" si="2"/>
        <v>-5.25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14.129999876022339</v>
      </c>
      <c r="C29" s="26">
        <f t="shared" si="3"/>
        <v>14.129999876022339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28.130000114440918</v>
      </c>
      <c r="K29" s="26">
        <f t="shared" si="3"/>
        <v>28.130000114440918</v>
      </c>
      <c r="L29" s="26">
        <f t="shared" si="3"/>
        <v>28.130000114440918</v>
      </c>
      <c r="M29" s="26">
        <f t="shared" si="3"/>
        <v>28.130000114440918</v>
      </c>
      <c r="N29" s="26">
        <f t="shared" si="3"/>
        <v>28.130000114440918</v>
      </c>
      <c r="O29" s="26">
        <f t="shared" si="3"/>
        <v>28.130000114440918</v>
      </c>
      <c r="P29" s="26">
        <f t="shared" si="3"/>
        <v>28.130000114440918</v>
      </c>
      <c r="Q29" s="26">
        <f t="shared" si="3"/>
        <v>28.130000114440918</v>
      </c>
      <c r="R29" s="26">
        <f t="shared" si="3"/>
        <v>28.130000114440918</v>
      </c>
      <c r="S29" s="26">
        <f t="shared" si="3"/>
        <v>28.130000114440918</v>
      </c>
      <c r="T29" s="26">
        <f t="shared" si="3"/>
        <v>28.130000114440918</v>
      </c>
      <c r="U29" s="26">
        <f t="shared" si="3"/>
        <v>28.130000114440918</v>
      </c>
      <c r="V29" s="26">
        <f t="shared" si="3"/>
        <v>28.130000114440918</v>
      </c>
      <c r="W29" s="26">
        <f t="shared" si="3"/>
        <v>28.130000114440918</v>
      </c>
      <c r="X29" s="26">
        <f t="shared" si="3"/>
        <v>28.130000114440918</v>
      </c>
      <c r="Y29" s="26">
        <f t="shared" si="3"/>
        <v>28.130000114440918</v>
      </c>
      <c r="Z29" s="26">
        <f t="shared" si="3"/>
        <v>28.130000114440918</v>
      </c>
      <c r="AA29" s="26">
        <f t="shared" si="3"/>
        <v>28.130000114440918</v>
      </c>
      <c r="AB29" s="26">
        <f t="shared" si="3"/>
        <v>28.130000114440918</v>
      </c>
      <c r="AC29" s="124">
        <f t="shared" si="3"/>
        <v>-3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16.059999942779541</v>
      </c>
      <c r="C30" s="26">
        <f t="shared" si="4"/>
        <v>16.059999942779541</v>
      </c>
      <c r="D30" s="26">
        <f t="shared" si="4"/>
        <v>22.059999942779541</v>
      </c>
      <c r="E30" s="26">
        <f t="shared" si="4"/>
        <v>22.059999942779541</v>
      </c>
      <c r="F30" s="26">
        <f t="shared" si="4"/>
        <v>22.059999942779541</v>
      </c>
      <c r="G30" s="26">
        <f t="shared" si="4"/>
        <v>22.059999942779541</v>
      </c>
      <c r="H30" s="26">
        <f t="shared" si="4"/>
        <v>22.059999942779541</v>
      </c>
      <c r="I30" s="26">
        <f t="shared" si="4"/>
        <v>22.059999942779541</v>
      </c>
      <c r="J30" s="26">
        <f t="shared" si="4"/>
        <v>29.109999942779542</v>
      </c>
      <c r="K30" s="26">
        <f t="shared" si="4"/>
        <v>29.109999942779542</v>
      </c>
      <c r="L30" s="26">
        <f t="shared" si="4"/>
        <v>29.109999942779542</v>
      </c>
      <c r="M30" s="26">
        <f t="shared" si="4"/>
        <v>29.109999942779542</v>
      </c>
      <c r="N30" s="26">
        <f t="shared" si="4"/>
        <v>29.109999942779542</v>
      </c>
      <c r="O30" s="26">
        <f t="shared" si="4"/>
        <v>29.109999942779542</v>
      </c>
      <c r="P30" s="26">
        <f t="shared" si="4"/>
        <v>29.109999942779542</v>
      </c>
      <c r="Q30" s="26">
        <f t="shared" si="4"/>
        <v>29.109999942779542</v>
      </c>
      <c r="R30" s="26">
        <f t="shared" si="4"/>
        <v>29.109999942779542</v>
      </c>
      <c r="S30" s="26">
        <f t="shared" si="4"/>
        <v>29.109999942779542</v>
      </c>
      <c r="T30" s="26">
        <f t="shared" si="4"/>
        <v>29.109999942779542</v>
      </c>
      <c r="U30" s="26">
        <f t="shared" si="4"/>
        <v>29.109999942779542</v>
      </c>
      <c r="V30" s="26">
        <f t="shared" si="4"/>
        <v>29.109999942779542</v>
      </c>
      <c r="W30" s="26">
        <f t="shared" si="4"/>
        <v>29.109999942779542</v>
      </c>
      <c r="X30" s="26">
        <f t="shared" si="4"/>
        <v>29.109999942779542</v>
      </c>
      <c r="Y30" s="26">
        <f t="shared" si="4"/>
        <v>29.109999942779542</v>
      </c>
      <c r="Z30" s="26">
        <f t="shared" si="4"/>
        <v>29.109999942779542</v>
      </c>
      <c r="AA30" s="26">
        <f t="shared" si="4"/>
        <v>29.109999942779542</v>
      </c>
      <c r="AB30" s="26">
        <f t="shared" si="4"/>
        <v>29.109999942779542</v>
      </c>
      <c r="AC30" s="124">
        <f t="shared" si="4"/>
        <v>-2.75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12.619999885559082</v>
      </c>
      <c r="C31" s="26">
        <f t="shared" si="5"/>
        <v>12.619999885559082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30.519999885559081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18.869999885559082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13.369999885559082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-1.9299999999999997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15.950000762939453</v>
      </c>
      <c r="C32" s="26">
        <f t="shared" si="6"/>
        <v>15.950000762939453</v>
      </c>
      <c r="D32" s="26">
        <f t="shared" si="6"/>
        <v>20.700000762939453</v>
      </c>
      <c r="E32" s="26">
        <f t="shared" si="6"/>
        <v>20.700000762939453</v>
      </c>
      <c r="F32" s="26">
        <f t="shared" si="6"/>
        <v>20.700000762939453</v>
      </c>
      <c r="G32" s="26">
        <f t="shared" si="6"/>
        <v>20.700000762939453</v>
      </c>
      <c r="H32" s="26">
        <f t="shared" si="6"/>
        <v>20.700000762939453</v>
      </c>
      <c r="I32" s="26">
        <f t="shared" si="6"/>
        <v>20.700000762939453</v>
      </c>
      <c r="J32" s="26">
        <f t="shared" si="6"/>
        <v>27.000000762939454</v>
      </c>
      <c r="K32" s="26">
        <f t="shared" si="6"/>
        <v>27.000000762939454</v>
      </c>
      <c r="L32" s="26">
        <f t="shared" si="6"/>
        <v>27.000000762939454</v>
      </c>
      <c r="M32" s="26">
        <f t="shared" si="6"/>
        <v>27.000000762939454</v>
      </c>
      <c r="N32" s="26">
        <f t="shared" si="6"/>
        <v>27.000000762939454</v>
      </c>
      <c r="O32" s="26">
        <f t="shared" si="6"/>
        <v>27.000000762939454</v>
      </c>
      <c r="P32" s="26">
        <f t="shared" si="6"/>
        <v>27.000000762939454</v>
      </c>
      <c r="Q32" s="26">
        <f t="shared" si="6"/>
        <v>27.000000762939454</v>
      </c>
      <c r="R32" s="26">
        <f t="shared" si="6"/>
        <v>27.000000762939454</v>
      </c>
      <c r="S32" s="26">
        <f t="shared" si="6"/>
        <v>27.000000762939454</v>
      </c>
      <c r="T32" s="26">
        <f t="shared" si="6"/>
        <v>27.000000762939454</v>
      </c>
      <c r="U32" s="26">
        <f t="shared" si="6"/>
        <v>27.000000762939454</v>
      </c>
      <c r="V32" s="26">
        <f t="shared" si="6"/>
        <v>27.000000762939454</v>
      </c>
      <c r="W32" s="26">
        <f t="shared" si="6"/>
        <v>27.000000762939454</v>
      </c>
      <c r="X32" s="26">
        <f t="shared" si="6"/>
        <v>27.000000762939454</v>
      </c>
      <c r="Y32" s="26">
        <f t="shared" si="6"/>
        <v>27.000000762939454</v>
      </c>
      <c r="Z32" s="26">
        <f t="shared" si="6"/>
        <v>27.000000762939454</v>
      </c>
      <c r="AA32" s="26">
        <f t="shared" si="6"/>
        <v>27.000000762939454</v>
      </c>
      <c r="AB32" s="26">
        <f t="shared" si="6"/>
        <v>27.000000762939454</v>
      </c>
      <c r="AC32" s="124">
        <f t="shared" si="6"/>
        <v>-1.9299999999999997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14.899999523162842</v>
      </c>
      <c r="C33" s="99">
        <f t="shared" si="7"/>
        <v>14.899999523162842</v>
      </c>
      <c r="D33" s="99">
        <f t="shared" si="7"/>
        <v>20.749999523162842</v>
      </c>
      <c r="E33" s="99">
        <f t="shared" si="7"/>
        <v>20.749999523162842</v>
      </c>
      <c r="F33" s="99">
        <f t="shared" si="7"/>
        <v>20.749999523162842</v>
      </c>
      <c r="G33" s="99">
        <f t="shared" si="7"/>
        <v>20.749999523162842</v>
      </c>
      <c r="H33" s="99">
        <f t="shared" si="7"/>
        <v>20.749999523162842</v>
      </c>
      <c r="I33" s="99">
        <f t="shared" si="7"/>
        <v>20.749999523162842</v>
      </c>
      <c r="J33" s="99">
        <f t="shared" si="7"/>
        <v>24.5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-1.7999999999999989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-22.6</v>
      </c>
      <c r="C34" s="102">
        <f t="shared" si="8"/>
        <v>-22.6</v>
      </c>
      <c r="D34" s="102">
        <f t="shared" si="8"/>
        <v>-16.75</v>
      </c>
      <c r="E34" s="102">
        <f t="shared" si="8"/>
        <v>-15.75</v>
      </c>
      <c r="F34" s="102">
        <f t="shared" si="8"/>
        <v>-15.75</v>
      </c>
      <c r="G34" s="102">
        <f t="shared" si="8"/>
        <v>-15.75</v>
      </c>
      <c r="H34" s="102">
        <f t="shared" si="8"/>
        <v>-15.75</v>
      </c>
      <c r="I34" s="102">
        <f t="shared" si="8"/>
        <v>-15.75</v>
      </c>
      <c r="J34" s="102">
        <f t="shared" si="8"/>
        <v>-12.75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3.2999961853027315</v>
      </c>
      <c r="C37" s="26">
        <f t="shared" si="9"/>
        <v>5.899996185302733</v>
      </c>
      <c r="D37" s="26">
        <f t="shared" si="9"/>
        <v>5.899996185302733</v>
      </c>
      <c r="E37" s="26">
        <f t="shared" si="9"/>
        <v>4.9999923706054688</v>
      </c>
      <c r="F37" s="26">
        <f t="shared" si="9"/>
        <v>4.9999961853027344</v>
      </c>
      <c r="G37" s="26">
        <f t="shared" si="9"/>
        <v>4.9999961853027344</v>
      </c>
      <c r="H37" s="26">
        <f t="shared" si="9"/>
        <v>4.9999961853027344</v>
      </c>
      <c r="I37" s="26">
        <f t="shared" si="9"/>
        <v>4.9999961853027344</v>
      </c>
      <c r="J37" s="26">
        <f t="shared" si="9"/>
        <v>19.490000762939452</v>
      </c>
      <c r="K37" s="26">
        <f t="shared" si="9"/>
        <v>19.490000762939452</v>
      </c>
      <c r="L37" s="26">
        <f t="shared" si="9"/>
        <v>19.490000762939452</v>
      </c>
      <c r="M37" s="26">
        <f t="shared" si="9"/>
        <v>19.490000762939452</v>
      </c>
      <c r="N37" s="26">
        <f t="shared" si="9"/>
        <v>19.490000762939452</v>
      </c>
      <c r="O37" s="26">
        <f t="shared" si="9"/>
        <v>19.490000762939452</v>
      </c>
      <c r="P37" s="26">
        <f t="shared" si="9"/>
        <v>19.490000762939452</v>
      </c>
      <c r="Q37" s="26">
        <f t="shared" si="9"/>
        <v>19.490000762939452</v>
      </c>
      <c r="R37" s="26">
        <f t="shared" si="9"/>
        <v>19.490000762939452</v>
      </c>
      <c r="S37" s="26">
        <f t="shared" si="9"/>
        <v>19.490000762939452</v>
      </c>
      <c r="T37" s="26">
        <f t="shared" si="9"/>
        <v>19.490000762939452</v>
      </c>
      <c r="U37" s="26">
        <f t="shared" si="9"/>
        <v>19.490000762939452</v>
      </c>
      <c r="V37" s="26">
        <f t="shared" si="9"/>
        <v>19.490000762939452</v>
      </c>
      <c r="W37" s="26">
        <f t="shared" si="9"/>
        <v>19.490000762939452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7.7625007099575463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19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20.5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19.68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19.68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17.2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18.2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30.499994998508026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CONCATENATE(IF(MONTH(crvDate)&lt;10,CONCATENATE(0,MONTH(crvDate)),MONTH(crvDate)),"-",DAY(crvDate),"-",YEAR(crvDate),"WestPrice.xls")</f>
        <v>11-19-2001WestPrice.xls</v>
      </c>
    </row>
    <row r="2" spans="1:7" x14ac:dyDescent="0.2">
      <c r="A2" t="s">
        <v>118</v>
      </c>
      <c r="C2" t="s">
        <v>119</v>
      </c>
    </row>
    <row r="3" spans="1:7" x14ac:dyDescent="0.2">
      <c r="A3" t="s">
        <v>120</v>
      </c>
      <c r="C3" s="4">
        <v>37214</v>
      </c>
      <c r="E3" t="s">
        <v>197</v>
      </c>
      <c r="G3" s="4">
        <f>crvDate-1</f>
        <v>37213</v>
      </c>
    </row>
    <row r="4" spans="1:7" x14ac:dyDescent="0.2">
      <c r="A4" s="141" t="s">
        <v>121</v>
      </c>
    </row>
    <row r="5" spans="1:7" x14ac:dyDescent="0.2">
      <c r="A5" s="142" t="s">
        <v>126</v>
      </c>
    </row>
    <row r="6" spans="1:7" x14ac:dyDescent="0.2">
      <c r="A6" s="142" t="s">
        <v>125</v>
      </c>
    </row>
    <row r="7" spans="1:7" x14ac:dyDescent="0.2">
      <c r="A7" s="142" t="s">
        <v>127</v>
      </c>
    </row>
    <row r="8" spans="1:7" x14ac:dyDescent="0.2">
      <c r="A8" s="142" t="s">
        <v>130</v>
      </c>
    </row>
    <row r="9" spans="1:7" x14ac:dyDescent="0.2">
      <c r="A9" s="142" t="s">
        <v>128</v>
      </c>
    </row>
    <row r="10" spans="1:7" x14ac:dyDescent="0.2">
      <c r="A10" s="142" t="s">
        <v>124</v>
      </c>
    </row>
    <row r="11" spans="1:7" ht="12.75" customHeight="1" x14ac:dyDescent="0.2">
      <c r="A11" s="142" t="s">
        <v>129</v>
      </c>
    </row>
    <row r="12" spans="1:7" ht="12.75" customHeight="1" x14ac:dyDescent="0.2">
      <c r="A12" s="142" t="s">
        <v>131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spans="3:4" ht="12.75" customHeight="1" x14ac:dyDescent="0.2"/>
    <row r="18" spans="3:4" ht="12.75" customHeight="1" x14ac:dyDescent="0.2">
      <c r="D18" s="454" t="s">
        <v>203</v>
      </c>
    </row>
    <row r="19" spans="3:4" ht="12.75" customHeight="1" x14ac:dyDescent="0.2">
      <c r="C19">
        <v>1</v>
      </c>
      <c r="D19" t="s">
        <v>204</v>
      </c>
    </row>
    <row r="20" spans="3:4" ht="12.75" customHeight="1" x14ac:dyDescent="0.2">
      <c r="C20">
        <v>2</v>
      </c>
      <c r="D20" t="s">
        <v>205</v>
      </c>
    </row>
    <row r="21" spans="3:4" ht="12.75" customHeight="1" x14ac:dyDescent="0.2">
      <c r="C21">
        <v>3</v>
      </c>
      <c r="D21" t="s">
        <v>206</v>
      </c>
    </row>
    <row r="22" spans="3:4" ht="12.75" customHeight="1" x14ac:dyDescent="0.2">
      <c r="C22">
        <v>4</v>
      </c>
      <c r="D22" t="s">
        <v>207</v>
      </c>
    </row>
    <row r="23" spans="3:4" ht="12.75" customHeight="1" x14ac:dyDescent="0.2">
      <c r="C23">
        <v>5</v>
      </c>
      <c r="D23" t="s">
        <v>208</v>
      </c>
    </row>
    <row r="24" spans="3:4" ht="12.75" customHeight="1" x14ac:dyDescent="0.2">
      <c r="C24">
        <v>6</v>
      </c>
      <c r="D24" t="s">
        <v>209</v>
      </c>
    </row>
    <row r="25" spans="3:4" ht="12.75" customHeight="1" x14ac:dyDescent="0.2"/>
    <row r="26" spans="3:4" ht="12.75" customHeight="1" x14ac:dyDescent="0.2">
      <c r="D26" t="s">
        <v>210</v>
      </c>
    </row>
    <row r="27" spans="3:4" ht="12.75" customHeight="1" x14ac:dyDescent="0.2">
      <c r="D27" t="s">
        <v>211</v>
      </c>
    </row>
    <row r="28" spans="3:4" ht="12.75" customHeight="1" x14ac:dyDescent="0.2"/>
    <row r="29" spans="3:4" ht="12.75" customHeight="1" x14ac:dyDescent="0.2"/>
    <row r="30" spans="3:4" ht="12.75" customHeight="1" x14ac:dyDescent="0.2"/>
    <row r="31" spans="3:4" ht="12.75" customHeight="1" x14ac:dyDescent="0.2"/>
    <row r="32" spans="3:4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122</v>
      </c>
      <c r="C53" s="143">
        <v>37214</v>
      </c>
    </row>
    <row r="54" spans="1:178" ht="13.2" x14ac:dyDescent="0.25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4" width="9.125" style="152" customWidth="1"/>
    <col min="5" max="5" width="9.75" style="152" customWidth="1"/>
    <col min="6" max="6" width="13" style="152" hidden="1" customWidth="1"/>
    <col min="7" max="8" width="9.75" style="152" customWidth="1"/>
    <col min="9" max="9" width="13" style="152" hidden="1" customWidth="1"/>
    <col min="10" max="10" width="9.875" style="152" customWidth="1"/>
    <col min="11" max="13" width="9.75" style="152" hidden="1" customWidth="1"/>
    <col min="14" max="14" width="9.75" style="152" customWidth="1"/>
    <col min="15" max="15" width="12.125" style="152" customWidth="1"/>
    <col min="16" max="18" width="9.75" style="152" hidden="1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.625" style="152" bestFit="1" customWidth="1"/>
    <col min="30" max="31" width="9.875" style="280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37214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9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8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5">
        <f>+crvDate</f>
        <v>37214</v>
      </c>
    </row>
    <row r="7" spans="1:140" ht="10.5" hidden="1" customHeight="1" x14ac:dyDescent="0.25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5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65" customHeight="1" x14ac:dyDescent="0.2">
      <c r="A9" s="440" t="s">
        <v>135</v>
      </c>
      <c r="B9" s="280" t="s">
        <v>53</v>
      </c>
      <c r="C9" s="195">
        <f>'Power Desk Daily Price'!$AC9</f>
        <v>17.833333333333332</v>
      </c>
      <c r="D9" s="195">
        <f ca="1">IF(ISERROR((AVERAGE(OFFSET('Curve Summary'!$D$6,10,0,17,1))*17+ 8* 'Curve Summary Backup'!$D$38)/25), 'Curve Summary Backup'!$D$38,(AVERAGE(OFFSET('Curve Summary'!$D$6,10,0,17,1))*17+ 8* 'Curve Summary Backup'!$D$38)/25)</f>
        <v>29.75</v>
      </c>
      <c r="E9" s="299">
        <f t="shared" ref="E9:E15" ca="1" si="0">(C9*C$5+D9*D$5)/(SUM(C$5:D$5))</f>
        <v>26.051724137931036</v>
      </c>
      <c r="F9" s="195">
        <f t="shared" ref="F9:F15" si="1">AVERAGE(G9:H9)</f>
        <v>30.625</v>
      </c>
      <c r="G9" s="195">
        <f t="shared" ref="G9:H15" si="2">AG9</f>
        <v>31.5</v>
      </c>
      <c r="H9" s="195">
        <f t="shared" si="2"/>
        <v>29.75</v>
      </c>
      <c r="I9" s="195">
        <f t="shared" ref="I9:I15" si="3">AVERAGE(J9:K9)</f>
        <v>29</v>
      </c>
      <c r="J9" s="195">
        <f t="shared" ref="J9:M15" si="4">AI9</f>
        <v>30</v>
      </c>
      <c r="K9" s="195">
        <f t="shared" si="4"/>
        <v>28</v>
      </c>
      <c r="L9" s="195">
        <f t="shared" si="4"/>
        <v>26</v>
      </c>
      <c r="M9" s="195">
        <f t="shared" si="4"/>
        <v>28</v>
      </c>
      <c r="N9" s="195">
        <f>AVERAGE(K9:M9)</f>
        <v>27.333333333333332</v>
      </c>
      <c r="O9" s="195">
        <f>AVERAGE(P9:R9)</f>
        <v>44</v>
      </c>
      <c r="P9" s="191">
        <f t="shared" ref="P9:R15" si="5">AM9</f>
        <v>41.5</v>
      </c>
      <c r="Q9" s="195">
        <f t="shared" si="5"/>
        <v>49</v>
      </c>
      <c r="R9" s="195">
        <f t="shared" si="5"/>
        <v>41.5</v>
      </c>
      <c r="S9" s="195">
        <f t="shared" ref="S9:S15" si="6">AVERAGE(T9:V9)</f>
        <v>37</v>
      </c>
      <c r="T9" s="195">
        <f t="shared" ref="T9:V15" si="7">AP9</f>
        <v>38</v>
      </c>
      <c r="U9" s="195">
        <f t="shared" si="7"/>
        <v>36</v>
      </c>
      <c r="V9" s="195">
        <f t="shared" si="7"/>
        <v>37</v>
      </c>
      <c r="W9" s="299">
        <f>SUM(AG28:AR28)/SUM($AG$5:$AR$5)</f>
        <v>34.737254901960782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40.513046841426707</v>
      </c>
      <c r="AD9" s="301"/>
      <c r="AE9" s="301"/>
      <c r="AF9" s="302"/>
      <c r="AG9" s="191">
        <f>VLOOKUP(AG$7,'Curve Summary'!$A$7:$AG$161,4)</f>
        <v>31.5</v>
      </c>
      <c r="AH9" s="191">
        <f>VLOOKUP(AH$7,'Curve Summary'!$A$7:$AG$161,4)</f>
        <v>29.75</v>
      </c>
      <c r="AI9" s="191">
        <f>VLOOKUP(AI$7,'Curve Summary'!$A$7:$AG$161,4)</f>
        <v>30</v>
      </c>
      <c r="AJ9" s="191">
        <f>VLOOKUP(AJ$7,'Curve Summary'!$A$7:$AG$161,4)</f>
        <v>28</v>
      </c>
      <c r="AK9" s="191">
        <f>VLOOKUP(AK$7,'Curve Summary'!$A$7:$AG$161,4)</f>
        <v>26</v>
      </c>
      <c r="AL9" s="191">
        <f>VLOOKUP(AL$7,'Curve Summary'!$A$7:$AG$161,4)</f>
        <v>28</v>
      </c>
      <c r="AM9" s="191">
        <f>VLOOKUP(AM$7,'Curve Summary'!$A$7:$AG$161,4)</f>
        <v>41.5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36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65" customHeight="1" x14ac:dyDescent="0.2">
      <c r="A10" s="441" t="s">
        <v>136</v>
      </c>
      <c r="B10" s="304" t="s">
        <v>54</v>
      </c>
      <c r="C10" s="191">
        <f>'Power Desk Daily Price'!$AC10</f>
        <v>20.722222222222221</v>
      </c>
      <c r="D10" s="191">
        <f ca="1">IF(ISERROR((AVERAGE(OFFSET('Curve Summary'!$C$6,10,0,17,1))*17+ 8* 'Curve Summary Backup'!$C$38)/25), 'Curve Summary Backup'!$C$38,(AVERAGE(OFFSET('Curve Summary'!$C$6,10,0,17,1))*17+ 8* 'Curve Summary Backup'!$C$38)/25)</f>
        <v>30.25</v>
      </c>
      <c r="E10" s="305">
        <f t="shared" ca="1" si="0"/>
        <v>27.293103448275861</v>
      </c>
      <c r="F10" s="191">
        <f t="shared" si="1"/>
        <v>30.574999999999999</v>
      </c>
      <c r="G10" s="191">
        <f t="shared" si="2"/>
        <v>31.5</v>
      </c>
      <c r="H10" s="191">
        <f t="shared" si="2"/>
        <v>29.65</v>
      </c>
      <c r="I10" s="191">
        <f t="shared" si="3"/>
        <v>30</v>
      </c>
      <c r="J10" s="191">
        <f t="shared" si="4"/>
        <v>30</v>
      </c>
      <c r="K10" s="191">
        <f t="shared" si="4"/>
        <v>30</v>
      </c>
      <c r="L10" s="191">
        <f t="shared" si="4"/>
        <v>28.5</v>
      </c>
      <c r="M10" s="191">
        <f t="shared" si="4"/>
        <v>30.5</v>
      </c>
      <c r="N10" s="191">
        <f t="shared" ref="N10:N15" si="11">AVERAGE(K10:M10)</f>
        <v>29.666666666666668</v>
      </c>
      <c r="O10" s="191">
        <f t="shared" ref="O10:O15" si="12">AVERAGE(P10:R10)</f>
        <v>47</v>
      </c>
      <c r="P10" s="191">
        <f t="shared" si="5"/>
        <v>44.5</v>
      </c>
      <c r="Q10" s="191">
        <f t="shared" si="5"/>
        <v>51.5</v>
      </c>
      <c r="R10" s="191">
        <f t="shared" si="5"/>
        <v>45</v>
      </c>
      <c r="S10" s="191">
        <f t="shared" si="6"/>
        <v>37.833333333333336</v>
      </c>
      <c r="T10" s="191">
        <f t="shared" si="7"/>
        <v>39</v>
      </c>
      <c r="U10" s="191">
        <f t="shared" si="7"/>
        <v>37</v>
      </c>
      <c r="V10" s="191">
        <f t="shared" si="7"/>
        <v>37.5</v>
      </c>
      <c r="W10" s="305">
        <f t="shared" ref="W10:W15" si="13">SUM(AG29:AR29)/SUM($AG$5:$AR$5)</f>
        <v>36.272549019607844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43.175238504512237</v>
      </c>
      <c r="AD10" s="301"/>
      <c r="AE10" s="301"/>
      <c r="AF10" s="302"/>
      <c r="AG10" s="307">
        <f>VLOOKUP(AG$7,'Curve Summary'!$A$8:$AG$161,3)</f>
        <v>31.5</v>
      </c>
      <c r="AH10" s="307">
        <f>VLOOKUP(AH$7,'Curve Summary'!$A$8:$AG$161,3)</f>
        <v>29.65</v>
      </c>
      <c r="AI10" s="307">
        <f>VLOOKUP(AI$7,'Curve Summary'!$A$8:$AG$161,3)</f>
        <v>30</v>
      </c>
      <c r="AJ10" s="307">
        <f>VLOOKUP(AJ$7,'Curve Summary'!$A$8:$AG$161,3)</f>
        <v>30</v>
      </c>
      <c r="AK10" s="307">
        <f>VLOOKUP(AK$7,'Curve Summary'!$A$8:$AG$161,3)</f>
        <v>28.5</v>
      </c>
      <c r="AL10" s="307">
        <f>VLOOKUP(AL$7,'Curve Summary'!$A$8:$AG$161,3)</f>
        <v>30.5</v>
      </c>
      <c r="AM10" s="307">
        <f>VLOOKUP(AM$7,'Curve Summary'!$A$8:$AG$161,3)</f>
        <v>44.5</v>
      </c>
      <c r="AN10" s="307">
        <f>VLOOKUP(AN$7,'Curve Summary'!$A$8:$AG$161,3)</f>
        <v>51.5</v>
      </c>
      <c r="AO10" s="307">
        <f>VLOOKUP(AO$7,'Curve Summary'!$A$8:$AG$161,3)</f>
        <v>45</v>
      </c>
      <c r="AP10" s="307">
        <f>VLOOKUP(AP$7,'Curve Summary'!$A$8:$AG$161,3)</f>
        <v>39</v>
      </c>
      <c r="AQ10" s="307">
        <f>VLOOKUP(AQ$7,'Curve Summary'!$A$8:$AG$161,3)</f>
        <v>37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65" customHeight="1" x14ac:dyDescent="0.2">
      <c r="A11" s="441" t="s">
        <v>138</v>
      </c>
      <c r="B11" s="280"/>
      <c r="C11" s="191">
        <f>'Power Desk Daily Price'!$AC11</f>
        <v>22.416666666666668</v>
      </c>
      <c r="D11" s="191">
        <f ca="1">IF(ISERROR((AVERAGE(OFFSET('Curve Summary'!$E$6,10,0,17,1))*17+ 8* 'Curve Summary Backup'!$E$38)/25), 'Curve Summary Backup'!$E$38,(AVERAGE(OFFSET('Curve Summary'!$E$6,10,0,17,1))*17+ 8* 'Curve Summary Backup'!$E$38)/25)</f>
        <v>30.944000000000006</v>
      </c>
      <c r="E11" s="305">
        <f t="shared" ca="1" si="0"/>
        <v>28.297586206896554</v>
      </c>
      <c r="F11" s="191">
        <f t="shared" si="1"/>
        <v>32.825000000000003</v>
      </c>
      <c r="G11" s="191">
        <f t="shared" si="2"/>
        <v>33.35</v>
      </c>
      <c r="H11" s="191">
        <f t="shared" si="2"/>
        <v>32.299999999999997</v>
      </c>
      <c r="I11" s="191">
        <f t="shared" si="3"/>
        <v>30.475000000000001</v>
      </c>
      <c r="J11" s="191">
        <f t="shared" si="4"/>
        <v>31.7</v>
      </c>
      <c r="K11" s="191">
        <f t="shared" si="4"/>
        <v>29.25</v>
      </c>
      <c r="L11" s="191">
        <f t="shared" si="4"/>
        <v>28.75</v>
      </c>
      <c r="M11" s="191">
        <f t="shared" si="4"/>
        <v>35.75</v>
      </c>
      <c r="N11" s="191">
        <f t="shared" si="11"/>
        <v>31.25</v>
      </c>
      <c r="O11" s="191">
        <f t="shared" si="12"/>
        <v>50.25</v>
      </c>
      <c r="P11" s="191">
        <f t="shared" si="5"/>
        <v>48.5</v>
      </c>
      <c r="Q11" s="191">
        <f t="shared" si="5"/>
        <v>54.75</v>
      </c>
      <c r="R11" s="191">
        <f t="shared" si="5"/>
        <v>47.5</v>
      </c>
      <c r="S11" s="191">
        <f t="shared" si="6"/>
        <v>38.75</v>
      </c>
      <c r="T11" s="191">
        <f t="shared" si="7"/>
        <v>37.75</v>
      </c>
      <c r="U11" s="191">
        <f t="shared" si="7"/>
        <v>38.75</v>
      </c>
      <c r="V11" s="191">
        <f t="shared" si="7"/>
        <v>39.75</v>
      </c>
      <c r="W11" s="305">
        <f t="shared" si="13"/>
        <v>38.18</v>
      </c>
      <c r="X11" s="191">
        <f t="shared" si="14"/>
        <v>43.991176470588236</v>
      </c>
      <c r="Y11" s="191">
        <f t="shared" si="15"/>
        <v>44.134060402684561</v>
      </c>
      <c r="Z11" s="191">
        <f t="shared" si="16"/>
        <v>44.851725490196074</v>
      </c>
      <c r="AA11" s="191">
        <f t="shared" si="8"/>
        <v>45.472176470588238</v>
      </c>
      <c r="AB11" s="192">
        <f t="shared" si="9"/>
        <v>46.061132812499991</v>
      </c>
      <c r="AC11" s="306">
        <f t="shared" ca="1" si="10"/>
        <v>44.181955307262569</v>
      </c>
      <c r="AD11" s="301"/>
      <c r="AE11" s="301"/>
      <c r="AF11" s="302"/>
      <c r="AG11" s="307">
        <f>VLOOKUP(AG$7,'Curve Summary'!$A$8:$AG$161,5)</f>
        <v>33.35</v>
      </c>
      <c r="AH11" s="307">
        <f>VLOOKUP(AH$7,'Curve Summary'!$A$8:$AG$161,5)</f>
        <v>32.299999999999997</v>
      </c>
      <c r="AI11" s="307">
        <f>VLOOKUP(AI$7,'Curve Summary'!$A$8:$AG$161,5)</f>
        <v>31.7</v>
      </c>
      <c r="AJ11" s="307">
        <f>VLOOKUP(AJ$7,'Curve Summary'!$A$8:$AG$161,5)</f>
        <v>29.25</v>
      </c>
      <c r="AK11" s="307">
        <f>VLOOKUP(AK$7,'Curve Summary'!$A$8:$AG$161,5)</f>
        <v>28.75</v>
      </c>
      <c r="AL11" s="307">
        <f>VLOOKUP(AL$7,'Curve Summary'!$A$8:$AG$161,5)</f>
        <v>35.75</v>
      </c>
      <c r="AM11" s="307">
        <f>VLOOKUP(AM$7,'Curve Summary'!$A$8:$AG$161,5)</f>
        <v>48.5</v>
      </c>
      <c r="AN11" s="307">
        <f>VLOOKUP(AN$7,'Curve Summary'!$A$8:$AG$161,5)</f>
        <v>54.75</v>
      </c>
      <c r="AO11" s="307">
        <f>VLOOKUP(AO$7,'Curve Summary'!$A$8:$AG$161,5)</f>
        <v>47.5</v>
      </c>
      <c r="AP11" s="307">
        <f>VLOOKUP(AP$7,'Curve Summary'!$A$8:$AG$161,5)</f>
        <v>37.75</v>
      </c>
      <c r="AQ11" s="307">
        <f>VLOOKUP(AQ$7,'Curve Summary'!$A$8:$AG$161,5)</f>
        <v>38.75</v>
      </c>
      <c r="AR11" s="307">
        <f>VLOOKUP(AR$7,'Curve Summary'!$A$8:$AG$161,5)</f>
        <v>39.75</v>
      </c>
      <c r="AS11" s="307">
        <f>VLOOKUP(AS$7,'Curve Summary'!$A$8:$AG$161,5)</f>
        <v>42.25</v>
      </c>
      <c r="AT11" s="307">
        <f>VLOOKUP(AT$7,'Curve Summary'!$A$8:$AG$161,5)</f>
        <v>40.25</v>
      </c>
      <c r="AU11" s="307">
        <f>VLOOKUP(AU$7,'Curve Summary'!$A$8:$AG$161,5)</f>
        <v>38.25</v>
      </c>
      <c r="AV11" s="307">
        <f>VLOOKUP(AV$7,'Curve Summary'!$A$8:$AG$161,5)</f>
        <v>36.25</v>
      </c>
      <c r="AW11" s="307">
        <f>VLOOKUP(AW$7,'Curve Summary'!$A$8:$AG$161,5)</f>
        <v>36.75</v>
      </c>
      <c r="AX11" s="307">
        <f>VLOOKUP(AX$7,'Curve Summary'!$A$8:$AG$161,5)</f>
        <v>41.75</v>
      </c>
      <c r="AY11" s="307">
        <f>VLOOKUP(AY$7,'Curve Summary'!$A$8:$AG$161,5)</f>
        <v>52.25</v>
      </c>
      <c r="AZ11" s="307">
        <f>VLOOKUP(AZ$7,'Curve Summary'!$A$8:$AG$161,5)</f>
        <v>60.75</v>
      </c>
      <c r="BA11" s="307">
        <f>VLOOKUP(BA$7,'Curve Summary'!$A$8:$AG$161,5)</f>
        <v>55.75</v>
      </c>
      <c r="BB11" s="307">
        <f>VLOOKUP(BB$7,'Curve Summary'!$A$8:$AG$161,5)</f>
        <v>39.25</v>
      </c>
      <c r="BC11" s="307">
        <f>VLOOKUP(BC$7,'Curve Summary'!$A$8:$AG$161,5)</f>
        <v>41.25</v>
      </c>
      <c r="BD11" s="307">
        <f>VLOOKUP(BD$7,'Curve Summary'!$A$8:$AG$161,5)</f>
        <v>43.25</v>
      </c>
      <c r="BE11" s="307">
        <f>VLOOKUP(BE$7,'Curve Summary'!$A$8:$AG$161,5)</f>
        <v>42.72</v>
      </c>
      <c r="BF11" s="307">
        <f>VLOOKUP(BF$7,'Curve Summary'!$A$8:$AG$161,5)</f>
        <v>40.69</v>
      </c>
      <c r="BG11" s="307">
        <f>VLOOKUP(BG$7,'Curve Summary'!$A$8:$AG$161,5)</f>
        <v>38.659999999999997</v>
      </c>
      <c r="BH11" s="307">
        <f>VLOOKUP(BH$7,'Curve Summary'!$A$8:$AG$161,5)</f>
        <v>36.64</v>
      </c>
      <c r="BI11" s="307">
        <f>VLOOKUP(BI$7,'Curve Summary'!$A$8:$AG$161,5)</f>
        <v>37.130000000000003</v>
      </c>
      <c r="BJ11" s="307">
        <f>VLOOKUP(BJ$7,'Curve Summary'!$A$8:$AG$161,5)</f>
        <v>42.18</v>
      </c>
      <c r="BK11" s="307">
        <f>VLOOKUP(BK$7,'Curve Summary'!$A$8:$AG$161,5)</f>
        <v>52.77</v>
      </c>
      <c r="BL11" s="307">
        <f>VLOOKUP(BL$7,'Curve Summary'!$A$8:$AG$161,5)</f>
        <v>61.35</v>
      </c>
      <c r="BM11" s="307">
        <f>VLOOKUP(BM$7,'Curve Summary'!$A$8:$AG$161,5)</f>
        <v>56.29</v>
      </c>
      <c r="BN11" s="307">
        <f>VLOOKUP(BN$7,'Curve Summary'!$A$8:$AG$161,5)</f>
        <v>39.619999999999997</v>
      </c>
      <c r="BO11" s="307">
        <f>VLOOKUP(BO$7,'Curve Summary'!$A$8:$AG$161,5)</f>
        <v>41.63</v>
      </c>
      <c r="BP11" s="307">
        <f>VLOOKUP(BP$7,'Curve Summary'!$A$8:$AG$161,5)</f>
        <v>43.64</v>
      </c>
      <c r="BQ11" s="307">
        <f>VLOOKUP(BQ$7,'Curve Summary'!$A$8:$AG$161,5)</f>
        <v>43.08</v>
      </c>
      <c r="BR11" s="307">
        <f>VLOOKUP(BR$7,'Curve Summary'!$A$8:$AG$161,5)</f>
        <v>41.03</v>
      </c>
      <c r="BS11" s="307">
        <f>VLOOKUP(BS$7,'Curve Summary'!$A$8:$AG$161,5)</f>
        <v>38.979999999999997</v>
      </c>
      <c r="BT11" s="307">
        <f>VLOOKUP(BT$7,'Curve Summary'!$A$8:$AG$161,5)</f>
        <v>36.93</v>
      </c>
      <c r="BU11" s="307">
        <f>VLOOKUP(BU$7,'Curve Summary'!$A$8:$AG$161,5)</f>
        <v>37.43</v>
      </c>
      <c r="BV11" s="307">
        <f>VLOOKUP(BV$7,'Curve Summary'!$A$8:$AG$161,5)</f>
        <v>42.51</v>
      </c>
      <c r="BW11" s="307">
        <f>VLOOKUP(BW$7,'Curve Summary'!$A$8:$AG$161,5)</f>
        <v>53.18</v>
      </c>
      <c r="BX11" s="307">
        <f>VLOOKUP(BX$7,'Curve Summary'!$A$8:$AG$161,5)</f>
        <v>61.82</v>
      </c>
      <c r="BY11" s="307">
        <f>VLOOKUP(BY$7,'Curve Summary'!$A$8:$AG$161,5)</f>
        <v>56.71</v>
      </c>
      <c r="BZ11" s="307">
        <f>VLOOKUP(BZ$7,'Curve Summary'!$A$8:$AG$161,5)</f>
        <v>39.92</v>
      </c>
      <c r="CA11" s="307">
        <f>VLOOKUP(CA$7,'Curve Summary'!$A$8:$AG$161,5)</f>
        <v>41.94</v>
      </c>
      <c r="CB11" s="307">
        <f>VLOOKUP(CB$7,'Curve Summary'!$A$8:$AG$161,5)</f>
        <v>43.96</v>
      </c>
      <c r="CC11" s="307">
        <f>VLOOKUP(CC$7,'Curve Summary'!$A$8:$AG$161,5)</f>
        <v>43.37</v>
      </c>
      <c r="CD11" s="307">
        <f>VLOOKUP(CD$7,'Curve Summary'!$A$8:$AG$161,5)</f>
        <v>41.31</v>
      </c>
      <c r="CE11" s="307">
        <f>VLOOKUP(CE$7,'Curve Summary'!$A$8:$AG$161,5)</f>
        <v>39.24</v>
      </c>
      <c r="CF11" s="307">
        <f>VLOOKUP(CF$7,'Curve Summary'!$A$8:$AG$161,5)</f>
        <v>37.18</v>
      </c>
      <c r="CG11" s="307">
        <f>VLOOKUP(CG$7,'Curve Summary'!$A$8:$AG$161,5)</f>
        <v>37.68</v>
      </c>
      <c r="CH11" s="307">
        <f>VLOOKUP(CH$7,'Curve Summary'!$A$8:$AG$161,5)</f>
        <v>42.79</v>
      </c>
      <c r="CI11" s="307">
        <f>VLOOKUP(CI$7,'Curve Summary'!$A$8:$AG$161,5)</f>
        <v>53.54</v>
      </c>
      <c r="CJ11" s="307">
        <f>VLOOKUP(CJ$7,'Curve Summary'!$A$8:$AG$161,5)</f>
        <v>62.23</v>
      </c>
      <c r="CK11" s="307">
        <f>VLOOKUP(CK$7,'Curve Summary'!$A$8:$AG$161,5)</f>
        <v>57.09</v>
      </c>
      <c r="CL11" s="307">
        <f>VLOOKUP(CL$7,'Curve Summary'!$A$8:$AG$161,5)</f>
        <v>40.18</v>
      </c>
      <c r="CM11" s="307">
        <f>VLOOKUP(CM$7,'Curve Summary'!$A$8:$AG$161,5)</f>
        <v>42.22</v>
      </c>
      <c r="CN11" s="307">
        <f>VLOOKUP(CN$7,'Curve Summary'!$A$8:$AG$161,5)</f>
        <v>44.25</v>
      </c>
      <c r="CO11" s="307">
        <f>VLOOKUP(CO$7,'Curve Summary'!$A$8:$AG$161,5)</f>
        <v>43.68</v>
      </c>
      <c r="CP11" s="307">
        <f>VLOOKUP(CP$7,'Curve Summary'!$A$8:$AG$161,5)</f>
        <v>41.6</v>
      </c>
      <c r="CQ11" s="307">
        <f>VLOOKUP(CQ$7,'Curve Summary'!$A$8:$AG$161,5)</f>
        <v>39.51</v>
      </c>
      <c r="CR11" s="307">
        <f>VLOOKUP(CR$7,'Curve Summary'!$A$8:$AG$161,5)</f>
        <v>37.43</v>
      </c>
      <c r="CS11" s="307">
        <f>VLOOKUP(CS$7,'Curve Summary'!$A$8:$AG$161,5)</f>
        <v>37.93</v>
      </c>
      <c r="CT11" s="307">
        <f>VLOOKUP(CT$7,'Curve Summary'!$A$8:$AG$161,5)</f>
        <v>43.08</v>
      </c>
      <c r="CU11" s="307">
        <f>VLOOKUP(CU$7,'Curve Summary'!$A$8:$AG$161,5)</f>
        <v>53.89</v>
      </c>
      <c r="CV11" s="307">
        <f>VLOOKUP(CV$7,'Curve Summary'!$A$8:$AG$161,5)</f>
        <v>62.63</v>
      </c>
      <c r="CW11" s="307">
        <f>VLOOKUP(CW$7,'Curve Summary'!$A$8:$AG$161,5)</f>
        <v>57.46</v>
      </c>
      <c r="CX11" s="307">
        <f>VLOOKUP(CX$7,'Curve Summary'!$A$8:$AG$161,5)</f>
        <v>40.44</v>
      </c>
      <c r="CY11" s="307">
        <f>VLOOKUP(CY$7,'Curve Summary'!$A$8:$AG$161,5)</f>
        <v>42.48</v>
      </c>
      <c r="CZ11" s="307">
        <f>VLOOKUP(CZ$7,'Curve Summary'!$A$8:$AG$161,5)</f>
        <v>44.52</v>
      </c>
      <c r="DA11" s="307">
        <f>VLOOKUP(DA$7,'Curve Summary'!$A$8:$AG$161,5)</f>
        <v>43.94</v>
      </c>
      <c r="DB11" s="307">
        <f>VLOOKUP(DB$7,'Curve Summary'!$A$8:$AG$161,5)</f>
        <v>41.84</v>
      </c>
      <c r="DC11" s="307">
        <f>VLOOKUP(DC$7,'Curve Summary'!$A$8:$AG$161,5)</f>
        <v>39.74</v>
      </c>
      <c r="DD11" s="307">
        <f>VLOOKUP(DD$7,'Curve Summary'!$A$8:$AG$161,5)</f>
        <v>37.65</v>
      </c>
      <c r="DE11" s="307">
        <f>VLOOKUP(DE$7,'Curve Summary'!$A$8:$AG$161,5)</f>
        <v>38.15</v>
      </c>
      <c r="DF11" s="307">
        <f>VLOOKUP(DF$7,'Curve Summary'!$A$8:$AG$161,5)</f>
        <v>43.32</v>
      </c>
      <c r="DG11" s="307">
        <f>VLOOKUP(DG$7,'Curve Summary'!$A$8:$AG$161,5)</f>
        <v>54.18</v>
      </c>
      <c r="DH11" s="307">
        <f>VLOOKUP(DH$7,'Curve Summary'!$A$8:$AG$161,5)</f>
        <v>62.97</v>
      </c>
      <c r="DI11" s="307">
        <f>VLOOKUP(DI$7,'Curve Summary'!$A$8:$AG$161,5)</f>
        <v>57.76</v>
      </c>
      <c r="DJ11" s="307">
        <f>VLOOKUP(DJ$7,'Curve Summary'!$A$8:$AG$161,5)</f>
        <v>40.64</v>
      </c>
      <c r="DK11" s="307">
        <f>VLOOKUP(DK$7,'Curve Summary'!$A$8:$AG$161,5)</f>
        <v>42.69</v>
      </c>
      <c r="DL11" s="307">
        <f>VLOOKUP(DL$7,'Curve Summary'!$A$8:$AG$161,5)</f>
        <v>44.74</v>
      </c>
      <c r="DM11" s="307">
        <f>VLOOKUP(DM$7,'Curve Summary'!$A$8:$AG$161,5)</f>
        <v>44.13</v>
      </c>
      <c r="DN11" s="307">
        <f>VLOOKUP(DN$7,'Curve Summary'!$A$8:$AG$161,5)</f>
        <v>42.02</v>
      </c>
      <c r="DO11" s="307">
        <f>VLOOKUP(DO$7,'Curve Summary'!$A$8:$AG$161,5)</f>
        <v>39.92</v>
      </c>
      <c r="DP11" s="307">
        <f>VLOOKUP(DP$7,'Curve Summary'!$A$8:$AG$161,5)</f>
        <v>37.81</v>
      </c>
      <c r="DQ11" s="307">
        <f>VLOOKUP(DQ$7,'Curve Summary'!$A$8:$AG$161,5)</f>
        <v>38.31</v>
      </c>
      <c r="DR11" s="307">
        <f>VLOOKUP(DR$7,'Curve Summary'!$A$8:$AG$161,5)</f>
        <v>43.51</v>
      </c>
      <c r="DS11" s="307">
        <f>VLOOKUP(DS$7,'Curve Summary'!$A$8:$AG$161,5)</f>
        <v>54.42</v>
      </c>
      <c r="DT11" s="307">
        <f>VLOOKUP(DT$7,'Curve Summary'!$A$8:$AG$161,5)</f>
        <v>63.24</v>
      </c>
      <c r="DU11" s="307">
        <f>VLOOKUP(DU$7,'Curve Summary'!$A$8:$AG$161,5)</f>
        <v>58.01</v>
      </c>
      <c r="DV11" s="307">
        <f>VLOOKUP(DV$7,'Curve Summary'!$A$8:$AG$161,5)</f>
        <v>40.82</v>
      </c>
      <c r="DW11" s="307">
        <f>VLOOKUP(DW$7,'Curve Summary'!$A$8:$AG$161,5)</f>
        <v>42.88</v>
      </c>
      <c r="DX11" s="307">
        <f>VLOOKUP(DX$7,'Curve Summary'!$A$8:$AG$161,5)</f>
        <v>44.94</v>
      </c>
      <c r="DY11" s="307">
        <f>VLOOKUP(DY$7,'Curve Summary'!$A$8:$AG$161,5)</f>
        <v>44.33</v>
      </c>
      <c r="DZ11" s="307">
        <f>VLOOKUP(DZ$7,'Curve Summary'!$A$8:$AG$161,5)</f>
        <v>42.21</v>
      </c>
      <c r="EA11" s="307">
        <f>VLOOKUP(EA$7,'Curve Summary'!$A$8:$AG$161,5)</f>
        <v>40.090000000000003</v>
      </c>
      <c r="EB11" s="307">
        <f>VLOOKUP(EB$7,'Curve Summary'!$A$8:$AG$161,5)</f>
        <v>37.979999999999997</v>
      </c>
      <c r="EC11" s="307">
        <f>VLOOKUP(EC$7,'Curve Summary'!$A$8:$AG$161,5)</f>
        <v>38.479999999999997</v>
      </c>
      <c r="ED11" s="307">
        <f>VLOOKUP(ED$7,'Curve Summary'!$A$8:$AG$161,5)</f>
        <v>43.7</v>
      </c>
      <c r="EE11" s="307">
        <f>VLOOKUP(EE$7,'Curve Summary'!$A$8:$AG$161,5)</f>
        <v>54.66</v>
      </c>
      <c r="EF11" s="307">
        <f>VLOOKUP(EF$7,'Curve Summary'!$A$8:$AG$161,5)</f>
        <v>63.52</v>
      </c>
      <c r="EG11" s="307">
        <f>VLOOKUP(EG$7,'Curve Summary'!$A$8:$AG$161,5)</f>
        <v>58.26</v>
      </c>
      <c r="EH11" s="307">
        <f>VLOOKUP(EH$7,'Curve Summary'!$A$8:$AG$161,5)</f>
        <v>41</v>
      </c>
      <c r="EI11" s="307">
        <f>VLOOKUP(EI$7,'Curve Summary'!$A$8:$AG$161,5)</f>
        <v>43.07</v>
      </c>
      <c r="EJ11" s="307">
        <f>VLOOKUP(EJ$7,'Curve Summary'!$A$8:$AG$161,5)</f>
        <v>45.13</v>
      </c>
    </row>
    <row r="12" spans="1:140" ht="13.65" customHeight="1" x14ac:dyDescent="0.2">
      <c r="A12" s="441" t="s">
        <v>140</v>
      </c>
      <c r="B12" s="280"/>
      <c r="C12" s="191">
        <f>'Power Desk Daily Price'!$AC12</f>
        <v>20.283332824706999</v>
      </c>
      <c r="D12" s="191">
        <f ca="1">IF(ISERROR((AVERAGE(OFFSET('Curve Summary'!$I$6,10,0,17,1))*17+ 8* 'Curve Summary Backup'!$I$38)/25), 'Curve Summary Backup'!$I$38,(AVERAGE(OFFSET('Curve Summary'!$I$6,10,0,17,1))*17+ 8* 'Curve Summary Backup'!$I$38)/25)</f>
        <v>28.671999999999997</v>
      </c>
      <c r="E12" s="305">
        <f t="shared" ca="1" si="0"/>
        <v>26.068620531805617</v>
      </c>
      <c r="F12" s="191">
        <f t="shared" si="1"/>
        <v>31.375</v>
      </c>
      <c r="G12" s="191">
        <f t="shared" si="2"/>
        <v>31.6</v>
      </c>
      <c r="H12" s="191">
        <f t="shared" si="2"/>
        <v>31.15</v>
      </c>
      <c r="I12" s="191">
        <f t="shared" si="3"/>
        <v>30.074999999999999</v>
      </c>
      <c r="J12" s="191">
        <f t="shared" si="4"/>
        <v>30.9</v>
      </c>
      <c r="K12" s="191">
        <f t="shared" si="4"/>
        <v>29.25</v>
      </c>
      <c r="L12" s="191">
        <f t="shared" si="4"/>
        <v>28.75</v>
      </c>
      <c r="M12" s="191">
        <f t="shared" si="4"/>
        <v>35.75</v>
      </c>
      <c r="N12" s="191">
        <f t="shared" si="11"/>
        <v>31.25</v>
      </c>
      <c r="O12" s="191">
        <f t="shared" si="12"/>
        <v>49.75</v>
      </c>
      <c r="P12" s="191">
        <f t="shared" si="5"/>
        <v>47.25</v>
      </c>
      <c r="Q12" s="191">
        <f t="shared" si="5"/>
        <v>54.75</v>
      </c>
      <c r="R12" s="191">
        <f t="shared" si="5"/>
        <v>47.25</v>
      </c>
      <c r="S12" s="191">
        <f t="shared" si="6"/>
        <v>37.75</v>
      </c>
      <c r="T12" s="191">
        <f t="shared" si="7"/>
        <v>37.75</v>
      </c>
      <c r="U12" s="191">
        <f t="shared" si="7"/>
        <v>36.75</v>
      </c>
      <c r="V12" s="191">
        <f t="shared" si="7"/>
        <v>38.75</v>
      </c>
      <c r="W12" s="305">
        <f t="shared" si="13"/>
        <v>37.506274509803923</v>
      </c>
      <c r="X12" s="191">
        <f t="shared" si="14"/>
        <v>42.635294117647057</v>
      </c>
      <c r="Y12" s="191">
        <f t="shared" si="15"/>
        <v>42.640100671140942</v>
      </c>
      <c r="Z12" s="191">
        <f t="shared" si="16"/>
        <v>43.495176470588234</v>
      </c>
      <c r="AA12" s="191">
        <f t="shared" si="8"/>
        <v>44.134647058823525</v>
      </c>
      <c r="AB12" s="192">
        <f t="shared" si="9"/>
        <v>44.694414062499995</v>
      </c>
      <c r="AC12" s="306">
        <f t="shared" ca="1" si="10"/>
        <v>42.895169744487461</v>
      </c>
      <c r="AD12" s="301"/>
      <c r="AE12" s="301"/>
      <c r="AF12" s="302"/>
      <c r="AG12" s="307">
        <f>VLOOKUP(AG$7,'Curve Summary'!$A$8:$AG$161,9)</f>
        <v>31.6</v>
      </c>
      <c r="AH12" s="307">
        <f>VLOOKUP(AH$7,'Curve Summary'!$A$8:$AG$161,9)</f>
        <v>31.15</v>
      </c>
      <c r="AI12" s="307">
        <f>VLOOKUP(AI$7,'Curve Summary'!$A$8:$AG$161,9)</f>
        <v>30.9</v>
      </c>
      <c r="AJ12" s="307">
        <f>VLOOKUP(AJ$7,'Curve Summary'!$A$8:$AG$161,9)</f>
        <v>29.25</v>
      </c>
      <c r="AK12" s="307">
        <f>VLOOKUP(AK$7,'Curve Summary'!$A$8:$AG$161,9)</f>
        <v>28.75</v>
      </c>
      <c r="AL12" s="307">
        <f>VLOOKUP(AL$7,'Curve Summary'!$A$8:$AG$161,9)</f>
        <v>35.75</v>
      </c>
      <c r="AM12" s="307">
        <f>VLOOKUP(AM$7,'Curve Summary'!$A$8:$AG$161,9)</f>
        <v>47.25</v>
      </c>
      <c r="AN12" s="307">
        <f>VLOOKUP(AN$7,'Curve Summary'!$A$8:$AG$161,9)</f>
        <v>54.75</v>
      </c>
      <c r="AO12" s="307">
        <f>VLOOKUP(AO$7,'Curve Summary'!$A$8:$AG$161,9)</f>
        <v>47.25</v>
      </c>
      <c r="AP12" s="307">
        <f>VLOOKUP(AP$7,'Curve Summary'!$A$8:$AG$161,9)</f>
        <v>37.75</v>
      </c>
      <c r="AQ12" s="307">
        <f>VLOOKUP(AQ$7,'Curve Summary'!$A$8:$AG$161,9)</f>
        <v>36.75</v>
      </c>
      <c r="AR12" s="307">
        <f>VLOOKUP(AR$7,'Curve Summary'!$A$8:$AG$161,9)</f>
        <v>38.75</v>
      </c>
      <c r="AS12" s="307">
        <f>VLOOKUP(AS$7,'Curve Summary'!$A$8:$AG$161,9)</f>
        <v>39.75</v>
      </c>
      <c r="AT12" s="307">
        <f>VLOOKUP(AT$7,'Curve Summary'!$A$8:$AG$161,9)</f>
        <v>38.25</v>
      </c>
      <c r="AU12" s="307">
        <f>VLOOKUP(AU$7,'Curve Summary'!$A$8:$AG$161,9)</f>
        <v>37.5</v>
      </c>
      <c r="AV12" s="307">
        <f>VLOOKUP(AV$7,'Curve Summary'!$A$8:$AG$161,9)</f>
        <v>36.25</v>
      </c>
      <c r="AW12" s="307">
        <f>VLOOKUP(AW$7,'Curve Summary'!$A$8:$AG$161,9)</f>
        <v>36.75</v>
      </c>
      <c r="AX12" s="307">
        <f>VLOOKUP(AX$7,'Curve Summary'!$A$8:$AG$161,9)</f>
        <v>41.75</v>
      </c>
      <c r="AY12" s="307">
        <f>VLOOKUP(AY$7,'Curve Summary'!$A$8:$AG$161,9)</f>
        <v>52.25</v>
      </c>
      <c r="AZ12" s="307">
        <f>VLOOKUP(AZ$7,'Curve Summary'!$A$8:$AG$161,9)</f>
        <v>60.75</v>
      </c>
      <c r="BA12" s="307">
        <f>VLOOKUP(BA$7,'Curve Summary'!$A$8:$AG$161,9)</f>
        <v>50.5</v>
      </c>
      <c r="BB12" s="307">
        <f>VLOOKUP(BB$7,'Curve Summary'!$A$8:$AG$161,9)</f>
        <v>39</v>
      </c>
      <c r="BC12" s="307">
        <f>VLOOKUP(BC$7,'Curve Summary'!$A$8:$AG$161,9)</f>
        <v>38.75</v>
      </c>
      <c r="BD12" s="307">
        <f>VLOOKUP(BD$7,'Curve Summary'!$A$8:$AG$161,9)</f>
        <v>40</v>
      </c>
      <c r="BE12" s="307">
        <f>VLOOKUP(BE$7,'Curve Summary'!$A$8:$AG$161,9)</f>
        <v>40.21</v>
      </c>
      <c r="BF12" s="307">
        <f>VLOOKUP(BF$7,'Curve Summary'!$A$8:$AG$161,9)</f>
        <v>38.69</v>
      </c>
      <c r="BG12" s="307">
        <f>VLOOKUP(BG$7,'Curve Summary'!$A$8:$AG$161,9)</f>
        <v>37.92</v>
      </c>
      <c r="BH12" s="307">
        <f>VLOOKUP(BH$7,'Curve Summary'!$A$8:$AG$161,9)</f>
        <v>36.65</v>
      </c>
      <c r="BI12" s="307">
        <f>VLOOKUP(BI$7,'Curve Summary'!$A$8:$AG$161,9)</f>
        <v>37.15</v>
      </c>
      <c r="BJ12" s="307">
        <f>VLOOKUP(BJ$7,'Curve Summary'!$A$8:$AG$161,9)</f>
        <v>42.19</v>
      </c>
      <c r="BK12" s="307">
        <f>VLOOKUP(BK$7,'Curve Summary'!$A$8:$AG$161,9)</f>
        <v>52.79</v>
      </c>
      <c r="BL12" s="307">
        <f>VLOOKUP(BL$7,'Curve Summary'!$A$8:$AG$161,9)</f>
        <v>61.37</v>
      </c>
      <c r="BM12" s="307">
        <f>VLOOKUP(BM$7,'Curve Summary'!$A$8:$AG$161,9)</f>
        <v>51</v>
      </c>
      <c r="BN12" s="307">
        <f>VLOOKUP(BN$7,'Curve Summary'!$A$8:$AG$161,9)</f>
        <v>39.380000000000003</v>
      </c>
      <c r="BO12" s="307">
        <f>VLOOKUP(BO$7,'Curve Summary'!$A$8:$AG$161,9)</f>
        <v>39.119999999999997</v>
      </c>
      <c r="BP12" s="307">
        <f>VLOOKUP(BP$7,'Curve Summary'!$A$8:$AG$161,9)</f>
        <v>40.369999999999997</v>
      </c>
      <c r="BQ12" s="307">
        <f>VLOOKUP(BQ$7,'Curve Summary'!$A$8:$AG$161,9)</f>
        <v>40.56</v>
      </c>
      <c r="BR12" s="307">
        <f>VLOOKUP(BR$7,'Curve Summary'!$A$8:$AG$161,9)</f>
        <v>39.020000000000003</v>
      </c>
      <c r="BS12" s="307">
        <f>VLOOKUP(BS$7,'Curve Summary'!$A$8:$AG$161,9)</f>
        <v>38.24</v>
      </c>
      <c r="BT12" s="307">
        <f>VLOOKUP(BT$7,'Curve Summary'!$A$8:$AG$161,9)</f>
        <v>36.950000000000003</v>
      </c>
      <c r="BU12" s="307">
        <f>VLOOKUP(BU$7,'Curve Summary'!$A$8:$AG$161,9)</f>
        <v>37.450000000000003</v>
      </c>
      <c r="BV12" s="307">
        <f>VLOOKUP(BV$7,'Curve Summary'!$A$8:$AG$161,9)</f>
        <v>42.53</v>
      </c>
      <c r="BW12" s="307">
        <f>VLOOKUP(BW$7,'Curve Summary'!$A$8:$AG$161,9)</f>
        <v>53.21</v>
      </c>
      <c r="BX12" s="307">
        <f>VLOOKUP(BX$7,'Curve Summary'!$A$8:$AG$161,9)</f>
        <v>61.85</v>
      </c>
      <c r="BY12" s="307">
        <f>VLOOKUP(BY$7,'Curve Summary'!$A$8:$AG$161,9)</f>
        <v>51.4</v>
      </c>
      <c r="BZ12" s="307">
        <f>VLOOKUP(BZ$7,'Curve Summary'!$A$8:$AG$161,9)</f>
        <v>39.68</v>
      </c>
      <c r="CA12" s="307">
        <f>VLOOKUP(CA$7,'Curve Summary'!$A$8:$AG$161,9)</f>
        <v>39.42</v>
      </c>
      <c r="CB12" s="307">
        <f>VLOOKUP(CB$7,'Curve Summary'!$A$8:$AG$161,9)</f>
        <v>40.68</v>
      </c>
      <c r="CC12" s="307">
        <f>VLOOKUP(CC$7,'Curve Summary'!$A$8:$AG$161,9)</f>
        <v>40.840000000000003</v>
      </c>
      <c r="CD12" s="307">
        <f>VLOOKUP(CD$7,'Curve Summary'!$A$8:$AG$161,9)</f>
        <v>39.29</v>
      </c>
      <c r="CE12" s="307">
        <f>VLOOKUP(CE$7,'Curve Summary'!$A$8:$AG$161,9)</f>
        <v>38.5</v>
      </c>
      <c r="CF12" s="307">
        <f>VLOOKUP(CF$7,'Curve Summary'!$A$8:$AG$161,9)</f>
        <v>37.21</v>
      </c>
      <c r="CG12" s="307">
        <f>VLOOKUP(CG$7,'Curve Summary'!$A$8:$AG$161,9)</f>
        <v>37.71</v>
      </c>
      <c r="CH12" s="307">
        <f>VLOOKUP(CH$7,'Curve Summary'!$A$8:$AG$161,9)</f>
        <v>42.83</v>
      </c>
      <c r="CI12" s="307">
        <f>VLOOKUP(CI$7,'Curve Summary'!$A$8:$AG$161,9)</f>
        <v>53.58</v>
      </c>
      <c r="CJ12" s="307">
        <f>VLOOKUP(CJ$7,'Curve Summary'!$A$8:$AG$161,9)</f>
        <v>62.28</v>
      </c>
      <c r="CK12" s="307">
        <f>VLOOKUP(CK$7,'Curve Summary'!$A$8:$AG$161,9)</f>
        <v>51.76</v>
      </c>
      <c r="CL12" s="307">
        <f>VLOOKUP(CL$7,'Curve Summary'!$A$8:$AG$161,9)</f>
        <v>39.96</v>
      </c>
      <c r="CM12" s="307">
        <f>VLOOKUP(CM$7,'Curve Summary'!$A$8:$AG$161,9)</f>
        <v>39.69</v>
      </c>
      <c r="CN12" s="307">
        <f>VLOOKUP(CN$7,'Curve Summary'!$A$8:$AG$161,9)</f>
        <v>40.96</v>
      </c>
      <c r="CO12" s="307">
        <f>VLOOKUP(CO$7,'Curve Summary'!$A$8:$AG$161,9)</f>
        <v>41.14</v>
      </c>
      <c r="CP12" s="307">
        <f>VLOOKUP(CP$7,'Curve Summary'!$A$8:$AG$161,9)</f>
        <v>39.57</v>
      </c>
      <c r="CQ12" s="307">
        <f>VLOOKUP(CQ$7,'Curve Summary'!$A$8:$AG$161,9)</f>
        <v>38.78</v>
      </c>
      <c r="CR12" s="307">
        <f>VLOOKUP(CR$7,'Curve Summary'!$A$8:$AG$161,9)</f>
        <v>37.47</v>
      </c>
      <c r="CS12" s="307">
        <f>VLOOKUP(CS$7,'Curve Summary'!$A$8:$AG$161,9)</f>
        <v>37.97</v>
      </c>
      <c r="CT12" s="307">
        <f>VLOOKUP(CT$7,'Curve Summary'!$A$8:$AG$161,9)</f>
        <v>43.12</v>
      </c>
      <c r="CU12" s="307">
        <f>VLOOKUP(CU$7,'Curve Summary'!$A$8:$AG$161,9)</f>
        <v>53.94</v>
      </c>
      <c r="CV12" s="307">
        <f>VLOOKUP(CV$7,'Curve Summary'!$A$8:$AG$161,9)</f>
        <v>62.69</v>
      </c>
      <c r="CW12" s="307">
        <f>VLOOKUP(CW$7,'Curve Summary'!$A$8:$AG$161,9)</f>
        <v>52.1</v>
      </c>
      <c r="CX12" s="307">
        <f>VLOOKUP(CX$7,'Curve Summary'!$A$8:$AG$161,9)</f>
        <v>40.22</v>
      </c>
      <c r="CY12" s="307">
        <f>VLOOKUP(CY$7,'Curve Summary'!$A$8:$AG$161,9)</f>
        <v>39.94</v>
      </c>
      <c r="CZ12" s="307">
        <f>VLOOKUP(CZ$7,'Curve Summary'!$A$8:$AG$161,9)</f>
        <v>41.21</v>
      </c>
      <c r="DA12" s="307">
        <f>VLOOKUP(DA$7,'Curve Summary'!$A$8:$AG$161,9)</f>
        <v>41.39</v>
      </c>
      <c r="DB12" s="307">
        <f>VLOOKUP(DB$7,'Curve Summary'!$A$8:$AG$161,9)</f>
        <v>39.81</v>
      </c>
      <c r="DC12" s="307">
        <f>VLOOKUP(DC$7,'Curve Summary'!$A$8:$AG$161,9)</f>
        <v>39.01</v>
      </c>
      <c r="DD12" s="307">
        <f>VLOOKUP(DD$7,'Curve Summary'!$A$8:$AG$161,9)</f>
        <v>37.69</v>
      </c>
      <c r="DE12" s="307">
        <f>VLOOKUP(DE$7,'Curve Summary'!$A$8:$AG$161,9)</f>
        <v>38.19</v>
      </c>
      <c r="DF12" s="307">
        <f>VLOOKUP(DF$7,'Curve Summary'!$A$8:$AG$161,9)</f>
        <v>43.37</v>
      </c>
      <c r="DG12" s="307">
        <f>VLOOKUP(DG$7,'Curve Summary'!$A$8:$AG$161,9)</f>
        <v>54.25</v>
      </c>
      <c r="DH12" s="307">
        <f>VLOOKUP(DH$7,'Curve Summary'!$A$8:$AG$161,9)</f>
        <v>63.04</v>
      </c>
      <c r="DI12" s="307">
        <f>VLOOKUP(DI$7,'Curve Summary'!$A$8:$AG$161,9)</f>
        <v>52.38</v>
      </c>
      <c r="DJ12" s="307">
        <f>VLOOKUP(DJ$7,'Curve Summary'!$A$8:$AG$161,9)</f>
        <v>40.43</v>
      </c>
      <c r="DK12" s="307">
        <f>VLOOKUP(DK$7,'Curve Summary'!$A$8:$AG$161,9)</f>
        <v>40.15</v>
      </c>
      <c r="DL12" s="307">
        <f>VLOOKUP(DL$7,'Curve Summary'!$A$8:$AG$161,9)</f>
        <v>41.42</v>
      </c>
      <c r="DM12" s="307">
        <f>VLOOKUP(DM$7,'Curve Summary'!$A$8:$AG$161,9)</f>
        <v>41.58</v>
      </c>
      <c r="DN12" s="307">
        <f>VLOOKUP(DN$7,'Curve Summary'!$A$8:$AG$161,9)</f>
        <v>39.99</v>
      </c>
      <c r="DO12" s="307">
        <f>VLOOKUP(DO$7,'Curve Summary'!$A$8:$AG$161,9)</f>
        <v>39.19</v>
      </c>
      <c r="DP12" s="307">
        <f>VLOOKUP(DP$7,'Curve Summary'!$A$8:$AG$161,9)</f>
        <v>37.86</v>
      </c>
      <c r="DQ12" s="307">
        <f>VLOOKUP(DQ$7,'Curve Summary'!$A$8:$AG$161,9)</f>
        <v>38.36</v>
      </c>
      <c r="DR12" s="307">
        <f>VLOOKUP(DR$7,'Curve Summary'!$A$8:$AG$161,9)</f>
        <v>43.56</v>
      </c>
      <c r="DS12" s="307">
        <f>VLOOKUP(DS$7,'Curve Summary'!$A$8:$AG$161,9)</f>
        <v>54.49</v>
      </c>
      <c r="DT12" s="307">
        <f>VLOOKUP(DT$7,'Curve Summary'!$A$8:$AG$161,9)</f>
        <v>63.32</v>
      </c>
      <c r="DU12" s="307">
        <f>VLOOKUP(DU$7,'Curve Summary'!$A$8:$AG$161,9)</f>
        <v>52.61</v>
      </c>
      <c r="DV12" s="307">
        <f>VLOOKUP(DV$7,'Curve Summary'!$A$8:$AG$161,9)</f>
        <v>40.61</v>
      </c>
      <c r="DW12" s="307">
        <f>VLOOKUP(DW$7,'Curve Summary'!$A$8:$AG$161,9)</f>
        <v>40.33</v>
      </c>
      <c r="DX12" s="307">
        <f>VLOOKUP(DX$7,'Curve Summary'!$A$8:$AG$161,9)</f>
        <v>41.61</v>
      </c>
      <c r="DY12" s="307">
        <f>VLOOKUP(DY$7,'Curve Summary'!$A$8:$AG$161,9)</f>
        <v>41.77</v>
      </c>
      <c r="DZ12" s="307">
        <f>VLOOKUP(DZ$7,'Curve Summary'!$A$8:$AG$161,9)</f>
        <v>40.17</v>
      </c>
      <c r="EA12" s="307">
        <f>VLOOKUP(EA$7,'Curve Summary'!$A$8:$AG$161,9)</f>
        <v>39.36</v>
      </c>
      <c r="EB12" s="307">
        <f>VLOOKUP(EB$7,'Curve Summary'!$A$8:$AG$161,9)</f>
        <v>38.03</v>
      </c>
      <c r="EC12" s="307">
        <f>VLOOKUP(EC$7,'Curve Summary'!$A$8:$AG$161,9)</f>
        <v>38.54</v>
      </c>
      <c r="ED12" s="307">
        <f>VLOOKUP(ED$7,'Curve Summary'!$A$8:$AG$161,9)</f>
        <v>43.76</v>
      </c>
      <c r="EE12" s="307">
        <f>VLOOKUP(EE$7,'Curve Summary'!$A$8:$AG$161,9)</f>
        <v>54.74</v>
      </c>
      <c r="EF12" s="307">
        <f>VLOOKUP(EF$7,'Curve Summary'!$A$8:$AG$161,9)</f>
        <v>63.61</v>
      </c>
      <c r="EG12" s="307">
        <f>VLOOKUP(EG$7,'Curve Summary'!$A$8:$AG$161,9)</f>
        <v>52.85</v>
      </c>
      <c r="EH12" s="307">
        <f>VLOOKUP(EH$7,'Curve Summary'!$A$8:$AG$161,9)</f>
        <v>40.79</v>
      </c>
      <c r="EI12" s="307">
        <f>VLOOKUP(EI$7,'Curve Summary'!$A$8:$AG$161,9)</f>
        <v>40.51</v>
      </c>
      <c r="EJ12" s="307">
        <f>VLOOKUP(EJ$7,'Curve Summary'!$A$8:$AG$161,9)</f>
        <v>41.8</v>
      </c>
    </row>
    <row r="13" spans="1:140" ht="13.65" customHeight="1" x14ac:dyDescent="0.2">
      <c r="A13" s="441" t="s">
        <v>139</v>
      </c>
      <c r="B13" s="304" t="s">
        <v>48</v>
      </c>
      <c r="C13" s="191">
        <f>'Power Desk Daily Price'!$AC13</f>
        <v>21.444444444444443</v>
      </c>
      <c r="D13" s="191">
        <f ca="1">IF(ISERROR((AVERAGE(OFFSET('Curve Summary'!$F$6,10,0,17,1))*17+ 8* 'Curve Summary Backup'!$F$38)/25), 'Curve Summary Backup'!$F$38,(AVERAGE(OFFSET('Curve Summary'!$F$6,10,0,17,1))*17+ 8* 'Curve Summary Backup'!$F$38)/25)</f>
        <v>28.800000000000004</v>
      </c>
      <c r="E13" s="305">
        <f t="shared" ca="1" si="0"/>
        <v>26.517241379310349</v>
      </c>
      <c r="F13" s="191">
        <f t="shared" si="1"/>
        <v>31.375</v>
      </c>
      <c r="G13" s="191">
        <f t="shared" si="2"/>
        <v>31.6</v>
      </c>
      <c r="H13" s="191">
        <f t="shared" si="2"/>
        <v>31.15</v>
      </c>
      <c r="I13" s="191">
        <f t="shared" si="3"/>
        <v>30.074999999999999</v>
      </c>
      <c r="J13" s="191">
        <f t="shared" si="4"/>
        <v>30.9</v>
      </c>
      <c r="K13" s="191">
        <f t="shared" si="4"/>
        <v>29.25</v>
      </c>
      <c r="L13" s="191">
        <f t="shared" si="4"/>
        <v>33.5</v>
      </c>
      <c r="M13" s="191">
        <f t="shared" si="4"/>
        <v>40</v>
      </c>
      <c r="N13" s="191">
        <f t="shared" si="11"/>
        <v>34.25</v>
      </c>
      <c r="O13" s="191">
        <f t="shared" si="12"/>
        <v>50.083333333333336</v>
      </c>
      <c r="P13" s="191">
        <f t="shared" si="5"/>
        <v>47.25</v>
      </c>
      <c r="Q13" s="191">
        <f t="shared" si="5"/>
        <v>55.75</v>
      </c>
      <c r="R13" s="191">
        <f t="shared" si="5"/>
        <v>47.25</v>
      </c>
      <c r="S13" s="191">
        <f t="shared" si="6"/>
        <v>37.75</v>
      </c>
      <c r="T13" s="191">
        <f t="shared" si="7"/>
        <v>37.75</v>
      </c>
      <c r="U13" s="191">
        <f t="shared" si="7"/>
        <v>36.75</v>
      </c>
      <c r="V13" s="191">
        <f t="shared" si="7"/>
        <v>38.75</v>
      </c>
      <c r="W13" s="305">
        <f t="shared" si="13"/>
        <v>38.335686274509804</v>
      </c>
      <c r="X13" s="191">
        <f t="shared" si="14"/>
        <v>44.024509803921568</v>
      </c>
      <c r="Y13" s="191">
        <f t="shared" si="15"/>
        <v>43.81885906040268</v>
      </c>
      <c r="Z13" s="191">
        <f t="shared" si="16"/>
        <v>44.868549019607848</v>
      </c>
      <c r="AA13" s="191">
        <f t="shared" si="8"/>
        <v>45.522147058823535</v>
      </c>
      <c r="AB13" s="192">
        <f t="shared" si="9"/>
        <v>46.071484375000004</v>
      </c>
      <c r="AC13" s="306">
        <f t="shared" ca="1" si="10"/>
        <v>44.20554791577139</v>
      </c>
      <c r="AD13" s="301"/>
      <c r="AE13" s="301"/>
      <c r="AF13" s="302"/>
      <c r="AG13" s="307">
        <f>VLOOKUP(AG$7,'Curve Summary'!$A$9:$AG$161,6)</f>
        <v>31.6</v>
      </c>
      <c r="AH13" s="307">
        <f>VLOOKUP(AH$7,'Curve Summary'!$A$9:$AG$161,6)</f>
        <v>31.15</v>
      </c>
      <c r="AI13" s="307">
        <f>VLOOKUP(AI$7,'Curve Summary'!$A$9:$AG$161,6)</f>
        <v>30.9</v>
      </c>
      <c r="AJ13" s="307">
        <f>VLOOKUP(AJ$7,'Curve Summary'!$A$9:$AG$161,6)</f>
        <v>29.25</v>
      </c>
      <c r="AK13" s="307">
        <f>VLOOKUP(AK$7,'Curve Summary'!$A$9:$AG$161,6)</f>
        <v>33.5</v>
      </c>
      <c r="AL13" s="307">
        <f>VLOOKUP(AL$7,'Curve Summary'!$A$9:$AG$161,6)</f>
        <v>40</v>
      </c>
      <c r="AM13" s="307">
        <f>VLOOKUP(AM$7,'Curve Summary'!$A$9:$AG$161,6)</f>
        <v>47.25</v>
      </c>
      <c r="AN13" s="307">
        <f>VLOOKUP(AN$7,'Curve Summary'!$A$9:$AG$161,6)</f>
        <v>55.75</v>
      </c>
      <c r="AO13" s="307">
        <f>VLOOKUP(AO$7,'Curve Summary'!$A$9:$AG$161,6)</f>
        <v>47.25</v>
      </c>
      <c r="AP13" s="307">
        <f>VLOOKUP(AP$7,'Curve Summary'!$A$9:$AG$161,6)</f>
        <v>37.75</v>
      </c>
      <c r="AQ13" s="307">
        <f>VLOOKUP(AQ$7,'Curve Summary'!$A$9:$AG$161,6)</f>
        <v>36.75</v>
      </c>
      <c r="AR13" s="307">
        <f>VLOOKUP(AR$7,'Curve Summary'!$A$9:$AG$161,6)</f>
        <v>38.75</v>
      </c>
      <c r="AS13" s="307">
        <f>VLOOKUP(AS$7,'Curve Summary'!$A$9:$AG$161,6)</f>
        <v>39.75</v>
      </c>
      <c r="AT13" s="307">
        <f>VLOOKUP(AT$7,'Curve Summary'!$A$9:$AG$161,6)</f>
        <v>38.25</v>
      </c>
      <c r="AU13" s="307">
        <f>VLOOKUP(AU$7,'Curve Summary'!$A$9:$AG$161,6)</f>
        <v>37.5</v>
      </c>
      <c r="AV13" s="307">
        <f>VLOOKUP(AV$7,'Curve Summary'!$A$9:$AG$161,6)</f>
        <v>38.5</v>
      </c>
      <c r="AW13" s="307">
        <f>VLOOKUP(AW$7,'Curve Summary'!$A$9:$AG$161,6)</f>
        <v>39.25</v>
      </c>
      <c r="AX13" s="307">
        <f>VLOOKUP(AX$7,'Curve Summary'!$A$9:$AG$161,6)</f>
        <v>45.25</v>
      </c>
      <c r="AY13" s="307">
        <f>VLOOKUP(AY$7,'Curve Summary'!$A$9:$AG$161,6)</f>
        <v>57.75</v>
      </c>
      <c r="AZ13" s="307">
        <f>VLOOKUP(AZ$7,'Curve Summary'!$A$9:$AG$161,6)</f>
        <v>63.5</v>
      </c>
      <c r="BA13" s="307">
        <f>VLOOKUP(BA$7,'Curve Summary'!$A$9:$AG$161,6)</f>
        <v>50.5</v>
      </c>
      <c r="BB13" s="307">
        <f>VLOOKUP(BB$7,'Curve Summary'!$A$9:$AG$161,6)</f>
        <v>39</v>
      </c>
      <c r="BC13" s="307">
        <f>VLOOKUP(BC$7,'Curve Summary'!$A$9:$AG$161,6)</f>
        <v>38.75</v>
      </c>
      <c r="BD13" s="307">
        <f>VLOOKUP(BD$7,'Curve Summary'!$A$9:$AG$161,6)</f>
        <v>40</v>
      </c>
      <c r="BE13" s="307">
        <f>VLOOKUP(BE$7,'Curve Summary'!$A$9:$AG$161,6)</f>
        <v>40.200000000000003</v>
      </c>
      <c r="BF13" s="307">
        <f>VLOOKUP(BF$7,'Curve Summary'!$A$9:$AG$161,6)</f>
        <v>38.67</v>
      </c>
      <c r="BG13" s="307">
        <f>VLOOKUP(BG$7,'Curve Summary'!$A$9:$AG$161,6)</f>
        <v>37.909999999999997</v>
      </c>
      <c r="BH13" s="307">
        <f>VLOOKUP(BH$7,'Curve Summary'!$A$9:$AG$161,6)</f>
        <v>38.909999999999997</v>
      </c>
      <c r="BI13" s="307">
        <f>VLOOKUP(BI$7,'Curve Summary'!$A$9:$AG$161,6)</f>
        <v>39.659999999999997</v>
      </c>
      <c r="BJ13" s="307">
        <f>VLOOKUP(BJ$7,'Curve Summary'!$A$9:$AG$161,6)</f>
        <v>45.71</v>
      </c>
      <c r="BK13" s="307">
        <f>VLOOKUP(BK$7,'Curve Summary'!$A$9:$AG$161,6)</f>
        <v>58.33</v>
      </c>
      <c r="BL13" s="307">
        <f>VLOOKUP(BL$7,'Curve Summary'!$A$9:$AG$161,6)</f>
        <v>64.12</v>
      </c>
      <c r="BM13" s="307">
        <f>VLOOKUP(BM$7,'Curve Summary'!$A$9:$AG$161,6)</f>
        <v>50.99</v>
      </c>
      <c r="BN13" s="307">
        <f>VLOOKUP(BN$7,'Curve Summary'!$A$9:$AG$161,6)</f>
        <v>39.369999999999997</v>
      </c>
      <c r="BO13" s="307">
        <f>VLOOKUP(BO$7,'Curve Summary'!$A$9:$AG$161,6)</f>
        <v>39.11</v>
      </c>
      <c r="BP13" s="307">
        <f>VLOOKUP(BP$7,'Curve Summary'!$A$9:$AG$161,6)</f>
        <v>40.36</v>
      </c>
      <c r="BQ13" s="307">
        <f>VLOOKUP(BQ$7,'Curve Summary'!$A$9:$AG$161,6)</f>
        <v>40.53</v>
      </c>
      <c r="BR13" s="307">
        <f>VLOOKUP(BR$7,'Curve Summary'!$A$9:$AG$161,6)</f>
        <v>38.99</v>
      </c>
      <c r="BS13" s="307">
        <f>VLOOKUP(BS$7,'Curve Summary'!$A$9:$AG$161,6)</f>
        <v>38.22</v>
      </c>
      <c r="BT13" s="307">
        <f>VLOOKUP(BT$7,'Curve Summary'!$A$9:$AG$161,6)</f>
        <v>39.22</v>
      </c>
      <c r="BU13" s="307">
        <f>VLOOKUP(BU$7,'Curve Summary'!$A$9:$AG$161,6)</f>
        <v>39.979999999999997</v>
      </c>
      <c r="BV13" s="307">
        <f>VLOOKUP(BV$7,'Curve Summary'!$A$9:$AG$161,6)</f>
        <v>46.07</v>
      </c>
      <c r="BW13" s="307">
        <f>VLOOKUP(BW$7,'Curve Summary'!$A$9:$AG$161,6)</f>
        <v>58.78</v>
      </c>
      <c r="BX13" s="307">
        <f>VLOOKUP(BX$7,'Curve Summary'!$A$9:$AG$161,6)</f>
        <v>64.62</v>
      </c>
      <c r="BY13" s="307">
        <f>VLOOKUP(BY$7,'Curve Summary'!$A$9:$AG$161,6)</f>
        <v>51.37</v>
      </c>
      <c r="BZ13" s="307">
        <f>VLOOKUP(BZ$7,'Curve Summary'!$A$9:$AG$161,6)</f>
        <v>39.659999999999997</v>
      </c>
      <c r="CA13" s="307">
        <f>VLOOKUP(CA$7,'Curve Summary'!$A$9:$AG$161,6)</f>
        <v>39.4</v>
      </c>
      <c r="CB13" s="307">
        <f>VLOOKUP(CB$7,'Curve Summary'!$A$9:$AG$161,6)</f>
        <v>40.659999999999997</v>
      </c>
      <c r="CC13" s="307">
        <f>VLOOKUP(CC$7,'Curve Summary'!$A$9:$AG$161,6)</f>
        <v>40.799999999999997</v>
      </c>
      <c r="CD13" s="307">
        <f>VLOOKUP(CD$7,'Curve Summary'!$A$9:$AG$161,6)</f>
        <v>39.25</v>
      </c>
      <c r="CE13" s="307">
        <f>VLOOKUP(CE$7,'Curve Summary'!$A$9:$AG$161,6)</f>
        <v>38.47</v>
      </c>
      <c r="CF13" s="307">
        <f>VLOOKUP(CF$7,'Curve Summary'!$A$9:$AG$161,6)</f>
        <v>39.49</v>
      </c>
      <c r="CG13" s="307">
        <f>VLOOKUP(CG$7,'Curve Summary'!$A$9:$AG$161,6)</f>
        <v>40.24</v>
      </c>
      <c r="CH13" s="307">
        <f>VLOOKUP(CH$7,'Curve Summary'!$A$9:$AG$161,6)</f>
        <v>46.38</v>
      </c>
      <c r="CI13" s="307">
        <f>VLOOKUP(CI$7,'Curve Summary'!$A$9:$AG$161,6)</f>
        <v>59.18</v>
      </c>
      <c r="CJ13" s="307">
        <f>VLOOKUP(CJ$7,'Curve Summary'!$A$9:$AG$161,6)</f>
        <v>65.05</v>
      </c>
      <c r="CK13" s="307">
        <f>VLOOKUP(CK$7,'Curve Summary'!$A$9:$AG$161,6)</f>
        <v>51.72</v>
      </c>
      <c r="CL13" s="307">
        <f>VLOOKUP(CL$7,'Curve Summary'!$A$9:$AG$161,6)</f>
        <v>39.93</v>
      </c>
      <c r="CM13" s="307">
        <f>VLOOKUP(CM$7,'Curve Summary'!$A$9:$AG$161,6)</f>
        <v>39.659999999999997</v>
      </c>
      <c r="CN13" s="307">
        <f>VLOOKUP(CN$7,'Curve Summary'!$A$9:$AG$161,6)</f>
        <v>40.93</v>
      </c>
      <c r="CO13" s="307">
        <f>VLOOKUP(CO$7,'Curve Summary'!$A$9:$AG$161,6)</f>
        <v>41.1</v>
      </c>
      <c r="CP13" s="307">
        <f>VLOOKUP(CP$7,'Curve Summary'!$A$9:$AG$161,6)</f>
        <v>39.53</v>
      </c>
      <c r="CQ13" s="307">
        <f>VLOOKUP(CQ$7,'Curve Summary'!$A$9:$AG$161,6)</f>
        <v>38.74</v>
      </c>
      <c r="CR13" s="307">
        <f>VLOOKUP(CR$7,'Curve Summary'!$A$9:$AG$161,6)</f>
        <v>39.76</v>
      </c>
      <c r="CS13" s="307">
        <f>VLOOKUP(CS$7,'Curve Summary'!$A$9:$AG$161,6)</f>
        <v>40.51</v>
      </c>
      <c r="CT13" s="307">
        <f>VLOOKUP(CT$7,'Curve Summary'!$A$9:$AG$161,6)</f>
        <v>46.69</v>
      </c>
      <c r="CU13" s="307">
        <f>VLOOKUP(CU$7,'Curve Summary'!$A$9:$AG$161,6)</f>
        <v>59.56</v>
      </c>
      <c r="CV13" s="307">
        <f>VLOOKUP(CV$7,'Curve Summary'!$A$9:$AG$161,6)</f>
        <v>65.47</v>
      </c>
      <c r="CW13" s="307">
        <f>VLOOKUP(CW$7,'Curve Summary'!$A$9:$AG$161,6)</f>
        <v>52.05</v>
      </c>
      <c r="CX13" s="307">
        <f>VLOOKUP(CX$7,'Curve Summary'!$A$9:$AG$161,6)</f>
        <v>40.18</v>
      </c>
      <c r="CY13" s="307">
        <f>VLOOKUP(CY$7,'Curve Summary'!$A$9:$AG$161,6)</f>
        <v>39.9</v>
      </c>
      <c r="CZ13" s="307">
        <f>VLOOKUP(CZ$7,'Curve Summary'!$A$9:$AG$161,6)</f>
        <v>41.18</v>
      </c>
      <c r="DA13" s="307">
        <f>VLOOKUP(DA$7,'Curve Summary'!$A$9:$AG$161,6)</f>
        <v>41.34</v>
      </c>
      <c r="DB13" s="307">
        <f>VLOOKUP(DB$7,'Curve Summary'!$A$9:$AG$161,6)</f>
        <v>39.76</v>
      </c>
      <c r="DC13" s="307">
        <f>VLOOKUP(DC$7,'Curve Summary'!$A$9:$AG$161,6)</f>
        <v>38.96</v>
      </c>
      <c r="DD13" s="307">
        <f>VLOOKUP(DD$7,'Curve Summary'!$A$9:$AG$161,6)</f>
        <v>39.979999999999997</v>
      </c>
      <c r="DE13" s="307">
        <f>VLOOKUP(DE$7,'Curve Summary'!$A$9:$AG$161,6)</f>
        <v>40.74</v>
      </c>
      <c r="DF13" s="307">
        <f>VLOOKUP(DF$7,'Curve Summary'!$A$9:$AG$161,6)</f>
        <v>46.95</v>
      </c>
      <c r="DG13" s="307">
        <f>VLOOKUP(DG$7,'Curve Summary'!$A$9:$AG$161,6)</f>
        <v>59.89</v>
      </c>
      <c r="DH13" s="307">
        <f>VLOOKUP(DH$7,'Curve Summary'!$A$9:$AG$161,6)</f>
        <v>65.819999999999993</v>
      </c>
      <c r="DI13" s="307">
        <f>VLOOKUP(DI$7,'Curve Summary'!$A$9:$AG$161,6)</f>
        <v>52.32</v>
      </c>
      <c r="DJ13" s="307">
        <f>VLOOKUP(DJ$7,'Curve Summary'!$A$9:$AG$161,6)</f>
        <v>40.380000000000003</v>
      </c>
      <c r="DK13" s="307">
        <f>VLOOKUP(DK$7,'Curve Summary'!$A$9:$AG$161,6)</f>
        <v>40.11</v>
      </c>
      <c r="DL13" s="307">
        <f>VLOOKUP(DL$7,'Curve Summary'!$A$9:$AG$161,6)</f>
        <v>41.38</v>
      </c>
      <c r="DM13" s="307">
        <f>VLOOKUP(DM$7,'Curve Summary'!$A$9:$AG$161,6)</f>
        <v>41.52</v>
      </c>
      <c r="DN13" s="307">
        <f>VLOOKUP(DN$7,'Curve Summary'!$A$9:$AG$161,6)</f>
        <v>39.94</v>
      </c>
      <c r="DO13" s="307">
        <f>VLOOKUP(DO$7,'Curve Summary'!$A$9:$AG$161,6)</f>
        <v>39.130000000000003</v>
      </c>
      <c r="DP13" s="307">
        <f>VLOOKUP(DP$7,'Curve Summary'!$A$9:$AG$161,6)</f>
        <v>40.159999999999997</v>
      </c>
      <c r="DQ13" s="307">
        <f>VLOOKUP(DQ$7,'Curve Summary'!$A$9:$AG$161,6)</f>
        <v>40.92</v>
      </c>
      <c r="DR13" s="307">
        <f>VLOOKUP(DR$7,'Curve Summary'!$A$9:$AG$161,6)</f>
        <v>47.15</v>
      </c>
      <c r="DS13" s="307">
        <f>VLOOKUP(DS$7,'Curve Summary'!$A$9:$AG$161,6)</f>
        <v>60.15</v>
      </c>
      <c r="DT13" s="307">
        <f>VLOOKUP(DT$7,'Curve Summary'!$A$9:$AG$161,6)</f>
        <v>66.11</v>
      </c>
      <c r="DU13" s="307">
        <f>VLOOKUP(DU$7,'Curve Summary'!$A$9:$AG$161,6)</f>
        <v>52.55</v>
      </c>
      <c r="DV13" s="307">
        <f>VLOOKUP(DV$7,'Curve Summary'!$A$9:$AG$161,6)</f>
        <v>40.56</v>
      </c>
      <c r="DW13" s="307">
        <f>VLOOKUP(DW$7,'Curve Summary'!$A$9:$AG$161,6)</f>
        <v>40.28</v>
      </c>
      <c r="DX13" s="307">
        <f>VLOOKUP(DX$7,'Curve Summary'!$A$9:$AG$161,6)</f>
        <v>41.56</v>
      </c>
      <c r="DY13" s="307">
        <f>VLOOKUP(DY$7,'Curve Summary'!$A$9:$AG$161,6)</f>
        <v>41.7</v>
      </c>
      <c r="DZ13" s="307">
        <f>VLOOKUP(DZ$7,'Curve Summary'!$A$9:$AG$161,6)</f>
        <v>40.11</v>
      </c>
      <c r="EA13" s="307">
        <f>VLOOKUP(EA$7,'Curve Summary'!$A$9:$AG$161,6)</f>
        <v>39.31</v>
      </c>
      <c r="EB13" s="307">
        <f>VLOOKUP(EB$7,'Curve Summary'!$A$9:$AG$161,6)</f>
        <v>40.33</v>
      </c>
      <c r="EC13" s="307">
        <f>VLOOKUP(EC$7,'Curve Summary'!$A$9:$AG$161,6)</f>
        <v>41.1</v>
      </c>
      <c r="ED13" s="307">
        <f>VLOOKUP(ED$7,'Curve Summary'!$A$9:$AG$161,6)</f>
        <v>47.36</v>
      </c>
      <c r="EE13" s="307">
        <f>VLOOKUP(EE$7,'Curve Summary'!$A$9:$AG$161,6)</f>
        <v>60.41</v>
      </c>
      <c r="EF13" s="307">
        <f>VLOOKUP(EF$7,'Curve Summary'!$A$9:$AG$161,6)</f>
        <v>66.39</v>
      </c>
      <c r="EG13" s="307">
        <f>VLOOKUP(EG$7,'Curve Summary'!$A$9:$AG$161,6)</f>
        <v>52.78</v>
      </c>
      <c r="EH13" s="307">
        <f>VLOOKUP(EH$7,'Curve Summary'!$A$9:$AG$161,6)</f>
        <v>40.74</v>
      </c>
      <c r="EI13" s="307">
        <f>VLOOKUP(EI$7,'Curve Summary'!$A$9:$AG$161,6)</f>
        <v>40.46</v>
      </c>
      <c r="EJ13" s="307">
        <f>VLOOKUP(EJ$7,'Curve Summary'!$A$9:$AG$161,6)</f>
        <v>41.74</v>
      </c>
    </row>
    <row r="14" spans="1:140" ht="13.65" customHeight="1" x14ac:dyDescent="0.2">
      <c r="A14" s="441" t="s">
        <v>137</v>
      </c>
      <c r="B14" s="304" t="s">
        <v>48</v>
      </c>
      <c r="C14" s="191">
        <f>'Power Desk Daily Price'!$AC14</f>
        <v>19.950000000000003</v>
      </c>
      <c r="D14" s="191">
        <f ca="1">IF(ISERROR((AVERAGE(OFFSET('Curve Summary'!$B$6,10,0,17,1))*17+ 8* 'Curve Summary Backup'!$B$38)/25), 'Curve Summary Backup'!$B$38,(AVERAGE(OFFSET('Curve Summary'!$B$6,10,0,17,1))*17+ 8* 'Curve Summary Backup'!$B$38)/25)</f>
        <v>26.5</v>
      </c>
      <c r="E14" s="305">
        <f t="shared" ca="1" si="0"/>
        <v>24.467241379310344</v>
      </c>
      <c r="F14" s="191">
        <f t="shared" si="1"/>
        <v>29.125</v>
      </c>
      <c r="G14" s="191">
        <f t="shared" si="2"/>
        <v>29.5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53.916666666666664</v>
      </c>
      <c r="P14" s="191">
        <f t="shared" si="5"/>
        <v>54.25</v>
      </c>
      <c r="Q14" s="191">
        <f t="shared" si="5"/>
        <v>60</v>
      </c>
      <c r="R14" s="191">
        <f t="shared" si="5"/>
        <v>47.5</v>
      </c>
      <c r="S14" s="191">
        <f t="shared" si="6"/>
        <v>35.333333333333336</v>
      </c>
      <c r="T14" s="191">
        <f t="shared" si="7"/>
        <v>36.25</v>
      </c>
      <c r="U14" s="191">
        <f t="shared" si="7"/>
        <v>34.25</v>
      </c>
      <c r="V14" s="191">
        <f t="shared" si="7"/>
        <v>35.5</v>
      </c>
      <c r="W14" s="305">
        <f t="shared" si="13"/>
        <v>38.149019607843137</v>
      </c>
      <c r="X14" s="191">
        <f t="shared" si="14"/>
        <v>41.049019607843135</v>
      </c>
      <c r="Y14" s="191">
        <f t="shared" si="15"/>
        <v>40.690771812080541</v>
      </c>
      <c r="Z14" s="191">
        <f t="shared" si="16"/>
        <v>41.743568627450983</v>
      </c>
      <c r="AA14" s="191">
        <f t="shared" si="8"/>
        <v>42.429901960784328</v>
      </c>
      <c r="AB14" s="192">
        <f t="shared" si="9"/>
        <v>43.184296875000008</v>
      </c>
      <c r="AC14" s="306">
        <f t="shared" ca="1" si="10"/>
        <v>41.475685431886561</v>
      </c>
      <c r="AD14" s="301"/>
      <c r="AE14" s="301"/>
      <c r="AF14" s="302"/>
      <c r="AG14" s="307">
        <f>VLOOKUP(AG$7,'Curve Summary'!$A$9:$AG$161,2)</f>
        <v>29.5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54.25</v>
      </c>
      <c r="AN14" s="307">
        <f>VLOOKUP(AN$7,'Curve Summary'!$A$9:$AG$161,2)</f>
        <v>60</v>
      </c>
      <c r="AO14" s="307">
        <f>VLOOKUP(AO$7,'Curve Summary'!$A$9:$AG$161,2)</f>
        <v>47.5</v>
      </c>
      <c r="AP14" s="307">
        <f>VLOOKUP(AP$7,'Curve Summary'!$A$9:$AG$161,2)</f>
        <v>36.25</v>
      </c>
      <c r="AQ14" s="307">
        <f>VLOOKUP(AQ$7,'Curve Summary'!$A$9:$AG$161,2)</f>
        <v>34.25</v>
      </c>
      <c r="AR14" s="307">
        <f>VLOOKUP(AR$7,'Curve Summary'!$A$9:$AG$161,2)</f>
        <v>35.5</v>
      </c>
      <c r="AS14" s="307">
        <f>VLOOKUP(AS$7,'Curve Summary'!$A$9:$AG$161,2)</f>
        <v>35.5</v>
      </c>
      <c r="AT14" s="307">
        <f>VLOOKUP(AT$7,'Curve Summary'!$A$9:$AG$161,2)</f>
        <v>35.5</v>
      </c>
      <c r="AU14" s="307">
        <f>VLOOKUP(AU$7,'Curve Summary'!$A$9:$AG$161,2)</f>
        <v>35.5</v>
      </c>
      <c r="AV14" s="307">
        <f>VLOOKUP(AV$7,'Curve Summary'!$A$9:$AG$161,2)</f>
        <v>34</v>
      </c>
      <c r="AW14" s="307">
        <f>VLOOKUP(AW$7,'Curve Summary'!$A$9:$AG$161,2)</f>
        <v>35</v>
      </c>
      <c r="AX14" s="307">
        <f>VLOOKUP(AX$7,'Curve Summary'!$A$9:$AG$161,2)</f>
        <v>41.5</v>
      </c>
      <c r="AY14" s="307">
        <f>VLOOKUP(AY$7,'Curve Summary'!$A$9:$AG$161,2)</f>
        <v>53.5</v>
      </c>
      <c r="AZ14" s="307">
        <f>VLOOKUP(AZ$7,'Curve Summary'!$A$9:$AG$161,2)</f>
        <v>63.5</v>
      </c>
      <c r="BA14" s="307">
        <f>VLOOKUP(BA$7,'Curve Summary'!$A$9:$AG$161,2)</f>
        <v>50</v>
      </c>
      <c r="BB14" s="307">
        <f>VLOOKUP(BB$7,'Curve Summary'!$A$9:$AG$161,2)</f>
        <v>37</v>
      </c>
      <c r="BC14" s="307">
        <f>VLOOKUP(BC$7,'Curve Summary'!$A$9:$AG$161,2)</f>
        <v>36</v>
      </c>
      <c r="BD14" s="307">
        <f>VLOOKUP(BD$7,'Curve Summary'!$A$9:$AG$161,2)</f>
        <v>35.5</v>
      </c>
      <c r="BE14" s="307">
        <f>VLOOKUP(BE$7,'Curve Summary'!$A$9:$AG$161,2)</f>
        <v>36.21</v>
      </c>
      <c r="BF14" s="307">
        <f>VLOOKUP(BF$7,'Curve Summary'!$A$9:$AG$161,2)</f>
        <v>36.21</v>
      </c>
      <c r="BG14" s="307">
        <f>VLOOKUP(BG$7,'Curve Summary'!$A$9:$AG$161,2)</f>
        <v>36.21</v>
      </c>
      <c r="BH14" s="307">
        <f>VLOOKUP(BH$7,'Curve Summary'!$A$9:$AG$161,2)</f>
        <v>34.82</v>
      </c>
      <c r="BI14" s="307">
        <f>VLOOKUP(BI$7,'Curve Summary'!$A$9:$AG$161,2)</f>
        <v>35.74</v>
      </c>
      <c r="BJ14" s="307">
        <f>VLOOKUP(BJ$7,'Curve Summary'!$A$9:$AG$161,2)</f>
        <v>41.77</v>
      </c>
      <c r="BK14" s="307">
        <f>VLOOKUP(BK$7,'Curve Summary'!$A$9:$AG$161,2)</f>
        <v>52.89</v>
      </c>
      <c r="BL14" s="307">
        <f>VLOOKUP(BL$7,'Curve Summary'!$A$9:$AG$161,2)</f>
        <v>62.16</v>
      </c>
      <c r="BM14" s="307">
        <f>VLOOKUP(BM$7,'Curve Summary'!$A$9:$AG$161,2)</f>
        <v>49.65</v>
      </c>
      <c r="BN14" s="307">
        <f>VLOOKUP(BN$7,'Curve Summary'!$A$9:$AG$161,2)</f>
        <v>37.6</v>
      </c>
      <c r="BO14" s="307">
        <f>VLOOKUP(BO$7,'Curve Summary'!$A$9:$AG$161,2)</f>
        <v>36.67</v>
      </c>
      <c r="BP14" s="307">
        <f>VLOOKUP(BP$7,'Curve Summary'!$A$9:$AG$161,2)</f>
        <v>36.21</v>
      </c>
      <c r="BQ14" s="307">
        <f>VLOOKUP(BQ$7,'Curve Summary'!$A$9:$AG$161,2)</f>
        <v>36.47</v>
      </c>
      <c r="BR14" s="307">
        <f>VLOOKUP(BR$7,'Curve Summary'!$A$9:$AG$161,2)</f>
        <v>36.47</v>
      </c>
      <c r="BS14" s="307">
        <f>VLOOKUP(BS$7,'Curve Summary'!$A$9:$AG$161,2)</f>
        <v>36.47</v>
      </c>
      <c r="BT14" s="307">
        <f>VLOOKUP(BT$7,'Curve Summary'!$A$9:$AG$161,2)</f>
        <v>35.07</v>
      </c>
      <c r="BU14" s="307">
        <f>VLOOKUP(BU$7,'Curve Summary'!$A$9:$AG$161,2)</f>
        <v>36</v>
      </c>
      <c r="BV14" s="307">
        <f>VLOOKUP(BV$7,'Curve Summary'!$A$9:$AG$161,2)</f>
        <v>42.07</v>
      </c>
      <c r="BW14" s="307">
        <f>VLOOKUP(BW$7,'Curve Summary'!$A$9:$AG$161,2)</f>
        <v>53.27</v>
      </c>
      <c r="BX14" s="307">
        <f>VLOOKUP(BX$7,'Curve Summary'!$A$9:$AG$161,2)</f>
        <v>62.61</v>
      </c>
      <c r="BY14" s="307">
        <f>VLOOKUP(BY$7,'Curve Summary'!$A$9:$AG$161,2)</f>
        <v>50.01</v>
      </c>
      <c r="BZ14" s="307">
        <f>VLOOKUP(BZ$7,'Curve Summary'!$A$9:$AG$161,2)</f>
        <v>37.869999999999997</v>
      </c>
      <c r="CA14" s="307">
        <f>VLOOKUP(CA$7,'Curve Summary'!$A$9:$AG$161,2)</f>
        <v>36.94</v>
      </c>
      <c r="CB14" s="307">
        <f>VLOOKUP(CB$7,'Curve Summary'!$A$9:$AG$161,2)</f>
        <v>36.47</v>
      </c>
      <c r="CC14" s="307">
        <f>VLOOKUP(CC$7,'Curve Summary'!$A$9:$AG$161,2)</f>
        <v>36.729999999999997</v>
      </c>
      <c r="CD14" s="307">
        <f>VLOOKUP(CD$7,'Curve Summary'!$A$9:$AG$161,2)</f>
        <v>36.729999999999997</v>
      </c>
      <c r="CE14" s="307">
        <f>VLOOKUP(CE$7,'Curve Summary'!$A$9:$AG$161,2)</f>
        <v>36.729999999999997</v>
      </c>
      <c r="CF14" s="307">
        <f>VLOOKUP(CF$7,'Curve Summary'!$A$9:$AG$161,2)</f>
        <v>35.32</v>
      </c>
      <c r="CG14" s="307">
        <f>VLOOKUP(CG$7,'Curve Summary'!$A$9:$AG$161,2)</f>
        <v>36.26</v>
      </c>
      <c r="CH14" s="307">
        <f>VLOOKUP(CH$7,'Curve Summary'!$A$9:$AG$161,2)</f>
        <v>42.38</v>
      </c>
      <c r="CI14" s="307">
        <f>VLOOKUP(CI$7,'Curve Summary'!$A$9:$AG$161,2)</f>
        <v>53.66</v>
      </c>
      <c r="CJ14" s="307">
        <f>VLOOKUP(CJ$7,'Curve Summary'!$A$9:$AG$161,2)</f>
        <v>63.06</v>
      </c>
      <c r="CK14" s="307">
        <f>VLOOKUP(CK$7,'Curve Summary'!$A$9:$AG$161,2)</f>
        <v>50.37</v>
      </c>
      <c r="CL14" s="307">
        <f>VLOOKUP(CL$7,'Curve Summary'!$A$9:$AG$161,2)</f>
        <v>38.15</v>
      </c>
      <c r="CM14" s="307">
        <f>VLOOKUP(CM$7,'Curve Summary'!$A$9:$AG$161,2)</f>
        <v>37.21</v>
      </c>
      <c r="CN14" s="307">
        <f>VLOOKUP(CN$7,'Curve Summary'!$A$9:$AG$161,2)</f>
        <v>36.74</v>
      </c>
      <c r="CO14" s="307">
        <f>VLOOKUP(CO$7,'Curve Summary'!$A$9:$AG$161,2)</f>
        <v>37</v>
      </c>
      <c r="CP14" s="307">
        <f>VLOOKUP(CP$7,'Curve Summary'!$A$9:$AG$161,2)</f>
        <v>37</v>
      </c>
      <c r="CQ14" s="307">
        <f>VLOOKUP(CQ$7,'Curve Summary'!$A$9:$AG$161,2)</f>
        <v>37</v>
      </c>
      <c r="CR14" s="307">
        <f>VLOOKUP(CR$7,'Curve Summary'!$A$9:$AG$161,2)</f>
        <v>35.58</v>
      </c>
      <c r="CS14" s="307">
        <f>VLOOKUP(CS$7,'Curve Summary'!$A$9:$AG$161,2)</f>
        <v>36.520000000000003</v>
      </c>
      <c r="CT14" s="307">
        <f>VLOOKUP(CT$7,'Curve Summary'!$A$9:$AG$161,2)</f>
        <v>42.68</v>
      </c>
      <c r="CU14" s="307">
        <f>VLOOKUP(CU$7,'Curve Summary'!$A$9:$AG$161,2)</f>
        <v>54.04</v>
      </c>
      <c r="CV14" s="307">
        <f>VLOOKUP(CV$7,'Curve Summary'!$A$9:$AG$161,2)</f>
        <v>63.51</v>
      </c>
      <c r="CW14" s="307">
        <f>VLOOKUP(CW$7,'Curve Summary'!$A$9:$AG$161,2)</f>
        <v>50.73</v>
      </c>
      <c r="CX14" s="307">
        <f>VLOOKUP(CX$7,'Curve Summary'!$A$9:$AG$161,2)</f>
        <v>38.42</v>
      </c>
      <c r="CY14" s="307">
        <f>VLOOKUP(CY$7,'Curve Summary'!$A$9:$AG$161,2)</f>
        <v>37.47</v>
      </c>
      <c r="CZ14" s="307">
        <f>VLOOKUP(CZ$7,'Curve Summary'!$A$9:$AG$161,2)</f>
        <v>37</v>
      </c>
      <c r="DA14" s="307">
        <f>VLOOKUP(DA$7,'Curve Summary'!$A$9:$AG$161,2)</f>
        <v>37.26</v>
      </c>
      <c r="DB14" s="307">
        <f>VLOOKUP(DB$7,'Curve Summary'!$A$9:$AG$161,2)</f>
        <v>37.26</v>
      </c>
      <c r="DC14" s="307">
        <f>VLOOKUP(DC$7,'Curve Summary'!$A$9:$AG$161,2)</f>
        <v>37.26</v>
      </c>
      <c r="DD14" s="307">
        <f>VLOOKUP(DD$7,'Curve Summary'!$A$9:$AG$161,2)</f>
        <v>35.83</v>
      </c>
      <c r="DE14" s="307">
        <f>VLOOKUP(DE$7,'Curve Summary'!$A$9:$AG$161,2)</f>
        <v>36.78</v>
      </c>
      <c r="DF14" s="307">
        <f>VLOOKUP(DF$7,'Curve Summary'!$A$9:$AG$161,2)</f>
        <v>42.98</v>
      </c>
      <c r="DG14" s="307">
        <f>VLOOKUP(DG$7,'Curve Summary'!$A$9:$AG$161,2)</f>
        <v>54.43</v>
      </c>
      <c r="DH14" s="307">
        <f>VLOOKUP(DH$7,'Curve Summary'!$A$9:$AG$161,2)</f>
        <v>63.96</v>
      </c>
      <c r="DI14" s="307">
        <f>VLOOKUP(DI$7,'Curve Summary'!$A$9:$AG$161,2)</f>
        <v>51.09</v>
      </c>
      <c r="DJ14" s="307">
        <f>VLOOKUP(DJ$7,'Curve Summary'!$A$9:$AG$161,2)</f>
        <v>38.69</v>
      </c>
      <c r="DK14" s="307">
        <f>VLOOKUP(DK$7,'Curve Summary'!$A$9:$AG$161,2)</f>
        <v>37.74</v>
      </c>
      <c r="DL14" s="307">
        <f>VLOOKUP(DL$7,'Curve Summary'!$A$9:$AG$161,2)</f>
        <v>37.26</v>
      </c>
      <c r="DM14" s="307">
        <f>VLOOKUP(DM$7,'Curve Summary'!$A$9:$AG$161,2)</f>
        <v>37.520000000000003</v>
      </c>
      <c r="DN14" s="307">
        <f>VLOOKUP(DN$7,'Curve Summary'!$A$9:$AG$161,2)</f>
        <v>37.520000000000003</v>
      </c>
      <c r="DO14" s="307">
        <f>VLOOKUP(DO$7,'Curve Summary'!$A$9:$AG$161,2)</f>
        <v>37.520000000000003</v>
      </c>
      <c r="DP14" s="307">
        <f>VLOOKUP(DP$7,'Curve Summary'!$A$9:$AG$161,2)</f>
        <v>36.08</v>
      </c>
      <c r="DQ14" s="307">
        <f>VLOOKUP(DQ$7,'Curve Summary'!$A$9:$AG$161,2)</f>
        <v>37.04</v>
      </c>
      <c r="DR14" s="307">
        <f>VLOOKUP(DR$7,'Curve Summary'!$A$9:$AG$161,2)</f>
        <v>43.28</v>
      </c>
      <c r="DS14" s="307">
        <f>VLOOKUP(DS$7,'Curve Summary'!$A$9:$AG$161,2)</f>
        <v>54.81</v>
      </c>
      <c r="DT14" s="307">
        <f>VLOOKUP(DT$7,'Curve Summary'!$A$9:$AG$161,2)</f>
        <v>64.41</v>
      </c>
      <c r="DU14" s="307">
        <f>VLOOKUP(DU$7,'Curve Summary'!$A$9:$AG$161,2)</f>
        <v>51.45</v>
      </c>
      <c r="DV14" s="307">
        <f>VLOOKUP(DV$7,'Curve Summary'!$A$9:$AG$161,2)</f>
        <v>38.96</v>
      </c>
      <c r="DW14" s="307">
        <f>VLOOKUP(DW$7,'Curve Summary'!$A$9:$AG$161,2)</f>
        <v>38</v>
      </c>
      <c r="DX14" s="307">
        <f>VLOOKUP(DX$7,'Curve Summary'!$A$9:$AG$161,2)</f>
        <v>37.520000000000003</v>
      </c>
      <c r="DY14" s="307">
        <f>VLOOKUP(DY$7,'Curve Summary'!$A$9:$AG$161,2)</f>
        <v>37.78</v>
      </c>
      <c r="DZ14" s="307">
        <f>VLOOKUP(DZ$7,'Curve Summary'!$A$9:$AG$161,2)</f>
        <v>37.78</v>
      </c>
      <c r="EA14" s="307">
        <f>VLOOKUP(EA$7,'Curve Summary'!$A$9:$AG$161,2)</f>
        <v>37.78</v>
      </c>
      <c r="EB14" s="307">
        <f>VLOOKUP(EB$7,'Curve Summary'!$A$9:$AG$161,2)</f>
        <v>36.33</v>
      </c>
      <c r="EC14" s="307">
        <f>VLOOKUP(EC$7,'Curve Summary'!$A$9:$AG$161,2)</f>
        <v>37.299999999999997</v>
      </c>
      <c r="ED14" s="307">
        <f>VLOOKUP(ED$7,'Curve Summary'!$A$9:$AG$161,2)</f>
        <v>43.59</v>
      </c>
      <c r="EE14" s="307">
        <f>VLOOKUP(EE$7,'Curve Summary'!$A$9:$AG$161,2)</f>
        <v>55.19</v>
      </c>
      <c r="EF14" s="307">
        <f>VLOOKUP(EF$7,'Curve Summary'!$A$9:$AG$161,2)</f>
        <v>64.86</v>
      </c>
      <c r="EG14" s="307">
        <f>VLOOKUP(EG$7,'Curve Summary'!$A$9:$AG$161,2)</f>
        <v>51.81</v>
      </c>
      <c r="EH14" s="307">
        <f>VLOOKUP(EH$7,'Curve Summary'!$A$9:$AG$161,2)</f>
        <v>39.24</v>
      </c>
      <c r="EI14" s="307">
        <f>VLOOKUP(EI$7,'Curve Summary'!$A$9:$AG$161,2)</f>
        <v>38.270000000000003</v>
      </c>
      <c r="EJ14" s="307">
        <f>VLOOKUP(EJ$7,'Curve Summary'!$A$9:$AG$161,2)</f>
        <v>37.79</v>
      </c>
    </row>
    <row r="15" spans="1:140" ht="13.65" customHeight="1" thickBot="1" x14ac:dyDescent="0.25">
      <c r="A15" s="442" t="s">
        <v>141</v>
      </c>
      <c r="B15" s="309" t="s">
        <v>47</v>
      </c>
      <c r="C15" s="204">
        <f>'Power Desk Daily Price'!$AC15</f>
        <v>20.950000000000003</v>
      </c>
      <c r="D15" s="204">
        <f ca="1">IF(ISERROR((AVERAGE(OFFSET('Curve Summary'!$G$6,10,0,17,1))*17+ 8* 'Curve Summary Backup'!$G$38)/25), 'Curve Summary Backup'!$G$38,(AVERAGE(OFFSET('Curve Summary'!$G$6,10,0,17,1))*17+ 8* 'Curve Summary Backup'!$G$38)/25)</f>
        <v>27.5</v>
      </c>
      <c r="E15" s="310">
        <f t="shared" ca="1" si="0"/>
        <v>25.467241379310344</v>
      </c>
      <c r="F15" s="204">
        <f t="shared" si="1"/>
        <v>30.5</v>
      </c>
      <c r="G15" s="204">
        <f t="shared" si="2"/>
        <v>31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61.916666666666664</v>
      </c>
      <c r="P15" s="204">
        <f t="shared" si="5"/>
        <v>61.25</v>
      </c>
      <c r="Q15" s="204">
        <f t="shared" si="5"/>
        <v>70</v>
      </c>
      <c r="R15" s="204">
        <f t="shared" si="5"/>
        <v>54.5</v>
      </c>
      <c r="S15" s="204">
        <f t="shared" si="6"/>
        <v>37.5</v>
      </c>
      <c r="T15" s="204">
        <f t="shared" si="7"/>
        <v>38.75</v>
      </c>
      <c r="U15" s="204">
        <f t="shared" si="7"/>
        <v>36.25</v>
      </c>
      <c r="V15" s="204">
        <f t="shared" si="7"/>
        <v>37.5</v>
      </c>
      <c r="W15" s="310">
        <f t="shared" si="13"/>
        <v>41.865686274509805</v>
      </c>
      <c r="X15" s="204">
        <f t="shared" si="14"/>
        <v>44.384313725490195</v>
      </c>
      <c r="Y15" s="204">
        <f t="shared" si="15"/>
        <v>43.886342281879188</v>
      </c>
      <c r="Z15" s="204">
        <f t="shared" si="16"/>
        <v>45.042784313725498</v>
      </c>
      <c r="AA15" s="204">
        <f t="shared" si="8"/>
        <v>45.590892156862743</v>
      </c>
      <c r="AB15" s="205">
        <f t="shared" si="9"/>
        <v>46.170429687499997</v>
      </c>
      <c r="AC15" s="311">
        <f t="shared" ca="1" si="10"/>
        <v>44.704894714224338</v>
      </c>
      <c r="AD15" s="301"/>
      <c r="AE15" s="301"/>
      <c r="AF15" s="302"/>
      <c r="AG15" s="191">
        <f>VLOOKUP(AG$7,'Curve Summary'!$A$9:$AG$161,7)</f>
        <v>31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61.25</v>
      </c>
      <c r="AN15" s="191">
        <f>VLOOKUP(AN$7,'Curve Summary'!$A$9:$AG$161,7)</f>
        <v>70</v>
      </c>
      <c r="AO15" s="191">
        <f>VLOOKUP(AO$7,'Curve Summary'!$A$9:$AG$161,7)</f>
        <v>54.5</v>
      </c>
      <c r="AP15" s="191">
        <f>VLOOKUP(AP$7,'Curve Summary'!$A$9:$AG$161,7)</f>
        <v>38.75</v>
      </c>
      <c r="AQ15" s="191">
        <f>VLOOKUP(AQ$7,'Curve Summary'!$A$9:$AG$161,7)</f>
        <v>36.25</v>
      </c>
      <c r="AR15" s="191">
        <f>VLOOKUP(AR$7,'Curve Summary'!$A$9:$AG$161,7)</f>
        <v>37.5</v>
      </c>
      <c r="AS15" s="191">
        <f>VLOOKUP(AS$7,'Curve Summary'!$A$9:$AG$161,7)</f>
        <v>37.5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36</v>
      </c>
      <c r="AW15" s="191">
        <f>VLOOKUP(AW$7,'Curve Summary'!$A$9:$AG$161,7)</f>
        <v>37</v>
      </c>
      <c r="AX15" s="191">
        <f>VLOOKUP(AX$7,'Curve Summary'!$A$9:$AG$161,7)</f>
        <v>46</v>
      </c>
      <c r="AY15" s="191">
        <f>VLOOKUP(AY$7,'Curve Summary'!$A$9:$AG$161,7)</f>
        <v>59.5</v>
      </c>
      <c r="AZ15" s="191">
        <f>VLOOKUP(AZ$7,'Curve Summary'!$A$9:$AG$161,7)</f>
        <v>71.5</v>
      </c>
      <c r="BA15" s="191">
        <f>VLOOKUP(BA$7,'Curve Summary'!$A$9:$AG$161,7)</f>
        <v>56</v>
      </c>
      <c r="BB15" s="191">
        <f>VLOOKUP(BB$7,'Curve Summary'!$A$9:$AG$161,7)</f>
        <v>39.25</v>
      </c>
      <c r="BC15" s="191">
        <f>VLOOKUP(BC$7,'Curve Summary'!$A$9:$AG$161,7)</f>
        <v>37.75</v>
      </c>
      <c r="BD15" s="191">
        <f>VLOOKUP(BD$7,'Curve Summary'!$A$9:$AG$161,7)</f>
        <v>37</v>
      </c>
      <c r="BE15" s="191">
        <f>VLOOKUP(BE$7,'Curve Summary'!$A$9:$AG$161,7)</f>
        <v>38.409999999999997</v>
      </c>
      <c r="BF15" s="191">
        <f>VLOOKUP(BF$7,'Curve Summary'!$A$9:$AG$161,7)</f>
        <v>38.409999999999997</v>
      </c>
      <c r="BG15" s="191">
        <f>VLOOKUP(BG$7,'Curve Summary'!$A$9:$AG$161,7)</f>
        <v>38.409999999999997</v>
      </c>
      <c r="BH15" s="191">
        <f>VLOOKUP(BH$7,'Curve Summary'!$A$9:$AG$161,7)</f>
        <v>37.020000000000003</v>
      </c>
      <c r="BI15" s="191">
        <f>VLOOKUP(BI$7,'Curve Summary'!$A$9:$AG$161,7)</f>
        <v>37.94</v>
      </c>
      <c r="BJ15" s="191">
        <f>VLOOKUP(BJ$7,'Curve Summary'!$A$9:$AG$161,7)</f>
        <v>46.1</v>
      </c>
      <c r="BK15" s="191">
        <f>VLOOKUP(BK$7,'Curve Summary'!$A$9:$AG$161,7)</f>
        <v>58.49</v>
      </c>
      <c r="BL15" s="191">
        <f>VLOOKUP(BL$7,'Curve Summary'!$A$9:$AG$161,7)</f>
        <v>69.459999999999994</v>
      </c>
      <c r="BM15" s="191">
        <f>VLOOKUP(BM$7,'Curve Summary'!$A$9:$AG$161,7)</f>
        <v>55.25</v>
      </c>
      <c r="BN15" s="191">
        <f>VLOOKUP(BN$7,'Curve Summary'!$A$9:$AG$161,7)</f>
        <v>40.01</v>
      </c>
      <c r="BO15" s="191">
        <f>VLOOKUP(BO$7,'Curve Summary'!$A$9:$AG$161,7)</f>
        <v>38.65</v>
      </c>
      <c r="BP15" s="191">
        <f>VLOOKUP(BP$7,'Curve Summary'!$A$9:$AG$161,7)</f>
        <v>37.979999999999997</v>
      </c>
      <c r="BQ15" s="191">
        <f>VLOOKUP(BQ$7,'Curve Summary'!$A$9:$AG$161,7)</f>
        <v>38.79</v>
      </c>
      <c r="BR15" s="191">
        <f>VLOOKUP(BR$7,'Curve Summary'!$A$9:$AG$161,7)</f>
        <v>38.79</v>
      </c>
      <c r="BS15" s="191">
        <f>VLOOKUP(BS$7,'Curve Summary'!$A$9:$AG$161,7)</f>
        <v>38.79</v>
      </c>
      <c r="BT15" s="191">
        <f>VLOOKUP(BT$7,'Curve Summary'!$A$9:$AG$161,7)</f>
        <v>37.39</v>
      </c>
      <c r="BU15" s="191">
        <f>VLOOKUP(BU$7,'Curve Summary'!$A$9:$AG$161,7)</f>
        <v>38.32</v>
      </c>
      <c r="BV15" s="191">
        <f>VLOOKUP(BV$7,'Curve Summary'!$A$9:$AG$161,7)</f>
        <v>46.2</v>
      </c>
      <c r="BW15" s="191">
        <f>VLOOKUP(BW$7,'Curve Summary'!$A$9:$AG$161,7)</f>
        <v>58.47</v>
      </c>
      <c r="BX15" s="191">
        <f>VLOOKUP(BX$7,'Curve Summary'!$A$9:$AG$161,7)</f>
        <v>69.25</v>
      </c>
      <c r="BY15" s="191">
        <f>VLOOKUP(BY$7,'Curve Summary'!$A$9:$AG$161,7)</f>
        <v>55.21</v>
      </c>
      <c r="BZ15" s="191">
        <f>VLOOKUP(BZ$7,'Curve Summary'!$A$9:$AG$161,7)</f>
        <v>40.369999999999997</v>
      </c>
      <c r="CA15" s="191">
        <f>VLOOKUP(CA$7,'Curve Summary'!$A$9:$AG$161,7)</f>
        <v>39.08</v>
      </c>
      <c r="CB15" s="191">
        <f>VLOOKUP(CB$7,'Curve Summary'!$A$9:$AG$161,7)</f>
        <v>38.43</v>
      </c>
      <c r="CC15" s="191">
        <f>VLOOKUP(CC$7,'Curve Summary'!$A$9:$AG$161,7)</f>
        <v>39.15</v>
      </c>
      <c r="CD15" s="191">
        <f>VLOOKUP(CD$7,'Curve Summary'!$A$9:$AG$161,7)</f>
        <v>39.15</v>
      </c>
      <c r="CE15" s="191">
        <f>VLOOKUP(CE$7,'Curve Summary'!$A$9:$AG$161,7)</f>
        <v>39.15</v>
      </c>
      <c r="CF15" s="191">
        <f>VLOOKUP(CF$7,'Curve Summary'!$A$9:$AG$161,7)</f>
        <v>37.74</v>
      </c>
      <c r="CG15" s="191">
        <f>VLOOKUP(CG$7,'Curve Summary'!$A$9:$AG$161,7)</f>
        <v>38.68</v>
      </c>
      <c r="CH15" s="191">
        <f>VLOOKUP(CH$7,'Curve Summary'!$A$9:$AG$161,7)</f>
        <v>46.34</v>
      </c>
      <c r="CI15" s="191">
        <f>VLOOKUP(CI$7,'Curve Summary'!$A$9:$AG$161,7)</f>
        <v>58.52</v>
      </c>
      <c r="CJ15" s="191">
        <f>VLOOKUP(CJ$7,'Curve Summary'!$A$9:$AG$161,7)</f>
        <v>69.14</v>
      </c>
      <c r="CK15" s="191">
        <f>VLOOKUP(CK$7,'Curve Summary'!$A$9:$AG$161,7)</f>
        <v>55.23</v>
      </c>
      <c r="CL15" s="191">
        <f>VLOOKUP(CL$7,'Curve Summary'!$A$9:$AG$161,7)</f>
        <v>40.72</v>
      </c>
      <c r="CM15" s="191">
        <f>VLOOKUP(CM$7,'Curve Summary'!$A$9:$AG$161,7)</f>
        <v>39.47</v>
      </c>
      <c r="CN15" s="191">
        <f>VLOOKUP(CN$7,'Curve Summary'!$A$9:$AG$161,7)</f>
        <v>38.85</v>
      </c>
      <c r="CO15" s="191">
        <f>VLOOKUP(CO$7,'Curve Summary'!$A$9:$AG$161,7)</f>
        <v>39.450000000000003</v>
      </c>
      <c r="CP15" s="191">
        <f>VLOOKUP(CP$7,'Curve Summary'!$A$9:$AG$161,7)</f>
        <v>39.450000000000003</v>
      </c>
      <c r="CQ15" s="191">
        <f>VLOOKUP(CQ$7,'Curve Summary'!$A$9:$AG$161,7)</f>
        <v>39.450000000000003</v>
      </c>
      <c r="CR15" s="191">
        <f>VLOOKUP(CR$7,'Curve Summary'!$A$9:$AG$161,7)</f>
        <v>38.04</v>
      </c>
      <c r="CS15" s="191">
        <f>VLOOKUP(CS$7,'Curve Summary'!$A$9:$AG$161,7)</f>
        <v>38.97</v>
      </c>
      <c r="CT15" s="191">
        <f>VLOOKUP(CT$7,'Curve Summary'!$A$9:$AG$161,7)</f>
        <v>46.52</v>
      </c>
      <c r="CU15" s="191">
        <f>VLOOKUP(CU$7,'Curve Summary'!$A$9:$AG$161,7)</f>
        <v>58.68</v>
      </c>
      <c r="CV15" s="191">
        <f>VLOOKUP(CV$7,'Curve Summary'!$A$9:$AG$161,7)</f>
        <v>69.25</v>
      </c>
      <c r="CW15" s="191">
        <f>VLOOKUP(CW$7,'Curve Summary'!$A$9:$AG$161,7)</f>
        <v>55.37</v>
      </c>
      <c r="CX15" s="191">
        <f>VLOOKUP(CX$7,'Curve Summary'!$A$9:$AG$161,7)</f>
        <v>41</v>
      </c>
      <c r="CY15" s="191">
        <f>VLOOKUP(CY$7,'Curve Summary'!$A$9:$AG$161,7)</f>
        <v>39.78</v>
      </c>
      <c r="CZ15" s="191">
        <f>VLOOKUP(CZ$7,'Curve Summary'!$A$9:$AG$161,7)</f>
        <v>39.17</v>
      </c>
      <c r="DA15" s="191">
        <f>VLOOKUP(DA$7,'Curve Summary'!$A$9:$AG$161,7)</f>
        <v>39.72</v>
      </c>
      <c r="DB15" s="191">
        <f>VLOOKUP(DB$7,'Curve Summary'!$A$9:$AG$161,7)</f>
        <v>39.72</v>
      </c>
      <c r="DC15" s="191">
        <f>VLOOKUP(DC$7,'Curve Summary'!$A$9:$AG$161,7)</f>
        <v>39.72</v>
      </c>
      <c r="DD15" s="191">
        <f>VLOOKUP(DD$7,'Curve Summary'!$A$9:$AG$161,7)</f>
        <v>38.299999999999997</v>
      </c>
      <c r="DE15" s="191">
        <f>VLOOKUP(DE$7,'Curve Summary'!$A$9:$AG$161,7)</f>
        <v>39.25</v>
      </c>
      <c r="DF15" s="191">
        <f>VLOOKUP(DF$7,'Curve Summary'!$A$9:$AG$161,7)</f>
        <v>46.72</v>
      </c>
      <c r="DG15" s="191">
        <f>VLOOKUP(DG$7,'Curve Summary'!$A$9:$AG$161,7)</f>
        <v>58.9</v>
      </c>
      <c r="DH15" s="191">
        <f>VLOOKUP(DH$7,'Curve Summary'!$A$9:$AG$161,7)</f>
        <v>69.44</v>
      </c>
      <c r="DI15" s="191">
        <f>VLOOKUP(DI$7,'Curve Summary'!$A$9:$AG$161,7)</f>
        <v>55.56</v>
      </c>
      <c r="DJ15" s="191">
        <f>VLOOKUP(DJ$7,'Curve Summary'!$A$9:$AG$161,7)</f>
        <v>41.27</v>
      </c>
      <c r="DK15" s="191">
        <f>VLOOKUP(DK$7,'Curve Summary'!$A$9:$AG$161,7)</f>
        <v>40.07</v>
      </c>
      <c r="DL15" s="191">
        <f>VLOOKUP(DL$7,'Curve Summary'!$A$9:$AG$161,7)</f>
        <v>39.46</v>
      </c>
      <c r="DM15" s="191">
        <f>VLOOKUP(DM$7,'Curve Summary'!$A$9:$AG$161,7)</f>
        <v>39.99</v>
      </c>
      <c r="DN15" s="191">
        <f>VLOOKUP(DN$7,'Curve Summary'!$A$9:$AG$161,7)</f>
        <v>39.99</v>
      </c>
      <c r="DO15" s="191">
        <f>VLOOKUP(DO$7,'Curve Summary'!$A$9:$AG$161,7)</f>
        <v>39.99</v>
      </c>
      <c r="DP15" s="191">
        <f>VLOOKUP(DP$7,'Curve Summary'!$A$9:$AG$161,7)</f>
        <v>38.549999999999997</v>
      </c>
      <c r="DQ15" s="191">
        <f>VLOOKUP(DQ$7,'Curve Summary'!$A$9:$AG$161,7)</f>
        <v>39.51</v>
      </c>
      <c r="DR15" s="191">
        <f>VLOOKUP(DR$7,'Curve Summary'!$A$9:$AG$161,7)</f>
        <v>46.93</v>
      </c>
      <c r="DS15" s="191">
        <f>VLOOKUP(DS$7,'Curve Summary'!$A$9:$AG$161,7)</f>
        <v>59.11</v>
      </c>
      <c r="DT15" s="191">
        <f>VLOOKUP(DT$7,'Curve Summary'!$A$9:$AG$161,7)</f>
        <v>69.64</v>
      </c>
      <c r="DU15" s="191">
        <f>VLOOKUP(DU$7,'Curve Summary'!$A$9:$AG$161,7)</f>
        <v>55.76</v>
      </c>
      <c r="DV15" s="191">
        <f>VLOOKUP(DV$7,'Curve Summary'!$A$9:$AG$161,7)</f>
        <v>41.53</v>
      </c>
      <c r="DW15" s="191">
        <f>VLOOKUP(DW$7,'Curve Summary'!$A$9:$AG$161,7)</f>
        <v>40.340000000000003</v>
      </c>
      <c r="DX15" s="191">
        <f>VLOOKUP(DX$7,'Curve Summary'!$A$9:$AG$161,7)</f>
        <v>39.74</v>
      </c>
      <c r="DY15" s="191">
        <f>VLOOKUP(DY$7,'Curve Summary'!$A$9:$AG$161,7)</f>
        <v>40.200000000000003</v>
      </c>
      <c r="DZ15" s="191">
        <f>VLOOKUP(DZ$7,'Curve Summary'!$A$9:$AG$161,7)</f>
        <v>40.200000000000003</v>
      </c>
      <c r="EA15" s="191">
        <f>VLOOKUP(EA$7,'Curve Summary'!$A$9:$AG$161,7)</f>
        <v>40.21</v>
      </c>
      <c r="EB15" s="191">
        <f>VLOOKUP(EB$7,'Curve Summary'!$A$9:$AG$161,7)</f>
        <v>38.76</v>
      </c>
      <c r="EC15" s="191">
        <f>VLOOKUP(EC$7,'Curve Summary'!$A$9:$AG$161,7)</f>
        <v>39.729999999999997</v>
      </c>
      <c r="ED15" s="191">
        <f>VLOOKUP(ED$7,'Curve Summary'!$A$9:$AG$161,7)</f>
        <v>47.09</v>
      </c>
      <c r="EE15" s="191">
        <f>VLOOKUP(EE$7,'Curve Summary'!$A$9:$AG$161,7)</f>
        <v>59.28</v>
      </c>
      <c r="EF15" s="191">
        <f>VLOOKUP(EF$7,'Curve Summary'!$A$9:$AG$161,7)</f>
        <v>69.8</v>
      </c>
      <c r="EG15" s="191">
        <f>VLOOKUP(EG$7,'Curve Summary'!$A$9:$AG$161,7)</f>
        <v>55.91</v>
      </c>
      <c r="EH15" s="191">
        <f>VLOOKUP(EH$7,'Curve Summary'!$A$9:$AG$161,7)</f>
        <v>41.76</v>
      </c>
      <c r="EI15" s="191">
        <f>VLOOKUP(EI$7,'Curve Summary'!$A$9:$AG$161,7)</f>
        <v>40.58</v>
      </c>
      <c r="EJ15" s="191">
        <f>VLOOKUP(EJ$7,'Curve Summary'!$A$9:$AG$161,7)</f>
        <v>39.99</v>
      </c>
    </row>
    <row r="16" spans="1:140" ht="13.65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5" t="s">
        <v>134</v>
      </c>
      <c r="B18" s="316" t="s">
        <v>38</v>
      </c>
      <c r="C18" s="317">
        <f>'Power Desk Daily Price'!$AC18</f>
        <v>34.01110729641384</v>
      </c>
      <c r="D18" s="317">
        <f ca="1">IF(ISERROR((AVERAGE(OFFSET('Curve Summary ALBERTA'!$R$6,9,0,14,1))*14+ 6* 'Curve Summary Backup'!$R$38)/20), 'Curve Summary Backup'!$R$38,(AVERAGE(OFFSET('Curve Summary ALBERTA'!$R$6,9,0,14,1))*14+ 6* 'Curve Summary Backup'!$R$38)/20)</f>
        <v>53.489850534057574</v>
      </c>
      <c r="E18" s="318">
        <f ca="1">(C18*C$5+D18*D$5)/(SUM(C$5:D$5))</f>
        <v>47.444723322375033</v>
      </c>
      <c r="F18" s="317">
        <f>AVERAGE(G18:H18)</f>
        <v>67.703304290771484</v>
      </c>
      <c r="G18" s="317">
        <f>AG18</f>
        <v>68.026618957519531</v>
      </c>
      <c r="H18" s="317">
        <f>AH18</f>
        <v>67.379989624023438</v>
      </c>
      <c r="I18" s="317">
        <f>AVERAGE(J18:K18)</f>
        <v>61.726664352416989</v>
      </c>
      <c r="J18" s="317">
        <f>AI18</f>
        <v>67.049057006835938</v>
      </c>
      <c r="K18" s="317">
        <f>AJ18</f>
        <v>56.404271697998048</v>
      </c>
      <c r="L18" s="317">
        <f>AK18</f>
        <v>57.29928894042969</v>
      </c>
      <c r="M18" s="317">
        <f>AL18</f>
        <v>58.154392242431641</v>
      </c>
      <c r="N18" s="317">
        <f>AVERAGE(K18:M18)</f>
        <v>57.285984293619798</v>
      </c>
      <c r="O18" s="317">
        <f>AVERAGE(P18:R18)</f>
        <v>51.877067110342274</v>
      </c>
      <c r="P18" s="317">
        <f>AM18</f>
        <v>51.281248515274818</v>
      </c>
      <c r="Q18" s="317">
        <f>AN18</f>
        <v>52.060332555720919</v>
      </c>
      <c r="R18" s="317">
        <f>AO18</f>
        <v>52.289620260031093</v>
      </c>
      <c r="S18" s="317">
        <f>AVERAGE(T18:V18)</f>
        <v>66.610656555061212</v>
      </c>
      <c r="T18" s="317">
        <f>AP18</f>
        <v>61.232801802041841</v>
      </c>
      <c r="U18" s="317">
        <f>AQ18</f>
        <v>67.213094612898161</v>
      </c>
      <c r="V18" s="317">
        <f>AR18</f>
        <v>71.386073250243655</v>
      </c>
      <c r="W18" s="317">
        <f>SUM(AG37:AR37)/SUM($AG$5:$AR$5)</f>
        <v>60.736520965906131</v>
      </c>
      <c r="X18" s="317">
        <f>SUM(AS37:BD37)/SUM($AS$5:$BD$5)</f>
        <v>50.745616282780205</v>
      </c>
      <c r="Y18" s="317">
        <f>SUM(BE37:BR37)/SUM($BE$5:$BR$5)</f>
        <v>50.797990667731483</v>
      </c>
      <c r="Z18" s="317">
        <f>SUM(BQ37:CB37)/SUM($BQ$5:$CB$5)</f>
        <v>49.274963673626793</v>
      </c>
      <c r="AA18" s="317">
        <f>SUM(CC37:DX37)/SUM($CC$5:$DX$5)</f>
        <v>46.625096171847524</v>
      </c>
      <c r="AB18" s="319">
        <f>SUM(DY37:EJ37)/SUM($DY$5:$EJ$5)</f>
        <v>48.469450527739646</v>
      </c>
      <c r="AC18" s="320">
        <f ca="1">(C18*C$5+D18*D$5+SUM(AG37:EJ37))/(SUM(C$5:D$5)+SUM($AG$5:$EJ$5))</f>
        <v>49.561388955478485</v>
      </c>
      <c r="AD18" s="301"/>
      <c r="AE18" s="301"/>
      <c r="AF18" s="302"/>
      <c r="AG18" s="191">
        <f>VLOOKUP(AG$7,'Curve Summary ALBERTA'!$A$13:$AG$161,18)</f>
        <v>68.026618957519531</v>
      </c>
      <c r="AH18" s="191">
        <f>VLOOKUP(AH$7,'Curve Summary ALBERTA'!$A$13:$AG$161,18)</f>
        <v>67.379989624023438</v>
      </c>
      <c r="AI18" s="191">
        <f>VLOOKUP(AI$7,'Curve Summary ALBERTA'!$A$13:$AG$161,18)</f>
        <v>67.049057006835938</v>
      </c>
      <c r="AJ18" s="191">
        <f>VLOOKUP(AJ$7,'Curve Summary ALBERTA'!$A$13:$AG$161,18)</f>
        <v>56.404271697998048</v>
      </c>
      <c r="AK18" s="191">
        <f>VLOOKUP(AK$7,'Curve Summary ALBERTA'!$A$13:$AG$161,18)</f>
        <v>57.29928894042969</v>
      </c>
      <c r="AL18" s="191">
        <f>VLOOKUP(AL$7,'Curve Summary ALBERTA'!$A$13:$AG$161,18)</f>
        <v>58.154392242431641</v>
      </c>
      <c r="AM18" s="191">
        <f>VLOOKUP(AM$7,'Curve Summary ALBERTA'!$A$13:$AG$161,18)</f>
        <v>51.281248515274818</v>
      </c>
      <c r="AN18" s="191">
        <f>VLOOKUP(AN$7,'Curve Summary ALBERTA'!$A$13:$AG$161,18)</f>
        <v>52.060332555720919</v>
      </c>
      <c r="AO18" s="191">
        <f>VLOOKUP(AO$7,'Curve Summary ALBERTA'!$A$13:$AG$161,18)</f>
        <v>52.289620260031093</v>
      </c>
      <c r="AP18" s="191">
        <f>VLOOKUP(AP$7,'Curve Summary ALBERTA'!$A$13:$AG$161,18)</f>
        <v>61.232801802041841</v>
      </c>
      <c r="AQ18" s="191">
        <f>VLOOKUP(AQ$7,'Curve Summary ALBERTA'!$A$13:$AG$161,18)</f>
        <v>67.213094612898161</v>
      </c>
      <c r="AR18" s="191">
        <f>VLOOKUP(AR$7,'Curve Summary ALBERTA'!$A$13:$AG$161,18)</f>
        <v>71.386073250243655</v>
      </c>
      <c r="AS18" s="191">
        <f>VLOOKUP(AS$7,'Curve Summary ALBERTA'!$A$13:$AG$161,18)</f>
        <v>52.93799308396526</v>
      </c>
      <c r="AT18" s="191">
        <f>VLOOKUP(AT$7,'Curve Summary ALBERTA'!$A$13:$AG$161,18)</f>
        <v>51.723488824513403</v>
      </c>
      <c r="AU18" s="191">
        <f>VLOOKUP(AU$7,'Curve Summary ALBERTA'!$A$13:$AG$161,18)</f>
        <v>50.023630504660304</v>
      </c>
      <c r="AV18" s="191">
        <f>VLOOKUP(AV$7,'Curve Summary ALBERTA'!$A$13:$AG$161,18)</f>
        <v>48.161404765146777</v>
      </c>
      <c r="AW18" s="191">
        <f>VLOOKUP(AW$7,'Curve Summary ALBERTA'!$A$13:$AG$161,18)</f>
        <v>48.240674775530493</v>
      </c>
      <c r="AX18" s="191">
        <f>VLOOKUP(AX$7,'Curve Summary ALBERTA'!$A$13:$AG$161,18)</f>
        <v>48.72411633428699</v>
      </c>
      <c r="AY18" s="191">
        <f>VLOOKUP(AY$7,'Curve Summary ALBERTA'!$A$13:$AG$161,18)</f>
        <v>49.288765929124907</v>
      </c>
      <c r="AZ18" s="191">
        <f>VLOOKUP(AZ$7,'Curve Summary ALBERTA'!$A$13:$AG$161,18)</f>
        <v>49.805402606587435</v>
      </c>
      <c r="BA18" s="191">
        <f>VLOOKUP(BA$7,'Curve Summary ALBERTA'!$A$13:$AG$161,18)</f>
        <v>49.93373864140338</v>
      </c>
      <c r="BB18" s="191">
        <f>VLOOKUP(BB$7,'Curve Summary ALBERTA'!$A$13:$AG$161,18)</f>
        <v>50.613738087091711</v>
      </c>
      <c r="BC18" s="191">
        <f>VLOOKUP(BC$7,'Curve Summary ALBERTA'!$A$13:$AG$161,18)</f>
        <v>53.577090563907142</v>
      </c>
      <c r="BD18" s="191">
        <f>VLOOKUP(BD$7,'Curve Summary ALBERTA'!$A$13:$AG$161,18)</f>
        <v>56.0801479849221</v>
      </c>
      <c r="BE18" s="191">
        <f>VLOOKUP(BE$7,'Curve Summary ALBERTA'!$A$13:$AG$161,18)</f>
        <v>54.304169226301724</v>
      </c>
      <c r="BF18" s="191">
        <f>VLOOKUP(BF$7,'Curve Summary ALBERTA'!$A$13:$AG$161,18)</f>
        <v>52.993518238189203</v>
      </c>
      <c r="BG18" s="191">
        <f>VLOOKUP(BG$7,'Curve Summary ALBERTA'!$A$13:$AG$161,18)</f>
        <v>50.897736257137552</v>
      </c>
      <c r="BH18" s="191">
        <f>VLOOKUP(BH$7,'Curve Summary ALBERTA'!$A$13:$AG$161,18)</f>
        <v>47.649948581090548</v>
      </c>
      <c r="BI18" s="191">
        <f>VLOOKUP(BI$7,'Curve Summary ALBERTA'!$A$13:$AG$161,18)</f>
        <v>47.703842494941057</v>
      </c>
      <c r="BJ18" s="191">
        <f>VLOOKUP(BJ$7,'Curve Summary ALBERTA'!$A$13:$AG$161,18)</f>
        <v>48.311488065409456</v>
      </c>
      <c r="BK18" s="191">
        <f>VLOOKUP(BK$7,'Curve Summary ALBERTA'!$A$13:$AG$161,18)</f>
        <v>48.952440244557835</v>
      </c>
      <c r="BL18" s="191">
        <f>VLOOKUP(BL$7,'Curve Summary ALBERTA'!$A$13:$AG$161,18)</f>
        <v>49.519087243773704</v>
      </c>
      <c r="BM18" s="191">
        <f>VLOOKUP(BM$7,'Curve Summary ALBERTA'!$A$13:$AG$161,18)</f>
        <v>49.254219916555094</v>
      </c>
      <c r="BN18" s="191">
        <f>VLOOKUP(BN$7,'Curve Summary ALBERTA'!$A$13:$AG$161,18)</f>
        <v>49.454454939587571</v>
      </c>
      <c r="BO18" s="191">
        <f>VLOOKUP(BO$7,'Curve Summary ALBERTA'!$A$13:$AG$161,18)</f>
        <v>52.537344590111303</v>
      </c>
      <c r="BP18" s="191">
        <f>VLOOKUP(BP$7,'Curve Summary ALBERTA'!$A$13:$AG$161,18)</f>
        <v>54.995438089205848</v>
      </c>
      <c r="BQ18" s="191">
        <f>VLOOKUP(BQ$7,'Curve Summary ALBERTA'!$A$13:$AG$161,18)</f>
        <v>52.880649059051997</v>
      </c>
      <c r="BR18" s="191">
        <f>VLOOKUP(BR$7,'Curve Summary ALBERTA'!$A$13:$AG$161,18)</f>
        <v>51.634531563499046</v>
      </c>
      <c r="BS18" s="191">
        <f>VLOOKUP(BS$7,'Curve Summary ALBERTA'!$A$13:$AG$161,18)</f>
        <v>49.643962773888674</v>
      </c>
      <c r="BT18" s="191">
        <f>VLOOKUP(BT$7,'Curve Summary ALBERTA'!$A$13:$AG$161,18)</f>
        <v>46.560219899741888</v>
      </c>
      <c r="BU18" s="191">
        <f>VLOOKUP(BU$7,'Curve Summary ALBERTA'!$A$13:$AG$161,18)</f>
        <v>46.611788459287887</v>
      </c>
      <c r="BV18" s="191">
        <f>VLOOKUP(BV$7,'Curve Summary ALBERTA'!$A$13:$AG$161,18)</f>
        <v>47.189377886271046</v>
      </c>
      <c r="BW18" s="191">
        <f>VLOOKUP(BW$7,'Curve Summary ALBERTA'!$A$13:$AG$161,18)</f>
        <v>47.799128333762113</v>
      </c>
      <c r="BX18" s="191">
        <f>VLOOKUP(BX$7,'Curve Summary ALBERTA'!$A$13:$AG$161,18)</f>
        <v>48.338496941133556</v>
      </c>
      <c r="BY18" s="191">
        <f>VLOOKUP(BY$7,'Curve Summary ALBERTA'!$A$13:$AG$161,18)</f>
        <v>48.088403121056508</v>
      </c>
      <c r="BZ18" s="191">
        <f>VLOOKUP(BZ$7,'Curve Summary ALBERTA'!$A$13:$AG$161,18)</f>
        <v>48.279019031157361</v>
      </c>
      <c r="CA18" s="191">
        <f>VLOOKUP(CA$7,'Curve Summary ALBERTA'!$A$13:$AG$161,18)</f>
        <v>51.062133355319247</v>
      </c>
      <c r="CB18" s="191">
        <f>VLOOKUP(CB$7,'Curve Summary ALBERTA'!$A$13:$AG$161,18)</f>
        <v>53.407294307058201</v>
      </c>
      <c r="CC18" s="191">
        <f>VLOOKUP(CC$7,'Curve Summary ALBERTA'!$A$13:$AG$161,18)</f>
        <v>48.352083764868844</v>
      </c>
      <c r="CD18" s="191">
        <f>VLOOKUP(CD$7,'Curve Summary ALBERTA'!$A$13:$AG$161,18)</f>
        <v>47.265401693239781</v>
      </c>
      <c r="CE18" s="191">
        <f>VLOOKUP(CE$7,'Curve Summary ALBERTA'!$A$13:$AG$161,18)</f>
        <v>45.509097219718598</v>
      </c>
      <c r="CF18" s="191">
        <f>VLOOKUP(CF$7,'Curve Summary ALBERTA'!$A$13:$AG$161,18)</f>
        <v>42.770605668622835</v>
      </c>
      <c r="CG18" s="191">
        <f>VLOOKUP(CG$7,'Curve Summary ALBERTA'!$A$13:$AG$161,18)</f>
        <v>42.836480565669838</v>
      </c>
      <c r="CH18" s="191">
        <f>VLOOKUP(CH$7,'Curve Summary ALBERTA'!$A$13:$AG$161,18)</f>
        <v>43.375618494192686</v>
      </c>
      <c r="CI18" s="191">
        <f>VLOOKUP(CI$7,'Curve Summary ALBERTA'!$A$13:$AG$161,18)</f>
        <v>43.941462920654423</v>
      </c>
      <c r="CJ18" s="191">
        <f>VLOOKUP(CJ$7,'Curve Summary ALBERTA'!$A$13:$AG$161,18)</f>
        <v>44.443176565470068</v>
      </c>
      <c r="CK18" s="191">
        <f>VLOOKUP(CK$7,'Curve Summary ALBERTA'!$A$13:$AG$161,18)</f>
        <v>44.236828788955563</v>
      </c>
      <c r="CL18" s="191">
        <f>VLOOKUP(CL$7,'Curve Summary ALBERTA'!$A$13:$AG$161,18)</f>
        <v>44.424430208730698</v>
      </c>
      <c r="CM18" s="191">
        <f>VLOOKUP(CM$7,'Curve Summary ALBERTA'!$A$13:$AG$161,18)</f>
        <v>46.87358038064329</v>
      </c>
      <c r="CN18" s="191">
        <f>VLOOKUP(CN$7,'Curve Summary ALBERTA'!$A$13:$AG$161,18)</f>
        <v>48.986276349137462</v>
      </c>
      <c r="CO18" s="191">
        <f>VLOOKUP(CO$7,'Curve Summary ALBERTA'!$A$13:$AG$161,18)</f>
        <v>49.54065183905211</v>
      </c>
      <c r="CP18" s="191">
        <f>VLOOKUP(CP$7,'Curve Summary ALBERTA'!$A$13:$AG$161,18)</f>
        <v>48.432400389594022</v>
      </c>
      <c r="CQ18" s="191">
        <f>VLOOKUP(CQ$7,'Curve Summary ALBERTA'!$A$13:$AG$161,18)</f>
        <v>46.654472374195585</v>
      </c>
      <c r="CR18" s="191">
        <f>VLOOKUP(CR$7,'Curve Summary ALBERTA'!$A$13:$AG$161,18)</f>
        <v>43.890884376371403</v>
      </c>
      <c r="CS18" s="191">
        <f>VLOOKUP(CS$7,'Curve Summary ALBERTA'!$A$13:$AG$161,18)</f>
        <v>43.93930731228032</v>
      </c>
      <c r="CT18" s="191">
        <f>VLOOKUP(CT$7,'Curve Summary ALBERTA'!$A$13:$AG$161,18)</f>
        <v>44.460363731968563</v>
      </c>
      <c r="CU18" s="191">
        <f>VLOOKUP(CU$7,'Curve Summary ALBERTA'!$A$13:$AG$161,18)</f>
        <v>45.007600569297004</v>
      </c>
      <c r="CV18" s="191">
        <f>VLOOKUP(CV$7,'Curve Summary ALBERTA'!$A$13:$AG$161,18)</f>
        <v>45.488770796962264</v>
      </c>
      <c r="CW18" s="191">
        <f>VLOOKUP(CW$7,'Curve Summary ALBERTA'!$A$13:$AG$161,18)</f>
        <v>45.260552948407295</v>
      </c>
      <c r="CX18" s="191">
        <f>VLOOKUP(CX$7,'Curve Summary ALBERTA'!$A$13:$AG$161,18)</f>
        <v>45.426339526363229</v>
      </c>
      <c r="CY18" s="191">
        <f>VLOOKUP(CY$7,'Curve Summary ALBERTA'!$A$13:$AG$161,18)</f>
        <v>47.981336049916294</v>
      </c>
      <c r="CZ18" s="191">
        <f>VLOOKUP(CZ$7,'Curve Summary ALBERTA'!$A$13:$AG$161,18)</f>
        <v>50.076308831682461</v>
      </c>
      <c r="DA18" s="191">
        <f>VLOOKUP(DA$7,'Curve Summary ALBERTA'!$A$13:$AG$161,18)</f>
        <v>50.66092313513726</v>
      </c>
      <c r="DB18" s="191">
        <f>VLOOKUP(DB$7,'Curve Summary ALBERTA'!$A$13:$AG$161,18)</f>
        <v>49.552157929465274</v>
      </c>
      <c r="DC18" s="191">
        <f>VLOOKUP(DC$7,'Curve Summary ALBERTA'!$A$13:$AG$161,18)</f>
        <v>47.774644344545067</v>
      </c>
      <c r="DD18" s="191">
        <f>VLOOKUP(DD$7,'Curve Summary ALBERTA'!$A$13:$AG$161,18)</f>
        <v>44.881721977209374</v>
      </c>
      <c r="DE18" s="191">
        <f>VLOOKUP(DE$7,'Curve Summary ALBERTA'!$A$13:$AG$161,18)</f>
        <v>44.928419662390887</v>
      </c>
      <c r="DF18" s="191">
        <f>VLOOKUP(DF$7,'Curve Summary ALBERTA'!$A$13:$AG$161,18)</f>
        <v>45.447022055239174</v>
      </c>
      <c r="DG18" s="191">
        <f>VLOOKUP(DG$7,'Curve Summary ALBERTA'!$A$13:$AG$161,18)</f>
        <v>45.991783670531241</v>
      </c>
      <c r="DH18" s="191">
        <f>VLOOKUP(DH$7,'Curve Summary ALBERTA'!$A$13:$AG$161,18)</f>
        <v>46.470478594805513</v>
      </c>
      <c r="DI18" s="191">
        <f>VLOOKUP(DI$7,'Curve Summary ALBERTA'!$A$13:$AG$161,18)</f>
        <v>46.240825301440076</v>
      </c>
      <c r="DJ18" s="191">
        <f>VLOOKUP(DJ$7,'Curve Summary ALBERTA'!$A$13:$AG$161,18)</f>
        <v>46.404635288506007</v>
      </c>
      <c r="DK18" s="191">
        <f>VLOOKUP(DK$7,'Curve Summary ALBERTA'!$A$13:$AG$161,18)</f>
        <v>47.891996964391879</v>
      </c>
      <c r="DL18" s="191">
        <f>VLOOKUP(DL$7,'Curve Summary ALBERTA'!$A$13:$AG$161,18)</f>
        <v>49.990367088950222</v>
      </c>
      <c r="DM18" s="191">
        <f>VLOOKUP(DM$7,'Curve Summary ALBERTA'!$A$13:$AG$161,18)</f>
        <v>50.632061408342175</v>
      </c>
      <c r="DN18" s="191">
        <f>VLOOKUP(DN$7,'Curve Summary ALBERTA'!$A$13:$AG$161,18)</f>
        <v>49.549602595087862</v>
      </c>
      <c r="DO18" s="191">
        <f>VLOOKUP(DO$7,'Curve Summary ALBERTA'!$A$13:$AG$161,18)</f>
        <v>47.795596239417151</v>
      </c>
      <c r="DP18" s="191">
        <f>VLOOKUP(DP$7,'Curve Summary ALBERTA'!$A$13:$AG$161,18)</f>
        <v>45.320428708286244</v>
      </c>
      <c r="DQ18" s="191">
        <f>VLOOKUP(DQ$7,'Curve Summary ALBERTA'!$A$13:$AG$161,18)</f>
        <v>45.391081633949682</v>
      </c>
      <c r="DR18" s="191">
        <f>VLOOKUP(DR$7,'Curve Summary ALBERTA'!$A$13:$AG$161,18)</f>
        <v>45.935840154935832</v>
      </c>
      <c r="DS18" s="191">
        <f>VLOOKUP(DS$7,'Curve Summary ALBERTA'!$A$13:$AG$161,18)</f>
        <v>46.5071301784319</v>
      </c>
      <c r="DT18" s="191">
        <f>VLOOKUP(DT$7,'Curve Summary ALBERTA'!$A$13:$AG$161,18)</f>
        <v>47.01423347877212</v>
      </c>
      <c r="DU18" s="191">
        <f>VLOOKUP(DU$7,'Curve Summary ALBERTA'!$A$13:$AG$161,18)</f>
        <v>46.811763633958641</v>
      </c>
      <c r="DV18" s="191">
        <f>VLOOKUP(DV$7,'Curve Summary ALBERTA'!$A$13:$AG$161,18)</f>
        <v>47.003726191753664</v>
      </c>
      <c r="DW18" s="191">
        <f>VLOOKUP(DW$7,'Curve Summary ALBERTA'!$A$13:$AG$161,18)</f>
        <v>49.606885159210599</v>
      </c>
      <c r="DX18" s="191">
        <f>VLOOKUP(DX$7,'Curve Summary ALBERTA'!$A$13:$AG$161,18)</f>
        <v>51.737865465073291</v>
      </c>
      <c r="DY18" s="191">
        <f>VLOOKUP(DY$7,'Curve Summary ALBERTA'!$A$13:$AG$161,18)</f>
        <v>52.422200722676237</v>
      </c>
      <c r="DZ18" s="191">
        <f>VLOOKUP(DZ$7,'Curve Summary ALBERTA'!$A$13:$AG$161,18)</f>
        <v>51.340519075555086</v>
      </c>
      <c r="EA18" s="191">
        <f>VLOOKUP(EA$7,'Curve Summary ALBERTA'!$A$13:$AG$161,18)</f>
        <v>49.582846771531848</v>
      </c>
      <c r="EB18" s="191">
        <f>VLOOKUP(EB$7,'Curve Summary ALBERTA'!$A$13:$AG$161,18)</f>
        <v>45.714212972354844</v>
      </c>
      <c r="EC18" s="191">
        <f>VLOOKUP(EC$7,'Curve Summary ALBERTA'!$A$13:$AG$161,18)</f>
        <v>45.790288923848614</v>
      </c>
      <c r="ED18" s="191">
        <f>VLOOKUP(ED$7,'Curve Summary ALBERTA'!$A$13:$AG$161,18)</f>
        <v>46.343360836890241</v>
      </c>
      <c r="EE18" s="191">
        <f>VLOOKUP(EE$7,'Curve Summary ALBERTA'!$A$13:$AG$161,18)</f>
        <v>46.923070773294434</v>
      </c>
      <c r="EF18" s="191">
        <f>VLOOKUP(EF$7,'Curve Summary ALBERTA'!$A$13:$AG$161,18)</f>
        <v>47.438513375053681</v>
      </c>
      <c r="EG18" s="191">
        <f>VLOOKUP(EG$7,'Curve Summary ALBERTA'!$A$13:$AG$161,18)</f>
        <v>47.240210991528109</v>
      </c>
      <c r="EH18" s="191">
        <f>VLOOKUP(EH$7,'Curve Summary ALBERTA'!$A$13:$AG$161,18)</f>
        <v>47.438550227252996</v>
      </c>
      <c r="EI18" s="191">
        <f>VLOOKUP(EI$7,'Curve Summary ALBERTA'!$A$13:$AG$161,18)</f>
        <v>49.652617946011063</v>
      </c>
      <c r="EJ18" s="191">
        <f>VLOOKUP(EJ$7,'Curve Summary ALBERTA'!$A$13:$AG$161,18)</f>
        <v>51.802448615657681</v>
      </c>
    </row>
    <row r="19" spans="1:140" ht="13.65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5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65" customHeight="1" x14ac:dyDescent="0.2">
      <c r="A28" s="440" t="s">
        <v>135</v>
      </c>
      <c r="B28" s="280"/>
      <c r="C28" s="195">
        <f t="shared" ref="C28:AC28" si="17">C9-C47</f>
        <v>-1.1666666666666679</v>
      </c>
      <c r="D28" s="195">
        <f t="shared" ca="1" si="17"/>
        <v>-1.0500000000000007</v>
      </c>
      <c r="E28" s="299">
        <f t="shared" ca="1" si="17"/>
        <v>-1.0862068965517224</v>
      </c>
      <c r="F28" s="195">
        <f t="shared" si="17"/>
        <v>-1.375</v>
      </c>
      <c r="G28" s="195">
        <f t="shared" si="17"/>
        <v>-0.75</v>
      </c>
      <c r="H28" s="195">
        <f t="shared" si="17"/>
        <v>-2</v>
      </c>
      <c r="I28" s="195">
        <f t="shared" si="17"/>
        <v>-0.75</v>
      </c>
      <c r="J28" s="195">
        <f t="shared" si="17"/>
        <v>-1.5</v>
      </c>
      <c r="K28" s="195">
        <f t="shared" si="17"/>
        <v>0</v>
      </c>
      <c r="L28" s="195">
        <f t="shared" si="17"/>
        <v>-0.5</v>
      </c>
      <c r="M28" s="195">
        <f t="shared" si="17"/>
        <v>-0.5</v>
      </c>
      <c r="N28" s="195">
        <f>N9-N47</f>
        <v>-0.3333333333333357</v>
      </c>
      <c r="O28" s="195">
        <f t="shared" si="17"/>
        <v>-0.6666666666666643</v>
      </c>
      <c r="P28" s="195">
        <f t="shared" si="17"/>
        <v>-0.5</v>
      </c>
      <c r="Q28" s="195">
        <f t="shared" si="17"/>
        <v>-1</v>
      </c>
      <c r="R28" s="195">
        <f t="shared" si="17"/>
        <v>-0.5</v>
      </c>
      <c r="S28" s="195">
        <f t="shared" si="17"/>
        <v>-0.1666666666666643</v>
      </c>
      <c r="T28" s="195">
        <f t="shared" si="17"/>
        <v>0</v>
      </c>
      <c r="U28" s="195">
        <f t="shared" si="17"/>
        <v>-0.5</v>
      </c>
      <c r="V28" s="195">
        <f t="shared" si="17"/>
        <v>0</v>
      </c>
      <c r="W28" s="299">
        <f t="shared" si="17"/>
        <v>-0.63529411764706367</v>
      </c>
      <c r="X28" s="195">
        <f t="shared" si="17"/>
        <v>0</v>
      </c>
      <c r="Y28" s="195">
        <f t="shared" si="17"/>
        <v>0</v>
      </c>
      <c r="Z28" s="195">
        <f t="shared" si="17"/>
        <v>0</v>
      </c>
      <c r="AA28" s="195">
        <f t="shared" si="17"/>
        <v>0</v>
      </c>
      <c r="AB28" s="195">
        <f t="shared" si="17"/>
        <v>0</v>
      </c>
      <c r="AC28" s="300">
        <f t="shared" ca="1" si="17"/>
        <v>-8.3154275891700991E-2</v>
      </c>
      <c r="AD28" s="301"/>
      <c r="AE28" s="301"/>
      <c r="AF28" s="302"/>
      <c r="AG28" s="191">
        <f t="shared" ref="AG28:AG34" si="18">AG9*AG$5</f>
        <v>693</v>
      </c>
      <c r="AH28" s="326">
        <f t="shared" ref="AH28:CS29" si="19">AH9*AH$5</f>
        <v>595</v>
      </c>
      <c r="AI28" s="326">
        <f t="shared" si="19"/>
        <v>630</v>
      </c>
      <c r="AJ28" s="326">
        <f t="shared" si="19"/>
        <v>616</v>
      </c>
      <c r="AK28" s="326">
        <f t="shared" si="19"/>
        <v>572</v>
      </c>
      <c r="AL28" s="326">
        <f t="shared" si="19"/>
        <v>560</v>
      </c>
      <c r="AM28" s="326">
        <f t="shared" si="19"/>
        <v>913</v>
      </c>
      <c r="AN28" s="326">
        <f t="shared" si="19"/>
        <v>1078</v>
      </c>
      <c r="AO28" s="326">
        <f t="shared" si="19"/>
        <v>830</v>
      </c>
      <c r="AP28" s="326">
        <f t="shared" si="19"/>
        <v>874</v>
      </c>
      <c r="AQ28" s="326">
        <f t="shared" si="19"/>
        <v>720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65" customHeight="1" x14ac:dyDescent="0.2">
      <c r="A29" s="441" t="s">
        <v>136</v>
      </c>
      <c r="B29" s="304"/>
      <c r="C29" s="191">
        <f t="shared" ref="C29:AC29" si="21">C10-C48</f>
        <v>-1.00277777777778</v>
      </c>
      <c r="D29" s="191">
        <f t="shared" ca="1" si="21"/>
        <v>-0.76999999999999957</v>
      </c>
      <c r="E29" s="305">
        <f t="shared" ca="1" si="21"/>
        <v>-0.84224137931034448</v>
      </c>
      <c r="F29" s="191">
        <f t="shared" si="21"/>
        <v>-1.375</v>
      </c>
      <c r="G29" s="191">
        <f t="shared" si="21"/>
        <v>-0.75</v>
      </c>
      <c r="H29" s="191">
        <f t="shared" si="21"/>
        <v>-2</v>
      </c>
      <c r="I29" s="191">
        <f t="shared" si="21"/>
        <v>-0.75</v>
      </c>
      <c r="J29" s="191">
        <f t="shared" si="21"/>
        <v>-1.5</v>
      </c>
      <c r="K29" s="191">
        <f t="shared" si="21"/>
        <v>0</v>
      </c>
      <c r="L29" s="191">
        <f t="shared" si="21"/>
        <v>-0.5</v>
      </c>
      <c r="M29" s="191">
        <f t="shared" si="21"/>
        <v>-0.5</v>
      </c>
      <c r="N29" s="191">
        <f t="shared" si="21"/>
        <v>-0.33333333333333215</v>
      </c>
      <c r="O29" s="191">
        <f t="shared" si="21"/>
        <v>-0.6666666666666643</v>
      </c>
      <c r="P29" s="191">
        <f t="shared" si="21"/>
        <v>-0.5</v>
      </c>
      <c r="Q29" s="191">
        <f t="shared" si="21"/>
        <v>-1</v>
      </c>
      <c r="R29" s="191">
        <f t="shared" si="21"/>
        <v>-0.5</v>
      </c>
      <c r="S29" s="191">
        <f t="shared" si="21"/>
        <v>-0.1666666666666643</v>
      </c>
      <c r="T29" s="191">
        <f t="shared" si="21"/>
        <v>0</v>
      </c>
      <c r="U29" s="191">
        <f t="shared" si="21"/>
        <v>-0.5</v>
      </c>
      <c r="V29" s="191">
        <f t="shared" si="21"/>
        <v>0</v>
      </c>
      <c r="W29" s="305">
        <f t="shared" si="21"/>
        <v>-0.63529411764705657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0</v>
      </c>
      <c r="AC29" s="306">
        <f t="shared" ca="1" si="21"/>
        <v>-8.0113880532877602E-2</v>
      </c>
      <c r="AD29" s="301"/>
      <c r="AE29" s="301"/>
      <c r="AF29" s="302"/>
      <c r="AG29" s="191">
        <f t="shared" si="18"/>
        <v>693</v>
      </c>
      <c r="AH29" s="326">
        <f t="shared" ref="AH29:AV29" si="22">AH10*AH$5</f>
        <v>593</v>
      </c>
      <c r="AI29" s="326">
        <f t="shared" si="22"/>
        <v>630</v>
      </c>
      <c r="AJ29" s="326">
        <f t="shared" si="22"/>
        <v>660</v>
      </c>
      <c r="AK29" s="326">
        <f t="shared" si="22"/>
        <v>627</v>
      </c>
      <c r="AL29" s="326">
        <f t="shared" si="22"/>
        <v>610</v>
      </c>
      <c r="AM29" s="326">
        <f t="shared" si="22"/>
        <v>979</v>
      </c>
      <c r="AN29" s="326">
        <f t="shared" si="22"/>
        <v>1133</v>
      </c>
      <c r="AO29" s="326">
        <f t="shared" si="22"/>
        <v>900</v>
      </c>
      <c r="AP29" s="326">
        <f t="shared" si="22"/>
        <v>897</v>
      </c>
      <c r="AQ29" s="326">
        <f t="shared" si="22"/>
        <v>740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65" customHeight="1" x14ac:dyDescent="0.2">
      <c r="A30" s="441" t="s">
        <v>138</v>
      </c>
      <c r="B30" s="280"/>
      <c r="C30" s="191">
        <f t="shared" ref="C30:AC30" si="23">C11-C49</f>
        <v>-0.10833333333333073</v>
      </c>
      <c r="D30" s="191">
        <f t="shared" ca="1" si="23"/>
        <v>-0.30599999999999383</v>
      </c>
      <c r="E30" s="305">
        <f t="shared" ca="1" si="23"/>
        <v>-0.24465517241379331</v>
      </c>
      <c r="F30" s="191">
        <f t="shared" si="23"/>
        <v>0</v>
      </c>
      <c r="G30" s="191">
        <f t="shared" si="23"/>
        <v>0.20000000000000284</v>
      </c>
      <c r="H30" s="191">
        <f t="shared" si="23"/>
        <v>-0.20000000000000284</v>
      </c>
      <c r="I30" s="191">
        <f t="shared" si="23"/>
        <v>-0.125</v>
      </c>
      <c r="J30" s="191">
        <f t="shared" si="23"/>
        <v>-0.30000000000000071</v>
      </c>
      <c r="K30" s="191">
        <f t="shared" si="23"/>
        <v>5.0000000000000711E-2</v>
      </c>
      <c r="L30" s="191">
        <f t="shared" si="23"/>
        <v>-0.19999999999999929</v>
      </c>
      <c r="M30" s="191">
        <f t="shared" si="23"/>
        <v>0.29999999999999716</v>
      </c>
      <c r="N30" s="191">
        <f t="shared" si="23"/>
        <v>5.0000000000000711E-2</v>
      </c>
      <c r="O30" s="191">
        <f t="shared" si="23"/>
        <v>0.5</v>
      </c>
      <c r="P30" s="191">
        <f t="shared" si="23"/>
        <v>0.5</v>
      </c>
      <c r="Q30" s="191">
        <f t="shared" si="23"/>
        <v>0.5</v>
      </c>
      <c r="R30" s="191">
        <f t="shared" si="23"/>
        <v>0.5</v>
      </c>
      <c r="S30" s="191">
        <f t="shared" si="23"/>
        <v>-0.14999999999999858</v>
      </c>
      <c r="T30" s="191">
        <f t="shared" si="23"/>
        <v>-0.14999999999999858</v>
      </c>
      <c r="U30" s="191">
        <f t="shared" si="23"/>
        <v>-0.14999999999999858</v>
      </c>
      <c r="V30" s="191">
        <f t="shared" si="23"/>
        <v>-0.14999999999999858</v>
      </c>
      <c r="W30" s="305">
        <f t="shared" si="23"/>
        <v>7.5294117647061398E-2</v>
      </c>
      <c r="X30" s="191">
        <f t="shared" si="23"/>
        <v>0.47509803921568761</v>
      </c>
      <c r="Y30" s="191">
        <f t="shared" si="23"/>
        <v>0.47221476510066651</v>
      </c>
      <c r="Z30" s="191">
        <f t="shared" si="23"/>
        <v>0.4734901960784228</v>
      </c>
      <c r="AA30" s="191">
        <f t="shared" si="23"/>
        <v>0.47500000000002274</v>
      </c>
      <c r="AB30" s="191">
        <f t="shared" si="23"/>
        <v>0.47503906249998806</v>
      </c>
      <c r="AC30" s="306">
        <f t="shared" ca="1" si="23"/>
        <v>0.42216373012462327</v>
      </c>
      <c r="AD30" s="301"/>
      <c r="AE30" s="301"/>
      <c r="AF30" s="302"/>
      <c r="AG30" s="191">
        <f t="shared" si="18"/>
        <v>733.7</v>
      </c>
      <c r="AH30" s="326">
        <f t="shared" ref="AH30:CS33" si="24">AH11*AH$5</f>
        <v>646</v>
      </c>
      <c r="AI30" s="326">
        <f t="shared" si="24"/>
        <v>665.69999999999993</v>
      </c>
      <c r="AJ30" s="326">
        <f t="shared" si="24"/>
        <v>643.5</v>
      </c>
      <c r="AK30" s="326">
        <f t="shared" si="24"/>
        <v>632.5</v>
      </c>
      <c r="AL30" s="326">
        <f t="shared" si="24"/>
        <v>715</v>
      </c>
      <c r="AM30" s="326">
        <f t="shared" si="24"/>
        <v>1067</v>
      </c>
      <c r="AN30" s="326">
        <f t="shared" si="24"/>
        <v>1204.5</v>
      </c>
      <c r="AO30" s="326">
        <f t="shared" si="24"/>
        <v>950</v>
      </c>
      <c r="AP30" s="326">
        <f t="shared" si="24"/>
        <v>868.25</v>
      </c>
      <c r="AQ30" s="326">
        <f t="shared" si="24"/>
        <v>775</v>
      </c>
      <c r="AR30" s="326">
        <f t="shared" si="24"/>
        <v>834.75</v>
      </c>
      <c r="AS30" s="326">
        <f t="shared" si="24"/>
        <v>929.5</v>
      </c>
      <c r="AT30" s="326">
        <f t="shared" si="24"/>
        <v>805</v>
      </c>
      <c r="AU30" s="326">
        <f t="shared" si="24"/>
        <v>803.25</v>
      </c>
      <c r="AV30" s="326">
        <f t="shared" si="24"/>
        <v>797.5</v>
      </c>
      <c r="AW30" s="326">
        <f t="shared" si="24"/>
        <v>771.75</v>
      </c>
      <c r="AX30" s="326">
        <f t="shared" si="24"/>
        <v>876.75</v>
      </c>
      <c r="AY30" s="326">
        <f t="shared" si="24"/>
        <v>1149.5</v>
      </c>
      <c r="AZ30" s="326">
        <f t="shared" si="24"/>
        <v>1275.75</v>
      </c>
      <c r="BA30" s="326">
        <f t="shared" si="24"/>
        <v>1170.75</v>
      </c>
      <c r="BB30" s="326">
        <f t="shared" si="24"/>
        <v>902.75</v>
      </c>
      <c r="BC30" s="326">
        <f t="shared" si="24"/>
        <v>783.75</v>
      </c>
      <c r="BD30" s="326">
        <f t="shared" si="24"/>
        <v>951.5</v>
      </c>
      <c r="BE30" s="326">
        <f t="shared" si="24"/>
        <v>897.12</v>
      </c>
      <c r="BF30" s="326">
        <f t="shared" si="24"/>
        <v>813.8</v>
      </c>
      <c r="BG30" s="326">
        <f t="shared" si="24"/>
        <v>889.18</v>
      </c>
      <c r="BH30" s="326">
        <f t="shared" si="24"/>
        <v>806.08</v>
      </c>
      <c r="BI30" s="326">
        <f t="shared" si="24"/>
        <v>742.6</v>
      </c>
      <c r="BJ30" s="326">
        <f t="shared" si="24"/>
        <v>927.96</v>
      </c>
      <c r="BK30" s="326">
        <f t="shared" si="24"/>
        <v>1108.17</v>
      </c>
      <c r="BL30" s="326">
        <f t="shared" si="24"/>
        <v>1349.7</v>
      </c>
      <c r="BM30" s="326">
        <f t="shared" si="24"/>
        <v>1182.0899999999999</v>
      </c>
      <c r="BN30" s="326">
        <f t="shared" si="24"/>
        <v>832.02</v>
      </c>
      <c r="BO30" s="326">
        <f t="shared" si="24"/>
        <v>874.23</v>
      </c>
      <c r="BP30" s="326">
        <f t="shared" si="24"/>
        <v>1003.72</v>
      </c>
      <c r="BQ30" s="326">
        <f t="shared" si="24"/>
        <v>904.68</v>
      </c>
      <c r="BR30" s="326">
        <f t="shared" si="24"/>
        <v>820.6</v>
      </c>
      <c r="BS30" s="326">
        <f t="shared" si="24"/>
        <v>896.54</v>
      </c>
      <c r="BT30" s="326">
        <f t="shared" si="24"/>
        <v>775.53</v>
      </c>
      <c r="BU30" s="326">
        <f t="shared" si="24"/>
        <v>786.03</v>
      </c>
      <c r="BV30" s="326">
        <f t="shared" si="24"/>
        <v>935.21999999999991</v>
      </c>
      <c r="BW30" s="326">
        <f t="shared" si="24"/>
        <v>1063.5999999999999</v>
      </c>
      <c r="BX30" s="326">
        <f t="shared" si="24"/>
        <v>1421.86</v>
      </c>
      <c r="BY30" s="326">
        <f t="shared" si="24"/>
        <v>1190.9100000000001</v>
      </c>
      <c r="BZ30" s="326">
        <f t="shared" si="24"/>
        <v>838.32</v>
      </c>
      <c r="CA30" s="326">
        <f t="shared" si="24"/>
        <v>880.74</v>
      </c>
      <c r="CB30" s="326">
        <f t="shared" si="24"/>
        <v>923.16</v>
      </c>
      <c r="CC30" s="326">
        <f t="shared" si="24"/>
        <v>910.77</v>
      </c>
      <c r="CD30" s="326">
        <f t="shared" si="24"/>
        <v>826.2</v>
      </c>
      <c r="CE30" s="326">
        <f t="shared" si="24"/>
        <v>902.5200000000001</v>
      </c>
      <c r="CF30" s="326">
        <f t="shared" si="24"/>
        <v>743.6</v>
      </c>
      <c r="CG30" s="326">
        <f t="shared" si="24"/>
        <v>828.96</v>
      </c>
      <c r="CH30" s="326">
        <f t="shared" si="24"/>
        <v>941.38</v>
      </c>
      <c r="CI30" s="326">
        <f t="shared" si="24"/>
        <v>1070.8</v>
      </c>
      <c r="CJ30" s="326">
        <f t="shared" si="24"/>
        <v>1431.29</v>
      </c>
      <c r="CK30" s="326">
        <f t="shared" si="24"/>
        <v>1141.8000000000002</v>
      </c>
      <c r="CL30" s="326">
        <f t="shared" si="24"/>
        <v>883.96</v>
      </c>
      <c r="CM30" s="326">
        <f t="shared" si="24"/>
        <v>886.62</v>
      </c>
      <c r="CN30" s="326">
        <f t="shared" si="24"/>
        <v>885</v>
      </c>
      <c r="CO30" s="326">
        <f t="shared" si="24"/>
        <v>960.96</v>
      </c>
      <c r="CP30" s="326">
        <f t="shared" si="24"/>
        <v>832</v>
      </c>
      <c r="CQ30" s="326">
        <f t="shared" si="24"/>
        <v>869.21999999999991</v>
      </c>
      <c r="CR30" s="326">
        <f t="shared" si="24"/>
        <v>786.03</v>
      </c>
      <c r="CS30" s="326">
        <f t="shared" si="24"/>
        <v>834.46</v>
      </c>
      <c r="CT30" s="326">
        <f t="shared" si="20"/>
        <v>904.68</v>
      </c>
      <c r="CU30" s="326">
        <f t="shared" si="20"/>
        <v>1131.69</v>
      </c>
      <c r="CV30" s="326">
        <f t="shared" si="20"/>
        <v>1440.49</v>
      </c>
      <c r="CW30" s="326">
        <f t="shared" si="20"/>
        <v>1091.74</v>
      </c>
      <c r="CX30" s="326">
        <f t="shared" si="20"/>
        <v>930.11999999999989</v>
      </c>
      <c r="CY30" s="326">
        <f t="shared" si="20"/>
        <v>892.07999999999993</v>
      </c>
      <c r="CZ30" s="326">
        <f t="shared" si="20"/>
        <v>890.40000000000009</v>
      </c>
      <c r="DA30" s="326">
        <f t="shared" si="20"/>
        <v>966.68</v>
      </c>
      <c r="DB30" s="326">
        <f t="shared" si="20"/>
        <v>878.6400000000001</v>
      </c>
      <c r="DC30" s="326">
        <f t="shared" si="20"/>
        <v>834.54000000000008</v>
      </c>
      <c r="DD30" s="326">
        <f t="shared" si="20"/>
        <v>828.3</v>
      </c>
      <c r="DE30" s="326">
        <f t="shared" si="20"/>
        <v>801.15</v>
      </c>
      <c r="DF30" s="326">
        <f t="shared" si="20"/>
        <v>909.72</v>
      </c>
      <c r="DG30" s="326">
        <f t="shared" si="20"/>
        <v>1191.96</v>
      </c>
      <c r="DH30" s="326">
        <f t="shared" si="20"/>
        <v>1322.37</v>
      </c>
      <c r="DI30" s="326">
        <f t="shared" si="20"/>
        <v>1212.96</v>
      </c>
      <c r="DJ30" s="326">
        <f t="shared" si="20"/>
        <v>934.72</v>
      </c>
      <c r="DK30" s="326">
        <f t="shared" si="20"/>
        <v>811.1099999999999</v>
      </c>
      <c r="DL30" s="326">
        <f t="shared" si="20"/>
        <v>984.28000000000009</v>
      </c>
      <c r="DM30" s="326">
        <f t="shared" si="20"/>
        <v>926.73</v>
      </c>
      <c r="DN30" s="326">
        <f t="shared" si="20"/>
        <v>840.40000000000009</v>
      </c>
      <c r="DO30" s="326">
        <f t="shared" si="20"/>
        <v>878.24</v>
      </c>
      <c r="DP30" s="326">
        <f t="shared" si="20"/>
        <v>831.82</v>
      </c>
      <c r="DQ30" s="326">
        <f t="shared" si="20"/>
        <v>766.2</v>
      </c>
      <c r="DR30" s="326">
        <f t="shared" si="20"/>
        <v>957.21999999999991</v>
      </c>
      <c r="DS30" s="326">
        <f t="shared" si="20"/>
        <v>1197.24</v>
      </c>
      <c r="DT30" s="326">
        <f t="shared" si="20"/>
        <v>1328.04</v>
      </c>
      <c r="DU30" s="326">
        <f t="shared" si="20"/>
        <v>1218.21</v>
      </c>
      <c r="DV30" s="326">
        <f t="shared" si="20"/>
        <v>898.04</v>
      </c>
      <c r="DW30" s="326">
        <f t="shared" si="20"/>
        <v>857.6</v>
      </c>
      <c r="DX30" s="326">
        <f t="shared" si="20"/>
        <v>988.68</v>
      </c>
      <c r="DY30" s="326">
        <f t="shared" si="20"/>
        <v>886.59999999999991</v>
      </c>
      <c r="DZ30" s="326">
        <f t="shared" si="20"/>
        <v>844.2</v>
      </c>
      <c r="EA30" s="326">
        <f t="shared" si="20"/>
        <v>922.07</v>
      </c>
      <c r="EB30" s="326">
        <f t="shared" si="20"/>
        <v>835.56</v>
      </c>
      <c r="EC30" s="326">
        <f t="shared" si="20"/>
        <v>769.59999999999991</v>
      </c>
      <c r="ED30" s="326">
        <f t="shared" si="20"/>
        <v>961.40000000000009</v>
      </c>
      <c r="EE30" s="326">
        <f t="shared" si="20"/>
        <v>1147.8599999999999</v>
      </c>
      <c r="EF30" s="326">
        <f t="shared" si="20"/>
        <v>1397.44</v>
      </c>
      <c r="EG30" s="326">
        <f t="shared" si="20"/>
        <v>1223.46</v>
      </c>
      <c r="EH30" s="326">
        <f t="shared" si="20"/>
        <v>861</v>
      </c>
      <c r="EI30" s="326">
        <f t="shared" si="20"/>
        <v>904.47</v>
      </c>
      <c r="EJ30" s="326">
        <f t="shared" si="20"/>
        <v>1037.99</v>
      </c>
    </row>
    <row r="31" spans="1:140" ht="13.65" customHeight="1" x14ac:dyDescent="0.2">
      <c r="A31" s="441" t="s">
        <v>140</v>
      </c>
      <c r="B31" s="280"/>
      <c r="C31" s="191">
        <f t="shared" ref="C31:AC31" si="25">C12-C50</f>
        <v>-0.42466656494140054</v>
      </c>
      <c r="D31" s="191">
        <f t="shared" ca="1" si="25"/>
        <v>-2.0840000000000032</v>
      </c>
      <c r="E31" s="305">
        <f t="shared" ca="1" si="25"/>
        <v>-1.5690344511887133</v>
      </c>
      <c r="F31" s="191">
        <f t="shared" si="25"/>
        <v>-0.14999999999999858</v>
      </c>
      <c r="G31" s="191">
        <f t="shared" si="25"/>
        <v>-9.9999999999997868E-2</v>
      </c>
      <c r="H31" s="191">
        <f t="shared" si="25"/>
        <v>-0.20000000000000284</v>
      </c>
      <c r="I31" s="191">
        <f t="shared" si="25"/>
        <v>-2.5000000000002132E-2</v>
      </c>
      <c r="J31" s="191">
        <f t="shared" si="25"/>
        <v>-0.20000000000000284</v>
      </c>
      <c r="K31" s="191">
        <f t="shared" si="25"/>
        <v>0.14999999999999858</v>
      </c>
      <c r="L31" s="191">
        <f t="shared" si="25"/>
        <v>-0.19999999999999929</v>
      </c>
      <c r="M31" s="191">
        <f t="shared" si="25"/>
        <v>0.29999999999999716</v>
      </c>
      <c r="N31" s="191">
        <f t="shared" si="25"/>
        <v>8.3333333333332149E-2</v>
      </c>
      <c r="O31" s="191">
        <f t="shared" si="25"/>
        <v>0.3333333333333357</v>
      </c>
      <c r="P31" s="191">
        <f t="shared" si="25"/>
        <v>0</v>
      </c>
      <c r="Q31" s="191">
        <f t="shared" si="25"/>
        <v>0.5</v>
      </c>
      <c r="R31" s="191">
        <f t="shared" si="25"/>
        <v>0.5</v>
      </c>
      <c r="S31" s="191">
        <f t="shared" si="25"/>
        <v>-0.21666666666666856</v>
      </c>
      <c r="T31" s="191">
        <f t="shared" si="25"/>
        <v>-0.14999999999999858</v>
      </c>
      <c r="U31" s="191">
        <f t="shared" si="25"/>
        <v>-0.25</v>
      </c>
      <c r="V31" s="191">
        <f t="shared" si="25"/>
        <v>-0.25</v>
      </c>
      <c r="W31" s="305">
        <f t="shared" si="25"/>
        <v>7.0588235294195556E-3</v>
      </c>
      <c r="X31" s="191">
        <f t="shared" si="25"/>
        <v>0.5</v>
      </c>
      <c r="Y31" s="191">
        <f t="shared" si="25"/>
        <v>0.50201342281879135</v>
      </c>
      <c r="Z31" s="191">
        <f t="shared" si="25"/>
        <v>0.49909803921567431</v>
      </c>
      <c r="AA31" s="191">
        <f t="shared" si="25"/>
        <v>0.49937254901960415</v>
      </c>
      <c r="AB31" s="191">
        <f t="shared" si="25"/>
        <v>0.49992187499999829</v>
      </c>
      <c r="AC31" s="306">
        <f t="shared" ca="1" si="25"/>
        <v>0.41998624878190327</v>
      </c>
      <c r="AD31" s="301"/>
      <c r="AE31" s="301"/>
      <c r="AF31" s="302"/>
      <c r="AG31" s="191">
        <f t="shared" si="18"/>
        <v>695.2</v>
      </c>
      <c r="AH31" s="326">
        <f t="shared" si="24"/>
        <v>623</v>
      </c>
      <c r="AI31" s="326">
        <f t="shared" si="24"/>
        <v>648.9</v>
      </c>
      <c r="AJ31" s="326">
        <f t="shared" si="24"/>
        <v>643.5</v>
      </c>
      <c r="AK31" s="326">
        <f t="shared" si="24"/>
        <v>632.5</v>
      </c>
      <c r="AL31" s="326">
        <f t="shared" si="24"/>
        <v>715</v>
      </c>
      <c r="AM31" s="326">
        <f t="shared" si="24"/>
        <v>1039.5</v>
      </c>
      <c r="AN31" s="326">
        <f t="shared" si="24"/>
        <v>1204.5</v>
      </c>
      <c r="AO31" s="326">
        <f t="shared" si="24"/>
        <v>945</v>
      </c>
      <c r="AP31" s="326">
        <f t="shared" si="24"/>
        <v>868.25</v>
      </c>
      <c r="AQ31" s="326">
        <f t="shared" si="24"/>
        <v>735</v>
      </c>
      <c r="AR31" s="326">
        <f t="shared" si="24"/>
        <v>813.75</v>
      </c>
      <c r="AS31" s="326">
        <f t="shared" si="24"/>
        <v>874.5</v>
      </c>
      <c r="AT31" s="326">
        <f t="shared" si="24"/>
        <v>765</v>
      </c>
      <c r="AU31" s="326">
        <f t="shared" si="24"/>
        <v>787.5</v>
      </c>
      <c r="AV31" s="326">
        <f t="shared" si="24"/>
        <v>797.5</v>
      </c>
      <c r="AW31" s="326">
        <f t="shared" si="24"/>
        <v>771.75</v>
      </c>
      <c r="AX31" s="326">
        <f t="shared" si="24"/>
        <v>876.75</v>
      </c>
      <c r="AY31" s="326">
        <f t="shared" si="24"/>
        <v>1149.5</v>
      </c>
      <c r="AZ31" s="326">
        <f t="shared" si="24"/>
        <v>1275.75</v>
      </c>
      <c r="BA31" s="326">
        <f t="shared" si="24"/>
        <v>1060.5</v>
      </c>
      <c r="BB31" s="326">
        <f t="shared" si="24"/>
        <v>897</v>
      </c>
      <c r="BC31" s="326">
        <f t="shared" si="24"/>
        <v>736.25</v>
      </c>
      <c r="BD31" s="326">
        <f t="shared" si="24"/>
        <v>880</v>
      </c>
      <c r="BE31" s="326">
        <f t="shared" si="24"/>
        <v>844.41</v>
      </c>
      <c r="BF31" s="326">
        <f t="shared" si="24"/>
        <v>773.8</v>
      </c>
      <c r="BG31" s="326">
        <f t="shared" si="24"/>
        <v>872.16000000000008</v>
      </c>
      <c r="BH31" s="326">
        <f t="shared" si="24"/>
        <v>806.3</v>
      </c>
      <c r="BI31" s="326">
        <f t="shared" si="24"/>
        <v>743</v>
      </c>
      <c r="BJ31" s="326">
        <f t="shared" si="24"/>
        <v>928.18</v>
      </c>
      <c r="BK31" s="326">
        <f t="shared" si="24"/>
        <v>1108.5899999999999</v>
      </c>
      <c r="BL31" s="326">
        <f t="shared" si="24"/>
        <v>1350.1399999999999</v>
      </c>
      <c r="BM31" s="326">
        <f t="shared" si="24"/>
        <v>1071</v>
      </c>
      <c r="BN31" s="326">
        <f t="shared" si="24"/>
        <v>826.98</v>
      </c>
      <c r="BO31" s="326">
        <f t="shared" si="24"/>
        <v>821.52</v>
      </c>
      <c r="BP31" s="326">
        <f t="shared" si="24"/>
        <v>928.51</v>
      </c>
      <c r="BQ31" s="326">
        <f t="shared" si="24"/>
        <v>851.76</v>
      </c>
      <c r="BR31" s="326">
        <f t="shared" si="24"/>
        <v>780.40000000000009</v>
      </c>
      <c r="BS31" s="326">
        <f t="shared" si="24"/>
        <v>879.5200000000001</v>
      </c>
      <c r="BT31" s="326">
        <f t="shared" si="24"/>
        <v>775.95</v>
      </c>
      <c r="BU31" s="326">
        <f t="shared" si="24"/>
        <v>786.45</v>
      </c>
      <c r="BV31" s="326">
        <f t="shared" si="24"/>
        <v>935.66000000000008</v>
      </c>
      <c r="BW31" s="326">
        <f t="shared" si="24"/>
        <v>1064.2</v>
      </c>
      <c r="BX31" s="326">
        <f t="shared" si="24"/>
        <v>1422.55</v>
      </c>
      <c r="BY31" s="326">
        <f t="shared" si="24"/>
        <v>1079.3999999999999</v>
      </c>
      <c r="BZ31" s="326">
        <f t="shared" si="24"/>
        <v>833.28</v>
      </c>
      <c r="CA31" s="326">
        <f t="shared" si="24"/>
        <v>827.82</v>
      </c>
      <c r="CB31" s="326">
        <f t="shared" si="24"/>
        <v>854.28</v>
      </c>
      <c r="CC31" s="326">
        <f t="shared" si="24"/>
        <v>857.6400000000001</v>
      </c>
      <c r="CD31" s="326">
        <f t="shared" si="24"/>
        <v>785.8</v>
      </c>
      <c r="CE31" s="326">
        <f t="shared" si="24"/>
        <v>885.5</v>
      </c>
      <c r="CF31" s="326">
        <f t="shared" si="24"/>
        <v>744.2</v>
      </c>
      <c r="CG31" s="326">
        <f t="shared" si="24"/>
        <v>829.62</v>
      </c>
      <c r="CH31" s="326">
        <f t="shared" si="24"/>
        <v>942.26</v>
      </c>
      <c r="CI31" s="326">
        <f t="shared" si="24"/>
        <v>1071.5999999999999</v>
      </c>
      <c r="CJ31" s="326">
        <f t="shared" si="24"/>
        <v>1432.44</v>
      </c>
      <c r="CK31" s="326">
        <f t="shared" si="24"/>
        <v>1035.2</v>
      </c>
      <c r="CL31" s="326">
        <f t="shared" si="24"/>
        <v>879.12</v>
      </c>
      <c r="CM31" s="326">
        <f t="shared" si="24"/>
        <v>833.49</v>
      </c>
      <c r="CN31" s="326">
        <f t="shared" si="24"/>
        <v>819.2</v>
      </c>
      <c r="CO31" s="326">
        <f t="shared" si="24"/>
        <v>905.08</v>
      </c>
      <c r="CP31" s="326">
        <f t="shared" si="24"/>
        <v>791.4</v>
      </c>
      <c r="CQ31" s="326">
        <f t="shared" si="24"/>
        <v>853.16000000000008</v>
      </c>
      <c r="CR31" s="326">
        <f t="shared" si="24"/>
        <v>786.87</v>
      </c>
      <c r="CS31" s="326">
        <f t="shared" si="24"/>
        <v>835.33999999999992</v>
      </c>
      <c r="CT31" s="326">
        <f t="shared" si="20"/>
        <v>905.52</v>
      </c>
      <c r="CU31" s="326">
        <f t="shared" si="20"/>
        <v>1132.74</v>
      </c>
      <c r="CV31" s="326">
        <f t="shared" si="20"/>
        <v>1441.87</v>
      </c>
      <c r="CW31" s="326">
        <f t="shared" si="20"/>
        <v>989.9</v>
      </c>
      <c r="CX31" s="326">
        <f t="shared" si="20"/>
        <v>925.06</v>
      </c>
      <c r="CY31" s="326">
        <f t="shared" si="20"/>
        <v>838.74</v>
      </c>
      <c r="CZ31" s="326">
        <f t="shared" si="20"/>
        <v>824.2</v>
      </c>
      <c r="DA31" s="326">
        <f t="shared" si="20"/>
        <v>910.58</v>
      </c>
      <c r="DB31" s="326">
        <f t="shared" si="20"/>
        <v>836.01</v>
      </c>
      <c r="DC31" s="326">
        <f t="shared" si="20"/>
        <v>819.20999999999992</v>
      </c>
      <c r="DD31" s="326">
        <f t="shared" si="20"/>
        <v>829.18</v>
      </c>
      <c r="DE31" s="326">
        <f t="shared" si="20"/>
        <v>801.99</v>
      </c>
      <c r="DF31" s="326">
        <f t="shared" si="20"/>
        <v>910.77</v>
      </c>
      <c r="DG31" s="326">
        <f t="shared" si="20"/>
        <v>1193.5</v>
      </c>
      <c r="DH31" s="326">
        <f t="shared" si="20"/>
        <v>1323.84</v>
      </c>
      <c r="DI31" s="326">
        <f t="shared" si="20"/>
        <v>1099.98</v>
      </c>
      <c r="DJ31" s="326">
        <f t="shared" si="20"/>
        <v>929.89</v>
      </c>
      <c r="DK31" s="326">
        <f t="shared" si="20"/>
        <v>762.85</v>
      </c>
      <c r="DL31" s="326">
        <f t="shared" si="20"/>
        <v>911.24</v>
      </c>
      <c r="DM31" s="326">
        <f t="shared" si="20"/>
        <v>873.18</v>
      </c>
      <c r="DN31" s="326">
        <f t="shared" si="20"/>
        <v>799.80000000000007</v>
      </c>
      <c r="DO31" s="326">
        <f t="shared" si="20"/>
        <v>862.18</v>
      </c>
      <c r="DP31" s="326">
        <f t="shared" si="20"/>
        <v>832.92</v>
      </c>
      <c r="DQ31" s="326">
        <f t="shared" si="20"/>
        <v>767.2</v>
      </c>
      <c r="DR31" s="326">
        <f t="shared" si="20"/>
        <v>958.32</v>
      </c>
      <c r="DS31" s="326">
        <f t="shared" si="20"/>
        <v>1198.78</v>
      </c>
      <c r="DT31" s="326">
        <f t="shared" si="20"/>
        <v>1329.72</v>
      </c>
      <c r="DU31" s="326">
        <f t="shared" si="20"/>
        <v>1104.81</v>
      </c>
      <c r="DV31" s="326">
        <f t="shared" si="20"/>
        <v>893.42</v>
      </c>
      <c r="DW31" s="326">
        <f t="shared" si="20"/>
        <v>806.59999999999991</v>
      </c>
      <c r="DX31" s="326">
        <f t="shared" si="20"/>
        <v>915.42</v>
      </c>
      <c r="DY31" s="326">
        <f t="shared" si="20"/>
        <v>835.40000000000009</v>
      </c>
      <c r="DZ31" s="326">
        <f t="shared" si="20"/>
        <v>803.40000000000009</v>
      </c>
      <c r="EA31" s="326">
        <f t="shared" si="20"/>
        <v>905.28</v>
      </c>
      <c r="EB31" s="326">
        <f t="shared" si="20"/>
        <v>836.66000000000008</v>
      </c>
      <c r="EC31" s="326">
        <f t="shared" si="20"/>
        <v>770.8</v>
      </c>
      <c r="ED31" s="326">
        <f t="shared" si="20"/>
        <v>962.71999999999991</v>
      </c>
      <c r="EE31" s="326">
        <f t="shared" si="20"/>
        <v>1149.54</v>
      </c>
      <c r="EF31" s="326">
        <f t="shared" si="20"/>
        <v>1399.42</v>
      </c>
      <c r="EG31" s="326">
        <f t="shared" si="20"/>
        <v>1109.8500000000001</v>
      </c>
      <c r="EH31" s="326">
        <f t="shared" si="20"/>
        <v>856.59</v>
      </c>
      <c r="EI31" s="326">
        <f t="shared" si="20"/>
        <v>850.70999999999992</v>
      </c>
      <c r="EJ31" s="326">
        <f t="shared" si="20"/>
        <v>961.4</v>
      </c>
    </row>
    <row r="32" spans="1:140" ht="13.65" customHeight="1" x14ac:dyDescent="0.2">
      <c r="A32" s="441" t="s">
        <v>139</v>
      </c>
      <c r="B32" s="304"/>
      <c r="C32" s="191">
        <f t="shared" ref="C32:AC32" si="26">C13-C51</f>
        <v>-0.54855555555555924</v>
      </c>
      <c r="D32" s="191">
        <f t="shared" ca="1" si="26"/>
        <v>-0.44999999999999574</v>
      </c>
      <c r="E32" s="305">
        <f t="shared" ca="1" si="26"/>
        <v>-0.48058620689654674</v>
      </c>
      <c r="F32" s="191">
        <f t="shared" si="26"/>
        <v>-0.14999999999999858</v>
      </c>
      <c r="G32" s="191">
        <f t="shared" si="26"/>
        <v>-9.9999999999997868E-2</v>
      </c>
      <c r="H32" s="191">
        <f t="shared" si="26"/>
        <v>-0.20000000000000284</v>
      </c>
      <c r="I32" s="191">
        <f t="shared" si="26"/>
        <v>-2.5000000000002132E-2</v>
      </c>
      <c r="J32" s="191">
        <f t="shared" si="26"/>
        <v>-0.20000000000000284</v>
      </c>
      <c r="K32" s="191">
        <f t="shared" si="26"/>
        <v>0.14999999999999858</v>
      </c>
      <c r="L32" s="191">
        <f t="shared" si="26"/>
        <v>0.75</v>
      </c>
      <c r="M32" s="191">
        <f t="shared" si="26"/>
        <v>1.25</v>
      </c>
      <c r="N32" s="191">
        <f t="shared" si="26"/>
        <v>0.71666666666666856</v>
      </c>
      <c r="O32" s="191">
        <f t="shared" si="26"/>
        <v>0.3333333333333357</v>
      </c>
      <c r="P32" s="191">
        <f t="shared" si="26"/>
        <v>0</v>
      </c>
      <c r="Q32" s="191">
        <f t="shared" si="26"/>
        <v>0.5</v>
      </c>
      <c r="R32" s="191">
        <f t="shared" si="26"/>
        <v>0.5</v>
      </c>
      <c r="S32" s="191">
        <f t="shared" si="26"/>
        <v>-0.25</v>
      </c>
      <c r="T32" s="191">
        <f t="shared" si="26"/>
        <v>-0.25</v>
      </c>
      <c r="U32" s="191">
        <f t="shared" si="26"/>
        <v>-0.25</v>
      </c>
      <c r="V32" s="191">
        <f t="shared" si="26"/>
        <v>-0.25</v>
      </c>
      <c r="W32" s="305">
        <f t="shared" si="26"/>
        <v>0.1545098039215631</v>
      </c>
      <c r="X32" s="191">
        <f t="shared" si="26"/>
        <v>0.5</v>
      </c>
      <c r="Y32" s="191">
        <f t="shared" si="26"/>
        <v>0.49926174496643938</v>
      </c>
      <c r="Z32" s="191">
        <f t="shared" si="26"/>
        <v>0.50176470588235134</v>
      </c>
      <c r="AA32" s="191">
        <f t="shared" si="26"/>
        <v>0.50034313725490165</v>
      </c>
      <c r="AB32" s="191">
        <f t="shared" si="26"/>
        <v>0.50085937500000455</v>
      </c>
      <c r="AC32" s="306">
        <f t="shared" ca="1" si="26"/>
        <v>0.4502634293081087</v>
      </c>
      <c r="AD32" s="301"/>
      <c r="AE32" s="301"/>
      <c r="AF32" s="302"/>
      <c r="AG32" s="191">
        <f t="shared" si="18"/>
        <v>695.2</v>
      </c>
      <c r="AH32" s="326">
        <f t="shared" si="24"/>
        <v>623</v>
      </c>
      <c r="AI32" s="326">
        <f t="shared" si="24"/>
        <v>648.9</v>
      </c>
      <c r="AJ32" s="326">
        <f t="shared" si="24"/>
        <v>643.5</v>
      </c>
      <c r="AK32" s="326">
        <f t="shared" si="24"/>
        <v>737</v>
      </c>
      <c r="AL32" s="326">
        <f t="shared" si="24"/>
        <v>800</v>
      </c>
      <c r="AM32" s="326">
        <f t="shared" si="24"/>
        <v>1039.5</v>
      </c>
      <c r="AN32" s="326">
        <f t="shared" si="24"/>
        <v>1226.5</v>
      </c>
      <c r="AO32" s="326">
        <f t="shared" si="24"/>
        <v>945</v>
      </c>
      <c r="AP32" s="326">
        <f t="shared" si="24"/>
        <v>868.25</v>
      </c>
      <c r="AQ32" s="326">
        <f t="shared" si="24"/>
        <v>735</v>
      </c>
      <c r="AR32" s="326">
        <f t="shared" si="24"/>
        <v>813.75</v>
      </c>
      <c r="AS32" s="326">
        <f t="shared" si="24"/>
        <v>874.5</v>
      </c>
      <c r="AT32" s="326">
        <f t="shared" si="24"/>
        <v>765</v>
      </c>
      <c r="AU32" s="326">
        <f t="shared" si="24"/>
        <v>787.5</v>
      </c>
      <c r="AV32" s="326">
        <f t="shared" si="24"/>
        <v>847</v>
      </c>
      <c r="AW32" s="326">
        <f t="shared" si="24"/>
        <v>824.25</v>
      </c>
      <c r="AX32" s="326">
        <f t="shared" si="24"/>
        <v>950.25</v>
      </c>
      <c r="AY32" s="326">
        <f t="shared" si="24"/>
        <v>1270.5</v>
      </c>
      <c r="AZ32" s="326">
        <f t="shared" si="24"/>
        <v>1333.5</v>
      </c>
      <c r="BA32" s="326">
        <f t="shared" si="24"/>
        <v>1060.5</v>
      </c>
      <c r="BB32" s="326">
        <f t="shared" si="24"/>
        <v>897</v>
      </c>
      <c r="BC32" s="326">
        <f t="shared" si="24"/>
        <v>736.25</v>
      </c>
      <c r="BD32" s="326">
        <f t="shared" si="24"/>
        <v>880</v>
      </c>
      <c r="BE32" s="326">
        <f t="shared" si="24"/>
        <v>844.2</v>
      </c>
      <c r="BF32" s="326">
        <f t="shared" si="24"/>
        <v>773.40000000000009</v>
      </c>
      <c r="BG32" s="326">
        <f t="shared" si="24"/>
        <v>871.93</v>
      </c>
      <c r="BH32" s="326">
        <f t="shared" si="24"/>
        <v>856.02</v>
      </c>
      <c r="BI32" s="326">
        <f t="shared" si="24"/>
        <v>793.19999999999993</v>
      </c>
      <c r="BJ32" s="326">
        <f t="shared" si="24"/>
        <v>1005.62</v>
      </c>
      <c r="BK32" s="326">
        <f t="shared" si="24"/>
        <v>1224.93</v>
      </c>
      <c r="BL32" s="326">
        <f t="shared" si="24"/>
        <v>1410.64</v>
      </c>
      <c r="BM32" s="326">
        <f t="shared" si="24"/>
        <v>1070.79</v>
      </c>
      <c r="BN32" s="326">
        <f t="shared" si="24"/>
        <v>826.77</v>
      </c>
      <c r="BO32" s="326">
        <f t="shared" si="24"/>
        <v>821.31</v>
      </c>
      <c r="BP32" s="326">
        <f t="shared" si="24"/>
        <v>928.28</v>
      </c>
      <c r="BQ32" s="326">
        <f t="shared" si="24"/>
        <v>851.13</v>
      </c>
      <c r="BR32" s="326">
        <f t="shared" si="24"/>
        <v>779.80000000000007</v>
      </c>
      <c r="BS32" s="326">
        <f t="shared" si="24"/>
        <v>879.06</v>
      </c>
      <c r="BT32" s="326">
        <f t="shared" si="24"/>
        <v>823.62</v>
      </c>
      <c r="BU32" s="326">
        <f t="shared" si="24"/>
        <v>839.57999999999993</v>
      </c>
      <c r="BV32" s="326">
        <f t="shared" si="24"/>
        <v>1013.54</v>
      </c>
      <c r="BW32" s="326">
        <f t="shared" si="24"/>
        <v>1175.5999999999999</v>
      </c>
      <c r="BX32" s="326">
        <f t="shared" si="24"/>
        <v>1486.2600000000002</v>
      </c>
      <c r="BY32" s="326">
        <f t="shared" si="24"/>
        <v>1078.77</v>
      </c>
      <c r="BZ32" s="326">
        <f t="shared" si="24"/>
        <v>832.8599999999999</v>
      </c>
      <c r="CA32" s="326">
        <f t="shared" si="24"/>
        <v>827.4</v>
      </c>
      <c r="CB32" s="326">
        <f t="shared" si="24"/>
        <v>853.8599999999999</v>
      </c>
      <c r="CC32" s="326">
        <f t="shared" si="24"/>
        <v>856.8</v>
      </c>
      <c r="CD32" s="326">
        <f t="shared" si="24"/>
        <v>785</v>
      </c>
      <c r="CE32" s="326">
        <f t="shared" si="24"/>
        <v>884.81</v>
      </c>
      <c r="CF32" s="326">
        <f t="shared" si="24"/>
        <v>789.80000000000007</v>
      </c>
      <c r="CG32" s="326">
        <f t="shared" si="24"/>
        <v>885.28000000000009</v>
      </c>
      <c r="CH32" s="326">
        <f t="shared" si="24"/>
        <v>1020.36</v>
      </c>
      <c r="CI32" s="326">
        <f t="shared" si="24"/>
        <v>1183.5999999999999</v>
      </c>
      <c r="CJ32" s="326">
        <f t="shared" si="24"/>
        <v>1496.1499999999999</v>
      </c>
      <c r="CK32" s="326">
        <f t="shared" si="24"/>
        <v>1034.4000000000001</v>
      </c>
      <c r="CL32" s="326">
        <f t="shared" si="24"/>
        <v>878.46</v>
      </c>
      <c r="CM32" s="326">
        <f t="shared" si="24"/>
        <v>832.8599999999999</v>
      </c>
      <c r="CN32" s="326">
        <f t="shared" si="24"/>
        <v>818.6</v>
      </c>
      <c r="CO32" s="326">
        <f t="shared" si="24"/>
        <v>904.2</v>
      </c>
      <c r="CP32" s="326">
        <f t="shared" si="24"/>
        <v>790.6</v>
      </c>
      <c r="CQ32" s="326">
        <f t="shared" si="24"/>
        <v>852.28000000000009</v>
      </c>
      <c r="CR32" s="326">
        <f t="shared" si="24"/>
        <v>834.95999999999992</v>
      </c>
      <c r="CS32" s="326">
        <f t="shared" si="24"/>
        <v>891.21999999999991</v>
      </c>
      <c r="CT32" s="326">
        <f t="shared" si="20"/>
        <v>980.49</v>
      </c>
      <c r="CU32" s="326">
        <f t="shared" si="20"/>
        <v>1250.76</v>
      </c>
      <c r="CV32" s="326">
        <f t="shared" si="20"/>
        <v>1505.81</v>
      </c>
      <c r="CW32" s="326">
        <f t="shared" si="20"/>
        <v>988.94999999999993</v>
      </c>
      <c r="CX32" s="326">
        <f t="shared" si="20"/>
        <v>924.14</v>
      </c>
      <c r="CY32" s="326">
        <f t="shared" si="20"/>
        <v>837.9</v>
      </c>
      <c r="CZ32" s="326">
        <f t="shared" si="20"/>
        <v>823.6</v>
      </c>
      <c r="DA32" s="326">
        <f t="shared" si="20"/>
        <v>909.48</v>
      </c>
      <c r="DB32" s="326">
        <f t="shared" si="20"/>
        <v>834.95999999999992</v>
      </c>
      <c r="DC32" s="326">
        <f t="shared" si="20"/>
        <v>818.16</v>
      </c>
      <c r="DD32" s="326">
        <f t="shared" si="20"/>
        <v>879.56</v>
      </c>
      <c r="DE32" s="326">
        <f t="shared" si="20"/>
        <v>855.54000000000008</v>
      </c>
      <c r="DF32" s="326">
        <f t="shared" si="20"/>
        <v>985.95</v>
      </c>
      <c r="DG32" s="326">
        <f t="shared" si="20"/>
        <v>1317.58</v>
      </c>
      <c r="DH32" s="326">
        <f t="shared" si="20"/>
        <v>1382.2199999999998</v>
      </c>
      <c r="DI32" s="326">
        <f t="shared" si="20"/>
        <v>1098.72</v>
      </c>
      <c r="DJ32" s="326">
        <f t="shared" si="20"/>
        <v>928.74</v>
      </c>
      <c r="DK32" s="326">
        <f t="shared" si="20"/>
        <v>762.09</v>
      </c>
      <c r="DL32" s="326">
        <f t="shared" si="20"/>
        <v>910.36</v>
      </c>
      <c r="DM32" s="326">
        <f t="shared" si="20"/>
        <v>871.92000000000007</v>
      </c>
      <c r="DN32" s="326">
        <f t="shared" si="20"/>
        <v>798.8</v>
      </c>
      <c r="DO32" s="326">
        <f t="shared" si="20"/>
        <v>860.86</v>
      </c>
      <c r="DP32" s="326">
        <f t="shared" si="20"/>
        <v>883.52</v>
      </c>
      <c r="DQ32" s="326">
        <f t="shared" si="20"/>
        <v>818.40000000000009</v>
      </c>
      <c r="DR32" s="326">
        <f t="shared" si="20"/>
        <v>1037.3</v>
      </c>
      <c r="DS32" s="326">
        <f t="shared" si="20"/>
        <v>1323.3</v>
      </c>
      <c r="DT32" s="326">
        <f t="shared" si="20"/>
        <v>1388.31</v>
      </c>
      <c r="DU32" s="326">
        <f t="shared" si="20"/>
        <v>1103.55</v>
      </c>
      <c r="DV32" s="326">
        <f t="shared" si="20"/>
        <v>892.32</v>
      </c>
      <c r="DW32" s="326">
        <f t="shared" si="20"/>
        <v>805.6</v>
      </c>
      <c r="DX32" s="326">
        <f t="shared" si="20"/>
        <v>914.32</v>
      </c>
      <c r="DY32" s="326">
        <f t="shared" si="20"/>
        <v>834</v>
      </c>
      <c r="DZ32" s="326">
        <f t="shared" si="20"/>
        <v>802.2</v>
      </c>
      <c r="EA32" s="326">
        <f t="shared" si="20"/>
        <v>904.13000000000011</v>
      </c>
      <c r="EB32" s="326">
        <f t="shared" si="20"/>
        <v>887.26</v>
      </c>
      <c r="EC32" s="326">
        <f t="shared" si="20"/>
        <v>822</v>
      </c>
      <c r="ED32" s="326">
        <f t="shared" si="20"/>
        <v>1041.92</v>
      </c>
      <c r="EE32" s="326">
        <f t="shared" si="20"/>
        <v>1268.6099999999999</v>
      </c>
      <c r="EF32" s="326">
        <f t="shared" si="20"/>
        <v>1460.58</v>
      </c>
      <c r="EG32" s="326">
        <f t="shared" si="20"/>
        <v>1108.3800000000001</v>
      </c>
      <c r="EH32" s="326">
        <f t="shared" si="20"/>
        <v>855.54000000000008</v>
      </c>
      <c r="EI32" s="326">
        <f t="shared" si="20"/>
        <v>849.66</v>
      </c>
      <c r="EJ32" s="326">
        <f t="shared" si="20"/>
        <v>960.0200000000001</v>
      </c>
    </row>
    <row r="33" spans="1:140" ht="13.65" customHeight="1" x14ac:dyDescent="0.2">
      <c r="A33" s="441" t="s">
        <v>137</v>
      </c>
      <c r="B33" s="280"/>
      <c r="C33" s="191">
        <f t="shared" ref="C33:AC33" si="27">C14-C52</f>
        <v>0.23000000000000398</v>
      </c>
      <c r="D33" s="191">
        <f t="shared" ca="1" si="27"/>
        <v>0</v>
      </c>
      <c r="E33" s="305">
        <f t="shared" ca="1" si="27"/>
        <v>7.1379310344827474E-2</v>
      </c>
      <c r="F33" s="191">
        <f t="shared" si="27"/>
        <v>0.25</v>
      </c>
      <c r="G33" s="191">
        <f t="shared" si="27"/>
        <v>0.5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0.4166666666666643</v>
      </c>
      <c r="P33" s="191">
        <f t="shared" si="27"/>
        <v>0.25</v>
      </c>
      <c r="Q33" s="191">
        <f t="shared" si="27"/>
        <v>0</v>
      </c>
      <c r="R33" s="191">
        <f t="shared" si="27"/>
        <v>1</v>
      </c>
      <c r="S33" s="191">
        <f t="shared" si="27"/>
        <v>-0.25</v>
      </c>
      <c r="T33" s="191">
        <f t="shared" si="27"/>
        <v>-0.25</v>
      </c>
      <c r="U33" s="191">
        <f t="shared" si="27"/>
        <v>-0.25</v>
      </c>
      <c r="V33" s="191">
        <f t="shared" si="27"/>
        <v>-0.25</v>
      </c>
      <c r="W33" s="305">
        <f t="shared" si="27"/>
        <v>8.0392156862743036E-2</v>
      </c>
      <c r="X33" s="191">
        <f t="shared" si="27"/>
        <v>-0.25</v>
      </c>
      <c r="Y33" s="191">
        <f t="shared" si="27"/>
        <v>-0.25</v>
      </c>
      <c r="Z33" s="191">
        <f t="shared" si="27"/>
        <v>-0.25</v>
      </c>
      <c r="AA33" s="191">
        <f t="shared" si="27"/>
        <v>-0.24978431372549181</v>
      </c>
      <c r="AB33" s="191">
        <f t="shared" si="27"/>
        <v>-0.25332031249999432</v>
      </c>
      <c r="AC33" s="306">
        <f t="shared" ca="1" si="27"/>
        <v>-0.21006016330038335</v>
      </c>
      <c r="AD33" s="301"/>
      <c r="AE33" s="301"/>
      <c r="AF33" s="302"/>
      <c r="AG33" s="191">
        <f t="shared" si="18"/>
        <v>649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1193.5</v>
      </c>
      <c r="AN33" s="326">
        <f t="shared" si="24"/>
        <v>1320</v>
      </c>
      <c r="AO33" s="326">
        <f t="shared" si="24"/>
        <v>950</v>
      </c>
      <c r="AP33" s="326">
        <f t="shared" si="24"/>
        <v>833.75</v>
      </c>
      <c r="AQ33" s="326">
        <f t="shared" si="24"/>
        <v>685</v>
      </c>
      <c r="AR33" s="326">
        <f t="shared" si="24"/>
        <v>745.5</v>
      </c>
      <c r="AS33" s="326">
        <f t="shared" si="24"/>
        <v>781</v>
      </c>
      <c r="AT33" s="326">
        <f t="shared" si="24"/>
        <v>710</v>
      </c>
      <c r="AU33" s="326">
        <f t="shared" si="24"/>
        <v>745.5</v>
      </c>
      <c r="AV33" s="326">
        <f t="shared" si="24"/>
        <v>748</v>
      </c>
      <c r="AW33" s="326">
        <f t="shared" si="24"/>
        <v>735</v>
      </c>
      <c r="AX33" s="326">
        <f t="shared" si="24"/>
        <v>871.5</v>
      </c>
      <c r="AY33" s="326">
        <f t="shared" si="24"/>
        <v>1177</v>
      </c>
      <c r="AZ33" s="326">
        <f t="shared" si="24"/>
        <v>1333.5</v>
      </c>
      <c r="BA33" s="326">
        <f t="shared" si="24"/>
        <v>1050</v>
      </c>
      <c r="BB33" s="326">
        <f t="shared" si="24"/>
        <v>851</v>
      </c>
      <c r="BC33" s="326">
        <f t="shared" si="24"/>
        <v>684</v>
      </c>
      <c r="BD33" s="326">
        <f t="shared" si="24"/>
        <v>781</v>
      </c>
      <c r="BE33" s="326">
        <f t="shared" si="24"/>
        <v>760.41</v>
      </c>
      <c r="BF33" s="326">
        <f t="shared" si="24"/>
        <v>724.2</v>
      </c>
      <c r="BG33" s="326">
        <f t="shared" si="24"/>
        <v>832.83</v>
      </c>
      <c r="BH33" s="326">
        <f t="shared" si="24"/>
        <v>766.04</v>
      </c>
      <c r="BI33" s="326">
        <f t="shared" si="24"/>
        <v>714.80000000000007</v>
      </c>
      <c r="BJ33" s="326">
        <f t="shared" si="24"/>
        <v>918.94</v>
      </c>
      <c r="BK33" s="326">
        <f t="shared" si="24"/>
        <v>1110.69</v>
      </c>
      <c r="BL33" s="326">
        <f t="shared" si="24"/>
        <v>1367.52</v>
      </c>
      <c r="BM33" s="326">
        <f t="shared" si="24"/>
        <v>1042.6499999999999</v>
      </c>
      <c r="BN33" s="326">
        <f t="shared" si="24"/>
        <v>789.6</v>
      </c>
      <c r="BO33" s="326">
        <f t="shared" si="24"/>
        <v>770.07</v>
      </c>
      <c r="BP33" s="326">
        <f t="shared" si="24"/>
        <v>832.83</v>
      </c>
      <c r="BQ33" s="326">
        <f t="shared" si="24"/>
        <v>765.87</v>
      </c>
      <c r="BR33" s="326">
        <f t="shared" si="24"/>
        <v>729.4</v>
      </c>
      <c r="BS33" s="326">
        <f t="shared" si="24"/>
        <v>838.81</v>
      </c>
      <c r="BT33" s="326">
        <f t="shared" si="24"/>
        <v>736.47</v>
      </c>
      <c r="BU33" s="326">
        <f t="shared" si="24"/>
        <v>756</v>
      </c>
      <c r="BV33" s="326">
        <f t="shared" si="24"/>
        <v>925.54</v>
      </c>
      <c r="BW33" s="326">
        <f t="shared" si="24"/>
        <v>1065.4000000000001</v>
      </c>
      <c r="BX33" s="326">
        <f t="shared" si="24"/>
        <v>1440.03</v>
      </c>
      <c r="BY33" s="326">
        <f t="shared" si="24"/>
        <v>1050.21</v>
      </c>
      <c r="BZ33" s="326">
        <f t="shared" si="24"/>
        <v>795.27</v>
      </c>
      <c r="CA33" s="326">
        <f t="shared" si="24"/>
        <v>775.74</v>
      </c>
      <c r="CB33" s="326">
        <f t="shared" si="24"/>
        <v>765.87</v>
      </c>
      <c r="CC33" s="326">
        <f t="shared" si="24"/>
        <v>771.32999999999993</v>
      </c>
      <c r="CD33" s="326">
        <f t="shared" si="24"/>
        <v>734.59999999999991</v>
      </c>
      <c r="CE33" s="326">
        <f t="shared" si="24"/>
        <v>844.79</v>
      </c>
      <c r="CF33" s="326">
        <f t="shared" si="24"/>
        <v>706.4</v>
      </c>
      <c r="CG33" s="326">
        <f t="shared" si="24"/>
        <v>797.71999999999991</v>
      </c>
      <c r="CH33" s="326">
        <f t="shared" si="24"/>
        <v>932.36</v>
      </c>
      <c r="CI33" s="326">
        <f t="shared" si="24"/>
        <v>1073.1999999999998</v>
      </c>
      <c r="CJ33" s="326">
        <f t="shared" si="24"/>
        <v>1450.38</v>
      </c>
      <c r="CK33" s="326">
        <f t="shared" si="24"/>
        <v>1007.4</v>
      </c>
      <c r="CL33" s="326">
        <f t="shared" si="24"/>
        <v>839.3</v>
      </c>
      <c r="CM33" s="326">
        <f t="shared" si="24"/>
        <v>781.41</v>
      </c>
      <c r="CN33" s="326">
        <f t="shared" si="24"/>
        <v>734.80000000000007</v>
      </c>
      <c r="CO33" s="326">
        <f t="shared" si="24"/>
        <v>814</v>
      </c>
      <c r="CP33" s="326">
        <f t="shared" si="24"/>
        <v>740</v>
      </c>
      <c r="CQ33" s="326">
        <f t="shared" si="24"/>
        <v>814</v>
      </c>
      <c r="CR33" s="326">
        <f t="shared" si="24"/>
        <v>747.18</v>
      </c>
      <c r="CS33" s="326">
        <f t="shared" ref="CS33:EJ34" si="28">CS14*CS$5</f>
        <v>803.44</v>
      </c>
      <c r="CT33" s="326">
        <f t="shared" si="28"/>
        <v>896.28</v>
      </c>
      <c r="CU33" s="326">
        <f t="shared" si="28"/>
        <v>1134.8399999999999</v>
      </c>
      <c r="CV33" s="326">
        <f t="shared" si="28"/>
        <v>1460.73</v>
      </c>
      <c r="CW33" s="326">
        <f t="shared" si="28"/>
        <v>963.86999999999989</v>
      </c>
      <c r="CX33" s="326">
        <f t="shared" si="28"/>
        <v>883.66000000000008</v>
      </c>
      <c r="CY33" s="326">
        <f t="shared" si="28"/>
        <v>786.87</v>
      </c>
      <c r="CZ33" s="326">
        <f t="shared" si="28"/>
        <v>740</v>
      </c>
      <c r="DA33" s="326">
        <f t="shared" si="28"/>
        <v>819.71999999999991</v>
      </c>
      <c r="DB33" s="326">
        <f t="shared" si="28"/>
        <v>782.45999999999992</v>
      </c>
      <c r="DC33" s="326">
        <f t="shared" si="28"/>
        <v>782.45999999999992</v>
      </c>
      <c r="DD33" s="326">
        <f t="shared" si="28"/>
        <v>788.26</v>
      </c>
      <c r="DE33" s="326">
        <f t="shared" si="28"/>
        <v>772.38</v>
      </c>
      <c r="DF33" s="326">
        <f t="shared" si="28"/>
        <v>902.57999999999993</v>
      </c>
      <c r="DG33" s="326">
        <f t="shared" si="28"/>
        <v>1197.46</v>
      </c>
      <c r="DH33" s="326">
        <f t="shared" si="28"/>
        <v>1343.16</v>
      </c>
      <c r="DI33" s="326">
        <f t="shared" si="28"/>
        <v>1072.8900000000001</v>
      </c>
      <c r="DJ33" s="326">
        <f t="shared" si="28"/>
        <v>889.86999999999989</v>
      </c>
      <c r="DK33" s="326">
        <f t="shared" si="28"/>
        <v>717.06000000000006</v>
      </c>
      <c r="DL33" s="326">
        <f t="shared" si="28"/>
        <v>819.71999999999991</v>
      </c>
      <c r="DM33" s="326">
        <f t="shared" si="28"/>
        <v>787.92000000000007</v>
      </c>
      <c r="DN33" s="326">
        <f t="shared" si="28"/>
        <v>750.40000000000009</v>
      </c>
      <c r="DO33" s="326">
        <f t="shared" si="28"/>
        <v>825.44</v>
      </c>
      <c r="DP33" s="326">
        <f t="shared" si="28"/>
        <v>793.76</v>
      </c>
      <c r="DQ33" s="326">
        <f t="shared" si="28"/>
        <v>740.8</v>
      </c>
      <c r="DR33" s="326">
        <f t="shared" si="28"/>
        <v>952.16000000000008</v>
      </c>
      <c r="DS33" s="326">
        <f t="shared" si="28"/>
        <v>1205.8200000000002</v>
      </c>
      <c r="DT33" s="326">
        <f t="shared" si="28"/>
        <v>1352.61</v>
      </c>
      <c r="DU33" s="326">
        <f t="shared" si="28"/>
        <v>1080.45</v>
      </c>
      <c r="DV33" s="326">
        <f t="shared" si="28"/>
        <v>857.12</v>
      </c>
      <c r="DW33" s="326">
        <f t="shared" si="28"/>
        <v>760</v>
      </c>
      <c r="DX33" s="326">
        <f t="shared" si="28"/>
        <v>825.44</v>
      </c>
      <c r="DY33" s="326">
        <f t="shared" si="28"/>
        <v>755.6</v>
      </c>
      <c r="DZ33" s="326">
        <f t="shared" si="28"/>
        <v>755.6</v>
      </c>
      <c r="EA33" s="326">
        <f t="shared" si="28"/>
        <v>868.94</v>
      </c>
      <c r="EB33" s="326">
        <f t="shared" si="28"/>
        <v>799.26</v>
      </c>
      <c r="EC33" s="326">
        <f t="shared" si="28"/>
        <v>746</v>
      </c>
      <c r="ED33" s="326">
        <f t="shared" si="28"/>
        <v>958.98</v>
      </c>
      <c r="EE33" s="326">
        <f t="shared" si="28"/>
        <v>1158.99</v>
      </c>
      <c r="EF33" s="326">
        <f t="shared" si="28"/>
        <v>1426.92</v>
      </c>
      <c r="EG33" s="326">
        <f t="shared" si="28"/>
        <v>1088.01</v>
      </c>
      <c r="EH33" s="326">
        <f t="shared" si="28"/>
        <v>824.04000000000008</v>
      </c>
      <c r="EI33" s="326">
        <f t="shared" si="28"/>
        <v>803.67000000000007</v>
      </c>
      <c r="EJ33" s="326">
        <f t="shared" si="28"/>
        <v>869.17</v>
      </c>
    </row>
    <row r="34" spans="1:140" ht="13.65" customHeight="1" thickBot="1" x14ac:dyDescent="0.25">
      <c r="A34" s="442" t="s">
        <v>141</v>
      </c>
      <c r="B34" s="309"/>
      <c r="C34" s="204">
        <f t="shared" ref="C34:AC34" si="29">C15-C53</f>
        <v>0.23000000000000398</v>
      </c>
      <c r="D34" s="204">
        <f t="shared" ca="1" si="29"/>
        <v>0</v>
      </c>
      <c r="E34" s="310">
        <f t="shared" ca="1" si="29"/>
        <v>7.1379310344827474E-2</v>
      </c>
      <c r="F34" s="204">
        <f t="shared" si="29"/>
        <v>0.25</v>
      </c>
      <c r="G34" s="204">
        <f t="shared" si="29"/>
        <v>0.5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0.4166666666666643</v>
      </c>
      <c r="P34" s="204">
        <f t="shared" si="29"/>
        <v>0.25</v>
      </c>
      <c r="Q34" s="204">
        <f t="shared" si="29"/>
        <v>0</v>
      </c>
      <c r="R34" s="204">
        <f t="shared" si="29"/>
        <v>1</v>
      </c>
      <c r="S34" s="204">
        <f t="shared" si="29"/>
        <v>-0.25</v>
      </c>
      <c r="T34" s="204">
        <f t="shared" si="29"/>
        <v>-0.25</v>
      </c>
      <c r="U34" s="204">
        <f t="shared" si="29"/>
        <v>-0.25</v>
      </c>
      <c r="V34" s="204">
        <f t="shared" si="29"/>
        <v>-0.25</v>
      </c>
      <c r="W34" s="310">
        <f t="shared" si="29"/>
        <v>8.0392156862743036E-2</v>
      </c>
      <c r="X34" s="204">
        <f t="shared" si="29"/>
        <v>-0.25</v>
      </c>
      <c r="Y34" s="204">
        <f t="shared" si="29"/>
        <v>-0.25</v>
      </c>
      <c r="Z34" s="204">
        <f t="shared" si="29"/>
        <v>-0.25</v>
      </c>
      <c r="AA34" s="204">
        <f t="shared" si="29"/>
        <v>-0.24978431372549181</v>
      </c>
      <c r="AB34" s="204">
        <f t="shared" si="29"/>
        <v>-0.25332031250000142</v>
      </c>
      <c r="AC34" s="311">
        <f t="shared" ca="1" si="29"/>
        <v>-0.21006016330038335</v>
      </c>
      <c r="AD34" s="301"/>
      <c r="AE34" s="301"/>
      <c r="AF34" s="302"/>
      <c r="AG34" s="191">
        <f t="shared" si="18"/>
        <v>682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1347.5</v>
      </c>
      <c r="AN34" s="326">
        <f t="shared" si="30"/>
        <v>1540</v>
      </c>
      <c r="AO34" s="326">
        <f t="shared" si="30"/>
        <v>1090</v>
      </c>
      <c r="AP34" s="326">
        <f t="shared" si="30"/>
        <v>891.25</v>
      </c>
      <c r="AQ34" s="326">
        <f t="shared" si="30"/>
        <v>725</v>
      </c>
      <c r="AR34" s="326">
        <f t="shared" si="30"/>
        <v>787.5</v>
      </c>
      <c r="AS34" s="326">
        <f t="shared" si="30"/>
        <v>825</v>
      </c>
      <c r="AT34" s="326">
        <f t="shared" si="30"/>
        <v>750</v>
      </c>
      <c r="AU34" s="326">
        <f t="shared" si="30"/>
        <v>787.5</v>
      </c>
      <c r="AV34" s="326">
        <f t="shared" si="30"/>
        <v>792</v>
      </c>
      <c r="AW34" s="326">
        <f t="shared" si="30"/>
        <v>777</v>
      </c>
      <c r="AX34" s="326">
        <f t="shared" si="30"/>
        <v>966</v>
      </c>
      <c r="AY34" s="326">
        <f t="shared" si="30"/>
        <v>1309</v>
      </c>
      <c r="AZ34" s="326">
        <f t="shared" si="30"/>
        <v>1501.5</v>
      </c>
      <c r="BA34" s="326">
        <f t="shared" si="30"/>
        <v>1176</v>
      </c>
      <c r="BB34" s="326">
        <f t="shared" si="30"/>
        <v>902.75</v>
      </c>
      <c r="BC34" s="326">
        <f t="shared" si="30"/>
        <v>717.25</v>
      </c>
      <c r="BD34" s="326">
        <f t="shared" si="30"/>
        <v>814</v>
      </c>
      <c r="BE34" s="326">
        <f t="shared" si="30"/>
        <v>806.6099999999999</v>
      </c>
      <c r="BF34" s="326">
        <f t="shared" si="30"/>
        <v>768.19999999999993</v>
      </c>
      <c r="BG34" s="326">
        <f t="shared" si="30"/>
        <v>883.43</v>
      </c>
      <c r="BH34" s="326">
        <f t="shared" si="30"/>
        <v>814.44</v>
      </c>
      <c r="BI34" s="326">
        <f t="shared" si="30"/>
        <v>758.8</v>
      </c>
      <c r="BJ34" s="326">
        <f t="shared" si="30"/>
        <v>1014.2</v>
      </c>
      <c r="BK34" s="326">
        <f t="shared" si="30"/>
        <v>1228.29</v>
      </c>
      <c r="BL34" s="326">
        <f t="shared" si="30"/>
        <v>1528.12</v>
      </c>
      <c r="BM34" s="326">
        <f t="shared" si="30"/>
        <v>1160.25</v>
      </c>
      <c r="BN34" s="326">
        <f t="shared" si="30"/>
        <v>840.20999999999992</v>
      </c>
      <c r="BO34" s="326">
        <f t="shared" si="30"/>
        <v>811.65</v>
      </c>
      <c r="BP34" s="326">
        <f t="shared" si="30"/>
        <v>873.54</v>
      </c>
      <c r="BQ34" s="326">
        <f t="shared" si="30"/>
        <v>814.59</v>
      </c>
      <c r="BR34" s="326">
        <f t="shared" si="30"/>
        <v>775.8</v>
      </c>
      <c r="BS34" s="326">
        <f t="shared" si="30"/>
        <v>892.17</v>
      </c>
      <c r="BT34" s="326">
        <f t="shared" si="30"/>
        <v>785.19</v>
      </c>
      <c r="BU34" s="326">
        <f t="shared" si="30"/>
        <v>804.72</v>
      </c>
      <c r="BV34" s="326">
        <f t="shared" si="30"/>
        <v>1016.4000000000001</v>
      </c>
      <c r="BW34" s="326">
        <f t="shared" si="30"/>
        <v>1169.4000000000001</v>
      </c>
      <c r="BX34" s="326">
        <f t="shared" si="30"/>
        <v>1592.75</v>
      </c>
      <c r="BY34" s="326">
        <f t="shared" si="30"/>
        <v>1159.4100000000001</v>
      </c>
      <c r="BZ34" s="326">
        <f t="shared" si="30"/>
        <v>847.77</v>
      </c>
      <c r="CA34" s="326">
        <f t="shared" si="30"/>
        <v>820.68</v>
      </c>
      <c r="CB34" s="326">
        <f t="shared" si="30"/>
        <v>807.03</v>
      </c>
      <c r="CC34" s="326">
        <f t="shared" si="30"/>
        <v>822.15</v>
      </c>
      <c r="CD34" s="326">
        <f t="shared" si="30"/>
        <v>783</v>
      </c>
      <c r="CE34" s="326">
        <f t="shared" si="30"/>
        <v>900.44999999999993</v>
      </c>
      <c r="CF34" s="326">
        <f t="shared" si="30"/>
        <v>754.80000000000007</v>
      </c>
      <c r="CG34" s="326">
        <f t="shared" si="30"/>
        <v>850.96</v>
      </c>
      <c r="CH34" s="326">
        <f t="shared" si="30"/>
        <v>1019.48</v>
      </c>
      <c r="CI34" s="326">
        <f t="shared" si="30"/>
        <v>1170.4000000000001</v>
      </c>
      <c r="CJ34" s="326">
        <f t="shared" si="30"/>
        <v>1590.22</v>
      </c>
      <c r="CK34" s="326">
        <f t="shared" si="30"/>
        <v>1104.5999999999999</v>
      </c>
      <c r="CL34" s="326">
        <f t="shared" si="30"/>
        <v>895.83999999999992</v>
      </c>
      <c r="CM34" s="326">
        <f t="shared" si="30"/>
        <v>828.87</v>
      </c>
      <c r="CN34" s="326">
        <f t="shared" si="30"/>
        <v>777</v>
      </c>
      <c r="CO34" s="326">
        <f t="shared" si="30"/>
        <v>867.90000000000009</v>
      </c>
      <c r="CP34" s="326">
        <f t="shared" si="30"/>
        <v>789</v>
      </c>
      <c r="CQ34" s="326">
        <f t="shared" si="30"/>
        <v>867.90000000000009</v>
      </c>
      <c r="CR34" s="326">
        <f t="shared" si="30"/>
        <v>798.84</v>
      </c>
      <c r="CS34" s="326">
        <f t="shared" si="30"/>
        <v>857.33999999999992</v>
      </c>
      <c r="CT34" s="326">
        <f t="shared" si="28"/>
        <v>976.92000000000007</v>
      </c>
      <c r="CU34" s="326">
        <f t="shared" si="28"/>
        <v>1232.28</v>
      </c>
      <c r="CV34" s="326">
        <f t="shared" si="28"/>
        <v>1592.75</v>
      </c>
      <c r="CW34" s="326">
        <f t="shared" si="28"/>
        <v>1052.03</v>
      </c>
      <c r="CX34" s="326">
        <f t="shared" si="28"/>
        <v>943</v>
      </c>
      <c r="CY34" s="326">
        <f t="shared" si="28"/>
        <v>835.38</v>
      </c>
      <c r="CZ34" s="326">
        <f t="shared" si="28"/>
        <v>783.40000000000009</v>
      </c>
      <c r="DA34" s="326">
        <f t="shared" si="28"/>
        <v>873.83999999999992</v>
      </c>
      <c r="DB34" s="326">
        <f t="shared" si="28"/>
        <v>834.12</v>
      </c>
      <c r="DC34" s="326">
        <f t="shared" si="28"/>
        <v>834.12</v>
      </c>
      <c r="DD34" s="326">
        <f t="shared" si="28"/>
        <v>842.59999999999991</v>
      </c>
      <c r="DE34" s="326">
        <f t="shared" si="28"/>
        <v>824.25</v>
      </c>
      <c r="DF34" s="326">
        <f t="shared" si="28"/>
        <v>981.12</v>
      </c>
      <c r="DG34" s="326">
        <f t="shared" si="28"/>
        <v>1295.8</v>
      </c>
      <c r="DH34" s="326">
        <f t="shared" si="28"/>
        <v>1458.24</v>
      </c>
      <c r="DI34" s="326">
        <f t="shared" si="28"/>
        <v>1166.76</v>
      </c>
      <c r="DJ34" s="326">
        <f t="shared" si="28"/>
        <v>949.21</v>
      </c>
      <c r="DK34" s="326">
        <f t="shared" si="28"/>
        <v>761.33</v>
      </c>
      <c r="DL34" s="326">
        <f t="shared" si="28"/>
        <v>868.12</v>
      </c>
      <c r="DM34" s="326">
        <f t="shared" si="28"/>
        <v>839.79000000000008</v>
      </c>
      <c r="DN34" s="326">
        <f t="shared" si="28"/>
        <v>799.80000000000007</v>
      </c>
      <c r="DO34" s="326">
        <f t="shared" si="28"/>
        <v>879.78000000000009</v>
      </c>
      <c r="DP34" s="326">
        <f t="shared" si="28"/>
        <v>848.09999999999991</v>
      </c>
      <c r="DQ34" s="326">
        <f t="shared" si="28"/>
        <v>790.19999999999993</v>
      </c>
      <c r="DR34" s="326">
        <f t="shared" si="28"/>
        <v>1032.46</v>
      </c>
      <c r="DS34" s="326">
        <f t="shared" si="28"/>
        <v>1300.42</v>
      </c>
      <c r="DT34" s="326">
        <f t="shared" si="28"/>
        <v>1462.44</v>
      </c>
      <c r="DU34" s="326">
        <f t="shared" si="28"/>
        <v>1170.96</v>
      </c>
      <c r="DV34" s="326">
        <f t="shared" si="28"/>
        <v>913.66000000000008</v>
      </c>
      <c r="DW34" s="326">
        <f t="shared" si="28"/>
        <v>806.80000000000007</v>
      </c>
      <c r="DX34" s="326">
        <f t="shared" si="28"/>
        <v>874.28000000000009</v>
      </c>
      <c r="DY34" s="326">
        <f t="shared" si="28"/>
        <v>804</v>
      </c>
      <c r="DZ34" s="326">
        <f t="shared" si="28"/>
        <v>804</v>
      </c>
      <c r="EA34" s="326">
        <f t="shared" si="28"/>
        <v>924.83</v>
      </c>
      <c r="EB34" s="326">
        <f t="shared" si="28"/>
        <v>852.71999999999991</v>
      </c>
      <c r="EC34" s="326">
        <f t="shared" si="28"/>
        <v>794.59999999999991</v>
      </c>
      <c r="ED34" s="326">
        <f t="shared" si="28"/>
        <v>1035.98</v>
      </c>
      <c r="EE34" s="326">
        <f t="shared" si="28"/>
        <v>1244.8800000000001</v>
      </c>
      <c r="EF34" s="326">
        <f t="shared" si="28"/>
        <v>1535.6</v>
      </c>
      <c r="EG34" s="326">
        <f t="shared" si="28"/>
        <v>1174.1099999999999</v>
      </c>
      <c r="EH34" s="326">
        <f t="shared" si="28"/>
        <v>876.95999999999992</v>
      </c>
      <c r="EI34" s="326">
        <f t="shared" si="28"/>
        <v>852.18</v>
      </c>
      <c r="EJ34" s="326">
        <f t="shared" si="28"/>
        <v>919.7700000000001</v>
      </c>
    </row>
    <row r="35" spans="1:140" ht="13.65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65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65" customHeight="1" thickBot="1" x14ac:dyDescent="0.25">
      <c r="A37" s="315" t="s">
        <v>134</v>
      </c>
      <c r="B37" s="316"/>
      <c r="C37" s="317">
        <f t="shared" ref="C37:AC37" si="31">C18-C56</f>
        <v>6.5611117977566167</v>
      </c>
      <c r="D37" s="317">
        <f t="shared" ca="1" si="31"/>
        <v>7.5387254501343151</v>
      </c>
      <c r="E37" s="318">
        <f t="shared" ca="1" si="31"/>
        <v>7.2353281097412321</v>
      </c>
      <c r="F37" s="317">
        <f t="shared" si="31"/>
        <v>3.9999991107837758</v>
      </c>
      <c r="G37" s="317">
        <f t="shared" si="31"/>
        <v>4.4999982215675516</v>
      </c>
      <c r="H37" s="317">
        <f t="shared" si="31"/>
        <v>3.5</v>
      </c>
      <c r="I37" s="317">
        <f t="shared" si="31"/>
        <v>3.9249999999999972</v>
      </c>
      <c r="J37" s="317">
        <f t="shared" si="31"/>
        <v>3.5</v>
      </c>
      <c r="K37" s="317">
        <f t="shared" si="31"/>
        <v>4.3500000000000014</v>
      </c>
      <c r="L37" s="317">
        <f t="shared" si="31"/>
        <v>4.2000000000000028</v>
      </c>
      <c r="M37" s="317">
        <f t="shared" si="31"/>
        <v>4</v>
      </c>
      <c r="N37" s="317">
        <f t="shared" si="31"/>
        <v>4.1833333333333371</v>
      </c>
      <c r="O37" s="317">
        <f t="shared" si="31"/>
        <v>2.2113947724966891</v>
      </c>
      <c r="P37" s="317">
        <f t="shared" si="31"/>
        <v>2.2525263071839063</v>
      </c>
      <c r="Q37" s="317">
        <f t="shared" si="31"/>
        <v>2.1911570963990172</v>
      </c>
      <c r="R37" s="317">
        <f t="shared" si="31"/>
        <v>2.1905009139071723</v>
      </c>
      <c r="S37" s="317">
        <f t="shared" si="31"/>
        <v>2.4471810355797174</v>
      </c>
      <c r="T37" s="317">
        <f t="shared" si="31"/>
        <v>2.5259509424369284</v>
      </c>
      <c r="U37" s="317">
        <f t="shared" si="31"/>
        <v>2.558588842025614</v>
      </c>
      <c r="V37" s="317">
        <f t="shared" si="31"/>
        <v>2.257003322276617</v>
      </c>
      <c r="W37" s="318">
        <f t="shared" si="31"/>
        <v>3.1719087541796824</v>
      </c>
      <c r="X37" s="317">
        <f t="shared" si="31"/>
        <v>1.0978064672470111</v>
      </c>
      <c r="Y37" s="317">
        <f t="shared" si="31"/>
        <v>0.41178350760605298</v>
      </c>
      <c r="Z37" s="317">
        <f t="shared" si="31"/>
        <v>0.33864146397043982</v>
      </c>
      <c r="AA37" s="317">
        <f t="shared" si="31"/>
        <v>-0.70740210658078695</v>
      </c>
      <c r="AB37" s="317">
        <f t="shared" si="31"/>
        <v>-1.3552593200226255</v>
      </c>
      <c r="AC37" s="320">
        <f t="shared" ca="1" si="31"/>
        <v>0.17995123183036554</v>
      </c>
      <c r="AD37" s="301"/>
      <c r="AE37" s="301"/>
      <c r="AF37" s="302"/>
      <c r="AG37" s="191">
        <f>AG18*AG$5</f>
        <v>1496.5856170654297</v>
      </c>
      <c r="AH37" s="326">
        <f t="shared" ref="AH37:CS37" si="32">AH18*AH$5</f>
        <v>1347.5997924804688</v>
      </c>
      <c r="AI37" s="326">
        <f t="shared" si="32"/>
        <v>1408.0301971435547</v>
      </c>
      <c r="AJ37" s="326">
        <f t="shared" si="32"/>
        <v>1240.8939773559571</v>
      </c>
      <c r="AK37" s="326">
        <f t="shared" si="32"/>
        <v>1260.5843566894532</v>
      </c>
      <c r="AL37" s="326">
        <f t="shared" si="32"/>
        <v>1163.0878448486328</v>
      </c>
      <c r="AM37" s="326">
        <f t="shared" si="32"/>
        <v>1128.187467336046</v>
      </c>
      <c r="AN37" s="326">
        <f t="shared" si="32"/>
        <v>1145.3273162258602</v>
      </c>
      <c r="AO37" s="326">
        <f t="shared" si="32"/>
        <v>1045.7924052006219</v>
      </c>
      <c r="AP37" s="326">
        <f t="shared" si="32"/>
        <v>1408.3544414469623</v>
      </c>
      <c r="AQ37" s="326">
        <f t="shared" si="32"/>
        <v>1344.2618922579632</v>
      </c>
      <c r="AR37" s="326">
        <f t="shared" si="32"/>
        <v>1499.1075382551167</v>
      </c>
      <c r="AS37" s="326">
        <f t="shared" si="32"/>
        <v>1164.6358478472357</v>
      </c>
      <c r="AT37" s="326">
        <f t="shared" si="32"/>
        <v>1034.469776490268</v>
      </c>
      <c r="AU37" s="326">
        <f t="shared" si="32"/>
        <v>1050.4962405978663</v>
      </c>
      <c r="AV37" s="326">
        <f t="shared" si="32"/>
        <v>1059.5509048332292</v>
      </c>
      <c r="AW37" s="326">
        <f t="shared" si="32"/>
        <v>1013.0541702861403</v>
      </c>
      <c r="AX37" s="326">
        <f t="shared" si="32"/>
        <v>1023.2064430200268</v>
      </c>
      <c r="AY37" s="326">
        <f t="shared" si="32"/>
        <v>1084.3528504407479</v>
      </c>
      <c r="AZ37" s="326">
        <f t="shared" si="32"/>
        <v>1045.9134547383362</v>
      </c>
      <c r="BA37" s="326">
        <f t="shared" si="32"/>
        <v>1048.6085114694711</v>
      </c>
      <c r="BB37" s="326">
        <f t="shared" si="32"/>
        <v>1164.1159760031094</v>
      </c>
      <c r="BC37" s="326">
        <f t="shared" si="32"/>
        <v>1017.9647207142357</v>
      </c>
      <c r="BD37" s="326">
        <f t="shared" si="32"/>
        <v>1233.7632556682861</v>
      </c>
      <c r="BE37" s="326">
        <f t="shared" si="32"/>
        <v>1140.3875537523363</v>
      </c>
      <c r="BF37" s="326">
        <f t="shared" si="32"/>
        <v>1059.870364763784</v>
      </c>
      <c r="BG37" s="326">
        <f t="shared" si="32"/>
        <v>1170.6479339141638</v>
      </c>
      <c r="BH37" s="326">
        <f t="shared" si="32"/>
        <v>1048.298868783992</v>
      </c>
      <c r="BI37" s="326">
        <f t="shared" si="32"/>
        <v>954.07684989882114</v>
      </c>
      <c r="BJ37" s="326">
        <f t="shared" si="32"/>
        <v>1062.852737439008</v>
      </c>
      <c r="BK37" s="326">
        <f t="shared" si="32"/>
        <v>1028.0012451357145</v>
      </c>
      <c r="BL37" s="326">
        <f t="shared" si="32"/>
        <v>1089.4199193630216</v>
      </c>
      <c r="BM37" s="326">
        <f t="shared" si="32"/>
        <v>1034.338618247657</v>
      </c>
      <c r="BN37" s="326">
        <f t="shared" si="32"/>
        <v>1038.543553731339</v>
      </c>
      <c r="BO37" s="326">
        <f t="shared" si="32"/>
        <v>1103.2842363923373</v>
      </c>
      <c r="BP37" s="326">
        <f t="shared" si="32"/>
        <v>1264.8950760517346</v>
      </c>
      <c r="BQ37" s="326">
        <f t="shared" si="32"/>
        <v>1110.493630240092</v>
      </c>
      <c r="BR37" s="326">
        <f t="shared" si="32"/>
        <v>1032.6906312699809</v>
      </c>
      <c r="BS37" s="326">
        <f t="shared" si="32"/>
        <v>1141.8111437994396</v>
      </c>
      <c r="BT37" s="326">
        <f t="shared" si="32"/>
        <v>977.7646178945796</v>
      </c>
      <c r="BU37" s="326">
        <f t="shared" si="32"/>
        <v>978.84755764504564</v>
      </c>
      <c r="BV37" s="326">
        <f t="shared" si="32"/>
        <v>1038.1663134979631</v>
      </c>
      <c r="BW37" s="326">
        <f t="shared" si="32"/>
        <v>955.9825666752422</v>
      </c>
      <c r="BX37" s="326">
        <f t="shared" si="32"/>
        <v>1111.7854296460719</v>
      </c>
      <c r="BY37" s="326">
        <f t="shared" si="32"/>
        <v>1009.8564655421867</v>
      </c>
      <c r="BZ37" s="326">
        <f t="shared" si="32"/>
        <v>1013.8593996543045</v>
      </c>
      <c r="CA37" s="326">
        <f t="shared" si="32"/>
        <v>1072.3048004617042</v>
      </c>
      <c r="CB37" s="326">
        <f t="shared" si="32"/>
        <v>1121.5531804482223</v>
      </c>
      <c r="CC37" s="326">
        <f t="shared" si="32"/>
        <v>1015.3937590622457</v>
      </c>
      <c r="CD37" s="326">
        <f t="shared" si="32"/>
        <v>945.30803386479556</v>
      </c>
      <c r="CE37" s="326">
        <f t="shared" si="32"/>
        <v>1046.7092360535278</v>
      </c>
      <c r="CF37" s="326">
        <f t="shared" si="32"/>
        <v>855.4121133724567</v>
      </c>
      <c r="CG37" s="326">
        <f t="shared" si="32"/>
        <v>942.40257244473639</v>
      </c>
      <c r="CH37" s="326">
        <f t="shared" si="32"/>
        <v>954.26360687223905</v>
      </c>
      <c r="CI37" s="326">
        <f t="shared" si="32"/>
        <v>878.8292584130885</v>
      </c>
      <c r="CJ37" s="326">
        <f t="shared" si="32"/>
        <v>1022.1930610058116</v>
      </c>
      <c r="CK37" s="326">
        <f t="shared" si="32"/>
        <v>884.73657577911126</v>
      </c>
      <c r="CL37" s="326">
        <f t="shared" si="32"/>
        <v>977.33746459207532</v>
      </c>
      <c r="CM37" s="326">
        <f t="shared" si="32"/>
        <v>984.34518799350906</v>
      </c>
      <c r="CN37" s="326">
        <f t="shared" si="32"/>
        <v>979.72552698274922</v>
      </c>
      <c r="CO37" s="326">
        <f t="shared" si="32"/>
        <v>1089.8943404591464</v>
      </c>
      <c r="CP37" s="326">
        <f t="shared" si="32"/>
        <v>968.64800779188045</v>
      </c>
      <c r="CQ37" s="326">
        <f t="shared" si="32"/>
        <v>1026.398392232303</v>
      </c>
      <c r="CR37" s="326">
        <f t="shared" si="32"/>
        <v>921.70857190379945</v>
      </c>
      <c r="CS37" s="326">
        <f t="shared" si="32"/>
        <v>966.66476087016702</v>
      </c>
      <c r="CT37" s="326">
        <f t="shared" ref="CT37:EJ37" si="33">CT18*CT$5</f>
        <v>933.66763837133988</v>
      </c>
      <c r="CU37" s="326">
        <f t="shared" si="33"/>
        <v>945.1596119552371</v>
      </c>
      <c r="CV37" s="326">
        <f t="shared" si="33"/>
        <v>1046.241728330132</v>
      </c>
      <c r="CW37" s="326">
        <f t="shared" si="33"/>
        <v>859.95050601973855</v>
      </c>
      <c r="CX37" s="326">
        <f t="shared" si="33"/>
        <v>1044.8058091063542</v>
      </c>
      <c r="CY37" s="326">
        <f t="shared" si="33"/>
        <v>1007.6080570482421</v>
      </c>
      <c r="CZ37" s="326">
        <f t="shared" si="33"/>
        <v>1001.5261766336492</v>
      </c>
      <c r="DA37" s="326">
        <f t="shared" si="33"/>
        <v>1114.5403089730198</v>
      </c>
      <c r="DB37" s="326">
        <f t="shared" si="33"/>
        <v>1040.5953165187707</v>
      </c>
      <c r="DC37" s="326">
        <f t="shared" si="33"/>
        <v>1003.2675312354464</v>
      </c>
      <c r="DD37" s="326">
        <f t="shared" si="33"/>
        <v>987.39788349860623</v>
      </c>
      <c r="DE37" s="326">
        <f t="shared" si="33"/>
        <v>943.49681291020863</v>
      </c>
      <c r="DF37" s="326">
        <f t="shared" si="33"/>
        <v>954.38746316002266</v>
      </c>
      <c r="DG37" s="326">
        <f t="shared" si="33"/>
        <v>1011.8192407516873</v>
      </c>
      <c r="DH37" s="326">
        <f t="shared" si="33"/>
        <v>975.88005049091578</v>
      </c>
      <c r="DI37" s="326">
        <f t="shared" si="33"/>
        <v>971.0573313302416</v>
      </c>
      <c r="DJ37" s="326">
        <f t="shared" si="33"/>
        <v>1067.3066116356381</v>
      </c>
      <c r="DK37" s="326">
        <f t="shared" si="33"/>
        <v>909.94794232344566</v>
      </c>
      <c r="DL37" s="326">
        <f t="shared" si="33"/>
        <v>1099.7880759569048</v>
      </c>
      <c r="DM37" s="326">
        <f t="shared" si="33"/>
        <v>1063.2732895751856</v>
      </c>
      <c r="DN37" s="326">
        <f t="shared" si="33"/>
        <v>990.99205190175724</v>
      </c>
      <c r="DO37" s="326">
        <f t="shared" si="33"/>
        <v>1051.5031172671772</v>
      </c>
      <c r="DP37" s="326">
        <f t="shared" si="33"/>
        <v>997.0494315822973</v>
      </c>
      <c r="DQ37" s="326">
        <f t="shared" si="33"/>
        <v>907.82163267899364</v>
      </c>
      <c r="DR37" s="326">
        <f t="shared" si="33"/>
        <v>1010.5884834085883</v>
      </c>
      <c r="DS37" s="326">
        <f t="shared" si="33"/>
        <v>1023.1568639255019</v>
      </c>
      <c r="DT37" s="326">
        <f t="shared" si="33"/>
        <v>987.29890305421452</v>
      </c>
      <c r="DU37" s="326">
        <f t="shared" si="33"/>
        <v>983.04703631313146</v>
      </c>
      <c r="DV37" s="326">
        <f t="shared" si="33"/>
        <v>1034.0819762185806</v>
      </c>
      <c r="DW37" s="326">
        <f t="shared" si="33"/>
        <v>992.137703184212</v>
      </c>
      <c r="DX37" s="326">
        <f t="shared" si="33"/>
        <v>1138.2330402316124</v>
      </c>
      <c r="DY37" s="326">
        <f t="shared" si="33"/>
        <v>1048.4440144535247</v>
      </c>
      <c r="DZ37" s="326">
        <f t="shared" si="33"/>
        <v>1026.8103815111017</v>
      </c>
      <c r="EA37" s="326">
        <f t="shared" si="33"/>
        <v>1140.4054757452325</v>
      </c>
      <c r="EB37" s="326">
        <f t="shared" si="33"/>
        <v>1005.7126853918065</v>
      </c>
      <c r="EC37" s="326">
        <f t="shared" si="33"/>
        <v>915.80577847697225</v>
      </c>
      <c r="ED37" s="326">
        <f t="shared" si="33"/>
        <v>1019.5539384115852</v>
      </c>
      <c r="EE37" s="326">
        <f t="shared" si="33"/>
        <v>985.38448623918316</v>
      </c>
      <c r="EF37" s="326">
        <f t="shared" si="33"/>
        <v>1043.6472942511809</v>
      </c>
      <c r="EG37" s="326">
        <f t="shared" si="33"/>
        <v>992.04443082209025</v>
      </c>
      <c r="EH37" s="326">
        <f t="shared" si="33"/>
        <v>996.20955477231291</v>
      </c>
      <c r="EI37" s="326">
        <f t="shared" si="33"/>
        <v>1042.7049768662323</v>
      </c>
      <c r="EJ37" s="326">
        <f t="shared" si="33"/>
        <v>1191.4563181601266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0.8" hidden="1" thickBot="1" x14ac:dyDescent="0.25">
      <c r="A46" s="328">
        <f>WORKDAY(Top!C3, -1, Holidays)</f>
        <v>37211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</v>
      </c>
      <c r="D47" s="329">
        <v>30.8</v>
      </c>
      <c r="E47" s="195">
        <v>27.137931034482758</v>
      </c>
      <c r="F47" s="195">
        <v>32</v>
      </c>
      <c r="G47" s="195">
        <v>32.25</v>
      </c>
      <c r="H47" s="195">
        <v>31.75</v>
      </c>
      <c r="I47" s="195">
        <v>29.75</v>
      </c>
      <c r="J47" s="195">
        <v>31.5</v>
      </c>
      <c r="K47" s="195">
        <v>28</v>
      </c>
      <c r="L47" s="195">
        <v>26.5</v>
      </c>
      <c r="M47" s="195">
        <v>28.5</v>
      </c>
      <c r="N47" s="195">
        <v>27.666666666666668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37.166666666666664</v>
      </c>
      <c r="T47" s="195">
        <v>38</v>
      </c>
      <c r="U47" s="195">
        <v>36.5</v>
      </c>
      <c r="V47" s="195">
        <v>37</v>
      </c>
      <c r="W47" s="329">
        <v>35.372549019607845</v>
      </c>
      <c r="X47" s="329">
        <v>40.008823529411764</v>
      </c>
      <c r="Y47" s="329">
        <v>40.550704697986582</v>
      </c>
      <c r="Z47" s="329">
        <v>40.761529411764705</v>
      </c>
      <c r="AA47" s="329">
        <v>41.82592156862745</v>
      </c>
      <c r="AB47" s="330">
        <v>43.041328125000007</v>
      </c>
      <c r="AC47" s="196">
        <v>40.596201117318408</v>
      </c>
      <c r="AG47" s="280">
        <v>32.25</v>
      </c>
      <c r="AH47" s="280">
        <v>31.75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21.725000000000001</v>
      </c>
      <c r="D48" s="330">
        <v>31.02</v>
      </c>
      <c r="E48" s="191">
        <v>28.135344827586206</v>
      </c>
      <c r="F48" s="191">
        <v>31.95</v>
      </c>
      <c r="G48" s="191">
        <v>32.25</v>
      </c>
      <c r="H48" s="191">
        <v>31.65</v>
      </c>
      <c r="I48" s="191">
        <v>30.75</v>
      </c>
      <c r="J48" s="191">
        <v>31.5</v>
      </c>
      <c r="K48" s="191">
        <v>30</v>
      </c>
      <c r="L48" s="191">
        <v>29</v>
      </c>
      <c r="M48" s="191">
        <v>31</v>
      </c>
      <c r="N48" s="191">
        <v>30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</v>
      </c>
      <c r="T48" s="191">
        <v>39</v>
      </c>
      <c r="U48" s="191">
        <v>37.5</v>
      </c>
      <c r="V48" s="191">
        <v>37.5</v>
      </c>
      <c r="W48" s="330">
        <v>36.907843137254901</v>
      </c>
      <c r="X48" s="330">
        <v>42.376470588235293</v>
      </c>
      <c r="Y48" s="330">
        <v>42.727013422818793</v>
      </c>
      <c r="Z48" s="330">
        <v>43.119803921568625</v>
      </c>
      <c r="AA48" s="330">
        <v>44.762794117647061</v>
      </c>
      <c r="AB48" s="330">
        <v>46.799687499999997</v>
      </c>
      <c r="AC48" s="192">
        <v>43.255352385045114</v>
      </c>
      <c r="AG48" s="280">
        <v>32.25</v>
      </c>
      <c r="AH48" s="280">
        <v>31.65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22.524999999999999</v>
      </c>
      <c r="D49" s="330">
        <v>31.25</v>
      </c>
      <c r="E49" s="191">
        <v>28.542241379310347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43.759791577137946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20.7079993896484</v>
      </c>
      <c r="D50" s="330">
        <v>30.756</v>
      </c>
      <c r="E50" s="191">
        <v>27.637654982994331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42.475183495705558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21.993000000000002</v>
      </c>
      <c r="D51" s="330">
        <v>29.25</v>
      </c>
      <c r="E51" s="191">
        <v>26.997827586206895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43.755284486463282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19.72</v>
      </c>
      <c r="D52" s="330">
        <v>26.5</v>
      </c>
      <c r="E52" s="307">
        <v>24.395862068965517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41.685745595186944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20.72</v>
      </c>
      <c r="D53" s="330">
        <v>27.5</v>
      </c>
      <c r="E53" s="330">
        <v>25.395862068965517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44.914954877524721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27.449995498657223</v>
      </c>
      <c r="D56" s="330">
        <v>45.951125083923259</v>
      </c>
      <c r="E56" s="330">
        <v>40.209395212633801</v>
      </c>
      <c r="F56" s="191">
        <v>63.703305179987709</v>
      </c>
      <c r="G56" s="330">
        <v>63.52662073595198</v>
      </c>
      <c r="H56" s="330">
        <v>63.879989624023438</v>
      </c>
      <c r="I56" s="191">
        <v>57.801664352416992</v>
      </c>
      <c r="J56" s="330">
        <v>63.549057006835938</v>
      </c>
      <c r="K56" s="330">
        <v>52.054271697998047</v>
      </c>
      <c r="L56" s="330">
        <v>53.099288940429688</v>
      </c>
      <c r="M56" s="330">
        <v>54.154392242431641</v>
      </c>
      <c r="N56" s="330">
        <v>53.102650960286461</v>
      </c>
      <c r="O56" s="191">
        <v>49.665672337845585</v>
      </c>
      <c r="P56" s="330">
        <v>49.028722208090912</v>
      </c>
      <c r="Q56" s="330">
        <v>49.869175459321902</v>
      </c>
      <c r="R56" s="330">
        <v>50.099119346123921</v>
      </c>
      <c r="S56" s="191">
        <v>64.163475519481494</v>
      </c>
      <c r="T56" s="330">
        <v>58.706850859604913</v>
      </c>
      <c r="U56" s="330">
        <v>64.654505770872547</v>
      </c>
      <c r="V56" s="330">
        <v>69.129069927967038</v>
      </c>
      <c r="W56" s="330">
        <v>57.564612211726448</v>
      </c>
      <c r="X56" s="330">
        <v>49.647809815533194</v>
      </c>
      <c r="Y56" s="330">
        <v>50.38620716012543</v>
      </c>
      <c r="Z56" s="330">
        <v>48.936322209656353</v>
      </c>
      <c r="AA56" s="330">
        <v>47.332498278428311</v>
      </c>
      <c r="AB56" s="330">
        <v>49.824709847762271</v>
      </c>
      <c r="AC56" s="192">
        <v>49.381437723648119</v>
      </c>
      <c r="AG56" s="280">
        <v>63.52662073595198</v>
      </c>
      <c r="AH56" s="280">
        <v>63.879989624023438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3">
      <c r="A65" s="333" t="s">
        <v>201</v>
      </c>
      <c r="E65" s="152" t="s">
        <v>95</v>
      </c>
    </row>
    <row r="66" spans="1:31" s="296" customFormat="1" ht="11.25" customHeight="1" thickBot="1" x14ac:dyDescent="0.25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65" customHeight="1" x14ac:dyDescent="0.2">
      <c r="A67" s="440" t="s">
        <v>135</v>
      </c>
      <c r="B67" s="152" t="s">
        <v>38</v>
      </c>
      <c r="C67" s="339">
        <f>(C9/(VLOOKUP(C$7,'Gas Curve Summary'!$A$7:$L179,4)))*1000</f>
        <v>6414.8681055155876</v>
      </c>
      <c r="D67" s="339">
        <f ca="1">(D9/(VLOOKUP(D$7,'Gas Curve Summary'!$A$7:$L179,4)))*1000</f>
        <v>12157.744176542705</v>
      </c>
      <c r="E67" s="339">
        <f t="shared" ref="E67:E73" ca="1" si="36">AVERAGE(C67:D67)</f>
        <v>9286.3061410291466</v>
      </c>
      <c r="F67" s="339">
        <f t="shared" ref="F67:F73" si="37">AVERAGE(G67,H67)</f>
        <v>11178.820329763726</v>
      </c>
      <c r="G67" s="456">
        <f>(G9/(VLOOKUP(G$7,'Gas Curve Summary'!$A$7:$L179,4)))*1000</f>
        <v>11351.351351351352</v>
      </c>
      <c r="H67" s="339">
        <f>(H9/(VLOOKUP(H$7,'Gas Curve Summary'!$A$7:$L179,4)))*1000</f>
        <v>11006.289308176101</v>
      </c>
      <c r="I67" s="339" t="e">
        <f>(I9/(VLOOKUP(I$7,'Gas Curve Summary'!$A$7:$L179,4)))*1000</f>
        <v>#N/A</v>
      </c>
      <c r="J67" s="339">
        <f>(J9/(VLOOKUP(J$7,'Gas Curve Summary'!$A$7:$L179,4)))*1000</f>
        <v>11914.217633042095</v>
      </c>
      <c r="K67" s="339">
        <f>(K9/(VLOOKUP(K$7,'Gas Curve Summary'!$A$7:$L179,4)))*1000</f>
        <v>11164.274322169058</v>
      </c>
      <c r="L67" s="339">
        <f>(L9/(VLOOKUP(L$7,'Gas Curve Summary'!$A$7:$L179,4)))*1000</f>
        <v>10192.081536652293</v>
      </c>
      <c r="M67" s="339">
        <f>(M9/(VLOOKUP(M$7,'Gas Curve Summary'!$A$7:$L179,4)))*1000</f>
        <v>10785.824345146379</v>
      </c>
      <c r="N67" s="339">
        <f>AVERAGE(K67:M67)</f>
        <v>10714.060067989243</v>
      </c>
      <c r="O67" s="339">
        <f>AVERAGE(P67:R67)</f>
        <v>16845.012560290717</v>
      </c>
      <c r="P67" s="339">
        <f>(P9/(VLOOKUP(P$7,'Gas Curve Summary'!$A$7:$L179,4)))*1000</f>
        <v>16091.508336564559</v>
      </c>
      <c r="Q67" s="339">
        <f>(Q9/(VLOOKUP(Q$7,'Gas Curve Summary'!$A$7:$L179,4)))*1000</f>
        <v>18688.024408848207</v>
      </c>
      <c r="R67" s="339">
        <f>(R9/(VLOOKUP(R$7,'Gas Curve Summary'!$A$7:$L179,4)))*1000</f>
        <v>15755.504935459378</v>
      </c>
      <c r="S67" s="339">
        <f t="shared" ref="S67:S73" si="38">AVERAGE(T67:V67)</f>
        <v>11418.026382873315</v>
      </c>
      <c r="T67" s="339">
        <f>(T9/(VLOOKUP(T$7,'Gas Curve Summary'!$A$7:$L179,4)))*1000</f>
        <v>13361.462728551334</v>
      </c>
      <c r="U67" s="339">
        <f>(U9/(VLOOKUP(U$7,'Gas Curve Summary'!$A$7:$L179,4)))*1000</f>
        <v>11104.256631708822</v>
      </c>
      <c r="V67" s="339">
        <f>(V9/(VLOOKUP(V$7,'Gas Curve Summary'!$A$7:$L179,4)))*1000</f>
        <v>9788.3597883597886</v>
      </c>
      <c r="W67" s="406">
        <f>AVERAGE(G67,H67,J67,N67,O67,S67)</f>
        <v>12208.15955062047</v>
      </c>
      <c r="X67" s="339">
        <f>X9/AVERAGE('Gas Curve Summary'!$D$31:$D$42)*1000</f>
        <v>11850.077313413331</v>
      </c>
      <c r="Y67" s="339">
        <f>Y9/AVERAGE('Gas Curve Summary'!$D$43:$D$54)*1000</f>
        <v>11359.271123204608</v>
      </c>
      <c r="Z67" s="339">
        <f>Z9/AVERAGE('Gas Curve Summary'!$D$55:$D$66)*1000</f>
        <v>10947.100687999115</v>
      </c>
      <c r="AA67" s="339">
        <f>AA9/AVERAGE('Gas Curve Summary'!$D$67:$D$114)*1000</f>
        <v>10559.434882258885</v>
      </c>
      <c r="AB67" s="339">
        <f>AB9/AVERAGE('Gas Curve Summary'!$D$115:$D$124)*1000</f>
        <v>10472.342609489053</v>
      </c>
      <c r="AC67" s="340">
        <f ca="1">AVERAGE(E67,W67,X67,Y67,Z67,AA67,AB67)</f>
        <v>10954.670329716373</v>
      </c>
    </row>
    <row r="68" spans="1:31" ht="13.65" customHeight="1" x14ac:dyDescent="0.2">
      <c r="A68" s="441" t="s">
        <v>136</v>
      </c>
      <c r="B68" s="152" t="s">
        <v>38</v>
      </c>
      <c r="C68" s="339">
        <f>(C10/(VLOOKUP(C$7,'Gas Curve Summary'!$A$7:$L180,6)))*1000</f>
        <v>7121.038564337533</v>
      </c>
      <c r="D68" s="339">
        <f ca="1">(D10/(VLOOKUP(D$7,'Gas Curve Summary'!$A$7:$L180,6)))*1000</f>
        <v>12593.671940049959</v>
      </c>
      <c r="E68" s="407">
        <f t="shared" ca="1" si="36"/>
        <v>9857.3552521937454</v>
      </c>
      <c r="F68" s="339">
        <f t="shared" si="37"/>
        <v>11395.572572494752</v>
      </c>
      <c r="G68" s="339">
        <f>(G10/(VLOOKUP(G$7,'Gas Curve Summary'!$A$7:$L180,6)))*1000</f>
        <v>11842.105263157893</v>
      </c>
      <c r="H68" s="339">
        <f>(H10/(VLOOKUP(H$7,'Gas Curve Summary'!$A$7:$L180,6)))*1000</f>
        <v>10949.03988183161</v>
      </c>
      <c r="I68" s="339" t="e">
        <f>(I10/(VLOOKUP(I$7,'Gas Curve Summary'!$A$7:$L180,6)))*1000</f>
        <v>#N/A</v>
      </c>
      <c r="J68" s="339">
        <f>(J10/(VLOOKUP(J$7,'Gas Curve Summary'!$A$7:$L180,6)))*1000</f>
        <v>11202.389843166544</v>
      </c>
      <c r="K68" s="339">
        <f>(K10/(VLOOKUP(K$7,'Gas Curve Summary'!$A$7:$L180,6)))*1000</f>
        <v>11481.056257175662</v>
      </c>
      <c r="L68" s="339">
        <f>(L10/(VLOOKUP(L$7,'Gas Curve Summary'!$A$7:$L180,6)))*1000</f>
        <v>10730.421686746988</v>
      </c>
      <c r="M68" s="339">
        <f>(M10/(VLOOKUP(M$7,'Gas Curve Summary'!$A$7:$L180,6)))*1000</f>
        <v>11292.114031840059</v>
      </c>
      <c r="N68" s="339">
        <f t="shared" ref="N68:N73" si="39">AVERAGE(K68:M68)</f>
        <v>11167.863991920902</v>
      </c>
      <c r="O68" s="339">
        <f t="shared" ref="O68:O73" si="40">AVERAGE(P68:R68)</f>
        <v>15894.072899958504</v>
      </c>
      <c r="P68" s="339">
        <f>(P10/(VLOOKUP(P$7,'Gas Curve Summary'!$A$7:$L180,6)))*1000</f>
        <v>15218.878248974006</v>
      </c>
      <c r="Q68" s="339">
        <f>(Q10/(VLOOKUP(Q$7,'Gas Curve Summary'!$A$7:$L180,6)))*1000</f>
        <v>17357.600269632625</v>
      </c>
      <c r="R68" s="339">
        <f>(R10/(VLOOKUP(R$7,'Gas Curve Summary'!$A$7:$L180,6)))*1000</f>
        <v>15105.740181268882</v>
      </c>
      <c r="S68" s="339">
        <f t="shared" si="38"/>
        <v>11599.687274852286</v>
      </c>
      <c r="T68" s="339">
        <f>(T10/(VLOOKUP(T$7,'Gas Curve Summary'!$A$7:$L180,6)))*1000</f>
        <v>13004.334778259419</v>
      </c>
      <c r="U68" s="339">
        <f>(U10/(VLOOKUP(U$7,'Gas Curve Summary'!$A$7:$L180,6)))*1000</f>
        <v>11171.497584541061</v>
      </c>
      <c r="V68" s="339">
        <f>(V10/(VLOOKUP(V$7,'Gas Curve Summary'!$A$7:$L180,6)))*1000</f>
        <v>10623.229461756373</v>
      </c>
      <c r="W68" s="407">
        <f t="shared" ref="W68:W73" si="41">AVERAGE(G68,H68,J68,N68,O68,S68)</f>
        <v>12109.193192481289</v>
      </c>
      <c r="X68" s="339">
        <f>X10/AVERAGE('Gas Curve Summary'!$F$31:$F$42)*1000</f>
        <v>11857.70425693887</v>
      </c>
      <c r="Y68" s="339">
        <f>Y10/AVERAGE('Gas Curve Summary'!$F$43:$F$54)*1000</f>
        <v>11168.757729187828</v>
      </c>
      <c r="Z68" s="339">
        <f>Z10/AVERAGE('Gas Curve Summary'!$F$55:$F$66)*1000</f>
        <v>10991.304608594932</v>
      </c>
      <c r="AA68" s="339">
        <f>AA10/AVERAGE('Gas Curve Summary'!$F$67:$F$114)*1000</f>
        <v>10882.750693384887</v>
      </c>
      <c r="AB68" s="339">
        <f>AB10/AVERAGE('Gas Curve Summary'!$F$115:$F$124)*1000</f>
        <v>11101.54841540943</v>
      </c>
      <c r="AC68" s="340">
        <f t="shared" ref="AC68:AC73" ca="1" si="42">AVERAGE(E68,W68,X68,Y68,Z68,AA68,AB68)</f>
        <v>11138.37344974157</v>
      </c>
    </row>
    <row r="69" spans="1:31" ht="13.65" customHeight="1" x14ac:dyDescent="0.2">
      <c r="A69" s="441" t="s">
        <v>138</v>
      </c>
      <c r="B69" s="152" t="s">
        <v>38</v>
      </c>
      <c r="C69" s="339">
        <f>(C11/(VLOOKUP(C$7,'Gas Curve Summary'!$A$7:$L181,8)))*1000</f>
        <v>7301.8458197611299</v>
      </c>
      <c r="D69" s="339">
        <f ca="1">(D11/(VLOOKUP(D$7,'Gas Curve Summary'!$A$7:$L181,8)))*1000</f>
        <v>12517.799352750812</v>
      </c>
      <c r="E69" s="407">
        <f t="shared" ca="1" si="36"/>
        <v>9909.8225862559702</v>
      </c>
      <c r="F69" s="339">
        <f t="shared" si="37"/>
        <v>11911.148798500577</v>
      </c>
      <c r="G69" s="339">
        <f>(G11/(VLOOKUP(G$7,'Gas Curve Summary'!$A$7:$L181,8)))*1000</f>
        <v>12216.117216117216</v>
      </c>
      <c r="H69" s="339">
        <f>(H11/(VLOOKUP(H$7,'Gas Curve Summary'!$A$7:$L181,8)))*1000</f>
        <v>11606.180380883938</v>
      </c>
      <c r="I69" s="339" t="e">
        <f>(I11/(VLOOKUP(I$7,'Gas Curve Summary'!$A$7:$L181,8)))*1000</f>
        <v>#N/A</v>
      </c>
      <c r="J69" s="339">
        <f>(J11/(VLOOKUP(J$7,'Gas Curve Summary'!$A$7:$L181,8)))*1000</f>
        <v>11556.689755741887</v>
      </c>
      <c r="K69" s="339">
        <f>(K11/(VLOOKUP(K$7,'Gas Curve Summary'!$A$7:$L181,8)))*1000</f>
        <v>10491.391678622667</v>
      </c>
      <c r="L69" s="339">
        <f>(L11/(VLOOKUP(L$7,'Gas Curve Summary'!$A$7:$L181,8)))*1000</f>
        <v>10031.402651779483</v>
      </c>
      <c r="M69" s="339">
        <f>(M11/(VLOOKUP(M$7,'Gas Curve Summary'!$A$7:$L181,8)))*1000</f>
        <v>11833.829857663024</v>
      </c>
      <c r="N69" s="339">
        <f t="shared" si="39"/>
        <v>10785.541396021725</v>
      </c>
      <c r="O69" s="339">
        <f t="shared" si="40"/>
        <v>15599.63340227441</v>
      </c>
      <c r="P69" s="339">
        <f>(P11/(VLOOKUP(P$7,'Gas Curve Summary'!$A$7:$L181,8)))*1000</f>
        <v>15160.987808690214</v>
      </c>
      <c r="Q69" s="339">
        <f>(Q11/(VLOOKUP(Q$7,'Gas Curve Summary'!$A$7:$L181,8)))*1000</f>
        <v>16835.793357933577</v>
      </c>
      <c r="R69" s="339">
        <f>(R11/(VLOOKUP(R$7,'Gas Curve Summary'!$A$7:$L181,8)))*1000</f>
        <v>14802.119040199439</v>
      </c>
      <c r="S69" s="339">
        <f t="shared" si="38"/>
        <v>11095.576456046836</v>
      </c>
      <c r="T69" s="339">
        <f>(T11/(VLOOKUP(T$7,'Gas Curve Summary'!$A$7:$L181,8)))*1000</f>
        <v>11727.244485865174</v>
      </c>
      <c r="U69" s="339">
        <f>(U11/(VLOOKUP(U$7,'Gas Curve Summary'!$A$7:$L181,8)))*1000</f>
        <v>11112.704330369945</v>
      </c>
      <c r="V69" s="339">
        <f>(V11/(VLOOKUP(V$7,'Gas Curve Summary'!$A$7:$L181,8)))*1000</f>
        <v>10446.780551905387</v>
      </c>
      <c r="W69" s="407">
        <f t="shared" si="41"/>
        <v>12143.289767847667</v>
      </c>
      <c r="X69" s="339">
        <f>X11/AVERAGE('Gas Curve Summary'!$H$31:$H$42)*1000</f>
        <v>11225.818557087909</v>
      </c>
      <c r="Y69" s="339">
        <f>Y11/AVERAGE('Gas Curve Summary'!$H$43:$H$54)*1000</f>
        <v>10603.41411560684</v>
      </c>
      <c r="Z69" s="339">
        <f>Z11/AVERAGE('Gas Curve Summary'!$H$55:$H$66)*1000</f>
        <v>10494.291065618047</v>
      </c>
      <c r="AA69" s="339">
        <f>AA11/AVERAGE('Gas Curve Summary'!$H$67:$H$114)*1000</f>
        <v>10079.356404068547</v>
      </c>
      <c r="AB69" s="339">
        <f>AB11/AVERAGE('Gas Curve Summary'!$H$115:$H$124)*1000</f>
        <v>9760.5757056430248</v>
      </c>
      <c r="AC69" s="340">
        <f t="shared" ca="1" si="42"/>
        <v>10602.366886018286</v>
      </c>
    </row>
    <row r="70" spans="1:31" ht="13.65" customHeight="1" x14ac:dyDescent="0.2">
      <c r="A70" s="441" t="s">
        <v>140</v>
      </c>
      <c r="B70" s="152" t="s">
        <v>38</v>
      </c>
      <c r="C70" s="339">
        <f>(C12/(VLOOKUP(C$7,'Gas Curve Summary'!$A$7:$L182,12)))*1000</f>
        <v>6875.7060422735585</v>
      </c>
      <c r="D70" s="339">
        <f ca="1">(D12/(VLOOKUP(D$7,'Gas Curve Summary'!$A$7:$L182,12)))*1000</f>
        <v>11961.618690029201</v>
      </c>
      <c r="E70" s="407">
        <f t="shared" ca="1" si="36"/>
        <v>9418.6623661513804</v>
      </c>
      <c r="F70" s="339">
        <f t="shared" si="37"/>
        <v>11593.854612078616</v>
      </c>
      <c r="G70" s="339">
        <f>(G12/(VLOOKUP(G$7,'Gas Curve Summary'!$A$7:$L182,12)))*1000</f>
        <v>11769.087523277469</v>
      </c>
      <c r="H70" s="339">
        <f>(H12/(VLOOKUP(H$7,'Gas Curve Summary'!$A$7:$L182,12)))*1000</f>
        <v>11418.621700879765</v>
      </c>
      <c r="I70" s="339" t="e">
        <f>(I12/(VLOOKUP(I$7,'Gas Curve Summary'!$A$7:$L182,12)))*1000</f>
        <v>#N/A</v>
      </c>
      <c r="J70" s="339">
        <f>(J12/(VLOOKUP(J$7,'Gas Curve Summary'!$A$7:$L182,12)))*1000</f>
        <v>11452.928094885099</v>
      </c>
      <c r="K70" s="339">
        <f>(K12/(VLOOKUP(K$7,'Gas Curve Summary'!$A$7:$L182,12)))*1000</f>
        <v>10472.610096670247</v>
      </c>
      <c r="L70" s="339">
        <f>(L12/(VLOOKUP(L$7,'Gas Curve Summary'!$A$7:$L182,12)))*1000</f>
        <v>10031.402651779483</v>
      </c>
      <c r="M70" s="339">
        <f>(M12/(VLOOKUP(M$7,'Gas Curve Summary'!$A$7:$L182,12)))*1000</f>
        <v>12114.537444933922</v>
      </c>
      <c r="N70" s="339">
        <f t="shared" si="39"/>
        <v>10872.850064461216</v>
      </c>
      <c r="O70" s="339">
        <f t="shared" si="40"/>
        <v>15706.553540271549</v>
      </c>
      <c r="P70" s="339">
        <f>(P12/(VLOOKUP(P$7,'Gas Curve Summary'!$A$7:$L182,12)))*1000</f>
        <v>15100.671140939594</v>
      </c>
      <c r="Q70" s="339">
        <f>(Q12/(VLOOKUP(Q$7,'Gas Curve Summary'!$A$7:$L182,12)))*1000</f>
        <v>17179.165359272039</v>
      </c>
      <c r="R70" s="339">
        <f>(R12/(VLOOKUP(R$7,'Gas Curve Summary'!$A$7:$L182,12)))*1000</f>
        <v>14839.824120603014</v>
      </c>
      <c r="S70" s="339">
        <f t="shared" si="38"/>
        <v>11207.157830461161</v>
      </c>
      <c r="T70" s="339">
        <f>(T12/(VLOOKUP(T$7,'Gas Curve Summary'!$A$7:$L182,12)))*1000</f>
        <v>11931.099873577748</v>
      </c>
      <c r="U70" s="339">
        <f>(U12/(VLOOKUP(U$7,'Gas Curve Summary'!$A$7:$L182,12)))*1000</f>
        <v>10866.351271437019</v>
      </c>
      <c r="V70" s="339">
        <f>(V12/(VLOOKUP(V$7,'Gas Curve Summary'!$A$7:$L182,12)))*1000</f>
        <v>10824.022346368714</v>
      </c>
      <c r="W70" s="407">
        <f t="shared" si="41"/>
        <v>12071.199792372709</v>
      </c>
      <c r="X70" s="339">
        <f>X12/AVERAGE('Gas Curve Summary'!$L$31:$L$42)*1000</f>
        <v>11577.812387684196</v>
      </c>
      <c r="Y70" s="339">
        <f>Y12/AVERAGE('Gas Curve Summary'!$L$43:$L$54)*1000</f>
        <v>10867.873243568481</v>
      </c>
      <c r="Z70" s="339">
        <f>Z12/AVERAGE('Gas Curve Summary'!$L$55:$L$66)*1000</f>
        <v>10817.004842225377</v>
      </c>
      <c r="AA70" s="339">
        <f>AA12/AVERAGE('Gas Curve Summary'!$L$67:$L$114)*1000</f>
        <v>10363.895047275688</v>
      </c>
      <c r="AB70" s="339">
        <f>AB12/AVERAGE('Gas Curve Summary'!$L$115:$L$124)*1000</f>
        <v>9992.9379024504742</v>
      </c>
      <c r="AC70" s="340">
        <f t="shared" ca="1" si="42"/>
        <v>10729.912225961187</v>
      </c>
    </row>
    <row r="71" spans="1:31" ht="13.65" customHeight="1" x14ac:dyDescent="0.2">
      <c r="A71" s="441" t="s">
        <v>139</v>
      </c>
      <c r="B71" s="152" t="s">
        <v>38</v>
      </c>
      <c r="C71" s="339">
        <f>(C13/(VLOOKUP(C$7,'Gas Curve Summary'!$A$7:$L183,12)))*1000</f>
        <v>7269.3032015065901</v>
      </c>
      <c r="D71" s="339">
        <f ca="1">(D13/(VLOOKUP(D$7,'Gas Curve Summary'!$A$7:$L183,12)))*1000</f>
        <v>12015.018773466832</v>
      </c>
      <c r="E71" s="407">
        <f t="shared" ca="1" si="36"/>
        <v>9642.1609874867117</v>
      </c>
      <c r="F71" s="339">
        <f t="shared" si="37"/>
        <v>11593.854612078616</v>
      </c>
      <c r="G71" s="339">
        <f>(G13/(VLOOKUP(G$7,'Gas Curve Summary'!$A$7:$L183,12)))*1000</f>
        <v>11769.087523277469</v>
      </c>
      <c r="H71" s="339">
        <f>(H13/(VLOOKUP(H$7,'Gas Curve Summary'!$A$7:$L183,12)))*1000</f>
        <v>11418.621700879765</v>
      </c>
      <c r="I71" s="339" t="e">
        <f>(I13/(VLOOKUP(I$7,'Gas Curve Summary'!$A$7:$L183,12)))*1000</f>
        <v>#N/A</v>
      </c>
      <c r="J71" s="339">
        <f>(J13/(VLOOKUP(J$7,'Gas Curve Summary'!$A$7:$L183,12)))*1000</f>
        <v>11452.928094885099</v>
      </c>
      <c r="K71" s="339">
        <f>(K13/(VLOOKUP(K$7,'Gas Curve Summary'!$A$7:$L183,12)))*1000</f>
        <v>10472.610096670247</v>
      </c>
      <c r="L71" s="339">
        <f>(L13/(VLOOKUP(L$7,'Gas Curve Summary'!$A$7:$L183,12)))*1000</f>
        <v>11688.764829030006</v>
      </c>
      <c r="M71" s="339">
        <f>(M13/(VLOOKUP(M$7,'Gas Curve Summary'!$A$7:$L183,12)))*1000</f>
        <v>13554.727211114876</v>
      </c>
      <c r="N71" s="339">
        <f t="shared" si="39"/>
        <v>11905.367378938376</v>
      </c>
      <c r="O71" s="339">
        <f t="shared" si="40"/>
        <v>15811.145110191015</v>
      </c>
      <c r="P71" s="339">
        <f>(P13/(VLOOKUP(P$7,'Gas Curve Summary'!$A$7:$L183,12)))*1000</f>
        <v>15100.671140939594</v>
      </c>
      <c r="Q71" s="339">
        <f>(Q13/(VLOOKUP(Q$7,'Gas Curve Summary'!$A$7:$L183,12)))*1000</f>
        <v>17492.940069030436</v>
      </c>
      <c r="R71" s="339">
        <f>(R13/(VLOOKUP(R$7,'Gas Curve Summary'!$A$7:$L183,12)))*1000</f>
        <v>14839.824120603014</v>
      </c>
      <c r="S71" s="339">
        <f t="shared" si="38"/>
        <v>11207.157830461161</v>
      </c>
      <c r="T71" s="339">
        <f>(T13/(VLOOKUP(T$7,'Gas Curve Summary'!$A$7:$L183,12)))*1000</f>
        <v>11931.099873577748</v>
      </c>
      <c r="U71" s="339">
        <f>(U13/(VLOOKUP(U$7,'Gas Curve Summary'!$A$7:$L183,12)))*1000</f>
        <v>10866.351271437019</v>
      </c>
      <c r="V71" s="339">
        <f>(V13/(VLOOKUP(V$7,'Gas Curve Summary'!$A$7:$L183,12)))*1000</f>
        <v>10824.022346368714</v>
      </c>
      <c r="W71" s="407">
        <f t="shared" si="41"/>
        <v>12260.717939772148</v>
      </c>
      <c r="X71" s="339">
        <f>X13/AVERAGE('Gas Curve Summary'!$L$31:$L$42)*1000</f>
        <v>11955.060367663697</v>
      </c>
      <c r="Y71" s="339">
        <f>Y13/AVERAGE('Gas Curve Summary'!$L$43:$L$54)*1000</f>
        <v>11168.308668383504</v>
      </c>
      <c r="Z71" s="339">
        <f>Z13/AVERAGE('Gas Curve Summary'!$L$55:$L$66)*1000</f>
        <v>11158.554841981559</v>
      </c>
      <c r="AA71" s="339">
        <f>AA13/AVERAGE('Gas Curve Summary'!$L$67:$L$114)*1000</f>
        <v>10689.713997610315</v>
      </c>
      <c r="AB71" s="339">
        <f>AB13/AVERAGE('Gas Curve Summary'!$L$115:$L$124)*1000</f>
        <v>10300.828237490499</v>
      </c>
      <c r="AC71" s="340">
        <f t="shared" ca="1" si="42"/>
        <v>11025.049291484062</v>
      </c>
    </row>
    <row r="72" spans="1:31" ht="13.65" customHeight="1" x14ac:dyDescent="0.2">
      <c r="A72" s="441" t="s">
        <v>137</v>
      </c>
      <c r="B72" s="152" t="s">
        <v>38</v>
      </c>
      <c r="C72" s="339">
        <f>(C14/(VLOOKUP(C$7,'Gas Curve Summary'!$A$7:$L184,10)))*1000</f>
        <v>7416.356877323421</v>
      </c>
      <c r="D72" s="339">
        <f ca="1">(D14/(VLOOKUP(D$7,'Gas Curve Summary'!$A$7:$L184,10)))*1000</f>
        <v>12172.71474506201</v>
      </c>
      <c r="E72" s="407">
        <f t="shared" ca="1" si="36"/>
        <v>9794.5358111927162</v>
      </c>
      <c r="F72" s="339">
        <f t="shared" si="37"/>
        <v>11646.74874650564</v>
      </c>
      <c r="G72" s="339">
        <f>(G14/(VLOOKUP(G$7,'Gas Curve Summary'!$A$7:$L184,10)))*1000</f>
        <v>11943.319838056679</v>
      </c>
      <c r="H72" s="339">
        <f>(H14/(VLOOKUP(H$7,'Gas Curve Summary'!$A$7:$L184,10)))*1000</f>
        <v>11350.177654954599</v>
      </c>
      <c r="I72" s="339" t="e">
        <f>(I14/(VLOOKUP(I$7,'Gas Curve Summary'!$A$7:$L184,10)))*1000</f>
        <v>#N/A</v>
      </c>
      <c r="J72" s="339">
        <f>(J14/(VLOOKUP(J$7,'Gas Curve Summary'!$A$7:$L184,10)))*1000</f>
        <v>11372.626582278483</v>
      </c>
      <c r="K72" s="339">
        <f>(K14/(VLOOKUP(K$7,'Gas Curve Summary'!$A$7:$L184,10)))*1000</f>
        <v>11679.420056383407</v>
      </c>
      <c r="L72" s="339">
        <f>(L14/(VLOOKUP(L$7,'Gas Curve Summary'!$A$7:$L184,10)))*1000</f>
        <v>12767.220902612826</v>
      </c>
      <c r="M72" s="339">
        <f>(M14/(VLOOKUP(M$7,'Gas Curve Summary'!$A$7:$L184,10)))*1000</f>
        <v>16044.340723453906</v>
      </c>
      <c r="N72" s="339">
        <f t="shared" si="39"/>
        <v>13496.993894150046</v>
      </c>
      <c r="O72" s="339">
        <f t="shared" si="40"/>
        <v>20036.674240064793</v>
      </c>
      <c r="P72" s="339">
        <f>(P14/(VLOOKUP(P$7,'Gas Curve Summary'!$A$7:$L184,10)))*1000</f>
        <v>20402.406919894696</v>
      </c>
      <c r="Q72" s="339">
        <f>(Q14/(VLOOKUP(Q$7,'Gas Curve Summary'!$A$7:$L184,10)))*1000</f>
        <v>22205.773501110289</v>
      </c>
      <c r="R72" s="339">
        <f>(R14/(VLOOKUP(R$7,'Gas Curve Summary'!$A$7:$L184,10)))*1000</f>
        <v>17501.842299189389</v>
      </c>
      <c r="S72" s="339">
        <f t="shared" si="38"/>
        <v>11742.257358518575</v>
      </c>
      <c r="T72" s="339">
        <f>(T14/(VLOOKUP(T$7,'Gas Curve Summary'!$A$7:$L184,10)))*1000</f>
        <v>13186.613313932339</v>
      </c>
      <c r="U72" s="339">
        <f>(U14/(VLOOKUP(U$7,'Gas Curve Summary'!$A$7:$L184,10)))*1000</f>
        <v>11167.26442777959</v>
      </c>
      <c r="V72" s="339">
        <f>(V14/(VLOOKUP(V$7,'Gas Curve Summary'!$A$7:$L184,10)))*1000</f>
        <v>10872.894333843798</v>
      </c>
      <c r="W72" s="407">
        <f t="shared" si="41"/>
        <v>13323.674928003864</v>
      </c>
      <c r="X72" s="339">
        <f>X14/AVERAGE('Gas Curve Summary'!$J$31:$J$42)*1000</f>
        <v>12627.229820408038</v>
      </c>
      <c r="Y72" s="339">
        <f>Y14/AVERAGE('Gas Curve Summary'!$J$43:$J$54)*1000</f>
        <v>11682.399735506533</v>
      </c>
      <c r="Z72" s="339">
        <f>Z14/AVERAGE('Gas Curve Summary'!$J$55:$J$66)*1000</f>
        <v>11617.756883118302</v>
      </c>
      <c r="AA72" s="339">
        <f>AA14/AVERAGE('Gas Curve Summary'!$J$67:$J$114)*1000</f>
        <v>11064.58099244653</v>
      </c>
      <c r="AB72" s="339">
        <f>AB14/AVERAGE('Gas Curve Summary'!$J$115:$J$124)*1000</f>
        <v>10688.917817628277</v>
      </c>
      <c r="AC72" s="340">
        <f t="shared" ca="1" si="42"/>
        <v>11542.727998329179</v>
      </c>
    </row>
    <row r="73" spans="1:31" ht="13.65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7788.1040892193323</v>
      </c>
      <c r="D73" s="341">
        <f ca="1">(D15/(VLOOKUP(D$7,'Gas Curve Summary'!$A$7:$L185,10)))*1000</f>
        <v>12632.062471290768</v>
      </c>
      <c r="E73" s="408">
        <f t="shared" ca="1" si="36"/>
        <v>10210.08328025505</v>
      </c>
      <c r="F73" s="341">
        <f t="shared" si="37"/>
        <v>12197.135463701008</v>
      </c>
      <c r="G73" s="341">
        <f>(G15/(VLOOKUP(G$7,'Gas Curve Summary'!$A$7:$L185,10)))*1000</f>
        <v>12550.607287449391</v>
      </c>
      <c r="H73" s="341">
        <f>(H15/(VLOOKUP(H$7,'Gas Curve Summary'!$A$7:$L185,10)))*1000</f>
        <v>11843.663639952625</v>
      </c>
      <c r="I73" s="341" t="e">
        <f>(I15/(VLOOKUP(I$7,'Gas Curve Summary'!$A$7:$L185,10)))*1000</f>
        <v>#N/A</v>
      </c>
      <c r="J73" s="341">
        <f>(J15/(VLOOKUP(J$7,'Gas Curve Summary'!$A$7:$L185,10)))*1000</f>
        <v>11867.088607594937</v>
      </c>
      <c r="K73" s="341">
        <f>(K15/(VLOOKUP(K$7,'Gas Curve Summary'!$A$7:$L185,10)))*1000</f>
        <v>12484.897301651228</v>
      </c>
      <c r="L73" s="341">
        <f>(L15/(VLOOKUP(L$7,'Gas Curve Summary'!$A$7:$L185,10)))*1000</f>
        <v>13954.869358669832</v>
      </c>
      <c r="M73" s="341">
        <f>(M15/(VLOOKUP(M$7,'Gas Curve Summary'!$A$7:$L185,10)))*1000</f>
        <v>17989.109295993774</v>
      </c>
      <c r="N73" s="341">
        <f t="shared" si="39"/>
        <v>14809.625318771612</v>
      </c>
      <c r="O73" s="341">
        <f t="shared" si="40"/>
        <v>23007.590823449413</v>
      </c>
      <c r="P73" s="341">
        <f>(P15/(VLOOKUP(P$7,'Gas Curve Summary'!$A$7:$L185,10)))*1000</f>
        <v>23034.975554719818</v>
      </c>
      <c r="Q73" s="341">
        <f>(Q15/(VLOOKUP(Q$7,'Gas Curve Summary'!$A$7:$L185,10)))*1000</f>
        <v>25906.735751295335</v>
      </c>
      <c r="R73" s="341">
        <f>(R15/(VLOOKUP(R$7,'Gas Curve Summary'!$A$7:$L185,10)))*1000</f>
        <v>20081.061164333089</v>
      </c>
      <c r="S73" s="341">
        <f t="shared" si="38"/>
        <v>12466.951380983677</v>
      </c>
      <c r="T73" s="341">
        <f>(T15/(VLOOKUP(T$7,'Gas Curve Summary'!$A$7:$L185,10)))*1000</f>
        <v>14096.03492178974</v>
      </c>
      <c r="U73" s="341">
        <f>(U15/(VLOOKUP(U$7,'Gas Curve Summary'!$A$7:$L185,10)))*1000</f>
        <v>11819.367460058687</v>
      </c>
      <c r="V73" s="341">
        <f>(V15/(VLOOKUP(V$7,'Gas Curve Summary'!$A$7:$L185,10)))*1000</f>
        <v>11485.451761102602</v>
      </c>
      <c r="W73" s="408">
        <f t="shared" si="41"/>
        <v>14424.254509700275</v>
      </c>
      <c r="X73" s="341">
        <f>X15/AVERAGE('Gas Curve Summary'!$J$31:$J$42)*1000</f>
        <v>13653.211092178473</v>
      </c>
      <c r="Y73" s="341">
        <f>Y15/AVERAGE('Gas Curve Summary'!$J$43:$J$54)*1000</f>
        <v>12599.854233139946</v>
      </c>
      <c r="Z73" s="341">
        <f>Z15/AVERAGE('Gas Curve Summary'!$J$55:$J$66)*1000</f>
        <v>12535.969844022218</v>
      </c>
      <c r="AA73" s="341">
        <f>AA15/AVERAGE('Gas Curve Summary'!$J$67:$J$114)*1000</f>
        <v>11888.882497389071</v>
      </c>
      <c r="AB73" s="341">
        <f>AB15/AVERAGE('Gas Curve Summary'!$J$115:$J$124)*1000</f>
        <v>11428.041307764657</v>
      </c>
      <c r="AC73" s="342">
        <f t="shared" ca="1" si="42"/>
        <v>12391.470966349954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65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65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65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65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65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65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65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65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65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5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-419.66426858513205</v>
      </c>
      <c r="D87" s="339">
        <f t="shared" ca="1" si="43"/>
        <v>-750.88952002058068</v>
      </c>
      <c r="E87" s="407">
        <f t="shared" ca="1" si="43"/>
        <v>-585.276894302855</v>
      </c>
      <c r="F87" s="339">
        <f t="shared" si="43"/>
        <v>-758.93891105598959</v>
      </c>
      <c r="G87" s="339">
        <f t="shared" si="43"/>
        <v>-474.83126691047255</v>
      </c>
      <c r="H87" s="339">
        <f t="shared" si="43"/>
        <v>-1043.0465552015066</v>
      </c>
      <c r="I87" s="339" t="e">
        <f t="shared" si="43"/>
        <v>#N/A</v>
      </c>
      <c r="J87" s="339">
        <f t="shared" si="43"/>
        <v>-932.43815814876871</v>
      </c>
      <c r="K87" s="339">
        <f t="shared" si="43"/>
        <v>-315.84047897895289</v>
      </c>
      <c r="L87" s="339">
        <f t="shared" si="43"/>
        <v>-484.79195246938252</v>
      </c>
      <c r="M87" s="339">
        <f t="shared" si="43"/>
        <v>-470.09982546973515</v>
      </c>
      <c r="N87" s="339">
        <f>N67-N107</f>
        <v>-423.57741897268897</v>
      </c>
      <c r="O87" s="339">
        <f t="shared" si="43"/>
        <v>-655.17266050240505</v>
      </c>
      <c r="P87" s="339">
        <f t="shared" si="43"/>
        <v>-595.02324865593982</v>
      </c>
      <c r="Q87" s="339">
        <f t="shared" si="43"/>
        <v>-827.97871371229485</v>
      </c>
      <c r="R87" s="339">
        <f t="shared" si="43"/>
        <v>-542.51601913899322</v>
      </c>
      <c r="S87" s="339">
        <f t="shared" si="43"/>
        <v>-243.2485742311419</v>
      </c>
      <c r="T87" s="339">
        <f t="shared" si="43"/>
        <v>-273.26995892624109</v>
      </c>
      <c r="U87" s="339">
        <f t="shared" si="43"/>
        <v>-330.58046102300796</v>
      </c>
      <c r="V87" s="339">
        <f t="shared" si="43"/>
        <v>-125.89530274417666</v>
      </c>
      <c r="W87" s="407">
        <f t="shared" si="43"/>
        <v>-628.71910566116276</v>
      </c>
      <c r="X87" s="339">
        <f t="shared" si="43"/>
        <v>-122.33939322593505</v>
      </c>
      <c r="Y87" s="339">
        <f t="shared" si="43"/>
        <v>-26.578855171519535</v>
      </c>
      <c r="Z87" s="345">
        <f t="shared" si="43"/>
        <v>12.236319288202139</v>
      </c>
      <c r="AA87" s="345">
        <f t="shared" si="43"/>
        <v>44.244678128963642</v>
      </c>
      <c r="AB87" s="339">
        <f t="shared" si="43"/>
        <v>67.592899575352931</v>
      </c>
      <c r="AC87" s="346">
        <f t="shared" ca="1" si="43"/>
        <v>-176.97719305270766</v>
      </c>
    </row>
    <row r="88" spans="1:29" x14ac:dyDescent="0.2">
      <c r="A88" s="441" t="s">
        <v>136</v>
      </c>
      <c r="B88" s="304"/>
      <c r="C88" s="339">
        <f t="shared" ref="C88:AC88" si="44">C68-C108</f>
        <v>-439.09889270714029</v>
      </c>
      <c r="D88" s="339">
        <f t="shared" ca="1" si="44"/>
        <v>-657.07560373474735</v>
      </c>
      <c r="E88" s="407">
        <f t="shared" ca="1" si="44"/>
        <v>-548.08724822094518</v>
      </c>
      <c r="F88" s="339">
        <f t="shared" si="44"/>
        <v>-854.62621318562378</v>
      </c>
      <c r="G88" s="339">
        <f t="shared" si="44"/>
        <v>-624.07177588346713</v>
      </c>
      <c r="H88" s="339">
        <f t="shared" si="44"/>
        <v>-1085.1806504877804</v>
      </c>
      <c r="I88" s="339" t="e">
        <f t="shared" si="44"/>
        <v>#N/A</v>
      </c>
      <c r="J88" s="339">
        <f t="shared" si="44"/>
        <v>-950.3879346112335</v>
      </c>
      <c r="K88" s="339">
        <f t="shared" si="44"/>
        <v>-265.2240873818937</v>
      </c>
      <c r="L88" s="339">
        <f t="shared" si="44"/>
        <v>-436.30915653371994</v>
      </c>
      <c r="M88" s="339">
        <f t="shared" si="44"/>
        <v>-419.25733196802503</v>
      </c>
      <c r="N88" s="339">
        <f t="shared" si="44"/>
        <v>-373.59685862788137</v>
      </c>
      <c r="O88" s="339">
        <f t="shared" si="44"/>
        <v>-472.73958076691633</v>
      </c>
      <c r="P88" s="339">
        <f t="shared" si="44"/>
        <v>-422.41476458178113</v>
      </c>
      <c r="Q88" s="339">
        <f t="shared" si="44"/>
        <v>-609.54552092179074</v>
      </c>
      <c r="R88" s="339">
        <f t="shared" si="44"/>
        <v>-386.25845679716986</v>
      </c>
      <c r="S88" s="339">
        <f t="shared" si="44"/>
        <v>-222.46194122769703</v>
      </c>
      <c r="T88" s="339">
        <f t="shared" si="44"/>
        <v>-229.46230351865961</v>
      </c>
      <c r="U88" s="339">
        <f t="shared" si="44"/>
        <v>-306.92298478859993</v>
      </c>
      <c r="V88" s="339">
        <f t="shared" si="44"/>
        <v>-131.00053537583153</v>
      </c>
      <c r="W88" s="407">
        <f t="shared" si="44"/>
        <v>-621.40645693416445</v>
      </c>
      <c r="X88" s="339">
        <f t="shared" si="44"/>
        <v>-111.35960077481104</v>
      </c>
      <c r="Y88" s="339">
        <f t="shared" si="44"/>
        <v>-24.382207368278614</v>
      </c>
      <c r="Z88" s="339">
        <f t="shared" si="44"/>
        <v>11.66136674156769</v>
      </c>
      <c r="AA88" s="339">
        <f t="shared" si="44"/>
        <v>43.919027380447005</v>
      </c>
      <c r="AB88" s="339">
        <f t="shared" si="44"/>
        <v>69.870434125692555</v>
      </c>
      <c r="AC88" s="340">
        <f t="shared" ca="1" si="44"/>
        <v>-168.5406692929264</v>
      </c>
    </row>
    <row r="89" spans="1:29" x14ac:dyDescent="0.2">
      <c r="A89" s="441" t="s">
        <v>138</v>
      </c>
      <c r="B89" s="280"/>
      <c r="C89" s="339">
        <f t="shared" ref="C89:AC89" si="45">C69-C109</f>
        <v>-108.57763300759962</v>
      </c>
      <c r="D89" s="339">
        <f t="shared" ca="1" si="45"/>
        <v>-310.60787220813836</v>
      </c>
      <c r="E89" s="407">
        <f t="shared" ca="1" si="45"/>
        <v>-209.59275260787035</v>
      </c>
      <c r="F89" s="339">
        <f t="shared" si="45"/>
        <v>-311.68257707087832</v>
      </c>
      <c r="G89" s="339">
        <f t="shared" si="45"/>
        <v>-236.92560882643374</v>
      </c>
      <c r="H89" s="339">
        <f t="shared" si="45"/>
        <v>-386.43954531532472</v>
      </c>
      <c r="I89" s="339" t="e">
        <f t="shared" si="45"/>
        <v>#N/A</v>
      </c>
      <c r="J89" s="339">
        <f t="shared" si="45"/>
        <v>-396.98973622673475</v>
      </c>
      <c r="K89" s="339">
        <f t="shared" si="45"/>
        <v>-228.13842416734587</v>
      </c>
      <c r="L89" s="339">
        <f t="shared" si="45"/>
        <v>-300.50312980509807</v>
      </c>
      <c r="M89" s="339">
        <f t="shared" si="45"/>
        <v>-134.43482835993382</v>
      </c>
      <c r="N89" s="339">
        <f t="shared" si="45"/>
        <v>-221.02546077745865</v>
      </c>
      <c r="O89" s="339">
        <f t="shared" si="45"/>
        <v>-111.52614441750484</v>
      </c>
      <c r="P89" s="339">
        <f t="shared" si="45"/>
        <v>-115.90588959113666</v>
      </c>
      <c r="Q89" s="339">
        <f t="shared" si="45"/>
        <v>-133.24011094349407</v>
      </c>
      <c r="R89" s="339">
        <f t="shared" si="45"/>
        <v>-85.432432717887423</v>
      </c>
      <c r="S89" s="339">
        <f t="shared" si="45"/>
        <v>-175.73479440273513</v>
      </c>
      <c r="T89" s="339">
        <f t="shared" si="45"/>
        <v>-239.91686557151479</v>
      </c>
      <c r="U89" s="339">
        <f t="shared" si="45"/>
        <v>-156.12533359297595</v>
      </c>
      <c r="V89" s="339">
        <f t="shared" si="45"/>
        <v>-131.16218404371102</v>
      </c>
      <c r="W89" s="407">
        <f t="shared" si="45"/>
        <v>-254.77354832769925</v>
      </c>
      <c r="X89" s="339">
        <f t="shared" si="45"/>
        <v>21.404078770297929</v>
      </c>
      <c r="Y89" s="339">
        <f t="shared" si="45"/>
        <v>92.407482288754181</v>
      </c>
      <c r="Z89" s="339">
        <f t="shared" si="45"/>
        <v>120.89909628964779</v>
      </c>
      <c r="AA89" s="339">
        <f t="shared" si="45"/>
        <v>142.00031803033016</v>
      </c>
      <c r="AB89" s="339">
        <f t="shared" si="45"/>
        <v>155.00999490932554</v>
      </c>
      <c r="AC89" s="340">
        <f t="shared" ca="1" si="45"/>
        <v>9.6220956218257925</v>
      </c>
    </row>
    <row r="90" spans="1:29" x14ac:dyDescent="0.2">
      <c r="A90" s="441" t="s">
        <v>140</v>
      </c>
      <c r="B90" s="280"/>
      <c r="C90" s="339">
        <f t="shared" ref="C90:AC90" si="46">C70-C110</f>
        <v>-182.67414215144981</v>
      </c>
      <c r="D90" s="339">
        <f t="shared" ca="1" si="46"/>
        <v>-955.64296473770264</v>
      </c>
      <c r="E90" s="407">
        <f t="shared" ca="1" si="46"/>
        <v>-569.15855344457668</v>
      </c>
      <c r="F90" s="339">
        <f t="shared" si="46"/>
        <v>-344.00634466105839</v>
      </c>
      <c r="G90" s="339">
        <f t="shared" si="46"/>
        <v>-320.92010448759356</v>
      </c>
      <c r="H90" s="339">
        <f t="shared" si="46"/>
        <v>-367.0925848345214</v>
      </c>
      <c r="I90" s="339" t="e">
        <f t="shared" si="46"/>
        <v>#N/A</v>
      </c>
      <c r="J90" s="339">
        <f t="shared" si="46"/>
        <v>-363.18132760730259</v>
      </c>
      <c r="K90" s="339">
        <f t="shared" si="46"/>
        <v>-151.70534692230285</v>
      </c>
      <c r="L90" s="339">
        <f t="shared" si="46"/>
        <v>-263.7609328577837</v>
      </c>
      <c r="M90" s="339">
        <f t="shared" si="46"/>
        <v>-122.25924129320993</v>
      </c>
      <c r="N90" s="339">
        <f t="shared" si="46"/>
        <v>-179.2418403577667</v>
      </c>
      <c r="O90" s="339">
        <f t="shared" si="46"/>
        <v>-144.19047908886387</v>
      </c>
      <c r="P90" s="339">
        <f t="shared" si="46"/>
        <v>-255.19496240782246</v>
      </c>
      <c r="Q90" s="339">
        <f t="shared" si="46"/>
        <v>-114.42724512706991</v>
      </c>
      <c r="R90" s="339">
        <f t="shared" si="46"/>
        <v>-62.949229731699234</v>
      </c>
      <c r="S90" s="339">
        <f t="shared" si="46"/>
        <v>-238.7800061837097</v>
      </c>
      <c r="T90" s="339">
        <f t="shared" si="46"/>
        <v>-228.02749247935753</v>
      </c>
      <c r="U90" s="339">
        <f t="shared" si="46"/>
        <v>-254.77887584281234</v>
      </c>
      <c r="V90" s="339">
        <f t="shared" si="46"/>
        <v>-233.53365022895923</v>
      </c>
      <c r="W90" s="407">
        <f t="shared" si="46"/>
        <v>-268.90105709329509</v>
      </c>
      <c r="X90" s="339">
        <f t="shared" si="46"/>
        <v>60.45448212932024</v>
      </c>
      <c r="Y90" s="339">
        <f t="shared" si="46"/>
        <v>105.09075283020502</v>
      </c>
      <c r="Z90" s="339">
        <f t="shared" si="46"/>
        <v>135.19164243094565</v>
      </c>
      <c r="AA90" s="339">
        <f t="shared" si="46"/>
        <v>157.21121199349363</v>
      </c>
      <c r="AB90" s="339">
        <f t="shared" si="46"/>
        <v>170.41169003965479</v>
      </c>
      <c r="AC90" s="340">
        <f t="shared" ca="1" si="46"/>
        <v>-29.957118730606453</v>
      </c>
    </row>
    <row r="91" spans="1:29" x14ac:dyDescent="0.2">
      <c r="A91" s="441" t="s">
        <v>139</v>
      </c>
      <c r="B91" s="304"/>
      <c r="C91" s="339">
        <f t="shared" ref="C91:AC91" si="47">C71-C111</f>
        <v>-273.06967984934181</v>
      </c>
      <c r="D91" s="339">
        <f t="shared" ca="1" si="47"/>
        <v>-269.73553144706784</v>
      </c>
      <c r="E91" s="407">
        <f t="shared" ca="1" si="47"/>
        <v>-271.40260564820528</v>
      </c>
      <c r="F91" s="339">
        <f t="shared" si="47"/>
        <v>-344.00634466105839</v>
      </c>
      <c r="G91" s="339">
        <f t="shared" si="47"/>
        <v>-320.92010448759356</v>
      </c>
      <c r="H91" s="339">
        <f t="shared" si="47"/>
        <v>-367.0925848345214</v>
      </c>
      <c r="I91" s="339" t="e">
        <f t="shared" si="47"/>
        <v>#N/A</v>
      </c>
      <c r="J91" s="339">
        <f t="shared" si="47"/>
        <v>-363.18132760730259</v>
      </c>
      <c r="K91" s="339">
        <f t="shared" si="47"/>
        <v>-151.70534692230285</v>
      </c>
      <c r="L91" s="339">
        <f t="shared" si="47"/>
        <v>42.249893041385803</v>
      </c>
      <c r="M91" s="339">
        <f t="shared" si="47"/>
        <v>178.82110134615141</v>
      </c>
      <c r="N91" s="339">
        <f t="shared" si="47"/>
        <v>23.121882488410847</v>
      </c>
      <c r="O91" s="339">
        <f t="shared" si="47"/>
        <v>-145.85754268337041</v>
      </c>
      <c r="P91" s="339">
        <f t="shared" si="47"/>
        <v>-255.19496240782246</v>
      </c>
      <c r="Q91" s="339">
        <f t="shared" si="47"/>
        <v>-119.42843591059136</v>
      </c>
      <c r="R91" s="339">
        <f t="shared" si="47"/>
        <v>-62.949229731699234</v>
      </c>
      <c r="S91" s="339">
        <f t="shared" si="47"/>
        <v>-249.4740496015238</v>
      </c>
      <c r="T91" s="339">
        <f t="shared" si="47"/>
        <v>-260.10962273280529</v>
      </c>
      <c r="U91" s="339">
        <f t="shared" si="47"/>
        <v>-254.77887584281234</v>
      </c>
      <c r="V91" s="339">
        <f t="shared" si="47"/>
        <v>-233.53365022895923</v>
      </c>
      <c r="W91" s="407">
        <f t="shared" si="47"/>
        <v>-237.23395445431561</v>
      </c>
      <c r="X91" s="339">
        <f t="shared" si="47"/>
        <v>57.971061108975846</v>
      </c>
      <c r="Y91" s="339">
        <f t="shared" si="47"/>
        <v>103.74845840447415</v>
      </c>
      <c r="Z91" s="339">
        <f t="shared" si="47"/>
        <v>136.20769766650119</v>
      </c>
      <c r="AA91" s="339">
        <f t="shared" si="47"/>
        <v>158.70844112472696</v>
      </c>
      <c r="AB91" s="339">
        <f t="shared" si="47"/>
        <v>172.44715598893163</v>
      </c>
      <c r="AC91" s="340">
        <f t="shared" ca="1" si="47"/>
        <v>17.206607741582047</v>
      </c>
    </row>
    <row r="92" spans="1:29" x14ac:dyDescent="0.2">
      <c r="A92" s="441" t="s">
        <v>137</v>
      </c>
      <c r="B92" s="280"/>
      <c r="C92" s="339">
        <f t="shared" ref="C92:AC92" si="48">C72-C112</f>
        <v>-18.587360594794518</v>
      </c>
      <c r="D92" s="339">
        <f t="shared" ca="1" si="48"/>
        <v>-380.57753347896323</v>
      </c>
      <c r="E92" s="407">
        <f t="shared" ca="1" si="48"/>
        <v>-199.58244703687888</v>
      </c>
      <c r="F92" s="339">
        <f t="shared" si="48"/>
        <v>-198.85042315535975</v>
      </c>
      <c r="G92" s="339">
        <f t="shared" si="48"/>
        <v>-155.13656578145128</v>
      </c>
      <c r="H92" s="339">
        <f t="shared" si="48"/>
        <v>-242.56428052926822</v>
      </c>
      <c r="I92" s="339" t="e">
        <f t="shared" si="48"/>
        <v>#N/A</v>
      </c>
      <c r="J92" s="339">
        <f t="shared" si="48"/>
        <v>-304.87138685230457</v>
      </c>
      <c r="K92" s="339">
        <f t="shared" si="48"/>
        <v>-284.27631325355469</v>
      </c>
      <c r="L92" s="339">
        <f t="shared" si="48"/>
        <v>-305.33685985170268</v>
      </c>
      <c r="M92" s="339">
        <f t="shared" si="48"/>
        <v>-344.21708345908155</v>
      </c>
      <c r="N92" s="339">
        <f t="shared" si="48"/>
        <v>-311.27675218811419</v>
      </c>
      <c r="O92" s="339">
        <f t="shared" si="48"/>
        <v>-221.06533510373629</v>
      </c>
      <c r="P92" s="339">
        <f t="shared" si="48"/>
        <v>-311.05683154373764</v>
      </c>
      <c r="Q92" s="339">
        <f t="shared" si="48"/>
        <v>-418.66088802997911</v>
      </c>
      <c r="R92" s="339">
        <f t="shared" si="48"/>
        <v>66.521714262507885</v>
      </c>
      <c r="S92" s="339">
        <f t="shared" si="48"/>
        <v>-264.53784866380556</v>
      </c>
      <c r="T92" s="339">
        <f t="shared" si="48"/>
        <v>-321.89889924308591</v>
      </c>
      <c r="U92" s="339">
        <f t="shared" si="48"/>
        <v>-249.01618108871116</v>
      </c>
      <c r="V92" s="339">
        <f t="shared" si="48"/>
        <v>-222.69846565961598</v>
      </c>
      <c r="W92" s="407">
        <f t="shared" si="48"/>
        <v>-249.90869485311305</v>
      </c>
      <c r="X92" s="339">
        <f t="shared" si="48"/>
        <v>-196.56139457197605</v>
      </c>
      <c r="Y92" s="339">
        <f t="shared" si="48"/>
        <v>-99.964984856238516</v>
      </c>
      <c r="Z92" s="339">
        <f t="shared" si="48"/>
        <v>-56.040775496188871</v>
      </c>
      <c r="AA92" s="339">
        <f t="shared" si="48"/>
        <v>-16.974177601672636</v>
      </c>
      <c r="AB92" s="339">
        <f t="shared" si="48"/>
        <v>7.8867397537796933</v>
      </c>
      <c r="AC92" s="340">
        <f t="shared" ca="1" si="48"/>
        <v>-115.87796209461339</v>
      </c>
    </row>
    <row r="93" spans="1:29" ht="13.65" customHeight="1" thickBot="1" x14ac:dyDescent="0.25">
      <c r="A93" s="442" t="s">
        <v>141</v>
      </c>
      <c r="B93" s="309"/>
      <c r="C93" s="341">
        <f t="shared" ref="C93:AC93" si="49">C73-C113</f>
        <v>-18.587360594793608</v>
      </c>
      <c r="D93" s="341">
        <f t="shared" ca="1" si="49"/>
        <v>-394.93894983665814</v>
      </c>
      <c r="E93" s="408">
        <f t="shared" ca="1" si="49"/>
        <v>-206.76315521572542</v>
      </c>
      <c r="F93" s="341">
        <f t="shared" si="49"/>
        <v>-213.37094888461434</v>
      </c>
      <c r="G93" s="341">
        <f t="shared" si="49"/>
        <v>-173.63134417346919</v>
      </c>
      <c r="H93" s="341">
        <f t="shared" si="49"/>
        <v>-253.11055359575948</v>
      </c>
      <c r="I93" s="341" t="e">
        <f t="shared" si="49"/>
        <v>#N/A</v>
      </c>
      <c r="J93" s="341">
        <f t="shared" si="49"/>
        <v>-318.12666454153623</v>
      </c>
      <c r="K93" s="341">
        <f t="shared" si="49"/>
        <v>-303.88157623655752</v>
      </c>
      <c r="L93" s="341">
        <f t="shared" si="49"/>
        <v>-333.74028867511879</v>
      </c>
      <c r="M93" s="341">
        <f t="shared" si="49"/>
        <v>-385.94036630260962</v>
      </c>
      <c r="N93" s="341">
        <f t="shared" si="49"/>
        <v>-341.18741040476198</v>
      </c>
      <c r="O93" s="341">
        <f t="shared" si="49"/>
        <v>-276.97862349009301</v>
      </c>
      <c r="P93" s="341">
        <f t="shared" si="49"/>
        <v>-363.56683116433851</v>
      </c>
      <c r="Q93" s="341">
        <f t="shared" si="49"/>
        <v>-488.43770270164532</v>
      </c>
      <c r="R93" s="341">
        <f t="shared" si="49"/>
        <v>21.068663395708427</v>
      </c>
      <c r="S93" s="341">
        <f t="shared" si="49"/>
        <v>-275.77262469343441</v>
      </c>
      <c r="T93" s="341">
        <f t="shared" si="49"/>
        <v>-337.71785393194841</v>
      </c>
      <c r="U93" s="341">
        <f t="shared" si="49"/>
        <v>-258.72651743965798</v>
      </c>
      <c r="V93" s="341">
        <f t="shared" si="49"/>
        <v>-230.87350270869501</v>
      </c>
      <c r="W93" s="408">
        <f t="shared" si="49"/>
        <v>-273.13453681650935</v>
      </c>
      <c r="X93" s="341">
        <f t="shared" si="49"/>
        <v>-206.22493498817676</v>
      </c>
      <c r="Y93" s="341">
        <f t="shared" si="49"/>
        <v>-102.16527384017718</v>
      </c>
      <c r="Z93" s="341">
        <f t="shared" si="49"/>
        <v>-54.977216572819088</v>
      </c>
      <c r="AA93" s="341">
        <f t="shared" si="49"/>
        <v>-13.407085384773382</v>
      </c>
      <c r="AB93" s="341">
        <f t="shared" si="49"/>
        <v>12.739350451782229</v>
      </c>
      <c r="AC93" s="342">
        <f t="shared" ca="1" si="49"/>
        <v>-120.56183605234401</v>
      </c>
    </row>
    <row r="94" spans="1:29" ht="13.65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65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65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65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65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65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65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65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65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65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0.8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6834.5323741007196</v>
      </c>
      <c r="D107" s="339">
        <v>12908.633696563285</v>
      </c>
      <c r="E107" s="339">
        <v>9871.5830353320016</v>
      </c>
      <c r="F107" s="345">
        <v>11937.759240819716</v>
      </c>
      <c r="G107" s="345">
        <v>11826.182618261824</v>
      </c>
      <c r="H107" s="345">
        <v>12049.335863377608</v>
      </c>
      <c r="I107" s="345" t="e">
        <v>#N/A</v>
      </c>
      <c r="J107" s="345">
        <v>12846.655791190864</v>
      </c>
      <c r="K107" s="345">
        <v>11480.114801148011</v>
      </c>
      <c r="L107" s="345">
        <v>10676.873489121675</v>
      </c>
      <c r="M107" s="345">
        <v>11255.924170616114</v>
      </c>
      <c r="N107" s="345">
        <v>11137.637486961932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11661.274957104457</v>
      </c>
      <c r="T107" s="345">
        <v>13634.732687477575</v>
      </c>
      <c r="U107" s="345">
        <v>11434.83709273183</v>
      </c>
      <c r="V107" s="345">
        <v>9914.2550911039652</v>
      </c>
      <c r="W107" s="345">
        <v>12836.878656281633</v>
      </c>
      <c r="X107" s="345">
        <v>11972.416706639266</v>
      </c>
      <c r="Y107" s="345">
        <v>11385.849978376127</v>
      </c>
      <c r="Z107" s="345">
        <v>10934.864368710912</v>
      </c>
      <c r="AA107" s="345">
        <v>10515.190204129922</v>
      </c>
      <c r="AB107" s="345">
        <v>10404.7497099137</v>
      </c>
      <c r="AC107" s="346">
        <v>11131.647522769081</v>
      </c>
    </row>
    <row r="108" spans="1:29" x14ac:dyDescent="0.2">
      <c r="A108" s="303" t="s">
        <v>136</v>
      </c>
      <c r="B108" s="304"/>
      <c r="C108" s="339">
        <v>7560.1374570446733</v>
      </c>
      <c r="D108" s="339">
        <v>13250.747543784706</v>
      </c>
      <c r="E108" s="407">
        <v>10405.442500414691</v>
      </c>
      <c r="F108" s="339">
        <v>12250.198785680375</v>
      </c>
      <c r="G108" s="339">
        <v>12466.17703904136</v>
      </c>
      <c r="H108" s="339">
        <v>12034.22053231939</v>
      </c>
      <c r="I108" s="339" t="e">
        <v>#N/A</v>
      </c>
      <c r="J108" s="339">
        <v>12152.777777777777</v>
      </c>
      <c r="K108" s="339">
        <v>11746.280344557556</v>
      </c>
      <c r="L108" s="339">
        <v>11166.730843280708</v>
      </c>
      <c r="M108" s="339">
        <v>11711.371363808084</v>
      </c>
      <c r="N108" s="339">
        <v>11541.460850548783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11822.149216079983</v>
      </c>
      <c r="T108" s="339">
        <v>13233.797081778079</v>
      </c>
      <c r="U108" s="339">
        <v>11478.420569329661</v>
      </c>
      <c r="V108" s="339">
        <v>10754.229997132205</v>
      </c>
      <c r="W108" s="339">
        <v>12730.599649415453</v>
      </c>
      <c r="X108" s="339">
        <v>11969.063857713682</v>
      </c>
      <c r="Y108" s="339">
        <v>11193.139936556106</v>
      </c>
      <c r="Z108" s="339">
        <v>10979.643241853364</v>
      </c>
      <c r="AA108" s="339">
        <v>10838.83166600444</v>
      </c>
      <c r="AB108" s="339">
        <v>11031.677981283738</v>
      </c>
      <c r="AC108" s="340">
        <v>11306.914119034496</v>
      </c>
    </row>
    <row r="109" spans="1:29" x14ac:dyDescent="0.2">
      <c r="A109" s="303" t="s">
        <v>138</v>
      </c>
      <c r="B109" s="280"/>
      <c r="C109" s="339">
        <v>7410.4234527687295</v>
      </c>
      <c r="D109" s="339">
        <v>12828.40722495895</v>
      </c>
      <c r="E109" s="407">
        <v>10119.415338863841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10592.74479039646</v>
      </c>
    </row>
    <row r="110" spans="1:29" x14ac:dyDescent="0.2">
      <c r="A110" s="303" t="s">
        <v>140</v>
      </c>
      <c r="B110" s="280"/>
      <c r="C110" s="339">
        <v>7058.3801844250083</v>
      </c>
      <c r="D110" s="339">
        <v>12917.261654766904</v>
      </c>
      <c r="E110" s="407">
        <v>9987.8209195959571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10759.869344691793</v>
      </c>
    </row>
    <row r="111" spans="1:29" x14ac:dyDescent="0.2">
      <c r="A111" s="303" t="s">
        <v>139</v>
      </c>
      <c r="B111" s="304"/>
      <c r="C111" s="339">
        <v>7542.3728813559319</v>
      </c>
      <c r="D111" s="339">
        <v>12284.7543049139</v>
      </c>
      <c r="E111" s="407">
        <v>9913.563593134917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11007.842683742479</v>
      </c>
    </row>
    <row r="112" spans="1:29" x14ac:dyDescent="0.2">
      <c r="A112" s="303" t="s">
        <v>137</v>
      </c>
      <c r="B112" s="280"/>
      <c r="C112" s="339">
        <v>7434.9442379182155</v>
      </c>
      <c r="D112" s="339">
        <v>12553.292278540974</v>
      </c>
      <c r="E112" s="407">
        <v>9994.1182582295951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11658.605960423793</v>
      </c>
    </row>
    <row r="113" spans="1:29" ht="10.8" thickBot="1" x14ac:dyDescent="0.25">
      <c r="A113" s="303" t="s">
        <v>141</v>
      </c>
      <c r="C113" s="341">
        <v>7806.6914498141259</v>
      </c>
      <c r="D113" s="341">
        <v>13027.001421127427</v>
      </c>
      <c r="E113" s="408">
        <v>10416.846435470776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12512.032802402298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0.8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350520</xdr:colOff>
                    <xdr:row>0</xdr:row>
                    <xdr:rowOff>38100</xdr:rowOff>
                  </from>
                  <to>
                    <xdr:col>11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4" width="9.125" style="152" customWidth="1"/>
    <col min="5" max="5" width="9.875" style="152" customWidth="1"/>
    <col min="6" max="6" width="11.75" style="152" hidden="1" customWidth="1"/>
    <col min="7" max="8" width="9.875" style="152" customWidth="1"/>
    <col min="9" max="9" width="12.375" style="152" hidden="1" customWidth="1"/>
    <col min="10" max="10" width="9.875" style="152" customWidth="1"/>
    <col min="11" max="13" width="9.875" style="152" hidden="1" customWidth="1"/>
    <col min="14" max="14" width="9.875" style="152" customWidth="1"/>
    <col min="15" max="15" width="6.875" style="152" bestFit="1" customWidth="1"/>
    <col min="16" max="18" width="6.875" style="152" hidden="1" customWidth="1"/>
    <col min="19" max="19" width="8.875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48" customWidth="1"/>
    <col min="29" max="29" width="15" style="152" bestFit="1" customWidth="1"/>
    <col min="30" max="30" width="9.875" style="280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37214</v>
      </c>
      <c r="B2" s="278"/>
    </row>
    <row r="3" spans="1:140" ht="10.5" hidden="1" customHeight="1" x14ac:dyDescent="0.2">
      <c r="A3" s="281"/>
      <c r="B3" s="278"/>
      <c r="C3" s="152">
        <v>104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120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5">
        <f>+'Power Price PRINT'!A6</f>
        <v>37214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5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65" customHeight="1" x14ac:dyDescent="0.2">
      <c r="A9" s="440" t="s">
        <v>135</v>
      </c>
      <c r="B9" s="313" t="s">
        <v>53</v>
      </c>
      <c r="C9" s="354">
        <f ca="1">(0.846153846153846*'Off Peak Detail'!D9)+(0.153846153846154*'Off Peak Detail'!D47)</f>
        <v>15.576923076923078</v>
      </c>
      <c r="D9" s="354">
        <f ca="1">(0.75609756097561*'Off Peak Detail'!E9)+(0.24390243902439*'Off Peak Detail'!E47)</f>
        <v>25.076951219512193</v>
      </c>
      <c r="E9" s="299">
        <f t="shared" ref="E9:E15" ca="1" si="6">(C9*C$5+D9*D$5)/(SUM(C$5:D$5))</f>
        <v>22.808287782475986</v>
      </c>
      <c r="F9" s="195">
        <f t="shared" ref="F9:F15" si="7">AVERAGE(G9:H9)</f>
        <v>26.086764957264961</v>
      </c>
      <c r="G9" s="195">
        <f t="shared" si="0"/>
        <v>27.173307692307695</v>
      </c>
      <c r="H9" s="195">
        <f t="shared" si="0"/>
        <v>25.000222222222224</v>
      </c>
      <c r="I9" s="195">
        <f t="shared" ref="I9:I15" si="8">AVERAGE(J9:K9)</f>
        <v>21.999917201540438</v>
      </c>
      <c r="J9" s="195">
        <f t="shared" si="1"/>
        <v>24.000097560975611</v>
      </c>
      <c r="K9" s="195">
        <f t="shared" si="1"/>
        <v>19.999736842105264</v>
      </c>
      <c r="L9" s="195">
        <f t="shared" si="1"/>
        <v>17.922974358974361</v>
      </c>
      <c r="M9" s="195">
        <f t="shared" si="1"/>
        <v>18.999750000000002</v>
      </c>
      <c r="N9" s="195">
        <f>AVERAGE(K9:M9)</f>
        <v>18.97415373369321</v>
      </c>
      <c r="O9" s="195">
        <f>AVERAGE(P9:R9)</f>
        <v>30.961925213675215</v>
      </c>
      <c r="P9" s="191">
        <f t="shared" si="2"/>
        <v>29.942230769230768</v>
      </c>
      <c r="Q9" s="195">
        <f t="shared" si="2"/>
        <v>32.999794871794876</v>
      </c>
      <c r="R9" s="195">
        <f t="shared" si="2"/>
        <v>29.943750000000001</v>
      </c>
      <c r="S9" s="195">
        <f t="shared" ref="S9:S15" si="9">AVERAGE(T9:V9)</f>
        <v>26.968955059631568</v>
      </c>
      <c r="T9" s="195">
        <f t="shared" si="3"/>
        <v>28.000025641025644</v>
      </c>
      <c r="U9" s="195">
        <f t="shared" si="3"/>
        <v>24.894473684210528</v>
      </c>
      <c r="V9" s="195">
        <f t="shared" si="3"/>
        <v>28.012365853658537</v>
      </c>
      <c r="W9" s="299">
        <f>SUM(AG28:AR28)/SUM($AG$5:$AR$5)</f>
        <v>25.582254918335089</v>
      </c>
      <c r="X9" s="195">
        <f>SUM(AS28:BD28)/SUM($AS$5:$BD$5)</f>
        <v>27.136567551955402</v>
      </c>
      <c r="Y9" s="195">
        <f>SUM(BE28:BR28)/SUM($BE$5:$BR$5)</f>
        <v>27.363600462549467</v>
      </c>
      <c r="Z9" s="195">
        <f>SUM(BQ28:CB28)/SUM($BQ$5:$CB$5)</f>
        <v>27.648561091738785</v>
      </c>
      <c r="AA9" s="195">
        <f t="shared" ref="AA9:AA15" si="10">SUM(CC28:DX28)/SUM($CC$5:$DX$5)</f>
        <v>28.387972931789207</v>
      </c>
      <c r="AB9" s="191">
        <f t="shared" ref="AB9:AB15" si="11">SUM(DY28:EJ28)/SUM($DY$5:$EJ$5)</f>
        <v>29.006050911538647</v>
      </c>
      <c r="AC9" s="355">
        <f t="shared" ref="AC9:AC15" ca="1" si="12">(C9*C$5+D9*D$5+SUM(AG28:EJ28))/(SUM(C$5:D$5)+SUM($AG$5:$EJ$5))</f>
        <v>27.724934686613821</v>
      </c>
      <c r="AD9" s="301"/>
      <c r="AE9" s="302"/>
      <c r="AG9" s="356">
        <f>(0.794871794871795*'Off Peak Detail'!AA9)+(0.205128205128205*'Off Peak Detail'!AA47)</f>
        <v>27.173307692307695</v>
      </c>
      <c r="AH9" s="356">
        <f>(0.777777777777778*'Off Peak Detail'!AB9)+(0.222222222222222*'Off Peak Detail'!AB47)</f>
        <v>25.000222222222224</v>
      </c>
      <c r="AI9" s="356">
        <f>(0.75609756097561*'Off Peak Detail'!AC9)+(0.24390243902439*'Off Peak Detail'!AC47)</f>
        <v>24.000097560975611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17.922974358974361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29.942230769230768</v>
      </c>
      <c r="AN9" s="356">
        <f>(0.794871794871795*'Off Peak Detail'!AH9)+(0.205128205128205*'Off Peak Detail'!AH47)</f>
        <v>32.999794871794876</v>
      </c>
      <c r="AO9" s="356">
        <f>(0.75*'Off Peak Detail'!AI9)+(0.25*'Off Peak Detail'!AI47)</f>
        <v>29.943750000000001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24.894473684210528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27.000111111111114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33.409871794871798</v>
      </c>
      <c r="AZ9" s="356">
        <f>(0.75609756097561*'Off Peak Detail'!AT9)+(0.24390243902439*'Off Peak Detail'!AT47)</f>
        <v>35.000097560975611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24.796875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29.172000000000004</v>
      </c>
      <c r="BF9" s="356">
        <f>(0.743589743589744*'Off Peak Detail'!AZ9)+(0.256410256410256*'Off Peak Detail'!AZ47)</f>
        <v>26.889897435897435</v>
      </c>
      <c r="BG9" s="356">
        <f>(0.794871794871795*'Off Peak Detail'!BA9)+(0.205128205128205*'Off Peak Detail'!BA47)</f>
        <v>26.110307692307696</v>
      </c>
      <c r="BH9" s="356">
        <f>(0.789473684210526*'Off Peak Detail'!BB9)+(0.210526315789474*'Off Peak Detail'!BB47)</f>
        <v>23.689736842105262</v>
      </c>
      <c r="BI9" s="356">
        <f>(0.75609756097561*'Off Peak Detail'!BC9)+(0.24390243902439*'Off Peak Detail'!BC47)</f>
        <v>18.579536585365851</v>
      </c>
      <c r="BJ9" s="356">
        <f>(0.789473684210526*'Off Peak Detail'!BD9)+(0.210526315789474*'Off Peak Detail'!BD47)</f>
        <v>21.300000000000004</v>
      </c>
      <c r="BK9" s="356">
        <f>(0.794871794871795*'Off Peak Detail'!BE9)+(0.205128205128205*'Off Peak Detail'!BE47)</f>
        <v>32.287358974358973</v>
      </c>
      <c r="BL9" s="356">
        <f>(0.75609756097561*'Off Peak Detail'!BF9)+(0.24390243902439*'Off Peak Detail'!BF47)</f>
        <v>33.689682926829271</v>
      </c>
      <c r="BM9" s="356">
        <f>(0.789473684210526*'Off Peak Detail'!BG9)+(0.210526315789474*'Off Peak Detail'!BG47)</f>
        <v>31.18578947368421</v>
      </c>
      <c r="BN9" s="356">
        <f>(0.75609756097561*'Off Peak Detail'!BH9)+(0.24390243902439*'Off Peak Detail'!BH47)</f>
        <v>28.009853658536581</v>
      </c>
      <c r="BO9" s="356">
        <f>(0.789473684210526*'Off Peak Detail'!BI9)+(0.210526315789474*'Off Peak Detail'!BI47)</f>
        <v>25.36342105263158</v>
      </c>
      <c r="BP9" s="356">
        <f>(0.794871794871795*'Off Peak Detail'!BJ9)+(0.205128205128205*'Off Peak Detail'!BJ47)</f>
        <v>29.711000000000002</v>
      </c>
      <c r="BQ9" s="356">
        <f>(0.75609756097561*'Off Peak Detail'!BK9)+(0.24390243902439*'Off Peak Detail'!BK47)</f>
        <v>29.499975609756095</v>
      </c>
      <c r="BR9" s="356">
        <f>(0.777777777777778*'Off Peak Detail'!BL9)+(0.222222222222222*'Off Peak Detail'!BL47)</f>
        <v>27.390222222222221</v>
      </c>
      <c r="BS9" s="356">
        <f>(0.794871794871795*'Off Peak Detail'!BM9)+(0.205128205128205*'Off Peak Detail'!BM47)</f>
        <v>26.670051282051286</v>
      </c>
      <c r="BT9" s="356">
        <f>(0.789473684210526*'Off Peak Detail'!BN9)+(0.210526315789474*'Off Peak Detail'!BN47)</f>
        <v>24.450000000000003</v>
      </c>
      <c r="BU9" s="356">
        <f>(0.75609756097561*'Off Peak Detail'!BO9)+(0.24390243902439*'Off Peak Detail'!BO47)</f>
        <v>19.746780487804877</v>
      </c>
      <c r="BV9" s="356">
        <f>(0.789473684210526*'Off Peak Detail'!BP9)+(0.210526315789474*'Off Peak Detail'!BP47)</f>
        <v>22.249736842105264</v>
      </c>
      <c r="BW9" s="356">
        <f>(0.75609756097561*'Off Peak Detail'!BQ9)+(0.24390243902439*'Off Peak Detail'!BQ47)</f>
        <v>32.311707317073171</v>
      </c>
      <c r="BX9" s="356">
        <f>(0.794871794871795*'Off Peak Detail'!BR9)+(0.205128205128205*'Off Peak Detail'!BR47)</f>
        <v>33.569717948717951</v>
      </c>
      <c r="BY9" s="356">
        <f>(0.789473684210526*'Off Peak Detail'!BS9)+(0.210526315789474*'Off Peak Detail'!BS47)</f>
        <v>31.274999999999999</v>
      </c>
      <c r="BZ9" s="356">
        <f>(0.75609756097561*'Off Peak Detail'!BT9)+(0.24390243902439*'Off Peak Detail'!BT47)</f>
        <v>28.369853658536584</v>
      </c>
      <c r="CA9" s="356">
        <f>(0.789473684210526*'Off Peak Detail'!BU9)+(0.210526315789474*'Off Peak Detail'!BU47)</f>
        <v>25.943684210526317</v>
      </c>
      <c r="CB9" s="356">
        <f>(0.794871794871795*'Off Peak Detail'!BV9)+(0.205128205128205*'Off Peak Detail'!BV47)</f>
        <v>29.907871794871795</v>
      </c>
      <c r="CC9" s="356">
        <f>(0.75609756097561*'Off Peak Detail'!BW9)+(0.24390243902439*'Off Peak Detail'!BW47)</f>
        <v>29.679097560975606</v>
      </c>
      <c r="CD9" s="356">
        <f>(0.777777777777778*'Off Peak Detail'!BX9)+(0.222222222222222*'Off Peak Detail'!BX47)</f>
        <v>27.770333333333333</v>
      </c>
      <c r="CE9" s="356">
        <f>(0.794871794871795*'Off Peak Detail'!BY9)+(0.205128205128205*'Off Peak Detail'!BY47)</f>
        <v>27.110076923076925</v>
      </c>
      <c r="CF9" s="356">
        <f>(0.75*'Off Peak Detail'!BZ9)+(0.25*'Off Peak Detail'!BZ47)</f>
        <v>25.089750000000002</v>
      </c>
      <c r="CG9" s="356">
        <f>(0.794871794871795*'Off Peak Detail'!CA9)+(0.205128205128205*'Off Peak Detail'!CA47)</f>
        <v>20.775461538461538</v>
      </c>
      <c r="CH9" s="356">
        <f>(0.789473684210526*'Off Peak Detail'!CB9)+(0.210526315789474*'Off Peak Detail'!CB47)</f>
        <v>23.080263157894738</v>
      </c>
      <c r="CI9" s="356">
        <f>(0.75609756097561*'Off Peak Detail'!CC9)+(0.24390243902439*'Off Peak Detail'!CC47)</f>
        <v>32.240682926829265</v>
      </c>
      <c r="CJ9" s="356">
        <f>(0.794871794871795*'Off Peak Detail'!CD9)+(0.205128205128205*'Off Peak Detail'!CD47)</f>
        <v>33.40035897435898</v>
      </c>
      <c r="CK9" s="356">
        <f>(0.789473684210526*'Off Peak Detail'!CE9)+(0.210526315789474*'Off Peak Detail'!CE47)</f>
        <v>31.29078947368421</v>
      </c>
      <c r="CL9" s="356">
        <f>(0.75609756097561*'Off Peak Detail'!CF9)+(0.24390243902439*'Off Peak Detail'!CF47)</f>
        <v>28.650048780487804</v>
      </c>
      <c r="CM9" s="356">
        <f>(0.789473684210526*'Off Peak Detail'!CG9)+(0.210526315789474*'Off Peak Detail'!CG47)</f>
        <v>26.429210526315792</v>
      </c>
      <c r="CN9" s="356">
        <f>(0.75609756097561*'Off Peak Detail'!CH9)+(0.24390243902439*'Off Peak Detail'!CH47)</f>
        <v>30.041317073170731</v>
      </c>
      <c r="CO9" s="356">
        <f>(0.794871794871795*'Off Peak Detail'!CI9)+(0.205128205128205*'Off Peak Detail'!CI47)</f>
        <v>29.821410256410257</v>
      </c>
      <c r="CP9" s="356">
        <f>(0.777777777777778*'Off Peak Detail'!CJ9)+(0.222222222222222*'Off Peak Detail'!CJ47)</f>
        <v>28.099777777777778</v>
      </c>
      <c r="CQ9" s="356">
        <f>(0.794871794871795*'Off Peak Detail'!CK9)+(0.205128205128205*'Off Peak Detail'!CK47)</f>
        <v>27.500076923076925</v>
      </c>
      <c r="CR9" s="356">
        <f>(0.75*'Off Peak Detail'!CL9)+(0.25*'Off Peak Detail'!CL47)</f>
        <v>25.65</v>
      </c>
      <c r="CS9" s="356">
        <f>(0.794871794871795*'Off Peak Detail'!CM9)+(0.205128205128205*'Off Peak Detail'!CM47)</f>
        <v>21.712846153846154</v>
      </c>
      <c r="CT9" s="356">
        <f>(0.789473684210526*'Off Peak Detail'!CN9)+(0.210526315789474*'Off Peak Detail'!CN47)</f>
        <v>23.830263157894741</v>
      </c>
      <c r="CU9" s="356">
        <f>(0.75609756097561*'Off Peak Detail'!CO9)+(0.24390243902439*'Off Peak Detail'!CO47)</f>
        <v>32.147487804878047</v>
      </c>
      <c r="CV9" s="356">
        <f>(0.794871794871795*'Off Peak Detail'!CP9)+(0.205128205128205*'Off Peak Detail'!CP47)</f>
        <v>33.200282051282052</v>
      </c>
      <c r="CW9" s="356">
        <f>(0.75*'Off Peak Detail'!CQ9)+(0.25*'Off Peak Detail'!CQ47)</f>
        <v>31.278375000000004</v>
      </c>
      <c r="CX9" s="356">
        <f>(0.794871794871795*'Off Peak Detail'!CR9)+(0.205128205128205*'Off Peak Detail'!CR47)</f>
        <v>28.889615384615386</v>
      </c>
      <c r="CY9" s="356">
        <f>(0.789473684210526*'Off Peak Detail'!CS9)+(0.210526315789474*'Off Peak Detail'!CS47)</f>
        <v>26.842105263157897</v>
      </c>
      <c r="CZ9" s="356">
        <f>(0.75609756097561*'Off Peak Detail'!CT9)+(0.24390243902439*'Off Peak Detail'!CT47)</f>
        <v>30.131439024390243</v>
      </c>
      <c r="DA9" s="356">
        <f>(0.794871794871795*'Off Peak Detail'!CU9)+(0.205128205128205*'Off Peak Detail'!CU47)</f>
        <v>29.94166666666667</v>
      </c>
      <c r="DB9" s="356">
        <f>(0.783783783783784*'Off Peak Detail'!CV9)+(0.216216216216216*'Off Peak Detail'!CV47)</f>
        <v>28.360324324324324</v>
      </c>
      <c r="DC9" s="356">
        <f>(0.75609756097561*'Off Peak Detail'!CW9)+(0.24390243902439*'Off Peak Detail'!CW47)</f>
        <v>27.800317073170731</v>
      </c>
      <c r="DD9" s="356">
        <f>(0.789473684210526*'Off Peak Detail'!CX9)+(0.210526315789474*'Off Peak Detail'!CX47)</f>
        <v>26.089736842105264</v>
      </c>
      <c r="DE9" s="356">
        <f>(0.794871794871795*'Off Peak Detail'!CY9)+(0.205128205128205*'Off Peak Detail'!CY47)</f>
        <v>22.423410256410257</v>
      </c>
      <c r="DF9" s="356">
        <f>(0.75*'Off Peak Detail'!CZ9)+(0.25*'Off Peak Detail'!CZ47)</f>
        <v>24.400125000000003</v>
      </c>
      <c r="DG9" s="356">
        <f>(0.794871794871795*'Off Peak Detail'!DA9)+(0.205128205128205*'Off Peak Detail'!DA47)</f>
        <v>32.092282051282055</v>
      </c>
      <c r="DH9" s="356">
        <f>(0.75609756097561*'Off Peak Detail'!DB9)+(0.24390243902439*'Off Peak Detail'!DB47)</f>
        <v>33.099999999999994</v>
      </c>
      <c r="DI9" s="356">
        <f>(0.789473684210526*'Off Peak Detail'!DC9)+(0.210526315789474*'Off Peak Detail'!DC47)</f>
        <v>31.292368421052636</v>
      </c>
      <c r="DJ9" s="356">
        <f>(0.794871794871795*'Off Peak Detail'!DD9)+(0.205128205128205*'Off Peak Detail'!DD47)</f>
        <v>29.100384615384616</v>
      </c>
      <c r="DK9" s="356">
        <f>(0.75*'Off Peak Detail'!DE9)+(0.25*'Off Peak Detail'!DE47)</f>
        <v>27.198375000000002</v>
      </c>
      <c r="DL9" s="356">
        <f>(0.794871794871795*'Off Peak Detail'!DF9)+(0.205128205128205*'Off Peak Detail'!DF47)</f>
        <v>30.235794871794873</v>
      </c>
      <c r="DM9" s="356">
        <f>(0.794871794871795*'Off Peak Detail'!DG9)+(0.205128205128205*'Off Peak Detail'!DG47)</f>
        <v>30.06192307692308</v>
      </c>
      <c r="DN9" s="356">
        <f>(0.777777777777778*'Off Peak Detail'!DH9)+(0.222222222222222*'Off Peak Detail'!DH47)</f>
        <v>28.610222222222227</v>
      </c>
      <c r="DO9" s="356">
        <f>(0.75609756097561*'Off Peak Detail'!DI9)+(0.24390243902439*'Off Peak Detail'!DI47)</f>
        <v>28.099975609756097</v>
      </c>
      <c r="DP9" s="356">
        <f>(0.789473684210526*'Off Peak Detail'!DJ9)+(0.210526315789474*'Off Peak Detail'!DJ47)</f>
        <v>26.520000000000003</v>
      </c>
      <c r="DQ9" s="356">
        <f>(0.75609756097561*'Off Peak Detail'!DK9)+(0.24390243902439*'Off Peak Detail'!DK47)</f>
        <v>23.103780487804876</v>
      </c>
      <c r="DR9" s="356">
        <f>(0.789473684210526*'Off Peak Detail'!DL9)+(0.210526315789474*'Off Peak Detail'!DL47)</f>
        <v>24.949736842105267</v>
      </c>
      <c r="DS9" s="356">
        <f>(0.794871794871795*'Off Peak Detail'!DM9)+(0.205128205128205*'Off Peak Detail'!DM47)</f>
        <v>32.072871794871801</v>
      </c>
      <c r="DT9" s="356">
        <f>(0.75609756097561*'Off Peak Detail'!DN9)+(0.24390243902439*'Off Peak Detail'!DN47)</f>
        <v>33.029853658536581</v>
      </c>
      <c r="DU9" s="356">
        <f>(0.789473684210526*'Off Peak Detail'!DO9)+(0.210526315789474*'Off Peak Detail'!DO47)</f>
        <v>31.331842105263156</v>
      </c>
      <c r="DV9" s="356">
        <f>(0.794871794871795*'Off Peak Detail'!DP9)+(0.205128205128205*'Off Peak Detail'!DP47)</f>
        <v>29.319897435897438</v>
      </c>
      <c r="DW9" s="356">
        <f>(0.75*'Off Peak Detail'!DQ9)+(0.25*'Off Peak Detail'!DQ47)</f>
        <v>27.545249999999999</v>
      </c>
      <c r="DX9" s="356">
        <f>(0.794871794871795*'Off Peak Detail'!DR9)+(0.205128205128205*'Off Peak Detail'!DR47)</f>
        <v>30.363589743589745</v>
      </c>
      <c r="DY9" s="356">
        <f>(0.75609756097561*'Off Peak Detail'!DS9)+(0.24390243902439*'Off Peak Detail'!DS47)</f>
        <v>30.209999999999997</v>
      </c>
      <c r="DZ9" s="356">
        <f>(0.777777777777778*'Off Peak Detail'!DT9)+(0.222222222222222*'Off Peak Detail'!DT47)</f>
        <v>28.869999999999997</v>
      </c>
      <c r="EA9" s="356">
        <f>(0.794871794871795*'Off Peak Detail'!DU9)+(0.205128205128205*'Off Peak Detail'!DU47)</f>
        <v>28.39974358974359</v>
      </c>
      <c r="EB9" s="356">
        <f>(0.789473684210526*'Off Peak Detail'!DV9)+(0.210526315789474*'Off Peak Detail'!DV47)</f>
        <v>26.929736842105264</v>
      </c>
      <c r="EC9" s="356">
        <f>(0.75609756097561*'Off Peak Detail'!DW9)+(0.24390243902439*'Off Peak Detail'!DW47)</f>
        <v>23.752756097560972</v>
      </c>
      <c r="ED9" s="356">
        <f>(0.789473684210526*'Off Peak Detail'!DX9)+(0.210526315789474*'Off Peak Detail'!DX47)</f>
        <v>25.470000000000002</v>
      </c>
      <c r="EE9" s="356">
        <f>(0.794871794871795*'Off Peak Detail'!DY9)+(0.205128205128205*'Off Peak Detail'!DY47)</f>
        <v>32.073974358974361</v>
      </c>
      <c r="EF9" s="356">
        <f>(0.75609756097561*'Off Peak Detail'!DZ9)+(0.24390243902439*'Off Peak Detail'!DZ47)</f>
        <v>32.980195121951219</v>
      </c>
      <c r="EG9" s="356">
        <f>(0.789473684210526*'Off Peak Detail'!EA9)+(0.210526315789474*'Off Peak Detail'!EA47)</f>
        <v>31.391052631578951</v>
      </c>
      <c r="EH9" s="356">
        <f>(0.75609756097561*'Off Peak Detail'!EB9)+(0.24390243902439*'Off Peak Detail'!EB47)</f>
        <v>29.540243902439023</v>
      </c>
      <c r="EI9" s="356">
        <f>(0.789473684210526*'Off Peak Detail'!EC9)+(0.210526315789474*'Off Peak Detail'!EC47)</f>
        <v>27.861315789473689</v>
      </c>
      <c r="EJ9" s="356">
        <f>(0.794871794871795*'Off Peak Detail'!ED9)+(0.205128205128205*'Off Peak Detail'!ED47)</f>
        <v>30.491384615384618</v>
      </c>
    </row>
    <row r="10" spans="1:140" ht="13.65" customHeight="1" x14ac:dyDescent="0.2">
      <c r="A10" s="441" t="s">
        <v>136</v>
      </c>
      <c r="B10" s="304" t="s">
        <v>54</v>
      </c>
      <c r="C10" s="356">
        <f ca="1">(0.846153846153846*'Off Peak Detail'!D10)+(0.153846153846154*'Off Peak Detail'!D48)</f>
        <v>16.46153846153846</v>
      </c>
      <c r="D10" s="356">
        <f ca="1">(0.75609756097561*'Off Peak Detail'!E10)+(0.24390243902439*'Off Peak Detail'!E48)</f>
        <v>25.080231707317076</v>
      </c>
      <c r="E10" s="305">
        <f t="shared" ca="1" si="6"/>
        <v>23.022036305340094</v>
      </c>
      <c r="F10" s="191">
        <f t="shared" si="7"/>
        <v>25.573440170940174</v>
      </c>
      <c r="G10" s="191">
        <f t="shared" si="0"/>
        <v>26.647102564102564</v>
      </c>
      <c r="H10" s="191">
        <f t="shared" si="0"/>
        <v>24.49977777777778</v>
      </c>
      <c r="I10" s="191">
        <f t="shared" si="8"/>
        <v>22.749939024390244</v>
      </c>
      <c r="J10" s="191">
        <f t="shared" ref="J10:M15" si="13">AI10</f>
        <v>24.499878048780488</v>
      </c>
      <c r="K10" s="191">
        <f t="shared" si="13"/>
        <v>21</v>
      </c>
      <c r="L10" s="191">
        <f t="shared" si="13"/>
        <v>19.403717948717951</v>
      </c>
      <c r="M10" s="191">
        <f t="shared" si="13"/>
        <v>20.499750000000002</v>
      </c>
      <c r="N10" s="191">
        <f t="shared" ref="N10:N15" si="14">AVERAGE(K10:M10)</f>
        <v>20.301155982905986</v>
      </c>
      <c r="O10" s="191">
        <f t="shared" ref="O10:O15" si="15">AVERAGE(P10:R10)</f>
        <v>32.430277777777782</v>
      </c>
      <c r="P10" s="191">
        <f t="shared" ref="P10:R15" si="16">AM10</f>
        <v>31.403717948717951</v>
      </c>
      <c r="Q10" s="191">
        <f t="shared" si="16"/>
        <v>34.499615384615389</v>
      </c>
      <c r="R10" s="191">
        <f t="shared" si="16"/>
        <v>31.387500000000003</v>
      </c>
      <c r="S10" s="191">
        <f t="shared" si="9"/>
        <v>26.749501333070015</v>
      </c>
      <c r="T10" s="191">
        <f t="shared" ref="T10:V15" si="17">AP10</f>
        <v>29.500384615384618</v>
      </c>
      <c r="U10" s="191">
        <f t="shared" si="17"/>
        <v>23.80263157894737</v>
      </c>
      <c r="V10" s="191">
        <f t="shared" si="17"/>
        <v>26.945487804878049</v>
      </c>
      <c r="W10" s="305">
        <f t="shared" ref="W10:W15" si="18">SUM(AG29:AR29)/SUM($AG$5:$AR$5)</f>
        <v>26.187241290401509</v>
      </c>
      <c r="X10" s="191">
        <f t="shared" ref="X10:X15" si="19">SUM(AS29:BD29)/SUM($AS$5:$BD$5)</f>
        <v>28.715720335058698</v>
      </c>
      <c r="Y10" s="191">
        <f t="shared" ref="Y10:Y15" si="20">SUM(BE29:BR29)/SUM($BE$5:$BR$5)</f>
        <v>28.674388970635956</v>
      </c>
      <c r="Z10" s="191">
        <f t="shared" ref="Z10:Z15" si="21">SUM(BQ29:CB29)/SUM($BQ$5:$CB$5)</f>
        <v>29.112288773904741</v>
      </c>
      <c r="AA10" s="191">
        <f t="shared" si="10"/>
        <v>30.373876111395347</v>
      </c>
      <c r="AB10" s="191">
        <f t="shared" si="11"/>
        <v>32.486464431140838</v>
      </c>
      <c r="AC10" s="357">
        <f t="shared" ca="1" si="12"/>
        <v>29.552355766608951</v>
      </c>
      <c r="AD10" s="301"/>
      <c r="AE10" s="302"/>
      <c r="AG10" s="356">
        <f>(0.794871794871795*'Off Peak Detail'!AA10)+(0.205128205128205*'Off Peak Detail'!AA48)</f>
        <v>26.647102564102564</v>
      </c>
      <c r="AH10" s="356">
        <f>(0.777777777777778*'Off Peak Detail'!AB10)+(0.222222222222222*'Off Peak Detail'!AB48)</f>
        <v>24.49977777777778</v>
      </c>
      <c r="AI10" s="356">
        <f>(0.75609756097561*'Off Peak Detail'!AC10)+(0.24390243902439*'Off Peak Detail'!AC48)</f>
        <v>24.499878048780488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19.403717948717951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31.403717948717951</v>
      </c>
      <c r="AN10" s="356">
        <f>(0.794871794871795*'Off Peak Detail'!AH10)+(0.205128205128205*'Off Peak Detail'!AH48)</f>
        <v>34.499615384615389</v>
      </c>
      <c r="AO10" s="356">
        <f>(0.75*'Off Peak Detail'!AI10)+(0.25*'Off Peak Detail'!AI48)</f>
        <v>31.387500000000003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23.80263157894737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26.750222222222224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23.500125000000001</v>
      </c>
      <c r="AY10" s="356">
        <f>(0.794871794871795*'Off Peak Detail'!AS10)+(0.205128205128205*'Off Peak Detail'!AS48)</f>
        <v>35.339794871794879</v>
      </c>
      <c r="AZ10" s="356">
        <f>(0.75609756097561*'Off Peak Detail'!AT10)+(0.24390243902439*'Off Peak Detail'!AT48)</f>
        <v>36.850097560975613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28.63792307692308</v>
      </c>
      <c r="BF10" s="356">
        <f>(0.743589743589744*'Off Peak Detail'!AZ10)+(0.256410256410256*'Off Peak Detail'!AZ48)</f>
        <v>27.009948717948713</v>
      </c>
      <c r="BG10" s="356">
        <f>(0.794871794871795*'Off Peak Detail'!BA10)+(0.205128205128205*'Off Peak Detail'!BA48)</f>
        <v>26.830102564102564</v>
      </c>
      <c r="BH10" s="356">
        <f>(0.789473684210526*'Off Peak Detail'!BB10)+(0.210526315789474*'Off Peak Detail'!BB48)</f>
        <v>25.83</v>
      </c>
      <c r="BI10" s="356">
        <f>(0.75609756097561*'Off Peak Detail'!BC10)+(0.24390243902439*'Off Peak Detail'!BC48)</f>
        <v>21.341170731707315</v>
      </c>
      <c r="BJ10" s="356">
        <f>(0.789473684210526*'Off Peak Detail'!BD10)+(0.210526315789474*'Off Peak Detail'!BD48)</f>
        <v>24.45</v>
      </c>
      <c r="BK10" s="356">
        <f>(0.794871794871795*'Off Peak Detail'!BE10)+(0.205128205128205*'Off Peak Detail'!BE48)</f>
        <v>34.144153846153849</v>
      </c>
      <c r="BL10" s="356">
        <f>(0.75609756097561*'Off Peak Detail'!BF10)+(0.24390243902439*'Off Peak Detail'!BF48)</f>
        <v>35.4700243902439</v>
      </c>
      <c r="BM10" s="356">
        <f>(0.789473684210526*'Off Peak Detail'!BG10)+(0.210526315789474*'Off Peak Detail'!BG48)</f>
        <v>32.832631578947371</v>
      </c>
      <c r="BN10" s="356">
        <f>(0.75609756097561*'Off Peak Detail'!BH10)+(0.24390243902439*'Off Peak Detail'!BH48)</f>
        <v>29.700292682926829</v>
      </c>
      <c r="BO10" s="356">
        <f>(0.789473684210526*'Off Peak Detail'!BI10)+(0.210526315789474*'Off Peak Detail'!BI48)</f>
        <v>27.093157894736844</v>
      </c>
      <c r="BP10" s="356">
        <f>(0.794871794871795*'Off Peak Detail'!BJ10)+(0.205128205128205*'Off Peak Detail'!BJ48)</f>
        <v>31.429256410256414</v>
      </c>
      <c r="BQ10" s="356">
        <f>(0.75609756097561*'Off Peak Detail'!BK10)+(0.24390243902439*'Off Peak Detail'!BK48)</f>
        <v>28.991951219512192</v>
      </c>
      <c r="BR10" s="356">
        <f>(0.777777777777778*'Off Peak Detail'!BL10)+(0.222222222222222*'Off Peak Detail'!BL48)</f>
        <v>27.499666666666666</v>
      </c>
      <c r="BS10" s="356">
        <f>(0.794871794871795*'Off Peak Detail'!BM10)+(0.205128205128205*'Off Peak Detail'!BM48)</f>
        <v>27.340051282051284</v>
      </c>
      <c r="BT10" s="356">
        <f>(0.789473684210526*'Off Peak Detail'!BN10)+(0.210526315789474*'Off Peak Detail'!BN48)</f>
        <v>26.440263157894741</v>
      </c>
      <c r="BU10" s="356">
        <f>(0.75609756097561*'Off Peak Detail'!BO10)+(0.24390243902439*'Off Peak Detail'!BO48)</f>
        <v>22.325219512195119</v>
      </c>
      <c r="BV10" s="356">
        <f>(0.789473684210526*'Off Peak Detail'!BP10)+(0.210526315789474*'Off Peak Detail'!BP48)</f>
        <v>25.189736842105265</v>
      </c>
      <c r="BW10" s="356">
        <f>(0.75609756097561*'Off Peak Detail'!BQ10)+(0.24390243902439*'Off Peak Detail'!BQ48)</f>
        <v>34.024121951219513</v>
      </c>
      <c r="BX10" s="356">
        <f>(0.794871794871795*'Off Peak Detail'!BR10)+(0.205128205128205*'Off Peak Detail'!BR48)</f>
        <v>35.229743589743592</v>
      </c>
      <c r="BY10" s="356">
        <f>(0.789473684210526*'Off Peak Detail'!BS10)+(0.210526315789474*'Off Peak Detail'!BS48)</f>
        <v>32.823157894736845</v>
      </c>
      <c r="BZ10" s="356">
        <f>(0.75609756097561*'Off Peak Detail'!BT10)+(0.24390243902439*'Off Peak Detail'!BT48)</f>
        <v>29.969829268292685</v>
      </c>
      <c r="CA10" s="356">
        <f>(0.789473684210526*'Off Peak Detail'!BU10)+(0.210526315789474*'Off Peak Detail'!BU48)</f>
        <v>27.591315789473686</v>
      </c>
      <c r="CB10" s="356">
        <f>(0.794871794871795*'Off Peak Detail'!BV10)+(0.205128205128205*'Off Peak Detail'!BV48)</f>
        <v>31.544025641025641</v>
      </c>
      <c r="CC10" s="356">
        <f>(0.75609756097561*'Off Peak Detail'!BW10)+(0.24390243902439*'Off Peak Detail'!BW48)</f>
        <v>29.279048780487802</v>
      </c>
      <c r="CD10" s="356">
        <f>(0.777777777777778*'Off Peak Detail'!BX10)+(0.222222222222222*'Off Peak Detail'!BX48)</f>
        <v>27.959666666666667</v>
      </c>
      <c r="CE10" s="356">
        <f>(0.794871794871795*'Off Peak Detail'!BY10)+(0.205128205128205*'Off Peak Detail'!BY48)</f>
        <v>27.819846153846154</v>
      </c>
      <c r="CF10" s="356">
        <f>(0.75*'Off Peak Detail'!BZ10)+(0.25*'Off Peak Detail'!BZ48)</f>
        <v>27.010124999999999</v>
      </c>
      <c r="CG10" s="356">
        <f>(0.794871794871795*'Off Peak Detail'!CA10)+(0.205128205128205*'Off Peak Detail'!CA48)</f>
        <v>23.248538461538462</v>
      </c>
      <c r="CH10" s="356">
        <f>(0.789473684210526*'Off Peak Detail'!CB10)+(0.210526315789474*'Off Peak Detail'!CB48)</f>
        <v>25.890000000000004</v>
      </c>
      <c r="CI10" s="356">
        <f>(0.75609756097561*'Off Peak Detail'!CC10)+(0.24390243902439*'Off Peak Detail'!CC48)</f>
        <v>33.943829268292681</v>
      </c>
      <c r="CJ10" s="356">
        <f>(0.794871794871795*'Off Peak Detail'!CD10)+(0.205128205128205*'Off Peak Detail'!CD48)</f>
        <v>35.060128205128208</v>
      </c>
      <c r="CK10" s="356">
        <f>(0.789473684210526*'Off Peak Detail'!CE10)+(0.210526315789474*'Off Peak Detail'!CE48)</f>
        <v>32.868157894736846</v>
      </c>
      <c r="CL10" s="356">
        <f>(0.75609756097561*'Off Peak Detail'!CF10)+(0.24390243902439*'Off Peak Detail'!CF48)</f>
        <v>30.289878048780487</v>
      </c>
      <c r="CM10" s="356">
        <f>(0.789473684210526*'Off Peak Detail'!CG10)+(0.210526315789474*'Off Peak Detail'!CG48)</f>
        <v>28.121842105263159</v>
      </c>
      <c r="CN10" s="356">
        <f>(0.75609756097561*'Off Peak Detail'!CH10)+(0.24390243902439*'Off Peak Detail'!CH48)</f>
        <v>31.730536585365854</v>
      </c>
      <c r="CO10" s="356">
        <f>(0.794871794871795*'Off Peak Detail'!CI10)+(0.205128205128205*'Off Peak Detail'!CI48)</f>
        <v>29.568076923076923</v>
      </c>
      <c r="CP10" s="356">
        <f>(0.777777777777778*'Off Peak Detail'!CJ10)+(0.222222222222222*'Off Peak Detail'!CJ48)</f>
        <v>28.430222222222223</v>
      </c>
      <c r="CQ10" s="356">
        <f>(0.794871794871795*'Off Peak Detail'!CK10)+(0.205128205128205*'Off Peak Detail'!CK48)</f>
        <v>28.330256410256411</v>
      </c>
      <c r="CR10" s="356">
        <f>(0.75*'Off Peak Detail'!CL10)+(0.25*'Off Peak Detail'!CL48)</f>
        <v>27.619875</v>
      </c>
      <c r="CS10" s="356">
        <f>(0.794871794871795*'Off Peak Detail'!CM10)+(0.205128205128205*'Off Peak Detail'!CM48)</f>
        <v>24.187076923076923</v>
      </c>
      <c r="CT10" s="356">
        <f>(0.789473684210526*'Off Peak Detail'!CN10)+(0.210526315789474*'Off Peak Detail'!CN48)</f>
        <v>26.650263157894742</v>
      </c>
      <c r="CU10" s="356">
        <f>(0.75609756097561*'Off Peak Detail'!CO10)+(0.24390243902439*'Off Peak Detail'!CO48)</f>
        <v>34.01917073170732</v>
      </c>
      <c r="CV10" s="356">
        <f>(0.794871794871795*'Off Peak Detail'!CP10)+(0.205128205128205*'Off Peak Detail'!CP48)</f>
        <v>35.090358974358978</v>
      </c>
      <c r="CW10" s="356">
        <f>(0.75*'Off Peak Detail'!CQ10)+(0.25*'Off Peak Detail'!CQ48)</f>
        <v>33.109499999999997</v>
      </c>
      <c r="CX10" s="356">
        <f>(0.794871794871795*'Off Peak Detail'!CR10)+(0.205128205128205*'Off Peak Detail'!CR48)</f>
        <v>30.790256410256411</v>
      </c>
      <c r="CY10" s="356">
        <f>(0.789473684210526*'Off Peak Detail'!CS10)+(0.210526315789474*'Off Peak Detail'!CS48)</f>
        <v>28.81184210526316</v>
      </c>
      <c r="CZ10" s="356">
        <f>(0.75609756097561*'Off Peak Detail'!CT10)+(0.24390243902439*'Off Peak Detail'!CT48)</f>
        <v>32.151097560975614</v>
      </c>
      <c r="DA10" s="356">
        <f>(0.794871794871795*'Off Peak Detail'!CU10)+(0.205128205128205*'Off Peak Detail'!CU48)</f>
        <v>30.317820512820518</v>
      </c>
      <c r="DB10" s="356">
        <f>(0.783783783783784*'Off Peak Detail'!CV10)+(0.216216216216216*'Off Peak Detail'!CV48)</f>
        <v>29.250351351351348</v>
      </c>
      <c r="DC10" s="356">
        <f>(0.75609756097561*'Off Peak Detail'!CW10)+(0.24390243902439*'Off Peak Detail'!CW48)</f>
        <v>29.160170731707318</v>
      </c>
      <c r="DD10" s="356">
        <f>(0.789473684210526*'Off Peak Detail'!CX10)+(0.210526315789474*'Off Peak Detail'!CX48)</f>
        <v>28.489736842105266</v>
      </c>
      <c r="DE10" s="356">
        <f>(0.794871794871795*'Off Peak Detail'!CY10)+(0.205128205128205*'Off Peak Detail'!CY48)</f>
        <v>25.258384615384614</v>
      </c>
      <c r="DF10" s="356">
        <f>(0.75*'Off Peak Detail'!CZ10)+(0.25*'Off Peak Detail'!CZ48)</f>
        <v>27.579750000000004</v>
      </c>
      <c r="DG10" s="356">
        <f>(0.794871794871795*'Off Peak Detail'!DA10)+(0.205128205128205*'Off Peak Detail'!DA48)</f>
        <v>34.532538461538465</v>
      </c>
      <c r="DH10" s="356">
        <f>(0.75609756097561*'Off Peak Detail'!DB10)+(0.24390243902439*'Off Peak Detail'!DB48)</f>
        <v>35.560365853658531</v>
      </c>
      <c r="DI10" s="356">
        <f>(0.789473684210526*'Off Peak Detail'!DC10)+(0.210526315789474*'Off Peak Detail'!DC48)</f>
        <v>33.681315789473686</v>
      </c>
      <c r="DJ10" s="356">
        <f>(0.794871794871795*'Off Peak Detail'!DD10)+(0.205128205128205*'Off Peak Detail'!DD48)</f>
        <v>31.500358974358974</v>
      </c>
      <c r="DK10" s="356">
        <f>(0.75*'Off Peak Detail'!DE10)+(0.25*'Off Peak Detail'!DE48)</f>
        <v>29.648250000000001</v>
      </c>
      <c r="DL10" s="356">
        <f>(0.794871794871795*'Off Peak Detail'!DF10)+(0.205128205128205*'Off Peak Detail'!DF48)</f>
        <v>32.801692307692313</v>
      </c>
      <c r="DM10" s="356">
        <f>(0.794871794871795*'Off Peak Detail'!DG10)+(0.205128205128205*'Off Peak Detail'!DG48)</f>
        <v>30.936692307692311</v>
      </c>
      <c r="DN10" s="356">
        <f>(0.777777777777778*'Off Peak Detail'!DH10)+(0.222222222222222*'Off Peak Detail'!DH48)</f>
        <v>29.969777777777779</v>
      </c>
      <c r="DO10" s="356">
        <f>(0.75609756097561*'Off Peak Detail'!DI10)+(0.24390243902439*'Off Peak Detail'!DI48)</f>
        <v>29.919926829268292</v>
      </c>
      <c r="DP10" s="356">
        <f>(0.789473684210526*'Off Peak Detail'!DJ10)+(0.210526315789474*'Off Peak Detail'!DJ48)</f>
        <v>29.310000000000002</v>
      </c>
      <c r="DQ10" s="356">
        <f>(0.75609756097561*'Off Peak Detail'!DK10)+(0.24390243902439*'Off Peak Detail'!DK48)</f>
        <v>26.295999999999999</v>
      </c>
      <c r="DR10" s="356">
        <f>(0.789473684210526*'Off Peak Detail'!DL10)+(0.210526315789474*'Off Peak Detail'!DL48)</f>
        <v>28.510263157894741</v>
      </c>
      <c r="DS10" s="356">
        <f>(0.794871794871795*'Off Peak Detail'!DM10)+(0.205128205128205*'Off Peak Detail'!DM48)</f>
        <v>35.090256410256409</v>
      </c>
      <c r="DT10" s="356">
        <f>(0.75609756097561*'Off Peak Detail'!DN10)+(0.24390243902439*'Off Peak Detail'!DN48)</f>
        <v>36.090317073170723</v>
      </c>
      <c r="DU10" s="356">
        <f>(0.789473684210526*'Off Peak Detail'!DO10)+(0.210526315789474*'Off Peak Detail'!DO48)</f>
        <v>34.35</v>
      </c>
      <c r="DV10" s="356">
        <f>(0.794871794871795*'Off Peak Detail'!DP10)+(0.205128205128205*'Off Peak Detail'!DP48)</f>
        <v>32.319692307692307</v>
      </c>
      <c r="DW10" s="356">
        <f>(0.75*'Off Peak Detail'!DQ10)+(0.25*'Off Peak Detail'!DQ48)</f>
        <v>30.599250000000001</v>
      </c>
      <c r="DX10" s="356">
        <f>(0.794871794871795*'Off Peak Detail'!DR10)+(0.205128205128205*'Off Peak Detail'!DR48)</f>
        <v>33.607794871794873</v>
      </c>
      <c r="DY10" s="356">
        <f>(0.75609756097561*'Off Peak Detail'!DS10)+(0.24390243902439*'Off Peak Detail'!DS48)</f>
        <v>32.015756097560974</v>
      </c>
      <c r="DZ10" s="356">
        <f>(0.777777777777778*'Off Peak Detail'!DT10)+(0.222222222222222*'Off Peak Detail'!DT48)</f>
        <v>31.070222222222224</v>
      </c>
      <c r="EA10" s="356">
        <f>(0.794871794871795*'Off Peak Detail'!DU10)+(0.205128205128205*'Off Peak Detail'!DU48)</f>
        <v>31.029846153846158</v>
      </c>
      <c r="EB10" s="356">
        <f>(0.789473684210526*'Off Peak Detail'!DV10)+(0.210526315789474*'Off Peak Detail'!DV48)</f>
        <v>30.460263157894737</v>
      </c>
      <c r="EC10" s="356">
        <f>(0.75609756097561*'Off Peak Detail'!DW10)+(0.24390243902439*'Off Peak Detail'!DW48)</f>
        <v>27.606365853658534</v>
      </c>
      <c r="ED10" s="356">
        <f>(0.789473684210526*'Off Peak Detail'!DX10)+(0.210526315789474*'Off Peak Detail'!DX48)</f>
        <v>29.710263157894737</v>
      </c>
      <c r="EE10" s="356">
        <f>(0.794871794871795*'Off Peak Detail'!DY10)+(0.205128205128205*'Off Peak Detail'!DY48)</f>
        <v>35.984102564102564</v>
      </c>
      <c r="EF10" s="356">
        <f>(0.75609756097561*'Off Peak Detail'!DZ10)+(0.24390243902439*'Off Peak Detail'!DZ48)</f>
        <v>36.91975609756097</v>
      </c>
      <c r="EG10" s="356">
        <f>(0.789473684210526*'Off Peak Detail'!EA10)+(0.210526315789474*'Off Peak Detail'!EA48)</f>
        <v>35.280789473684209</v>
      </c>
      <c r="EH10" s="356">
        <f>(0.75609756097561*'Off Peak Detail'!EB10)+(0.24390243902439*'Off Peak Detail'!EB48)</f>
        <v>33.339902439024385</v>
      </c>
      <c r="EI10" s="356">
        <f>(0.789473684210526*'Off Peak Detail'!EC10)+(0.210526315789474*'Off Peak Detail'!EC48)</f>
        <v>31.723421052631583</v>
      </c>
      <c r="EJ10" s="356">
        <f>(0.794871794871795*'Off Peak Detail'!ED10)+(0.205128205128205*'Off Peak Detail'!ED48)</f>
        <v>34.592794871794872</v>
      </c>
    </row>
    <row r="11" spans="1:140" ht="13.65" customHeight="1" x14ac:dyDescent="0.2">
      <c r="A11" s="441" t="s">
        <v>138</v>
      </c>
      <c r="B11" s="280"/>
      <c r="C11" s="356">
        <f ca="1">(0.846153846153846*'Off Peak Detail'!D11)+(0.153846153846154*'Off Peak Detail'!D49)</f>
        <v>18.23076923076923</v>
      </c>
      <c r="D11" s="356">
        <f ca="1">(0.75609756097561*'Off Peak Detail'!E11)+(0.24390243902439*'Off Peak Detail'!E49)</f>
        <v>26.403292682926828</v>
      </c>
      <c r="E11" s="305">
        <f t="shared" ca="1" si="6"/>
        <v>24.451645291366805</v>
      </c>
      <c r="F11" s="191">
        <f t="shared" si="7"/>
        <v>27.057346153846158</v>
      </c>
      <c r="G11" s="191">
        <f t="shared" si="0"/>
        <v>27.365025641025646</v>
      </c>
      <c r="H11" s="191">
        <f t="shared" si="0"/>
        <v>26.74966666666667</v>
      </c>
      <c r="I11" s="191">
        <f t="shared" si="8"/>
        <v>25.124906290115533</v>
      </c>
      <c r="J11" s="191">
        <f t="shared" si="13"/>
        <v>26.249707317073174</v>
      </c>
      <c r="K11" s="191">
        <f t="shared" si="13"/>
        <v>24.000105263157895</v>
      </c>
      <c r="L11" s="191">
        <f t="shared" si="13"/>
        <v>25.965000000000003</v>
      </c>
      <c r="M11" s="191">
        <f t="shared" si="13"/>
        <v>28.250000000000004</v>
      </c>
      <c r="N11" s="191">
        <f t="shared" si="14"/>
        <v>26.071701754385966</v>
      </c>
      <c r="O11" s="191">
        <f t="shared" si="15"/>
        <v>32.10640811965812</v>
      </c>
      <c r="P11" s="191">
        <f t="shared" si="16"/>
        <v>31.512769230769234</v>
      </c>
      <c r="Q11" s="191">
        <f t="shared" si="16"/>
        <v>33.250205128205131</v>
      </c>
      <c r="R11" s="191">
        <f t="shared" si="16"/>
        <v>31.556249999999999</v>
      </c>
      <c r="S11" s="191">
        <f t="shared" si="9"/>
        <v>28.74731200421316</v>
      </c>
      <c r="T11" s="191">
        <f t="shared" si="17"/>
        <v>27.499846153846153</v>
      </c>
      <c r="U11" s="191">
        <f t="shared" si="17"/>
        <v>28.470894736842109</v>
      </c>
      <c r="V11" s="191">
        <f t="shared" si="17"/>
        <v>30.271195121951223</v>
      </c>
      <c r="W11" s="305">
        <f t="shared" si="18"/>
        <v>28.457558353299373</v>
      </c>
      <c r="X11" s="191">
        <f t="shared" si="19"/>
        <v>29.155724886830413</v>
      </c>
      <c r="Y11" s="191">
        <f t="shared" si="20"/>
        <v>29.282065854037388</v>
      </c>
      <c r="Z11" s="191">
        <f t="shared" si="21"/>
        <v>29.451010879568607</v>
      </c>
      <c r="AA11" s="191">
        <f t="shared" si="10"/>
        <v>29.867611617338405</v>
      </c>
      <c r="AB11" s="191">
        <f t="shared" si="11"/>
        <v>30.356373253437408</v>
      </c>
      <c r="AC11" s="357">
        <f t="shared" ca="1" si="12"/>
        <v>29.511059181155183</v>
      </c>
      <c r="AD11" s="301"/>
      <c r="AE11" s="302"/>
      <c r="AG11" s="356">
        <f>(0.794871794871795*'Off Peak Detail'!AA11)+(0.205128205128205*'Off Peak Detail'!AA49)</f>
        <v>27.365025641025646</v>
      </c>
      <c r="AH11" s="356">
        <f>(0.777777777777778*'Off Peak Detail'!AB11)+(0.222222222222222*'Off Peak Detail'!AB49)</f>
        <v>26.74966666666667</v>
      </c>
      <c r="AI11" s="356">
        <f>(0.75609756097561*'Off Peak Detail'!AC11)+(0.24390243902439*'Off Peak Detail'!AC49)</f>
        <v>26.249707317073174</v>
      </c>
      <c r="AJ11" s="356">
        <f>(0.789473684210526*'Off Peak Detail'!AD11)+(0.210526315789474*'Off Peak Detail'!AD49)</f>
        <v>24.000105263157895</v>
      </c>
      <c r="AK11" s="356">
        <f>(0.794871794871795*'Off Peak Detail'!AE11)+(0.205128205128205*'Off Peak Detail'!AE49)</f>
        <v>25.965000000000003</v>
      </c>
      <c r="AL11" s="356">
        <f>(0.75*'Off Peak Detail'!AF11)+(0.25*'Off Peak Detail'!AF49)</f>
        <v>28.250000000000004</v>
      </c>
      <c r="AM11" s="356">
        <f>(0.794871794871795*'Off Peak Detail'!AG11)+(0.205128205128205*'Off Peak Detail'!AG49)</f>
        <v>31.512769230769234</v>
      </c>
      <c r="AN11" s="356">
        <f>(0.794871794871795*'Off Peak Detail'!AH11)+(0.205128205128205*'Off Peak Detail'!AH49)</f>
        <v>33.250205128205131</v>
      </c>
      <c r="AO11" s="356">
        <f>(0.75*'Off Peak Detail'!AI11)+(0.25*'Off Peak Detail'!AI49)</f>
        <v>31.556249999999999</v>
      </c>
      <c r="AP11" s="356">
        <f>(0.794871794871795*'Off Peak Detail'!AJ11)+(0.205128205128205*'Off Peak Detail'!AJ49)</f>
        <v>27.499846153846153</v>
      </c>
      <c r="AQ11" s="356">
        <f>(0.789473684210526*'Off Peak Detail'!AK11)+(0.210526315789474*'Off Peak Detail'!AK49)</f>
        <v>28.470894736842109</v>
      </c>
      <c r="AR11" s="356">
        <f>(0.75609756097561*'Off Peak Detail'!AL11)+(0.24390243902439*'Off Peak Detail'!AL49)</f>
        <v>30.271195121951223</v>
      </c>
      <c r="AS11" s="356">
        <f>(0.794871794871795*'Off Peak Detail'!AM11)+(0.205128205128205*'Off Peak Detail'!AM49)</f>
        <v>29.650743589743591</v>
      </c>
      <c r="AT11" s="356">
        <f>(0.777777777777778*'Off Peak Detail'!AN11)+(0.222222222222222*'Off Peak Detail'!AN49)</f>
        <v>28.00011111111111</v>
      </c>
      <c r="AU11" s="356">
        <f>(0.75609756097561*'Off Peak Detail'!AO11)+(0.24390243902439*'Off Peak Detail'!AO49)</f>
        <v>27.000390243902437</v>
      </c>
      <c r="AV11" s="356">
        <f>(0.789473684210526*'Off Peak Detail'!AP11)+(0.210526315789474*'Off Peak Detail'!AP49)</f>
        <v>25.500105263157899</v>
      </c>
      <c r="AW11" s="356">
        <f>(0.794871794871795*'Off Peak Detail'!AQ11)+(0.205128205128205*'Off Peak Detail'!AQ49)</f>
        <v>26.183102564102569</v>
      </c>
      <c r="AX11" s="356">
        <f>(0.75*'Off Peak Detail'!AR11)+(0.25*'Off Peak Detail'!AR49)</f>
        <v>28.500500000000002</v>
      </c>
      <c r="AY11" s="356">
        <f>(0.794871794871795*'Off Peak Detail'!AS11)+(0.205128205128205*'Off Peak Detail'!AS49)</f>
        <v>32.157358974358971</v>
      </c>
      <c r="AZ11" s="356">
        <f>(0.75609756097561*'Off Peak Detail'!AT11)+(0.24390243902439*'Off Peak Detail'!AT49)</f>
        <v>34</v>
      </c>
      <c r="BA11" s="356">
        <f>(0.789473684210526*'Off Peak Detail'!AU11)+(0.210526315789474*'Off Peak Detail'!AU49)</f>
        <v>32.010105263157897</v>
      </c>
      <c r="BB11" s="356">
        <f>(0.794871794871795*'Off Peak Detail'!AV11)+(0.205128205128205*'Off Peak Detail'!AV49)</f>
        <v>28.500051282051285</v>
      </c>
      <c r="BC11" s="356">
        <f>(0.75*'Off Peak Detail'!AW11)+(0.25*'Off Peak Detail'!AW49)</f>
        <v>28.115750000000002</v>
      </c>
      <c r="BD11" s="356">
        <f>(0.794871794871795*'Off Peak Detail'!AX11)+(0.205128205128205*'Off Peak Detail'!AX49)</f>
        <v>30.137641025641027</v>
      </c>
      <c r="BE11" s="356">
        <f>(0.794871794871795*'Off Peak Detail'!AY11)+(0.205128205128205*'Off Peak Detail'!AY49)</f>
        <v>29.790512820512824</v>
      </c>
      <c r="BF11" s="356">
        <f>(0.743589743589744*'Off Peak Detail'!AZ11)+(0.256410256410256*'Off Peak Detail'!AZ49)</f>
        <v>28.14</v>
      </c>
      <c r="BG11" s="356">
        <f>(0.794871794871795*'Off Peak Detail'!BA11)+(0.205128205128205*'Off Peak Detail'!BA49)</f>
        <v>27.139769230769232</v>
      </c>
      <c r="BH11" s="356">
        <f>(0.789473684210526*'Off Peak Detail'!BB11)+(0.210526315789474*'Off Peak Detail'!BB49)</f>
        <v>25.630263157894738</v>
      </c>
      <c r="BI11" s="356">
        <f>(0.75609756097561*'Off Peak Detail'!BC11)+(0.24390243902439*'Off Peak Detail'!BC49)</f>
        <v>26.308585365853659</v>
      </c>
      <c r="BJ11" s="356">
        <f>(0.789473684210526*'Off Peak Detail'!BD11)+(0.210526315789474*'Off Peak Detail'!BD49)</f>
        <v>28.650000000000006</v>
      </c>
      <c r="BK11" s="356">
        <f>(0.794871794871795*'Off Peak Detail'!BE11)+(0.205128205128205*'Off Peak Detail'!BE49)</f>
        <v>32.316051282051284</v>
      </c>
      <c r="BL11" s="356">
        <f>(0.75609756097561*'Off Peak Detail'!BF11)+(0.24390243902439*'Off Peak Detail'!BF49)</f>
        <v>34.170243902439026</v>
      </c>
      <c r="BM11" s="356">
        <f>(0.789473684210526*'Off Peak Detail'!BG11)+(0.210526315789474*'Off Peak Detail'!BG49)</f>
        <v>32.168000000000006</v>
      </c>
      <c r="BN11" s="356">
        <f>(0.75609756097561*'Off Peak Detail'!BH11)+(0.24390243902439*'Off Peak Detail'!BH49)</f>
        <v>28.649658536585363</v>
      </c>
      <c r="BO11" s="356">
        <f>(0.789473684210526*'Off Peak Detail'!BI11)+(0.210526315789474*'Off Peak Detail'!BI49)</f>
        <v>28.241157894736844</v>
      </c>
      <c r="BP11" s="356">
        <f>(0.794871794871795*'Off Peak Detail'!BJ11)+(0.205128205128205*'Off Peak Detail'!BJ49)</f>
        <v>30.280205128205129</v>
      </c>
      <c r="BQ11" s="356">
        <f>(0.75609756097561*'Off Peak Detail'!BK11)+(0.24390243902439*'Off Peak Detail'!BK49)</f>
        <v>29.950219512195119</v>
      </c>
      <c r="BR11" s="356">
        <f>(0.777777777777778*'Off Peak Detail'!BL11)+(0.222222222222222*'Off Peak Detail'!BL49)</f>
        <v>28.290333333333336</v>
      </c>
      <c r="BS11" s="356">
        <f>(0.794871794871795*'Off Peak Detail'!BM11)+(0.205128205128205*'Off Peak Detail'!BM49)</f>
        <v>27.279615384615383</v>
      </c>
      <c r="BT11" s="356">
        <f>(0.789473684210526*'Off Peak Detail'!BN11)+(0.210526315789474*'Off Peak Detail'!BN49)</f>
        <v>25.759842105263161</v>
      </c>
      <c r="BU11" s="356">
        <f>(0.75609756097561*'Off Peak Detail'!BO11)+(0.24390243902439*'Off Peak Detail'!BO49)</f>
        <v>26.444365853658535</v>
      </c>
      <c r="BV11" s="356">
        <f>(0.789473684210526*'Off Peak Detail'!BP11)+(0.210526315789474*'Off Peak Detail'!BP49)</f>
        <v>28.789842105263158</v>
      </c>
      <c r="BW11" s="356">
        <f>(0.75609756097561*'Off Peak Detail'!BQ11)+(0.24390243902439*'Off Peak Detail'!BQ49)</f>
        <v>32.485829268292683</v>
      </c>
      <c r="BX11" s="356">
        <f>(0.794871794871795*'Off Peak Detail'!BR11)+(0.205128205128205*'Off Peak Detail'!BR49)</f>
        <v>34.349717948717952</v>
      </c>
      <c r="BY11" s="356">
        <f>(0.789473684210526*'Off Peak Detail'!BS11)+(0.210526315789474*'Off Peak Detail'!BS49)</f>
        <v>32.319578947368427</v>
      </c>
      <c r="BZ11" s="356">
        <f>(0.75609756097561*'Off Peak Detail'!BT11)+(0.24390243902439*'Off Peak Detail'!BT49)</f>
        <v>28.789975609756095</v>
      </c>
      <c r="CA11" s="356">
        <f>(0.789473684210526*'Off Peak Detail'!BU11)+(0.210526315789474*'Off Peak Detail'!BU49)</f>
        <v>28.386315789473688</v>
      </c>
      <c r="CB11" s="356">
        <f>(0.794871794871795*'Off Peak Detail'!BV11)+(0.205128205128205*'Off Peak Detail'!BV49)</f>
        <v>30.436743589743593</v>
      </c>
      <c r="CC11" s="356">
        <f>(0.75609756097561*'Off Peak Detail'!BW11)+(0.24390243902439*'Off Peak Detail'!BW49)</f>
        <v>30.097146341463414</v>
      </c>
      <c r="CD11" s="356">
        <f>(0.777777777777778*'Off Peak Detail'!BX11)+(0.222222222222222*'Off Peak Detail'!BX49)</f>
        <v>28.430333333333333</v>
      </c>
      <c r="CE11" s="356">
        <f>(0.794871794871795*'Off Peak Detail'!BY11)+(0.205128205128205*'Off Peak Detail'!BY49)</f>
        <v>27.419769230769234</v>
      </c>
      <c r="CF11" s="356">
        <f>(0.75*'Off Peak Detail'!BZ11)+(0.25*'Off Peak Detail'!BZ49)</f>
        <v>25.890000000000004</v>
      </c>
      <c r="CG11" s="356">
        <f>(0.794871794871795*'Off Peak Detail'!CA11)+(0.205128205128205*'Off Peak Detail'!CA49)</f>
        <v>26.567717948717949</v>
      </c>
      <c r="CH11" s="356">
        <f>(0.789473684210526*'Off Peak Detail'!CB11)+(0.210526315789474*'Off Peak Detail'!CB49)</f>
        <v>28.93984210526316</v>
      </c>
      <c r="CI11" s="356">
        <f>(0.75609756097561*'Off Peak Detail'!CC11)+(0.24390243902439*'Off Peak Detail'!CC49)</f>
        <v>32.650731707317071</v>
      </c>
      <c r="CJ11" s="356">
        <f>(0.794871794871795*'Off Peak Detail'!CD11)+(0.205128205128205*'Off Peak Detail'!CD49)</f>
        <v>34.520205128205134</v>
      </c>
      <c r="CK11" s="356">
        <f>(0.789473684210526*'Off Peak Detail'!CE11)+(0.210526315789474*'Off Peak Detail'!CE49)</f>
        <v>32.483789473684212</v>
      </c>
      <c r="CL11" s="356">
        <f>(0.75609756097561*'Off Peak Detail'!CF11)+(0.24390243902439*'Off Peak Detail'!CF49)</f>
        <v>28.940365853658534</v>
      </c>
      <c r="CM11" s="356">
        <f>(0.789473684210526*'Off Peak Detail'!CG11)+(0.210526315789474*'Off Peak Detail'!CG49)</f>
        <v>28.522894736842105</v>
      </c>
      <c r="CN11" s="356">
        <f>(0.75609756097561*'Off Peak Detail'!CH11)+(0.24390243902439*'Off Peak Detail'!CH49)</f>
        <v>30.589292682926828</v>
      </c>
      <c r="CO11" s="356">
        <f>(0.794871794871795*'Off Peak Detail'!CI11)+(0.205128205128205*'Off Peak Detail'!CI49)</f>
        <v>30.215615384615386</v>
      </c>
      <c r="CP11" s="356">
        <f>(0.777777777777778*'Off Peak Detail'!CJ11)+(0.222222222222222*'Off Peak Detail'!CJ49)</f>
        <v>28.560222222222222</v>
      </c>
      <c r="CQ11" s="356">
        <f>(0.794871794871795*'Off Peak Detail'!CK11)+(0.205128205128205*'Off Peak Detail'!CK49)</f>
        <v>27.540102564102568</v>
      </c>
      <c r="CR11" s="356">
        <f>(0.75*'Off Peak Detail'!CL11)+(0.25*'Off Peak Detail'!CL49)</f>
        <v>26.020250000000004</v>
      </c>
      <c r="CS11" s="356">
        <f>(0.794871794871795*'Off Peak Detail'!CM11)+(0.205128205128205*'Off Peak Detail'!CM49)</f>
        <v>26.69451282051282</v>
      </c>
      <c r="CT11" s="356">
        <f>(0.789473684210526*'Off Peak Detail'!CN11)+(0.210526315789474*'Off Peak Detail'!CN49)</f>
        <v>29.080263157894738</v>
      </c>
      <c r="CU11" s="356">
        <f>(0.75609756097561*'Off Peak Detail'!CO11)+(0.24390243902439*'Off Peak Detail'!CO49)</f>
        <v>32.816951219512191</v>
      </c>
      <c r="CV11" s="356">
        <f>(0.794871794871795*'Off Peak Detail'!CP11)+(0.205128205128205*'Off Peak Detail'!CP49)</f>
        <v>34.70951282051282</v>
      </c>
      <c r="CW11" s="356">
        <f>(0.75*'Off Peak Detail'!CQ11)+(0.25*'Off Peak Detail'!CQ49)</f>
        <v>32.684250000000006</v>
      </c>
      <c r="CX11" s="356">
        <f>(0.794871794871795*'Off Peak Detail'!CR11)+(0.205128205128205*'Off Peak Detail'!CR49)</f>
        <v>29.100333333333335</v>
      </c>
      <c r="CY11" s="356">
        <f>(0.789473684210526*'Off Peak Detail'!CS11)+(0.210526315789474*'Off Peak Detail'!CS49)</f>
        <v>28.691842105263159</v>
      </c>
      <c r="CZ11" s="356">
        <f>(0.75609756097561*'Off Peak Detail'!CT11)+(0.24390243902439*'Off Peak Detail'!CT49)</f>
        <v>30.767853658536588</v>
      </c>
      <c r="DA11" s="356">
        <f>(0.794871794871795*'Off Peak Detail'!CU11)+(0.205128205128205*'Off Peak Detail'!CU49)</f>
        <v>30.416179487179487</v>
      </c>
      <c r="DB11" s="356">
        <f>(0.783783783783784*'Off Peak Detail'!CV11)+(0.216216216216216*'Off Peak Detail'!CV49)</f>
        <v>28.749621621621621</v>
      </c>
      <c r="DC11" s="356">
        <f>(0.75609756097561*'Off Peak Detail'!CW11)+(0.24390243902439*'Off Peak Detail'!CW49)</f>
        <v>27.730268292682926</v>
      </c>
      <c r="DD11" s="356">
        <f>(0.789473684210526*'Off Peak Detail'!CX11)+(0.210526315789474*'Off Peak Detail'!CX49)</f>
        <v>26.190105263157896</v>
      </c>
      <c r="DE11" s="356">
        <f>(0.794871794871795*'Off Peak Detail'!CY11)+(0.205128205128205*'Off Peak Detail'!CY49)</f>
        <v>26.875410256410259</v>
      </c>
      <c r="DF11" s="356">
        <f>(0.75*'Off Peak Detail'!CZ11)+(0.25*'Off Peak Detail'!CZ49)</f>
        <v>29.28</v>
      </c>
      <c r="DG11" s="356">
        <f>(0.794871794871795*'Off Peak Detail'!DA11)+(0.205128205128205*'Off Peak Detail'!DA49)</f>
        <v>33.018538461538462</v>
      </c>
      <c r="DH11" s="356">
        <f>(0.75609756097561*'Off Peak Detail'!DB11)+(0.24390243902439*'Off Peak Detail'!DB49)</f>
        <v>34.939902439024387</v>
      </c>
      <c r="DI11" s="356">
        <f>(0.789473684210526*'Off Peak Detail'!DC11)+(0.210526315789474*'Off Peak Detail'!DC49)</f>
        <v>32.877631578947373</v>
      </c>
      <c r="DJ11" s="356">
        <f>(0.794871794871795*'Off Peak Detail'!DD11)+(0.205128205128205*'Off Peak Detail'!DD49)</f>
        <v>29.290076923076924</v>
      </c>
      <c r="DK11" s="356">
        <f>(0.75*'Off Peak Detail'!DE11)+(0.25*'Off Peak Detail'!DE49)</f>
        <v>28.891249999999999</v>
      </c>
      <c r="DL11" s="356">
        <f>(0.794871794871795*'Off Peak Detail'!DF11)+(0.205128205128205*'Off Peak Detail'!DF49)</f>
        <v>30.974051282051285</v>
      </c>
      <c r="DM11" s="356">
        <f>(0.794871794871795*'Off Peak Detail'!DG11)+(0.205128205128205*'Off Peak Detail'!DG49)</f>
        <v>30.62971794871795</v>
      </c>
      <c r="DN11" s="356">
        <f>(0.777777777777778*'Off Peak Detail'!DH11)+(0.222222222222222*'Off Peak Detail'!DH49)</f>
        <v>28.939777777777778</v>
      </c>
      <c r="DO11" s="356">
        <f>(0.75609756097561*'Off Peak Detail'!DI11)+(0.24390243902439*'Off Peak Detail'!DI49)</f>
        <v>27.909878048780485</v>
      </c>
      <c r="DP11" s="356">
        <f>(0.789473684210526*'Off Peak Detail'!DJ11)+(0.210526315789474*'Off Peak Detail'!DJ49)</f>
        <v>26.370105263157896</v>
      </c>
      <c r="DQ11" s="356">
        <f>(0.75609756097561*'Off Peak Detail'!DK11)+(0.24390243902439*'Off Peak Detail'!DK49)</f>
        <v>27.062780487804879</v>
      </c>
      <c r="DR11" s="356">
        <f>(0.789473684210526*'Off Peak Detail'!DL11)+(0.210526315789474*'Off Peak Detail'!DL49)</f>
        <v>29.470368421052637</v>
      </c>
      <c r="DS11" s="356">
        <f>(0.794871794871795*'Off Peak Detail'!DM11)+(0.205128205128205*'Off Peak Detail'!DM49)</f>
        <v>33.251000000000005</v>
      </c>
      <c r="DT11" s="356">
        <f>(0.75609756097561*'Off Peak Detail'!DN11)+(0.24390243902439*'Off Peak Detail'!DN49)</f>
        <v>35.169878048780483</v>
      </c>
      <c r="DU11" s="356">
        <f>(0.789473684210526*'Off Peak Detail'!DO11)+(0.210526315789474*'Off Peak Detail'!DO49)</f>
        <v>33.099578947368428</v>
      </c>
      <c r="DV11" s="356">
        <f>(0.794871794871795*'Off Peak Detail'!DP11)+(0.205128205128205*'Off Peak Detail'!DP49)</f>
        <v>29.490256410256407</v>
      </c>
      <c r="DW11" s="356">
        <f>(0.75*'Off Peak Detail'!DQ11)+(0.25*'Off Peak Detail'!DQ49)</f>
        <v>29.083500000000001</v>
      </c>
      <c r="DX11" s="356">
        <f>(0.794871794871795*'Off Peak Detail'!DR11)+(0.205128205128205*'Off Peak Detail'!DR49)</f>
        <v>31.186846153846155</v>
      </c>
      <c r="DY11" s="356">
        <f>(0.75609756097561*'Off Peak Detail'!DS11)+(0.24390243902439*'Off Peak Detail'!DS49)</f>
        <v>30.838317073170732</v>
      </c>
      <c r="DZ11" s="356">
        <f>(0.777777777777778*'Off Peak Detail'!DT11)+(0.222222222222222*'Off Peak Detail'!DT49)</f>
        <v>29.130222222222223</v>
      </c>
      <c r="EA11" s="356">
        <f>(0.794871794871795*'Off Peak Detail'!DU11)+(0.205128205128205*'Off Peak Detail'!DU49)</f>
        <v>28.099897435897439</v>
      </c>
      <c r="EB11" s="356">
        <f>(0.789473684210526*'Off Peak Detail'!DV11)+(0.210526315789474*'Off Peak Detail'!DV49)</f>
        <v>26.539736842105263</v>
      </c>
      <c r="EC11" s="356">
        <f>(0.75609756097561*'Off Peak Detail'!DW11)+(0.24390243902439*'Off Peak Detail'!DW49)</f>
        <v>27.244975609756096</v>
      </c>
      <c r="ED11" s="356">
        <f>(0.789473684210526*'Off Peak Detail'!DX11)+(0.210526315789474*'Off Peak Detail'!DX49)</f>
        <v>29.67</v>
      </c>
      <c r="EE11" s="356">
        <f>(0.794871794871795*'Off Peak Detail'!DY11)+(0.205128205128205*'Off Peak Detail'!DY49)</f>
        <v>33.473128205128205</v>
      </c>
      <c r="EF11" s="356">
        <f>(0.75609756097561*'Off Peak Detail'!DZ11)+(0.24390243902439*'Off Peak Detail'!DZ49)</f>
        <v>35.400292682926825</v>
      </c>
      <c r="EG11" s="356">
        <f>(0.789473684210526*'Off Peak Detail'!EA11)+(0.210526315789474*'Off Peak Detail'!EA49)</f>
        <v>33.331578947368428</v>
      </c>
      <c r="EH11" s="356">
        <f>(0.75609756097561*'Off Peak Detail'!EB11)+(0.24390243902439*'Off Peak Detail'!EB49)</f>
        <v>29.680121951219512</v>
      </c>
      <c r="EI11" s="356">
        <f>(0.789473684210526*'Off Peak Detail'!EC11)+(0.210526315789474*'Off Peak Detail'!EC49)</f>
        <v>29.278526315789478</v>
      </c>
      <c r="EJ11" s="356">
        <f>(0.794871794871795*'Off Peak Detail'!ED11)+(0.205128205128205*'Off Peak Detail'!ED49)</f>
        <v>31.390051282051282</v>
      </c>
    </row>
    <row r="12" spans="1:140" ht="13.65" customHeight="1" x14ac:dyDescent="0.2">
      <c r="A12" s="441" t="s">
        <v>140</v>
      </c>
      <c r="B12" s="280"/>
      <c r="C12" s="356">
        <f ca="1">(0.846153846153846*'Off Peak Detail'!D12)+(0.153846153846154*'Off Peak Detail'!D50)</f>
        <v>19.413076336200383</v>
      </c>
      <c r="D12" s="356">
        <f ca="1">(0.75609756097561*'Off Peak Detail'!E12)+(0.24390243902439*'Off Peak Detail'!E50)</f>
        <v>24.193414634146347</v>
      </c>
      <c r="E12" s="305">
        <f t="shared" ca="1" si="6"/>
        <v>23.051841309263732</v>
      </c>
      <c r="F12" s="191">
        <f t="shared" si="7"/>
        <v>23.626175213675218</v>
      </c>
      <c r="G12" s="191">
        <f t="shared" si="0"/>
        <v>23.752461538461542</v>
      </c>
      <c r="H12" s="191">
        <f t="shared" si="0"/>
        <v>23.49988888888889</v>
      </c>
      <c r="I12" s="191">
        <f t="shared" si="8"/>
        <v>23.375111039794611</v>
      </c>
      <c r="J12" s="191">
        <f t="shared" si="13"/>
        <v>23.249853658536587</v>
      </c>
      <c r="K12" s="191">
        <f t="shared" si="13"/>
        <v>23.500368421052631</v>
      </c>
      <c r="L12" s="191">
        <f t="shared" si="13"/>
        <v>24.124871794871797</v>
      </c>
      <c r="M12" s="191">
        <f t="shared" si="13"/>
        <v>25.250000000000004</v>
      </c>
      <c r="N12" s="191">
        <f t="shared" si="14"/>
        <v>24.291746738641478</v>
      </c>
      <c r="O12" s="191">
        <f t="shared" si="15"/>
        <v>31.425489316239318</v>
      </c>
      <c r="P12" s="191">
        <f t="shared" si="16"/>
        <v>31.56051282051282</v>
      </c>
      <c r="Q12" s="191">
        <f t="shared" si="16"/>
        <v>33.250205128205131</v>
      </c>
      <c r="R12" s="191">
        <f t="shared" si="16"/>
        <v>29.465750000000003</v>
      </c>
      <c r="S12" s="191">
        <f t="shared" si="9"/>
        <v>26.437926017357341</v>
      </c>
      <c r="T12" s="191">
        <f t="shared" si="17"/>
        <v>26.499897435897438</v>
      </c>
      <c r="U12" s="191">
        <f t="shared" si="17"/>
        <v>24.865368421052633</v>
      </c>
      <c r="V12" s="191">
        <f t="shared" si="17"/>
        <v>27.948512195121953</v>
      </c>
      <c r="W12" s="305">
        <f t="shared" si="18"/>
        <v>26.43797447964468</v>
      </c>
      <c r="X12" s="191">
        <f t="shared" si="19"/>
        <v>27.957862797178183</v>
      </c>
      <c r="Y12" s="191">
        <f t="shared" si="20"/>
        <v>28.054941624379847</v>
      </c>
      <c r="Z12" s="191">
        <f t="shared" si="21"/>
        <v>28.500404454843778</v>
      </c>
      <c r="AA12" s="191">
        <f t="shared" si="10"/>
        <v>29.284456779250732</v>
      </c>
      <c r="AB12" s="191">
        <f t="shared" si="11"/>
        <v>29.808526972870183</v>
      </c>
      <c r="AC12" s="357">
        <f t="shared" ca="1" si="12"/>
        <v>28.599545450152686</v>
      </c>
      <c r="AD12" s="301"/>
      <c r="AE12" s="302"/>
      <c r="AG12" s="356">
        <f>(0.794871794871795*'Off Peak Detail'!AA12)+(0.205128205128205*'Off Peak Detail'!AA50)</f>
        <v>23.752461538461542</v>
      </c>
      <c r="AH12" s="356">
        <f>(0.777777777777778*'Off Peak Detail'!AB12)+(0.222222222222222*'Off Peak Detail'!AB50)</f>
        <v>23.49988888888889</v>
      </c>
      <c r="AI12" s="356">
        <f>(0.75609756097561*'Off Peak Detail'!AC12)+(0.24390243902439*'Off Peak Detail'!AC50)</f>
        <v>23.249853658536587</v>
      </c>
      <c r="AJ12" s="356">
        <f>(0.789473684210526*'Off Peak Detail'!AD12)+(0.210526315789474*'Off Peak Detail'!AD50)</f>
        <v>23.500368421052631</v>
      </c>
      <c r="AK12" s="356">
        <f>(0.794871794871795*'Off Peak Detail'!AE12)+(0.205128205128205*'Off Peak Detail'!AE50)</f>
        <v>24.124871794871797</v>
      </c>
      <c r="AL12" s="356">
        <f>(0.75*'Off Peak Detail'!AF12)+(0.25*'Off Peak Detail'!AF50)</f>
        <v>25.250000000000004</v>
      </c>
      <c r="AM12" s="356">
        <f>(0.794871794871795*'Off Peak Detail'!AG12)+(0.205128205128205*'Off Peak Detail'!AG50)</f>
        <v>31.56051282051282</v>
      </c>
      <c r="AN12" s="356">
        <f>(0.794871794871795*'Off Peak Detail'!AH12)+(0.205128205128205*'Off Peak Detail'!AH50)</f>
        <v>33.250205128205131</v>
      </c>
      <c r="AO12" s="356">
        <f>(0.75*'Off Peak Detail'!AI12)+(0.25*'Off Peak Detail'!AI50)</f>
        <v>29.465750000000003</v>
      </c>
      <c r="AP12" s="356">
        <f>(0.794871794871795*'Off Peak Detail'!AJ12)+(0.205128205128205*'Off Peak Detail'!AJ50)</f>
        <v>26.499897435897438</v>
      </c>
      <c r="AQ12" s="356">
        <f>(0.789473684210526*'Off Peak Detail'!AK12)+(0.210526315789474*'Off Peak Detail'!AK50)</f>
        <v>24.865368421052633</v>
      </c>
      <c r="AR12" s="356">
        <f>(0.75609756097561*'Off Peak Detail'!AL12)+(0.24390243902439*'Off Peak Detail'!AL50)</f>
        <v>27.948512195121953</v>
      </c>
      <c r="AS12" s="356">
        <f>(0.794871794871795*'Off Peak Detail'!AM12)+(0.205128205128205*'Off Peak Detail'!AM50)</f>
        <v>26.856076923076923</v>
      </c>
      <c r="AT12" s="356">
        <f>(0.777777777777778*'Off Peak Detail'!AN12)+(0.222222222222222*'Off Peak Detail'!AN50)</f>
        <v>26.50011111111111</v>
      </c>
      <c r="AU12" s="356">
        <f>(0.75609756097561*'Off Peak Detail'!AO12)+(0.24390243902439*'Off Peak Detail'!AO50)</f>
        <v>26.000365853658536</v>
      </c>
      <c r="AV12" s="356">
        <f>(0.789473684210526*'Off Peak Detail'!AP12)+(0.210526315789474*'Off Peak Detail'!AP50)</f>
        <v>25.500105263157899</v>
      </c>
      <c r="AW12" s="356">
        <f>(0.794871794871795*'Off Peak Detail'!AQ12)+(0.205128205128205*'Off Peak Detail'!AQ50)</f>
        <v>25.920000000000005</v>
      </c>
      <c r="AX12" s="356">
        <f>(0.75*'Off Peak Detail'!AR12)+(0.25*'Off Peak Detail'!AR50)</f>
        <v>27.500000000000004</v>
      </c>
      <c r="AY12" s="356">
        <f>(0.794871794871795*'Off Peak Detail'!AS12)+(0.205128205128205*'Off Peak Detail'!AS50)</f>
        <v>31.631153846153847</v>
      </c>
      <c r="AZ12" s="356">
        <f>(0.75609756097561*'Off Peak Detail'!AT12)+(0.24390243902439*'Off Peak Detail'!AT50)</f>
        <v>34</v>
      </c>
      <c r="BA12" s="356">
        <f>(0.789473684210526*'Off Peak Detail'!AU12)+(0.210526315789474*'Off Peak Detail'!AU50)</f>
        <v>32.216842105263161</v>
      </c>
      <c r="BB12" s="356">
        <f>(0.794871794871795*'Off Peak Detail'!AV12)+(0.205128205128205*'Off Peak Detail'!AV50)</f>
        <v>25.750179487179491</v>
      </c>
      <c r="BC12" s="356">
        <f>(0.75*'Off Peak Detail'!AW12)+(0.25*'Off Peak Detail'!AW50)</f>
        <v>25.321999999999999</v>
      </c>
      <c r="BD12" s="356">
        <f>(0.794871794871795*'Off Peak Detail'!AX12)+(0.205128205128205*'Off Peak Detail'!AX50)</f>
        <v>28.159871794871794</v>
      </c>
      <c r="BE12" s="356">
        <f>(0.794871794871795*'Off Peak Detail'!AY12)+(0.205128205128205*'Off Peak Detail'!AY50)</f>
        <v>27.069128205128209</v>
      </c>
      <c r="BF12" s="356">
        <f>(0.743589743589744*'Off Peak Detail'!AZ12)+(0.256410256410256*'Off Peak Detail'!AZ50)</f>
        <v>26.720307692307689</v>
      </c>
      <c r="BG12" s="356">
        <f>(0.794871794871795*'Off Peak Detail'!BA12)+(0.205128205128205*'Off Peak Detail'!BA50)</f>
        <v>26.219923076923077</v>
      </c>
      <c r="BH12" s="356">
        <f>(0.789473684210526*'Off Peak Detail'!BB12)+(0.210526315789474*'Off Peak Detail'!BB50)</f>
        <v>25.720368421052633</v>
      </c>
      <c r="BI12" s="356">
        <f>(0.75609756097561*'Off Peak Detail'!BC12)+(0.24390243902439*'Off Peak Detail'!BC50)</f>
        <v>26.150439024390245</v>
      </c>
      <c r="BJ12" s="356">
        <f>(0.789473684210526*'Off Peak Detail'!BD12)+(0.210526315789474*'Off Peak Detail'!BD50)</f>
        <v>27.750105263157899</v>
      </c>
      <c r="BK12" s="356">
        <f>(0.794871794871795*'Off Peak Detail'!BE12)+(0.205128205128205*'Off Peak Detail'!BE50)</f>
        <v>31.915333333333336</v>
      </c>
      <c r="BL12" s="356">
        <f>(0.75609756097561*'Off Peak Detail'!BF12)+(0.24390243902439*'Off Peak Detail'!BF50)</f>
        <v>34.309999999999995</v>
      </c>
      <c r="BM12" s="356">
        <f>(0.789473684210526*'Off Peak Detail'!BG12)+(0.210526315789474*'Off Peak Detail'!BG50)</f>
        <v>32.512894736842107</v>
      </c>
      <c r="BN12" s="356">
        <f>(0.75609756097561*'Off Peak Detail'!BH12)+(0.24390243902439*'Off Peak Detail'!BH50)</f>
        <v>25.989658536585363</v>
      </c>
      <c r="BO12" s="356">
        <f>(0.789473684210526*'Off Peak Detail'!BI12)+(0.210526315789474*'Off Peak Detail'!BI50)</f>
        <v>25.56078947368421</v>
      </c>
      <c r="BP12" s="356">
        <f>(0.794871794871795*'Off Peak Detail'!BJ12)+(0.205128205128205*'Off Peak Detail'!BJ50)</f>
        <v>28.440256410256413</v>
      </c>
      <c r="BQ12" s="356">
        <f>(0.75609756097561*'Off Peak Detail'!BK12)+(0.24390243902439*'Off Peak Detail'!BK50)</f>
        <v>27.347219512195121</v>
      </c>
      <c r="BR12" s="356">
        <f>(0.777777777777778*'Off Peak Detail'!BL12)+(0.222222222222222*'Off Peak Detail'!BL50)</f>
        <v>26.99</v>
      </c>
      <c r="BS12" s="356">
        <f>(0.794871794871795*'Off Peak Detail'!BM12)+(0.205128205128205*'Off Peak Detail'!BM50)</f>
        <v>26.490128205128208</v>
      </c>
      <c r="BT12" s="356">
        <f>(0.789473684210526*'Off Peak Detail'!BN12)+(0.210526315789474*'Off Peak Detail'!BN50)</f>
        <v>25.990368421052636</v>
      </c>
      <c r="BU12" s="356">
        <f>(0.75609756097561*'Off Peak Detail'!BO12)+(0.24390243902439*'Off Peak Detail'!BO50)</f>
        <v>26.422317073170731</v>
      </c>
      <c r="BV12" s="356">
        <f>(0.789473684210526*'Off Peak Detail'!BP12)+(0.210526315789474*'Off Peak Detail'!BP50)</f>
        <v>28.039842105263162</v>
      </c>
      <c r="BW12" s="356">
        <f>(0.75609756097561*'Off Peak Detail'!BQ12)+(0.24390243902439*'Off Peak Detail'!BQ50)</f>
        <v>32.285780487804871</v>
      </c>
      <c r="BX12" s="356">
        <f>(0.794871794871795*'Off Peak Detail'!BR12)+(0.205128205128205*'Off Peak Detail'!BR50)</f>
        <v>34.689871794871799</v>
      </c>
      <c r="BY12" s="356">
        <f>(0.789473684210526*'Off Peak Detail'!BS12)+(0.210526315789474*'Off Peak Detail'!BS50)</f>
        <v>32.876052631578951</v>
      </c>
      <c r="BZ12" s="356">
        <f>(0.75609756097561*'Off Peak Detail'!BT12)+(0.24390243902439*'Off Peak Detail'!BT50)</f>
        <v>26.279682926829267</v>
      </c>
      <c r="CA12" s="356">
        <f>(0.789473684210526*'Off Peak Detail'!BU12)+(0.210526315789474*'Off Peak Detail'!BU50)</f>
        <v>25.854473684210525</v>
      </c>
      <c r="CB12" s="356">
        <f>(0.794871794871795*'Off Peak Detail'!BV12)+(0.205128205128205*'Off Peak Detail'!BV50)</f>
        <v>28.765256410256413</v>
      </c>
      <c r="CC12" s="356">
        <f>(0.75609756097561*'Off Peak Detail'!BW12)+(0.24390243902439*'Off Peak Detail'!BW50)</f>
        <v>27.693317073170732</v>
      </c>
      <c r="CD12" s="356">
        <f>(0.777777777777778*'Off Peak Detail'!BX12)+(0.222222222222222*'Off Peak Detail'!BX50)</f>
        <v>27.319777777777777</v>
      </c>
      <c r="CE12" s="356">
        <f>(0.794871794871795*'Off Peak Detail'!BY12)+(0.205128205128205*'Off Peak Detail'!BY50)</f>
        <v>26.809923076923081</v>
      </c>
      <c r="CF12" s="356">
        <f>(0.75*'Off Peak Detail'!BZ12)+(0.25*'Off Peak Detail'!BZ50)</f>
        <v>26.3</v>
      </c>
      <c r="CG12" s="356">
        <f>(0.794871794871795*'Off Peak Detail'!CA12)+(0.205128205128205*'Off Peak Detail'!CA50)</f>
        <v>26.755256410256411</v>
      </c>
      <c r="CH12" s="356">
        <f>(0.789473684210526*'Off Peak Detail'!CB12)+(0.210526315789474*'Off Peak Detail'!CB50)</f>
        <v>28.380105263157901</v>
      </c>
      <c r="CI12" s="356">
        <f>(0.75609756097561*'Off Peak Detail'!CC12)+(0.24390243902439*'Off Peak Detail'!CC50)</f>
        <v>32.69131707317073</v>
      </c>
      <c r="CJ12" s="356">
        <f>(0.794871794871795*'Off Peak Detail'!CD12)+(0.205128205128205*'Off Peak Detail'!CD50)</f>
        <v>35.109641025641025</v>
      </c>
      <c r="CK12" s="356">
        <f>(0.789473684210526*'Off Peak Detail'!CE12)+(0.210526315789474*'Off Peak Detail'!CE50)</f>
        <v>33.293684210526322</v>
      </c>
      <c r="CL12" s="356">
        <f>(0.75609756097561*'Off Peak Detail'!CF12)+(0.24390243902439*'Off Peak Detail'!CF50)</f>
        <v>26.600073170731708</v>
      </c>
      <c r="CM12" s="356">
        <f>(0.789473684210526*'Off Peak Detail'!CG12)+(0.210526315789474*'Off Peak Detail'!CG50)</f>
        <v>26.170368421052636</v>
      </c>
      <c r="CN12" s="356">
        <f>(0.75609756097561*'Off Peak Detail'!CH12)+(0.24390243902439*'Off Peak Detail'!CH50)</f>
        <v>29.126146341463414</v>
      </c>
      <c r="CO12" s="356">
        <f>(0.794871794871795*'Off Peak Detail'!CI12)+(0.205128205128205*'Off Peak Detail'!CI50)</f>
        <v>28.09520512820513</v>
      </c>
      <c r="CP12" s="356">
        <f>(0.777777777777778*'Off Peak Detail'!CJ12)+(0.222222222222222*'Off Peak Detail'!CJ50)</f>
        <v>27.700111111111113</v>
      </c>
      <c r="CQ12" s="356">
        <f>(0.794871794871795*'Off Peak Detail'!CK12)+(0.205128205128205*'Off Peak Detail'!CK50)</f>
        <v>27.170153846153852</v>
      </c>
      <c r="CR12" s="356">
        <f>(0.75*'Off Peak Detail'!CL12)+(0.25*'Off Peak Detail'!CL50)</f>
        <v>26.65025</v>
      </c>
      <c r="CS12" s="356">
        <f>(0.794871794871795*'Off Peak Detail'!CM12)+(0.205128205128205*'Off Peak Detail'!CM50)</f>
        <v>27.09253846153846</v>
      </c>
      <c r="CT12" s="356">
        <f>(0.789473684210526*'Off Peak Detail'!CN12)+(0.210526315789474*'Off Peak Detail'!CN50)</f>
        <v>28.729736842105268</v>
      </c>
      <c r="CU12" s="356">
        <f>(0.75609756097561*'Off Peak Detail'!CO12)+(0.24390243902439*'Off Peak Detail'!CO50)</f>
        <v>33.076999999999998</v>
      </c>
      <c r="CV12" s="356">
        <f>(0.794871794871795*'Off Peak Detail'!CP12)+(0.205128205128205*'Off Peak Detail'!CP50)</f>
        <v>35.500307692307693</v>
      </c>
      <c r="CW12" s="356">
        <f>(0.75*'Off Peak Detail'!CQ12)+(0.25*'Off Peak Detail'!CQ50)</f>
        <v>33.672750000000001</v>
      </c>
      <c r="CX12" s="356">
        <f>(0.794871794871795*'Off Peak Detail'!CR12)+(0.205128205128205*'Off Peak Detail'!CR50)</f>
        <v>26.879794871794871</v>
      </c>
      <c r="CY12" s="356">
        <f>(0.789473684210526*'Off Peak Detail'!CS12)+(0.210526315789474*'Off Peak Detail'!CS50)</f>
        <v>26.433947368421055</v>
      </c>
      <c r="CZ12" s="356">
        <f>(0.75609756097561*'Off Peak Detail'!CT12)+(0.24390243902439*'Off Peak Detail'!CT50)</f>
        <v>29.410170731707318</v>
      </c>
      <c r="DA12" s="356">
        <f>(0.794871794871795*'Off Peak Detail'!CU12)+(0.205128205128205*'Off Peak Detail'!CU50)</f>
        <v>28.285589743589746</v>
      </c>
      <c r="DB12" s="356">
        <f>(0.783783783783784*'Off Peak Detail'!CV12)+(0.216216216216216*'Off Peak Detail'!CV50)</f>
        <v>27.889918918918923</v>
      </c>
      <c r="DC12" s="356">
        <f>(0.75609756097561*'Off Peak Detail'!CW12)+(0.24390243902439*'Off Peak Detail'!CW50)</f>
        <v>27.360195121951222</v>
      </c>
      <c r="DD12" s="356">
        <f>(0.789473684210526*'Off Peak Detail'!CX12)+(0.210526315789474*'Off Peak Detail'!CX50)</f>
        <v>26.830157894736846</v>
      </c>
      <c r="DE12" s="356">
        <f>(0.794871794871795*'Off Peak Detail'!CY12)+(0.205128205128205*'Off Peak Detail'!CY50)</f>
        <v>27.283564102564107</v>
      </c>
      <c r="DF12" s="356">
        <f>(0.75*'Off Peak Detail'!CZ12)+(0.25*'Off Peak Detail'!CZ50)</f>
        <v>28.920499999999997</v>
      </c>
      <c r="DG12" s="356">
        <f>(0.794871794871795*'Off Peak Detail'!DA12)+(0.205128205128205*'Off Peak Detail'!DA50)</f>
        <v>33.289333333333332</v>
      </c>
      <c r="DH12" s="356">
        <f>(0.75609756097561*'Off Peak Detail'!DB12)+(0.24390243902439*'Off Peak Detail'!DB50)</f>
        <v>35.750268292682918</v>
      </c>
      <c r="DI12" s="356">
        <f>(0.789473684210526*'Off Peak Detail'!DC12)+(0.210526315789474*'Off Peak Detail'!DC50)</f>
        <v>33.890526315789472</v>
      </c>
      <c r="DJ12" s="356">
        <f>(0.794871794871795*'Off Peak Detail'!DD12)+(0.205128205128205*'Off Peak Detail'!DD50)</f>
        <v>27.060051282051283</v>
      </c>
      <c r="DK12" s="356">
        <f>(0.75*'Off Peak Detail'!DE12)+(0.25*'Off Peak Detail'!DE50)</f>
        <v>26.624000000000002</v>
      </c>
      <c r="DL12" s="356">
        <f>(0.794871794871795*'Off Peak Detail'!DF12)+(0.205128205128205*'Off Peak Detail'!DF50)</f>
        <v>29.608794871794874</v>
      </c>
      <c r="DM12" s="356">
        <f>(0.794871794871795*'Off Peak Detail'!DG12)+(0.205128205128205*'Off Peak Detail'!DG50)</f>
        <v>28.477666666666668</v>
      </c>
      <c r="DN12" s="356">
        <f>(0.777777777777778*'Off Peak Detail'!DH12)+(0.222222222222222*'Off Peak Detail'!DH50)</f>
        <v>28.080444444444446</v>
      </c>
      <c r="DO12" s="356">
        <f>(0.75609756097561*'Off Peak Detail'!DI12)+(0.24390243902439*'Off Peak Detail'!DI50)</f>
        <v>27.539804878048777</v>
      </c>
      <c r="DP12" s="356">
        <f>(0.789473684210526*'Off Peak Detail'!DJ12)+(0.210526315789474*'Off Peak Detail'!DJ50)</f>
        <v>27.010263157894737</v>
      </c>
      <c r="DQ12" s="356">
        <f>(0.75609756097561*'Off Peak Detail'!DK12)+(0.24390243902439*'Off Peak Detail'!DK50)</f>
        <v>27.469512195121951</v>
      </c>
      <c r="DR12" s="356">
        <f>(0.789473684210526*'Off Peak Detail'!DL12)+(0.210526315789474*'Off Peak Detail'!DL50)</f>
        <v>29.119736842105265</v>
      </c>
      <c r="DS12" s="356">
        <f>(0.794871794871795*'Off Peak Detail'!DM12)+(0.205128205128205*'Off Peak Detail'!DM50)</f>
        <v>33.521794871794874</v>
      </c>
      <c r="DT12" s="356">
        <f>(0.75609756097561*'Off Peak Detail'!DN12)+(0.24390243902439*'Off Peak Detail'!DN50)</f>
        <v>35.989756097560971</v>
      </c>
      <c r="DU12" s="356">
        <f>(0.789473684210526*'Off Peak Detail'!DO12)+(0.210526315789474*'Off Peak Detail'!DO50)</f>
        <v>34.123526315789476</v>
      </c>
      <c r="DV12" s="356">
        <f>(0.794871794871795*'Off Peak Detail'!DP12)+(0.205128205128205*'Off Peak Detail'!DP50)</f>
        <v>27.249897435897438</v>
      </c>
      <c r="DW12" s="356">
        <f>(0.75*'Off Peak Detail'!DQ12)+(0.25*'Off Peak Detail'!DQ50)</f>
        <v>26.816750000000003</v>
      </c>
      <c r="DX12" s="356">
        <f>(0.794871794871795*'Off Peak Detail'!DR12)+(0.205128205128205*'Off Peak Detail'!DR50)</f>
        <v>29.812205128205132</v>
      </c>
      <c r="DY12" s="356">
        <f>(0.75609756097561*'Off Peak Detail'!DS12)+(0.24390243902439*'Off Peak Detail'!DS50)</f>
        <v>28.686951219512196</v>
      </c>
      <c r="DZ12" s="356">
        <f>(0.777777777777778*'Off Peak Detail'!DT12)+(0.222222222222222*'Off Peak Detail'!DT50)</f>
        <v>28.26988888888889</v>
      </c>
      <c r="EA12" s="356">
        <f>(0.794871794871795*'Off Peak Detail'!DU12)+(0.205128205128205*'Off Peak Detail'!DU50)</f>
        <v>27.729948717948719</v>
      </c>
      <c r="EB12" s="356">
        <f>(0.789473684210526*'Off Peak Detail'!DV12)+(0.210526315789474*'Off Peak Detail'!DV50)</f>
        <v>27.190368421052632</v>
      </c>
      <c r="EC12" s="356">
        <f>(0.75609756097561*'Off Peak Detail'!DW12)+(0.24390243902439*'Off Peak Detail'!DW50)</f>
        <v>27.661975609756098</v>
      </c>
      <c r="ED12" s="356">
        <f>(0.789473684210526*'Off Peak Detail'!DX12)+(0.210526315789474*'Off Peak Detail'!DX50)</f>
        <v>29.310000000000002</v>
      </c>
      <c r="EE12" s="356">
        <f>(0.794871794871795*'Off Peak Detail'!DY12)+(0.205128205128205*'Off Peak Detail'!DY50)</f>
        <v>33.742974358974365</v>
      </c>
      <c r="EF12" s="356">
        <f>(0.75609756097561*'Off Peak Detail'!DZ12)+(0.24390243902439*'Off Peak Detail'!DZ50)</f>
        <v>36.230439024390236</v>
      </c>
      <c r="EG12" s="356">
        <f>(0.789473684210526*'Off Peak Detail'!EA12)+(0.210526315789474*'Off Peak Detail'!EA50)</f>
        <v>34.356421052631582</v>
      </c>
      <c r="EH12" s="356">
        <f>(0.75609756097561*'Off Peak Detail'!EB12)+(0.24390243902439*'Off Peak Detail'!EB50)</f>
        <v>27.430243902439024</v>
      </c>
      <c r="EI12" s="356">
        <f>(0.789473684210526*'Off Peak Detail'!EC12)+(0.210526315789474*'Off Peak Detail'!EC50)</f>
        <v>26.990631578947372</v>
      </c>
      <c r="EJ12" s="356">
        <f>(0.794871794871795*'Off Peak Detail'!ED12)+(0.205128205128205*'Off Peak Detail'!ED50)</f>
        <v>30.014615384615389</v>
      </c>
    </row>
    <row r="13" spans="1:140" ht="13.65" customHeight="1" x14ac:dyDescent="0.2">
      <c r="A13" s="441" t="s">
        <v>139</v>
      </c>
      <c r="B13" s="304" t="s">
        <v>48</v>
      </c>
      <c r="C13" s="356">
        <f ca="1">(0.846153846153846*'Off Peak Detail'!D13)+(0.153846153846154*'Off Peak Detail'!D51)</f>
        <v>16.066923076923079</v>
      </c>
      <c r="D13" s="356">
        <f ca="1">(0.75609756097561*'Off Peak Detail'!E13)+(0.24390243902439*'Off Peak Detail'!E51)</f>
        <v>21.619024390243904</v>
      </c>
      <c r="E13" s="305">
        <f t="shared" ca="1" si="6"/>
        <v>20.293149449749379</v>
      </c>
      <c r="F13" s="191">
        <f t="shared" si="7"/>
        <v>23.626175213675218</v>
      </c>
      <c r="G13" s="191">
        <f t="shared" si="0"/>
        <v>23.752461538461542</v>
      </c>
      <c r="H13" s="191">
        <f t="shared" si="0"/>
        <v>23.49988888888889</v>
      </c>
      <c r="I13" s="191">
        <f t="shared" si="8"/>
        <v>23.375111039794611</v>
      </c>
      <c r="J13" s="191">
        <f t="shared" si="13"/>
        <v>23.249853658536587</v>
      </c>
      <c r="K13" s="191">
        <f t="shared" si="13"/>
        <v>23.500368421052631</v>
      </c>
      <c r="L13" s="191">
        <f t="shared" si="13"/>
        <v>23.942230769230768</v>
      </c>
      <c r="M13" s="191">
        <f t="shared" si="13"/>
        <v>25.250250000000001</v>
      </c>
      <c r="N13" s="191">
        <f t="shared" si="14"/>
        <v>24.230949730094466</v>
      </c>
      <c r="O13" s="191">
        <f t="shared" si="15"/>
        <v>32.109224358974366</v>
      </c>
      <c r="P13" s="191">
        <f t="shared" si="16"/>
        <v>32.612128205128208</v>
      </c>
      <c r="Q13" s="191">
        <f t="shared" si="16"/>
        <v>34.249794871794876</v>
      </c>
      <c r="R13" s="191">
        <f t="shared" si="16"/>
        <v>29.465750000000003</v>
      </c>
      <c r="S13" s="191">
        <f t="shared" si="9"/>
        <v>26.437926017357341</v>
      </c>
      <c r="T13" s="191">
        <f t="shared" si="17"/>
        <v>26.499897435897438</v>
      </c>
      <c r="U13" s="191">
        <f t="shared" si="17"/>
        <v>24.865368421052633</v>
      </c>
      <c r="V13" s="191">
        <f t="shared" si="17"/>
        <v>27.948512195121953</v>
      </c>
      <c r="W13" s="305">
        <f t="shared" si="18"/>
        <v>26.59475317477154</v>
      </c>
      <c r="X13" s="191">
        <f t="shared" si="19"/>
        <v>28.150440505713185</v>
      </c>
      <c r="Y13" s="191">
        <f t="shared" si="20"/>
        <v>28.094086420414563</v>
      </c>
      <c r="Z13" s="191">
        <f t="shared" si="21"/>
        <v>28.418133812542074</v>
      </c>
      <c r="AA13" s="191">
        <f t="shared" si="10"/>
        <v>28.858359899679513</v>
      </c>
      <c r="AB13" s="191">
        <f t="shared" si="11"/>
        <v>29.33250431855938</v>
      </c>
      <c r="AC13" s="357">
        <f t="shared" ca="1" si="12"/>
        <v>28.363116030105246</v>
      </c>
      <c r="AD13" s="301"/>
      <c r="AE13" s="302"/>
      <c r="AF13" s="302"/>
      <c r="AG13" s="356">
        <f>(0.794871794871795*'Off Peak Detail'!AA13)+(0.205128205128205*'Off Peak Detail'!AA51)</f>
        <v>23.752461538461542</v>
      </c>
      <c r="AH13" s="356">
        <f>(0.777777777777778*'Off Peak Detail'!AB13)+(0.222222222222222*'Off Peak Detail'!AB51)</f>
        <v>23.49988888888889</v>
      </c>
      <c r="AI13" s="356">
        <f>(0.75609756097561*'Off Peak Detail'!AC13)+(0.24390243902439*'Off Peak Detail'!AC51)</f>
        <v>23.249853658536587</v>
      </c>
      <c r="AJ13" s="356">
        <f>(0.789473684210526*'Off Peak Detail'!AD13)+(0.210526315789474*'Off Peak Detail'!AD51)</f>
        <v>23.500368421052631</v>
      </c>
      <c r="AK13" s="356">
        <f>(0.794871794871795*'Off Peak Detail'!AE13)+(0.205128205128205*'Off Peak Detail'!AE51)</f>
        <v>23.942230769230768</v>
      </c>
      <c r="AL13" s="356">
        <f>(0.75*'Off Peak Detail'!AF13)+(0.25*'Off Peak Detail'!AF51)</f>
        <v>25.250250000000001</v>
      </c>
      <c r="AM13" s="356">
        <f>(0.794871794871795*'Off Peak Detail'!AG13)+(0.205128205128205*'Off Peak Detail'!AG51)</f>
        <v>32.612128205128208</v>
      </c>
      <c r="AN13" s="356">
        <f>(0.794871794871795*'Off Peak Detail'!AH13)+(0.205128205128205*'Off Peak Detail'!AH51)</f>
        <v>34.249794871794876</v>
      </c>
      <c r="AO13" s="356">
        <f>(0.75*'Off Peak Detail'!AI13)+(0.25*'Off Peak Detail'!AI51)</f>
        <v>29.465750000000003</v>
      </c>
      <c r="AP13" s="356">
        <f>(0.794871794871795*'Off Peak Detail'!AJ13)+(0.205128205128205*'Off Peak Detail'!AJ51)</f>
        <v>26.499897435897438</v>
      </c>
      <c r="AQ13" s="356">
        <f>(0.789473684210526*'Off Peak Detail'!AK13)+(0.210526315789474*'Off Peak Detail'!AK51)</f>
        <v>24.865368421052633</v>
      </c>
      <c r="AR13" s="356">
        <f>(0.75609756097561*'Off Peak Detail'!AL13)+(0.24390243902439*'Off Peak Detail'!AL51)</f>
        <v>27.948512195121953</v>
      </c>
      <c r="AS13" s="356">
        <f>(0.794871794871795*'Off Peak Detail'!AM13)+(0.205128205128205*'Off Peak Detail'!AM51)</f>
        <v>26.856076923076923</v>
      </c>
      <c r="AT13" s="356">
        <f>(0.777777777777778*'Off Peak Detail'!AN13)+(0.222222222222222*'Off Peak Detail'!AN51)</f>
        <v>26.50011111111111</v>
      </c>
      <c r="AU13" s="356">
        <f>(0.75609756097561*'Off Peak Detail'!AO13)+(0.24390243902439*'Off Peak Detail'!AO51)</f>
        <v>26.000365853658536</v>
      </c>
      <c r="AV13" s="356">
        <f>(0.789473684210526*'Off Peak Detail'!AP13)+(0.210526315789474*'Off Peak Detail'!AP51)</f>
        <v>25.999736842105264</v>
      </c>
      <c r="AW13" s="356">
        <f>(0.794871794871795*'Off Peak Detail'!AQ13)+(0.205128205128205*'Off Peak Detail'!AQ51)</f>
        <v>25.823717948717949</v>
      </c>
      <c r="AX13" s="356">
        <f>(0.75*'Off Peak Detail'!AR13)+(0.25*'Off Peak Detail'!AR51)</f>
        <v>27.500000000000004</v>
      </c>
      <c r="AY13" s="356">
        <f>(0.794871794871795*'Off Peak Detail'!AS13)+(0.205128205128205*'Off Peak Detail'!AS51)</f>
        <v>31.420128205128208</v>
      </c>
      <c r="AZ13" s="356">
        <f>(0.75609756097561*'Off Peak Detail'!AT13)+(0.24390243902439*'Off Peak Detail'!AT51)</f>
        <v>35.999999999999993</v>
      </c>
      <c r="BA13" s="356">
        <f>(0.789473684210526*'Off Peak Detail'!AU13)+(0.210526315789474*'Off Peak Detail'!AU51)</f>
        <v>32.216842105263161</v>
      </c>
      <c r="BB13" s="356">
        <f>(0.794871794871795*'Off Peak Detail'!AV13)+(0.205128205128205*'Off Peak Detail'!AV51)</f>
        <v>25.750179487179491</v>
      </c>
      <c r="BC13" s="356">
        <f>(0.75*'Off Peak Detail'!AW13)+(0.25*'Off Peak Detail'!AW51)</f>
        <v>25.321999999999999</v>
      </c>
      <c r="BD13" s="356">
        <f>(0.794871794871795*'Off Peak Detail'!AX13)+(0.205128205128205*'Off Peak Detail'!AX51)</f>
        <v>28.159871794871794</v>
      </c>
      <c r="BE13" s="356">
        <f>(0.794871794871795*'Off Peak Detail'!AY13)+(0.205128205128205*'Off Peak Detail'!AY51)</f>
        <v>26.985615384615386</v>
      </c>
      <c r="BF13" s="356">
        <f>(0.743589743589744*'Off Peak Detail'!AZ13)+(0.256410256410256*'Off Peak Detail'!AZ51)</f>
        <v>26.639871794871794</v>
      </c>
      <c r="BG13" s="356">
        <f>(0.794871794871795*'Off Peak Detail'!BA13)+(0.205128205128205*'Off Peak Detail'!BA51)</f>
        <v>26.139794871794873</v>
      </c>
      <c r="BH13" s="356">
        <f>(0.789473684210526*'Off Peak Detail'!BB13)+(0.210526315789474*'Off Peak Detail'!BB51)</f>
        <v>26.140368421052631</v>
      </c>
      <c r="BI13" s="356">
        <f>(0.75609756097561*'Off Peak Detail'!BC13)+(0.24390243902439*'Off Peak Detail'!BC51)</f>
        <v>25.964512195121948</v>
      </c>
      <c r="BJ13" s="356">
        <f>(0.789473684210526*'Off Peak Detail'!BD13)+(0.210526315789474*'Off Peak Detail'!BD51)</f>
        <v>27.649842105263161</v>
      </c>
      <c r="BK13" s="356">
        <f>(0.794871794871795*'Off Peak Detail'!BE13)+(0.205128205128205*'Off Peak Detail'!BE51)</f>
        <v>31.576128205128207</v>
      </c>
      <c r="BL13" s="356">
        <f>(0.75609756097561*'Off Peak Detail'!BF13)+(0.24390243902439*'Off Peak Detail'!BF51)</f>
        <v>36.189780487804875</v>
      </c>
      <c r="BM13" s="356">
        <f>(0.789473684210526*'Off Peak Detail'!BG13)+(0.210526315789474*'Off Peak Detail'!BG51)</f>
        <v>32.377210526315793</v>
      </c>
      <c r="BN13" s="356">
        <f>(0.75609756097561*'Off Peak Detail'!BH13)+(0.24390243902439*'Off Peak Detail'!BH51)</f>
        <v>25.890414634146342</v>
      </c>
      <c r="BO13" s="356">
        <f>(0.789473684210526*'Off Peak Detail'!BI13)+(0.210526315789474*'Off Peak Detail'!BI51)</f>
        <v>25.445631578947374</v>
      </c>
      <c r="BP13" s="356">
        <f>(0.794871794871795*'Off Peak Detail'!BJ13)+(0.205128205128205*'Off Peak Detail'!BJ51)</f>
        <v>28.304282051282051</v>
      </c>
      <c r="BQ13" s="356">
        <f>(0.75609756097561*'Off Peak Detail'!BK13)+(0.24390243902439*'Off Peak Detail'!BK51)</f>
        <v>27.138463414634145</v>
      </c>
      <c r="BR13" s="356">
        <f>(0.777777777777778*'Off Peak Detail'!BL13)+(0.222222222222222*'Off Peak Detail'!BL51)</f>
        <v>26.779777777777777</v>
      </c>
      <c r="BS13" s="356">
        <f>(0.794871794871795*'Off Peak Detail'!BM13)+(0.205128205128205*'Off Peak Detail'!BM51)</f>
        <v>26.280384615384616</v>
      </c>
      <c r="BT13" s="356">
        <f>(0.789473684210526*'Off Peak Detail'!BN13)+(0.210526315789474*'Off Peak Detail'!BN51)</f>
        <v>26.280000000000005</v>
      </c>
      <c r="BU13" s="356">
        <f>(0.75609756097561*'Off Peak Detail'!BO13)+(0.24390243902439*'Off Peak Detail'!BO51)</f>
        <v>26.099414634146338</v>
      </c>
      <c r="BV13" s="356">
        <f>(0.789473684210526*'Off Peak Detail'!BP13)+(0.210526315789474*'Off Peak Detail'!BP51)</f>
        <v>27.790368421052637</v>
      </c>
      <c r="BW13" s="356">
        <f>(0.75609756097561*'Off Peak Detail'!BQ13)+(0.24390243902439*'Off Peak Detail'!BQ51)</f>
        <v>31.767414634146334</v>
      </c>
      <c r="BX13" s="356">
        <f>(0.794871794871795*'Off Peak Detail'!BR13)+(0.205128205128205*'Off Peak Detail'!BR51)</f>
        <v>36.379769230769234</v>
      </c>
      <c r="BY13" s="356">
        <f>(0.789473684210526*'Off Peak Detail'!BS13)+(0.210526315789474*'Off Peak Detail'!BS51)</f>
        <v>32.540631578947369</v>
      </c>
      <c r="BZ13" s="356">
        <f>(0.75609756097561*'Off Peak Detail'!BT13)+(0.24390243902439*'Off Peak Detail'!BT51)</f>
        <v>26.01970731707317</v>
      </c>
      <c r="CA13" s="356">
        <f>(0.789473684210526*'Off Peak Detail'!BU13)+(0.210526315789474*'Off Peak Detail'!BU51)</f>
        <v>25.571052631578951</v>
      </c>
      <c r="CB13" s="356">
        <f>(0.794871794871795*'Off Peak Detail'!BV13)+(0.205128205128205*'Off Peak Detail'!BV51)</f>
        <v>28.450589743589745</v>
      </c>
      <c r="CC13" s="356">
        <f>(0.75609756097561*'Off Peak Detail'!BW13)+(0.24390243902439*'Off Peak Detail'!BW51)</f>
        <v>27.275439024390245</v>
      </c>
      <c r="CD13" s="356">
        <f>(0.777777777777778*'Off Peak Detail'!BX13)+(0.222222222222222*'Off Peak Detail'!BX51)</f>
        <v>26.920333333333332</v>
      </c>
      <c r="CE13" s="356">
        <f>(0.794871794871795*'Off Peak Detail'!BY13)+(0.205128205128205*'Off Peak Detail'!BY51)</f>
        <v>26.410358974358978</v>
      </c>
      <c r="CF13" s="356">
        <f>(0.75*'Off Peak Detail'!BZ13)+(0.25*'Off Peak Detail'!BZ51)</f>
        <v>26.410249999999998</v>
      </c>
      <c r="CG13" s="356">
        <f>(0.794871794871795*'Off Peak Detail'!CA13)+(0.205128205128205*'Off Peak Detail'!CA51)</f>
        <v>26.216769230769234</v>
      </c>
      <c r="CH13" s="356">
        <f>(0.789473684210526*'Off Peak Detail'!CB13)+(0.210526315789474*'Off Peak Detail'!CB51)</f>
        <v>27.940263157894737</v>
      </c>
      <c r="CI13" s="356">
        <f>(0.75609756097561*'Off Peak Detail'!CC13)+(0.24390243902439*'Off Peak Detail'!CC51)</f>
        <v>31.930560975609751</v>
      </c>
      <c r="CJ13" s="356">
        <f>(0.794871794871795*'Off Peak Detail'!CD13)+(0.205128205128205*'Off Peak Detail'!CD51)</f>
        <v>36.570025641025644</v>
      </c>
      <c r="CK13" s="356">
        <f>(0.789473684210526*'Off Peak Detail'!CE13)+(0.210526315789474*'Off Peak Detail'!CE51)</f>
        <v>32.716578947368426</v>
      </c>
      <c r="CL13" s="356">
        <f>(0.75609756097561*'Off Peak Detail'!CF13)+(0.24390243902439*'Off Peak Detail'!CF51)</f>
        <v>26.159951219512195</v>
      </c>
      <c r="CM13" s="356">
        <f>(0.789473684210526*'Off Peak Detail'!CG13)+(0.210526315789474*'Off Peak Detail'!CG51)</f>
        <v>25.708421052631579</v>
      </c>
      <c r="CN13" s="356">
        <f>(0.75609756097561*'Off Peak Detail'!CH13)+(0.24390243902439*'Off Peak Detail'!CH51)</f>
        <v>28.602853658536581</v>
      </c>
      <c r="CO13" s="356">
        <f>(0.794871794871795*'Off Peak Detail'!CI13)+(0.205128205128205*'Off Peak Detail'!CI51)</f>
        <v>27.382410256410257</v>
      </c>
      <c r="CP13" s="356">
        <f>(0.777777777777778*'Off Peak Detail'!CJ13)+(0.222222222222222*'Off Peak Detail'!CJ51)</f>
        <v>27.050222222222221</v>
      </c>
      <c r="CQ13" s="356">
        <f>(0.794871794871795*'Off Peak Detail'!CK13)+(0.205128205128205*'Off Peak Detail'!CK51)</f>
        <v>26.540025641025643</v>
      </c>
      <c r="CR13" s="356">
        <f>(0.75*'Off Peak Detail'!CL13)+(0.25*'Off Peak Detail'!CL51)</f>
        <v>26.549999999999997</v>
      </c>
      <c r="CS13" s="356">
        <f>(0.794871794871795*'Off Peak Detail'!CM13)+(0.205128205128205*'Off Peak Detail'!CM51)</f>
        <v>26.353794871794875</v>
      </c>
      <c r="CT13" s="356">
        <f>(0.789473684210526*'Off Peak Detail'!CN13)+(0.210526315789474*'Off Peak Detail'!CN51)</f>
        <v>28.080105263157897</v>
      </c>
      <c r="CU13" s="356">
        <f>(0.75609756097561*'Off Peak Detail'!CO13)+(0.24390243902439*'Off Peak Detail'!CO51)</f>
        <v>32.095341463414627</v>
      </c>
      <c r="CV13" s="356">
        <f>(0.794871794871795*'Off Peak Detail'!CP13)+(0.205128205128205*'Off Peak Detail'!CP51)</f>
        <v>36.769769230769235</v>
      </c>
      <c r="CW13" s="356">
        <f>(0.75*'Off Peak Detail'!CQ13)+(0.25*'Off Peak Detail'!CQ51)</f>
        <v>32.908250000000002</v>
      </c>
      <c r="CX13" s="356">
        <f>(0.794871794871795*'Off Peak Detail'!CR13)+(0.205128205128205*'Off Peak Detail'!CR51)</f>
        <v>26.310076923076924</v>
      </c>
      <c r="CY13" s="356">
        <f>(0.789473684210526*'Off Peak Detail'!CS13)+(0.210526315789474*'Off Peak Detail'!CS51)</f>
        <v>25.856842105263162</v>
      </c>
      <c r="CZ13" s="356">
        <f>(0.75609756097561*'Off Peak Detail'!CT13)+(0.24390243902439*'Off Peak Detail'!CT51)</f>
        <v>28.771707317073169</v>
      </c>
      <c r="DA13" s="356">
        <f>(0.794871794871795*'Off Peak Detail'!CU13)+(0.205128205128205*'Off Peak Detail'!CU51)</f>
        <v>27.583076923076923</v>
      </c>
      <c r="DB13" s="356">
        <f>(0.783783783783784*'Off Peak Detail'!CV13)+(0.216216216216216*'Off Peak Detail'!CV51)</f>
        <v>27.239783783783786</v>
      </c>
      <c r="DC13" s="356">
        <f>(0.75609756097561*'Off Peak Detail'!CW13)+(0.24390243902439*'Off Peak Detail'!CW51)</f>
        <v>26.730170731707315</v>
      </c>
      <c r="DD13" s="356">
        <f>(0.789473684210526*'Off Peak Detail'!CX13)+(0.210526315789474*'Off Peak Detail'!CX51)</f>
        <v>26.730000000000004</v>
      </c>
      <c r="DE13" s="356">
        <f>(0.794871794871795*'Off Peak Detail'!CY13)+(0.205128205128205*'Off Peak Detail'!CY51)</f>
        <v>26.533743589743594</v>
      </c>
      <c r="DF13" s="356">
        <f>(0.75*'Off Peak Detail'!CZ13)+(0.25*'Off Peak Detail'!CZ51)</f>
        <v>28.28</v>
      </c>
      <c r="DG13" s="356">
        <f>(0.794871794871795*'Off Peak Detail'!DA13)+(0.205128205128205*'Off Peak Detail'!DA51)</f>
        <v>32.294641025641027</v>
      </c>
      <c r="DH13" s="356">
        <f>(0.75609756097561*'Off Peak Detail'!DB13)+(0.24390243902439*'Off Peak Detail'!DB51)</f>
        <v>37.030024390243895</v>
      </c>
      <c r="DI13" s="356">
        <f>(0.789473684210526*'Off Peak Detail'!DC13)+(0.210526315789474*'Off Peak Detail'!DC51)</f>
        <v>33.123947368421057</v>
      </c>
      <c r="DJ13" s="356">
        <f>(0.794871794871795*'Off Peak Detail'!DD13)+(0.205128205128205*'Off Peak Detail'!DD51)</f>
        <v>26.490282051282055</v>
      </c>
      <c r="DK13" s="356">
        <f>(0.75*'Off Peak Detail'!DE13)+(0.25*'Off Peak Detail'!DE51)</f>
        <v>26.048000000000002</v>
      </c>
      <c r="DL13" s="356">
        <f>(0.794871794871795*'Off Peak Detail'!DF13)+(0.205128205128205*'Off Peak Detail'!DF51)</f>
        <v>28.969128205128207</v>
      </c>
      <c r="DM13" s="356">
        <f>(0.794871794871795*'Off Peak Detail'!DG13)+(0.205128205128205*'Off Peak Detail'!DG51)</f>
        <v>27.776102564102565</v>
      </c>
      <c r="DN13" s="356">
        <f>(0.777777777777778*'Off Peak Detail'!DH13)+(0.222222222222222*'Off Peak Detail'!DH51)</f>
        <v>27.420222222222222</v>
      </c>
      <c r="DO13" s="356">
        <f>(0.75609756097561*'Off Peak Detail'!DI13)+(0.24390243902439*'Off Peak Detail'!DI51)</f>
        <v>26.910341463414632</v>
      </c>
      <c r="DP13" s="356">
        <f>(0.789473684210526*'Off Peak Detail'!DJ13)+(0.210526315789474*'Off Peak Detail'!DJ51)</f>
        <v>26.910000000000004</v>
      </c>
      <c r="DQ13" s="356">
        <f>(0.75609756097561*'Off Peak Detail'!DK13)+(0.24390243902439*'Off Peak Detail'!DK51)</f>
        <v>26.736365853658537</v>
      </c>
      <c r="DR13" s="356">
        <f>(0.789473684210526*'Off Peak Detail'!DL13)+(0.210526315789474*'Off Peak Detail'!DL51)</f>
        <v>28.470105263157901</v>
      </c>
      <c r="DS13" s="356">
        <f>(0.794871794871795*'Off Peak Detail'!DM13)+(0.205128205128205*'Off Peak Detail'!DM51)</f>
        <v>32.526205128205135</v>
      </c>
      <c r="DT13" s="356">
        <f>(0.75609756097561*'Off Peak Detail'!DN13)+(0.24390243902439*'Off Peak Detail'!DN51)</f>
        <v>37.279780487804871</v>
      </c>
      <c r="DU13" s="356">
        <f>(0.789473684210526*'Off Peak Detail'!DO13)+(0.210526315789474*'Off Peak Detail'!DO51)</f>
        <v>33.356947368421054</v>
      </c>
      <c r="DV13" s="356">
        <f>(0.794871794871795*'Off Peak Detail'!DP13)+(0.205128205128205*'Off Peak Detail'!DP51)</f>
        <v>26.680128205128206</v>
      </c>
      <c r="DW13" s="356">
        <f>(0.75*'Off Peak Detail'!DQ13)+(0.25*'Off Peak Detail'!DQ51)</f>
        <v>26.230499999999999</v>
      </c>
      <c r="DX13" s="356">
        <f>(0.794871794871795*'Off Peak Detail'!DR13)+(0.205128205128205*'Off Peak Detail'!DR51)</f>
        <v>29.172487179487181</v>
      </c>
      <c r="DY13" s="356">
        <f>(0.75609756097561*'Off Peak Detail'!DS13)+(0.24390243902439*'Off Peak Detail'!DS51)</f>
        <v>27.976902439024386</v>
      </c>
      <c r="DZ13" s="356">
        <f>(0.777777777777778*'Off Peak Detail'!DT13)+(0.222222222222222*'Off Peak Detail'!DT51)</f>
        <v>27.610444444444443</v>
      </c>
      <c r="EA13" s="356">
        <f>(0.794871794871795*'Off Peak Detail'!DU13)+(0.205128205128205*'Off Peak Detail'!DU51)</f>
        <v>27.090435897435903</v>
      </c>
      <c r="EB13" s="356">
        <f>(0.789473684210526*'Off Peak Detail'!DV13)+(0.210526315789474*'Off Peak Detail'!DV51)</f>
        <v>27.100368421052636</v>
      </c>
      <c r="EC13" s="356">
        <f>(0.75609756097561*'Off Peak Detail'!DW13)+(0.24390243902439*'Off Peak Detail'!DW51)</f>
        <v>26.918243902439023</v>
      </c>
      <c r="ED13" s="356">
        <f>(0.789473684210526*'Off Peak Detail'!DX13)+(0.210526315789474*'Off Peak Detail'!DX51)</f>
        <v>28.669736842105266</v>
      </c>
      <c r="EE13" s="356">
        <f>(0.794871794871795*'Off Peak Detail'!DY13)+(0.205128205128205*'Off Peak Detail'!DY51)</f>
        <v>32.747435897435892</v>
      </c>
      <c r="EF13" s="356">
        <f>(0.75609756097561*'Off Peak Detail'!DZ13)+(0.24390243902439*'Off Peak Detail'!DZ51)</f>
        <v>37.540439024390238</v>
      </c>
      <c r="EG13" s="356">
        <f>(0.789473684210526*'Off Peak Detail'!EA13)+(0.210526315789474*'Off Peak Detail'!EA51)</f>
        <v>33.590526315789475</v>
      </c>
      <c r="EH13" s="356">
        <f>(0.75609756097561*'Off Peak Detail'!EB13)+(0.24390243902439*'Off Peak Detail'!EB51)</f>
        <v>26.859951219512197</v>
      </c>
      <c r="EI13" s="356">
        <f>(0.789473684210526*'Off Peak Detail'!EC13)+(0.210526315789474*'Off Peak Detail'!EC51)</f>
        <v>26.403157894736843</v>
      </c>
      <c r="EJ13" s="356">
        <f>(0.794871794871795*'Off Peak Detail'!ED13)+(0.205128205128205*'Off Peak Detail'!ED51)</f>
        <v>29.375846153846155</v>
      </c>
    </row>
    <row r="14" spans="1:140" ht="13.65" customHeight="1" x14ac:dyDescent="0.2">
      <c r="A14" s="441" t="s">
        <v>137</v>
      </c>
      <c r="B14" s="280"/>
      <c r="C14" s="356">
        <f ca="1">(0.846153846153846*'Off Peak Detail'!D14)+(0.153846153846154*'Off Peak Detail'!D52)</f>
        <v>13.776923076923078</v>
      </c>
      <c r="D14" s="356">
        <f ca="1">(0.75609756097561*'Off Peak Detail'!E14)+(0.24390243902439*'Off Peak Detail'!E52)</f>
        <v>18.525024390243903</v>
      </c>
      <c r="E14" s="305">
        <f t="shared" ca="1" si="6"/>
        <v>17.391149449749378</v>
      </c>
      <c r="F14" s="191">
        <f t="shared" si="7"/>
        <v>20.720948717948719</v>
      </c>
      <c r="G14" s="191">
        <f t="shared" si="0"/>
        <v>20.942230769230772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32.432925213675212</v>
      </c>
      <c r="P14" s="191">
        <f t="shared" si="16"/>
        <v>32.080333333333336</v>
      </c>
      <c r="Q14" s="191">
        <f t="shared" si="16"/>
        <v>35.499692307692307</v>
      </c>
      <c r="R14" s="191">
        <f t="shared" si="16"/>
        <v>29.71875</v>
      </c>
      <c r="S14" s="191">
        <f t="shared" si="9"/>
        <v>24.77824531779731</v>
      </c>
      <c r="T14" s="191">
        <f t="shared" si="17"/>
        <v>25.49969230769231</v>
      </c>
      <c r="U14" s="191">
        <f t="shared" si="17"/>
        <v>24.438263157894738</v>
      </c>
      <c r="V14" s="191">
        <f t="shared" si="17"/>
        <v>24.396780487804875</v>
      </c>
      <c r="W14" s="305">
        <f t="shared" si="18"/>
        <v>24.90018276709236</v>
      </c>
      <c r="X14" s="191">
        <f t="shared" si="19"/>
        <v>26.542301272309771</v>
      </c>
      <c r="Y14" s="191">
        <f t="shared" si="20"/>
        <v>26.629577020535432</v>
      </c>
      <c r="Z14" s="191">
        <f t="shared" si="21"/>
        <v>27.027047429319147</v>
      </c>
      <c r="AA14" s="191">
        <f t="shared" si="10"/>
        <v>27.665976805304741</v>
      </c>
      <c r="AB14" s="191">
        <f t="shared" si="11"/>
        <v>28.292759053639109</v>
      </c>
      <c r="AC14" s="357">
        <f t="shared" ca="1" si="12"/>
        <v>27.01074781894534</v>
      </c>
      <c r="AD14" s="301"/>
      <c r="AE14" s="302"/>
      <c r="AG14" s="356">
        <f>(0.794871794871795*'Off Peak Detail'!AA14)+(0.205128205128205*'Off Peak Detail'!AA52)</f>
        <v>20.942230769230772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32.080333333333336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29.71875</v>
      </c>
      <c r="AP14" s="356">
        <f>(0.794871794871795*'Off Peak Detail'!AJ14)+(0.205128205128205*'Off Peak Detail'!AJ52)</f>
        <v>25.49969230769231</v>
      </c>
      <c r="AQ14" s="356">
        <f>(0.789473684210526*'Off Peak Detail'!AK14)+(0.210526315789474*'Off Peak Detail'!AK52)</f>
        <v>24.438263157894738</v>
      </c>
      <c r="AR14" s="356">
        <f>(0.75609756097561*'Off Peak Detail'!AL14)+(0.24390243902439*'Off Peak Detail'!AL52)</f>
        <v>24.396780487804875</v>
      </c>
      <c r="AS14" s="356">
        <f>(0.794871794871795*'Off Peak Detail'!AM14)+(0.205128205128205*'Off Peak Detail'!AM52)</f>
        <v>24.653717948717947</v>
      </c>
      <c r="AT14" s="356">
        <f>(0.777777777777778*'Off Peak Detail'!AN14)+(0.222222222222222*'Off Peak Detail'!AN52)</f>
        <v>24.750555555555554</v>
      </c>
      <c r="AU14" s="356">
        <f>(0.75609756097561*'Off Peak Detail'!AO14)+(0.24390243902439*'Off Peak Detail'!AO52)</f>
        <v>24.24934146341463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23.621358974358976</v>
      </c>
      <c r="AX14" s="356">
        <f>(0.75*'Off Peak Detail'!AR14)+(0.25*'Off Peak Detail'!AR52)</f>
        <v>25.250250000000001</v>
      </c>
      <c r="AY14" s="356">
        <f>(0.794871794871795*'Off Peak Detail'!AS14)+(0.205128205128205*'Off Peak Detail'!AS52)</f>
        <v>30.794794871794874</v>
      </c>
      <c r="AZ14" s="356">
        <f>(0.75609756097561*'Off Peak Detail'!AT14)+(0.24390243902439*'Off Peak Detail'!AT52)</f>
        <v>35.249951219512191</v>
      </c>
      <c r="BA14" s="356">
        <f>(0.789473684210526*'Off Peak Detail'!AU14)+(0.210526315789474*'Off Peak Detail'!AU52)</f>
        <v>31.447894736842109</v>
      </c>
      <c r="BB14" s="356">
        <f>(0.794871794871795*'Off Peak Detail'!AV14)+(0.205128205128205*'Off Peak Detail'!AV52)</f>
        <v>26.750051282051285</v>
      </c>
      <c r="BC14" s="356">
        <f>(0.75*'Off Peak Detail'!AW14)+(0.25*'Off Peak Detail'!AW52)</f>
        <v>23.587499999999999</v>
      </c>
      <c r="BD14" s="356">
        <f>(0.794871794871795*'Off Peak Detail'!AX14)+(0.205128205128205*'Off Peak Detail'!AX52)</f>
        <v>24.12751282051282</v>
      </c>
      <c r="BE14" s="356">
        <f>(0.794871794871795*'Off Peak Detail'!AY14)+(0.205128205128205*'Off Peak Detail'!AY52)</f>
        <v>25.215333333333337</v>
      </c>
      <c r="BF14" s="356">
        <f>(0.743589743589744*'Off Peak Detail'!AZ14)+(0.256410256410256*'Off Peak Detail'!AZ52)</f>
        <v>25.310179487179486</v>
      </c>
      <c r="BG14" s="356">
        <f>(0.794871794871795*'Off Peak Detail'!BA14)+(0.205128205128205*'Off Peak Detail'!BA52)</f>
        <v>24.89976923076923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24.377170731707317</v>
      </c>
      <c r="BJ14" s="356">
        <f>(0.789473684210526*'Off Peak Detail'!BD14)+(0.210526315789474*'Off Peak Detail'!BD52)</f>
        <v>25.740105263157901</v>
      </c>
      <c r="BK14" s="356">
        <f>(0.794871794871795*'Off Peak Detail'!BE14)+(0.205128205128205*'Off Peak Detail'!BE52)</f>
        <v>30.250358974358974</v>
      </c>
      <c r="BL14" s="356">
        <f>(0.75609756097561*'Off Peak Detail'!BF14)+(0.24390243902439*'Off Peak Detail'!BF52)</f>
        <v>34.01963414634146</v>
      </c>
      <c r="BM14" s="356">
        <f>(0.789473684210526*'Off Peak Detail'!BG14)+(0.210526315789474*'Off Peak Detail'!BG52)</f>
        <v>30.809315789473686</v>
      </c>
      <c r="BN14" s="356">
        <f>(0.75609756097561*'Off Peak Detail'!BH14)+(0.24390243902439*'Off Peak Detail'!BH52)</f>
        <v>26.989487804878049</v>
      </c>
      <c r="BO14" s="356">
        <f>(0.789473684210526*'Off Peak Detail'!BI14)+(0.210526315789474*'Off Peak Detail'!BI52)</f>
        <v>24.353000000000005</v>
      </c>
      <c r="BP14" s="356">
        <f>(0.794871794871795*'Off Peak Detail'!BJ14)+(0.205128205128205*'Off Peak Detail'!BJ52)</f>
        <v>24.815512820512822</v>
      </c>
      <c r="BQ14" s="356">
        <f>(0.75609756097561*'Off Peak Detail'!BK14)+(0.24390243902439*'Off Peak Detail'!BK52)</f>
        <v>25.609439024390245</v>
      </c>
      <c r="BR14" s="356">
        <f>(0.777777777777778*'Off Peak Detail'!BL14)+(0.222222222222222*'Off Peak Detail'!BL52)</f>
        <v>25.690111111111111</v>
      </c>
      <c r="BS14" s="356">
        <f>(0.794871794871795*'Off Peak Detail'!BM14)+(0.205128205128205*'Off Peak Detail'!BM52)</f>
        <v>25.319717948717951</v>
      </c>
      <c r="BT14" s="356">
        <f>(0.789473684210526*'Off Peak Detail'!BN14)+(0.210526315789474*'Off Peak Detail'!BN52)</f>
        <v>24.949842105263162</v>
      </c>
      <c r="BU14" s="356">
        <f>(0.75609756097561*'Off Peak Detail'!BO14)+(0.24390243902439*'Off Peak Detail'!BO52)</f>
        <v>24.861000000000001</v>
      </c>
      <c r="BV14" s="356">
        <f>(0.789473684210526*'Off Peak Detail'!BP14)+(0.210526315789474*'Off Peak Detail'!BP52)</f>
        <v>26.089842105263166</v>
      </c>
      <c r="BW14" s="356">
        <f>(0.75609756097561*'Off Peak Detail'!BQ14)+(0.24390243902439*'Off Peak Detail'!BQ52)</f>
        <v>30.154731707317069</v>
      </c>
      <c r="BX14" s="356">
        <f>(0.794871794871795*'Off Peak Detail'!BR14)+(0.205128205128205*'Off Peak Detail'!BR52)</f>
        <v>33.620051282051286</v>
      </c>
      <c r="BY14" s="356">
        <f>(0.789473684210526*'Off Peak Detail'!BS14)+(0.210526315789474*'Off Peak Detail'!BS52)</f>
        <v>30.647473684210532</v>
      </c>
      <c r="BZ14" s="356">
        <f>(0.75609756097561*'Off Peak Detail'!BT14)+(0.24390243902439*'Off Peak Detail'!BT52)</f>
        <v>27.240121951219507</v>
      </c>
      <c r="CA14" s="356">
        <f>(0.789473684210526*'Off Peak Detail'!BU14)+(0.210526315789474*'Off Peak Detail'!BU52)</f>
        <v>24.847105263157896</v>
      </c>
      <c r="CB14" s="356">
        <f>(0.794871794871795*'Off Peak Detail'!BV14)+(0.205128205128205*'Off Peak Detail'!BV52)</f>
        <v>25.268051282051282</v>
      </c>
      <c r="CC14" s="356">
        <f>(0.75609756097561*'Off Peak Detail'!BW14)+(0.24390243902439*'Off Peak Detail'!BW52)</f>
        <v>25.988170731707314</v>
      </c>
      <c r="CD14" s="356">
        <f>(0.777777777777778*'Off Peak Detail'!BX14)+(0.222222222222222*'Off Peak Detail'!BX52)</f>
        <v>26.070222222222224</v>
      </c>
      <c r="CE14" s="356">
        <f>(0.794871794871795*'Off Peak Detail'!BY14)+(0.205128205128205*'Off Peak Detail'!BY52)</f>
        <v>25.73012820512821</v>
      </c>
      <c r="CF14" s="356">
        <f>(0.75*'Off Peak Detail'!BZ14)+(0.25*'Off Peak Detail'!BZ52)</f>
        <v>25.40025</v>
      </c>
      <c r="CG14" s="356">
        <f>(0.794871794871795*'Off Peak Detail'!CA14)+(0.205128205128205*'Off Peak Detail'!CA52)</f>
        <v>25.307179487179489</v>
      </c>
      <c r="CH14" s="356">
        <f>(0.789473684210526*'Off Peak Detail'!CB14)+(0.210526315789474*'Off Peak Detail'!CB52)</f>
        <v>26.440263157894737</v>
      </c>
      <c r="CI14" s="356">
        <f>(0.75609756097561*'Off Peak Detail'!CC14)+(0.24390243902439*'Off Peak Detail'!CC52)</f>
        <v>30.067170731707314</v>
      </c>
      <c r="CJ14" s="356">
        <f>(0.794871794871795*'Off Peak Detail'!CD14)+(0.205128205128205*'Off Peak Detail'!CD52)</f>
        <v>33.279820512820514</v>
      </c>
      <c r="CK14" s="356">
        <f>(0.789473684210526*'Off Peak Detail'!CE14)+(0.210526315789474*'Off Peak Detail'!CE52)</f>
        <v>30.528263157894738</v>
      </c>
      <c r="CL14" s="356">
        <f>(0.75609756097561*'Off Peak Detail'!CF14)+(0.24390243902439*'Off Peak Detail'!CF52)</f>
        <v>27.489439024390247</v>
      </c>
      <c r="CM14" s="356">
        <f>(0.789473684210526*'Off Peak Detail'!CG14)+(0.210526315789474*'Off Peak Detail'!CG52)</f>
        <v>25.310631578947373</v>
      </c>
      <c r="CN14" s="356">
        <f>(0.75609756097561*'Off Peak Detail'!CH14)+(0.24390243902439*'Off Peak Detail'!CH52)</f>
        <v>25.704073170731711</v>
      </c>
      <c r="CO14" s="356">
        <f>(0.794871794871795*'Off Peak Detail'!CI14)+(0.205128205128205*'Off Peak Detail'!CI52)</f>
        <v>26.351025641025643</v>
      </c>
      <c r="CP14" s="356">
        <f>(0.777777777777778*'Off Peak Detail'!CJ14)+(0.222222222222222*'Off Peak Detail'!CJ52)</f>
        <v>26.430111111111113</v>
      </c>
      <c r="CQ14" s="356">
        <f>(0.794871794871795*'Off Peak Detail'!CK14)+(0.205128205128205*'Off Peak Detail'!CK52)</f>
        <v>26.130051282051284</v>
      </c>
      <c r="CR14" s="356">
        <f>(0.75*'Off Peak Detail'!CL14)+(0.25*'Off Peak Detail'!CL52)</f>
        <v>25.830000000000002</v>
      </c>
      <c r="CS14" s="356">
        <f>(0.794871794871795*'Off Peak Detail'!CM14)+(0.205128205128205*'Off Peak Detail'!CM52)</f>
        <v>25.749384615384617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30.011170731707317</v>
      </c>
      <c r="CV14" s="356">
        <f>(0.794871794871795*'Off Peak Detail'!CP14)+(0.205128205128205*'Off Peak Detail'!CP52)</f>
        <v>32.989871794871796</v>
      </c>
      <c r="CW14" s="356">
        <f>(0.75*'Off Peak Detail'!CQ14)+(0.25*'Off Peak Detail'!CQ52)</f>
        <v>30.469250000000002</v>
      </c>
      <c r="CX14" s="356">
        <f>(0.794871794871795*'Off Peak Detail'!CR14)+(0.205128205128205*'Off Peak Detail'!CR52)</f>
        <v>27.730000000000004</v>
      </c>
      <c r="CY14" s="356">
        <f>(0.789473684210526*'Off Peak Detail'!CS14)+(0.210526315789474*'Off Peak Detail'!CS52)</f>
        <v>25.763789473684213</v>
      </c>
      <c r="CZ14" s="356">
        <f>(0.75609756097561*'Off Peak Detail'!CT14)+(0.24390243902439*'Off Peak Detail'!CT52)</f>
        <v>26.12439024390244</v>
      </c>
      <c r="DA14" s="356">
        <f>(0.794871794871795*'Off Peak Detail'!CU14)+(0.205128205128205*'Off Peak Detail'!CU52)</f>
        <v>26.688307692307696</v>
      </c>
      <c r="DB14" s="356">
        <f>(0.783783783783784*'Off Peak Detail'!CV14)+(0.216216216216216*'Off Peak Detail'!CV52)</f>
        <v>26.75991891891892</v>
      </c>
      <c r="DC14" s="356">
        <f>(0.75609756097561*'Off Peak Detail'!CW14)+(0.24390243902439*'Off Peak Detail'!CW52)</f>
        <v>26.47968292682927</v>
      </c>
      <c r="DD14" s="356">
        <f>(0.789473684210526*'Off Peak Detail'!CX14)+(0.210526315789474*'Off Peak Detail'!CX52)</f>
        <v>26.20036842105263</v>
      </c>
      <c r="DE14" s="356">
        <f>(0.794871794871795*'Off Peak Detail'!CY14)+(0.205128205128205*'Off Peak Detail'!CY52)</f>
        <v>26.139128205128209</v>
      </c>
      <c r="DF14" s="356">
        <f>(0.75*'Off Peak Detail'!CZ14)+(0.25*'Off Peak Detail'!CZ52)</f>
        <v>27.080250000000003</v>
      </c>
      <c r="DG14" s="356">
        <f>(0.794871794871795*'Off Peak Detail'!DA14)+(0.205128205128205*'Off Peak Detail'!DA52)</f>
        <v>30.023076923076921</v>
      </c>
      <c r="DH14" s="356">
        <f>(0.75609756097561*'Off Peak Detail'!DB14)+(0.24390243902439*'Off Peak Detail'!DB52)</f>
        <v>32.859390243902432</v>
      </c>
      <c r="DI14" s="356">
        <f>(0.789473684210526*'Off Peak Detail'!DC14)+(0.210526315789474*'Off Peak Detail'!DC52)</f>
        <v>30.456421052631583</v>
      </c>
      <c r="DJ14" s="356">
        <f>(0.794871794871795*'Off Peak Detail'!DD14)+(0.205128205128205*'Off Peak Detail'!DD52)</f>
        <v>27.979897435897438</v>
      </c>
      <c r="DK14" s="356">
        <f>(0.75*'Off Peak Detail'!DE14)+(0.25*'Off Peak Detail'!DE52)</f>
        <v>26.15775</v>
      </c>
      <c r="DL14" s="356">
        <f>(0.794871794871795*'Off Peak Detail'!DF14)+(0.205128205128205*'Off Peak Detail'!DF52)</f>
        <v>26.488794871794873</v>
      </c>
      <c r="DM14" s="356">
        <f>(0.794871794871795*'Off Peak Detail'!DG14)+(0.205128205128205*'Off Peak Detail'!DG52)</f>
        <v>27.014461538461539</v>
      </c>
      <c r="DN14" s="356">
        <f>(0.777777777777778*'Off Peak Detail'!DH14)+(0.222222222222222*'Off Peak Detail'!DH52)</f>
        <v>27.080666666666669</v>
      </c>
      <c r="DO14" s="356">
        <f>(0.75609756097561*'Off Peak Detail'!DI14)+(0.24390243902439*'Off Peak Detail'!DI52)</f>
        <v>26.829682926829268</v>
      </c>
      <c r="DP14" s="356">
        <f>(0.789473684210526*'Off Peak Detail'!DJ14)+(0.210526315789474*'Off Peak Detail'!DJ52)</f>
        <v>26.569736842105261</v>
      </c>
      <c r="DQ14" s="356">
        <f>(0.75609756097561*'Off Peak Detail'!DK14)+(0.24390243902439*'Off Peak Detail'!DK52)</f>
        <v>26.521853658536585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30.071205128205129</v>
      </c>
      <c r="DT14" s="356">
        <f>(0.75609756097561*'Off Peak Detail'!DN14)+(0.24390243902439*'Off Peak Detail'!DN52)</f>
        <v>32.74978048780487</v>
      </c>
      <c r="DU14" s="356">
        <f>(0.789473684210526*'Off Peak Detail'!DO14)+(0.210526315789474*'Off Peak Detail'!DO52)</f>
        <v>30.48563157894737</v>
      </c>
      <c r="DV14" s="356">
        <f>(0.794871794871795*'Off Peak Detail'!DP14)+(0.205128205128205*'Off Peak Detail'!DP52)</f>
        <v>28.229589743589745</v>
      </c>
      <c r="DW14" s="356">
        <f>(0.75*'Off Peak Detail'!DQ14)+(0.25*'Off Peak Detail'!DQ52)</f>
        <v>26.547000000000001</v>
      </c>
      <c r="DX14" s="356">
        <f>(0.794871794871795*'Off Peak Detail'!DR14)+(0.205128205128205*'Off Peak Detail'!DR52)</f>
        <v>26.846743589743593</v>
      </c>
      <c r="DY14" s="356">
        <f>(0.75609756097561*'Off Peak Detail'!DS14)+(0.24390243902439*'Off Peak Detail'!DS52)</f>
        <v>27.343756097560973</v>
      </c>
      <c r="DZ14" s="356">
        <f>(0.777777777777778*'Off Peak Detail'!DT14)+(0.222222222222222*'Off Peak Detail'!DT52)</f>
        <v>27.400111111111112</v>
      </c>
      <c r="EA14" s="356">
        <f>(0.794871794871795*'Off Peak Detail'!DU14)+(0.205128205128205*'Off Peak Detail'!DU52)</f>
        <v>27.169717948717953</v>
      </c>
      <c r="EB14" s="356">
        <f>(0.789473684210526*'Off Peak Detail'!DV14)+(0.210526315789474*'Off Peak Detail'!DV52)</f>
        <v>26.929842105263159</v>
      </c>
      <c r="EC14" s="356">
        <f>(0.75609756097561*'Off Peak Detail'!DW14)+(0.24390243902439*'Off Peak Detail'!DW52)</f>
        <v>26.89</v>
      </c>
      <c r="ED14" s="356">
        <f>(0.789473684210526*'Off Peak Detail'!DX14)+(0.210526315789474*'Off Peak Detail'!DX52)</f>
        <v>27.6901052631579</v>
      </c>
      <c r="EE14" s="356">
        <f>(0.794871794871795*'Off Peak Detail'!DY14)+(0.205128205128205*'Off Peak Detail'!DY52)</f>
        <v>30.130461538461539</v>
      </c>
      <c r="EF14" s="356">
        <f>(0.75609756097561*'Off Peak Detail'!DZ14)+(0.24390243902439*'Off Peak Detail'!DZ52)</f>
        <v>32.669414634146335</v>
      </c>
      <c r="EG14" s="356">
        <f>(0.789473684210526*'Off Peak Detail'!EA14)+(0.210526315789474*'Off Peak Detail'!EA52)</f>
        <v>30.534578947368423</v>
      </c>
      <c r="EH14" s="356">
        <f>(0.75609756097561*'Off Peak Detail'!EB14)+(0.24390243902439*'Off Peak Detail'!EB52)</f>
        <v>28.479585365853659</v>
      </c>
      <c r="EI14" s="356">
        <f>(0.789473684210526*'Off Peak Detail'!EC14)+(0.210526315789474*'Off Peak Detail'!EC52)</f>
        <v>26.910894736842106</v>
      </c>
      <c r="EJ14" s="356">
        <f>(0.794871794871795*'Off Peak Detail'!ED14)+(0.205128205128205*'Off Peak Detail'!ED52)</f>
        <v>27.20394871794872</v>
      </c>
    </row>
    <row r="15" spans="1:140" ht="13.65" customHeight="1" thickBot="1" x14ac:dyDescent="0.25">
      <c r="A15" s="442" t="s">
        <v>141</v>
      </c>
      <c r="B15" s="309" t="s">
        <v>47</v>
      </c>
      <c r="C15" s="358">
        <f ca="1">(0.846153846153846*'Off Peak Detail'!D15)+(0.153846153846154*'Off Peak Detail'!D53)</f>
        <v>14.353846153846154</v>
      </c>
      <c r="D15" s="358">
        <f ca="1">(0.75609756097561*'Off Peak Detail'!E15)+(0.24390243902439*'Off Peak Detail'!E53)</f>
        <v>19.0250243902439</v>
      </c>
      <c r="E15" s="310">
        <f t="shared" ca="1" si="6"/>
        <v>17.909519139760853</v>
      </c>
      <c r="F15" s="204">
        <f t="shared" si="7"/>
        <v>21.26402564102564</v>
      </c>
      <c r="G15" s="204">
        <f t="shared" si="0"/>
        <v>21.538384615384619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35.560061965811968</v>
      </c>
      <c r="P15" s="204">
        <f t="shared" si="16"/>
        <v>34.862384615384613</v>
      </c>
      <c r="Q15" s="204">
        <f t="shared" si="16"/>
        <v>39.474051282051285</v>
      </c>
      <c r="R15" s="204">
        <f t="shared" si="16"/>
        <v>32.34375</v>
      </c>
      <c r="S15" s="204">
        <f t="shared" si="9"/>
        <v>25.624632314055933</v>
      </c>
      <c r="T15" s="204">
        <f t="shared" si="17"/>
        <v>26.493282051282055</v>
      </c>
      <c r="U15" s="204">
        <f t="shared" si="17"/>
        <v>25.227736842105262</v>
      </c>
      <c r="V15" s="204">
        <f t="shared" si="17"/>
        <v>25.152878048780487</v>
      </c>
      <c r="W15" s="310">
        <f t="shared" si="18"/>
        <v>26.354142857309032</v>
      </c>
      <c r="X15" s="204">
        <f t="shared" si="19"/>
        <v>27.842318279893064</v>
      </c>
      <c r="Y15" s="204">
        <f t="shared" si="20"/>
        <v>27.868831230812628</v>
      </c>
      <c r="Z15" s="204">
        <f t="shared" si="21"/>
        <v>28.303244517983924</v>
      </c>
      <c r="AA15" s="204">
        <f t="shared" si="10"/>
        <v>28.895588838697975</v>
      </c>
      <c r="AB15" s="204">
        <f t="shared" si="11"/>
        <v>29.452747068751968</v>
      </c>
      <c r="AC15" s="359">
        <f t="shared" ca="1" si="12"/>
        <v>28.268460682949144</v>
      </c>
      <c r="AD15" s="301"/>
      <c r="AE15" s="302"/>
      <c r="AG15" s="356">
        <f>(0.794871794871795*'Off Peak Detail'!AA15)+(0.205128205128205*'Off Peak Detail'!AA53)</f>
        <v>21.538384615384619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34.862384615384613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32.34375</v>
      </c>
      <c r="AP15" s="356">
        <f>(0.794871794871795*'Off Peak Detail'!AJ15)+(0.205128205128205*'Off Peak Detail'!AJ53)</f>
        <v>26.493282051282055</v>
      </c>
      <c r="AQ15" s="356">
        <f>(0.789473684210526*'Off Peak Detail'!AK15)+(0.210526315789474*'Off Peak Detail'!AK53)</f>
        <v>25.227736842105262</v>
      </c>
      <c r="AR15" s="356">
        <f>(0.75609756097561*'Off Peak Detail'!AL15)+(0.24390243902439*'Off Peak Detail'!AL53)</f>
        <v>25.152878048780487</v>
      </c>
      <c r="AS15" s="356">
        <f>(0.794871794871795*'Off Peak Detail'!AM15)+(0.205128205128205*'Off Peak Detail'!AM53)</f>
        <v>25.448589743589743</v>
      </c>
      <c r="AT15" s="356">
        <f>(0.777777777777778*'Off Peak Detail'!AN15)+(0.222222222222222*'Off Peak Detail'!AN53)</f>
        <v>25.528333333333332</v>
      </c>
      <c r="AU15" s="356">
        <f>(0.75609756097561*'Off Peak Detail'!AO15)+(0.24390243902439*'Off Peak Detail'!AO53)</f>
        <v>25.005439024390242</v>
      </c>
      <c r="AV15" s="356">
        <f>(0.789473684210526*'Off Peak Detail'!AP15)+(0.210526315789474*'Off Peak Detail'!AP53)</f>
        <v>24.539210526315788</v>
      </c>
      <c r="AW15" s="356">
        <f>(0.794871794871795*'Off Peak Detail'!AQ15)+(0.205128205128205*'Off Peak Detail'!AQ53)</f>
        <v>24.416230769230772</v>
      </c>
      <c r="AX15" s="356">
        <f>(0.75*'Off Peak Detail'!AR15)+(0.25*'Off Peak Detail'!AR53)</f>
        <v>26.937750000000001</v>
      </c>
      <c r="AY15" s="356">
        <f>(0.794871794871795*'Off Peak Detail'!AS15)+(0.205128205128205*'Off Peak Detail'!AS53)</f>
        <v>33.179410256410257</v>
      </c>
      <c r="AZ15" s="356">
        <f>(0.75609756097561*'Off Peak Detail'!AT15)+(0.24390243902439*'Off Peak Detail'!AT53)</f>
        <v>38.274341463414629</v>
      </c>
      <c r="BA15" s="356">
        <f>(0.789473684210526*'Off Peak Detail'!AU15)+(0.210526315789474*'Off Peak Detail'!AU53)</f>
        <v>33.816315789473691</v>
      </c>
      <c r="BB15" s="356">
        <f>(0.794871794871795*'Off Peak Detail'!AV15)+(0.205128205128205*'Off Peak Detail'!AV53)</f>
        <v>27.648256410256412</v>
      </c>
      <c r="BC15" s="356">
        <f>(0.75*'Off Peak Detail'!AW15)+(0.25*'Off Peak Detail'!AW53)</f>
        <v>24.247499999999999</v>
      </c>
      <c r="BD15" s="356">
        <f>(0.794871794871795*'Off Peak Detail'!AX15)+(0.205128205128205*'Off Peak Detail'!AX53)</f>
        <v>24.723666666666666</v>
      </c>
      <c r="BE15" s="356">
        <f>(0.794871794871795*'Off Peak Detail'!AY15)+(0.205128205128205*'Off Peak Detail'!AY53)</f>
        <v>26.08969230769231</v>
      </c>
      <c r="BF15" s="356">
        <f>(0.743589743589744*'Off Peak Detail'!AZ15)+(0.256410256410256*'Off Peak Detail'!AZ53)</f>
        <v>26.128128205128203</v>
      </c>
      <c r="BG15" s="356">
        <f>(0.794871794871795*'Off Peak Detail'!BA15)+(0.205128205128205*'Off Peak Detail'!BA53)</f>
        <v>25.774128205128207</v>
      </c>
      <c r="BH15" s="356">
        <f>(0.789473684210526*'Off Peak Detail'!BB15)+(0.210526315789474*'Off Peak Detail'!BB53)</f>
        <v>25.358684210526317</v>
      </c>
      <c r="BI15" s="356">
        <f>(0.75609756097561*'Off Peak Detail'!BC15)+(0.24390243902439*'Off Peak Detail'!BC53)</f>
        <v>25.208878048780491</v>
      </c>
      <c r="BJ15" s="356">
        <f>(0.789473684210526*'Off Peak Detail'!BD15)+(0.210526315789474*'Off Peak Detail'!BD53)</f>
        <v>27.445368421052635</v>
      </c>
      <c r="BK15" s="356">
        <f>(0.794871794871795*'Off Peak Detail'!BE15)+(0.205128205128205*'Off Peak Detail'!BE53)</f>
        <v>32.475999999999999</v>
      </c>
      <c r="BL15" s="356">
        <f>(0.75609756097561*'Off Peak Detail'!BF15)+(0.24390243902439*'Off Peak Detail'!BF53)</f>
        <v>36.779390243902434</v>
      </c>
      <c r="BM15" s="356">
        <f>(0.789473684210526*'Off Peak Detail'!BG15)+(0.210526315789474*'Off Peak Detail'!BG53)</f>
        <v>33.019842105263159</v>
      </c>
      <c r="BN15" s="356">
        <f>(0.75609756097561*'Off Peak Detail'!BH15)+(0.24390243902439*'Off Peak Detail'!BH53)</f>
        <v>27.896804878048783</v>
      </c>
      <c r="BO15" s="356">
        <f>(0.789473684210526*'Off Peak Detail'!BI15)+(0.210526315789474*'Off Peak Detail'!BI53)</f>
        <v>25.134578947368425</v>
      </c>
      <c r="BP15" s="356">
        <f>(0.794871794871795*'Off Peak Detail'!BJ15)+(0.205128205128205*'Off Peak Detail'!BJ53)</f>
        <v>25.522948717948722</v>
      </c>
      <c r="BQ15" s="356">
        <f>(0.75609756097561*'Off Peak Detail'!BK15)+(0.24390243902439*'Off Peak Detail'!BK53)</f>
        <v>26.48651219512195</v>
      </c>
      <c r="BR15" s="356">
        <f>(0.777777777777778*'Off Peak Detail'!BL15)+(0.222222222222222*'Off Peak Detail'!BL53)</f>
        <v>26.592333333333336</v>
      </c>
      <c r="BS15" s="356">
        <f>(0.794871794871795*'Off Peak Detail'!BM15)+(0.205128205128205*'Off Peak Detail'!BM53)</f>
        <v>26.241769230769229</v>
      </c>
      <c r="BT15" s="356">
        <f>(0.789473684210526*'Off Peak Detail'!BN15)+(0.210526315789474*'Off Peak Detail'!BN53)</f>
        <v>25.865631578947372</v>
      </c>
      <c r="BU15" s="356">
        <f>(0.75609756097561*'Off Peak Detail'!BO15)+(0.24390243902439*'Off Peak Detail'!BO53)</f>
        <v>25.738073170731706</v>
      </c>
      <c r="BV15" s="356">
        <f>(0.789473684210526*'Off Peak Detail'!BP15)+(0.210526315789474*'Off Peak Detail'!BP53)</f>
        <v>27.72405263157895</v>
      </c>
      <c r="BW15" s="356">
        <f>(0.75609756097561*'Off Peak Detail'!BQ15)+(0.24390243902439*'Off Peak Detail'!BQ53)</f>
        <v>32.120585365853657</v>
      </c>
      <c r="BX15" s="356">
        <f>(0.794871794871795*'Off Peak Detail'!BR15)+(0.205128205128205*'Off Peak Detail'!BR53)</f>
        <v>36.259025641025644</v>
      </c>
      <c r="BY15" s="356">
        <f>(0.789473684210526*'Off Peak Detail'!BS15)+(0.210526315789474*'Off Peak Detail'!BS53)</f>
        <v>32.700105263157894</v>
      </c>
      <c r="BZ15" s="356">
        <f>(0.75609756097561*'Off Peak Detail'!BT15)+(0.24390243902439*'Off Peak Detail'!BT53)</f>
        <v>28.185243902439019</v>
      </c>
      <c r="CA15" s="356">
        <f>(0.789473684210526*'Off Peak Detail'!BU15)+(0.210526315789474*'Off Peak Detail'!BU53)</f>
        <v>25.691842105263159</v>
      </c>
      <c r="CB15" s="356">
        <f>(0.794871794871795*'Off Peak Detail'!BV15)+(0.205128205128205*'Off Peak Detail'!BV53)</f>
        <v>26.047025641025641</v>
      </c>
      <c r="CC15" s="356">
        <f>(0.75609756097561*'Off Peak Detail'!BW15)+(0.24390243902439*'Off Peak Detail'!BW53)</f>
        <v>26.903048780487804</v>
      </c>
      <c r="CD15" s="356">
        <f>(0.777777777777778*'Off Peak Detail'!BX15)+(0.222222222222222*'Off Peak Detail'!BX53)</f>
        <v>27.011333333333337</v>
      </c>
      <c r="CE15" s="356">
        <f>(0.794871794871795*'Off Peak Detail'!BY15)+(0.205128205128205*'Off Peak Detail'!BY53)</f>
        <v>26.691923076923075</v>
      </c>
      <c r="CF15" s="356">
        <f>(0.75*'Off Peak Detail'!BZ15)+(0.25*'Off Peak Detail'!BZ53)</f>
        <v>26.307749999999999</v>
      </c>
      <c r="CG15" s="356">
        <f>(0.794871794871795*'Off Peak Detail'!CA15)+(0.205128205128205*'Off Peak Detail'!CA53)</f>
        <v>26.268974358974361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31.904487804878048</v>
      </c>
      <c r="CJ15" s="356">
        <f>(0.794871794871795*'Off Peak Detail'!CD15)+(0.205128205128205*'Off Peak Detail'!CD53)</f>
        <v>35.696230769230773</v>
      </c>
      <c r="CK15" s="356">
        <f>(0.789473684210526*'Off Peak Detail'!CE15)+(0.210526315789474*'Off Peak Detail'!CE53)</f>
        <v>32.446684210526314</v>
      </c>
      <c r="CL15" s="356">
        <f>(0.75609756097561*'Off Peak Detail'!CF15)+(0.24390243902439*'Off Peak Detail'!CF53)</f>
        <v>28.457243902439025</v>
      </c>
      <c r="CM15" s="356">
        <f>(0.789473684210526*'Off Peak Detail'!CG15)+(0.210526315789474*'Off Peak Detail'!CG53)</f>
        <v>26.202736842105267</v>
      </c>
      <c r="CN15" s="356">
        <f>(0.75609756097561*'Off Peak Detail'!CH15)+(0.24390243902439*'Off Peak Detail'!CH53)</f>
        <v>26.497975609756097</v>
      </c>
      <c r="CO15" s="356">
        <f>(0.794871794871795*'Off Peak Detail'!CI15)+(0.205128205128205*'Off Peak Detail'!CI53)</f>
        <v>27.328717948717951</v>
      </c>
      <c r="CP15" s="356">
        <f>(0.777777777777778*'Off Peak Detail'!CJ15)+(0.222222222222222*'Off Peak Detail'!CJ53)</f>
        <v>27.38677777777778</v>
      </c>
      <c r="CQ15" s="356">
        <f>(0.794871794871795*'Off Peak Detail'!CK15)+(0.205128205128205*'Off Peak Detail'!CK53)</f>
        <v>27.107743589743592</v>
      </c>
      <c r="CR15" s="356">
        <f>(0.75*'Off Peak Detail'!CL15)+(0.25*'Off Peak Detail'!CL53)</f>
        <v>26.752499999999998</v>
      </c>
      <c r="CS15" s="356">
        <f>(0.794871794871795*'Off Peak Detail'!CM15)+(0.205128205128205*'Off Peak Detail'!CM53)</f>
        <v>26.727076923076925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31.765317073170731</v>
      </c>
      <c r="CV15" s="356">
        <f>(0.794871794871795*'Off Peak Detail'!CP15)+(0.205128205128205*'Off Peak Detail'!CP53)</f>
        <v>35.271153846153851</v>
      </c>
      <c r="CW15" s="356">
        <f>(0.75*'Off Peak Detail'!CQ15)+(0.25*'Off Peak Detail'!CQ53)</f>
        <v>32.209249999999997</v>
      </c>
      <c r="CX15" s="356">
        <f>(0.794871794871795*'Off Peak Detail'!CR15)+(0.205128205128205*'Off Peak Detail'!CR53)</f>
        <v>28.755384615384614</v>
      </c>
      <c r="CY15" s="356">
        <f>(0.789473684210526*'Off Peak Detail'!CS15)+(0.210526315789474*'Off Peak Detail'!CS53)</f>
        <v>26.679578947368423</v>
      </c>
      <c r="CZ15" s="356">
        <f>(0.75609756097561*'Off Peak Detail'!CT15)+(0.24390243902439*'Off Peak Detail'!CT53)</f>
        <v>26.940975609756098</v>
      </c>
      <c r="DA15" s="356">
        <f>(0.794871794871795*'Off Peak Detail'!CU15)+(0.205128205128205*'Off Peak Detail'!CU53)</f>
        <v>27.666000000000004</v>
      </c>
      <c r="DB15" s="356">
        <f>(0.783783783783784*'Off Peak Detail'!CV15)+(0.216216216216216*'Off Peak Detail'!CV53)</f>
        <v>27.723972972972973</v>
      </c>
      <c r="DC15" s="356">
        <f>(0.75609756097561*'Off Peak Detail'!CW15)+(0.24390243902439*'Off Peak Detail'!CW53)</f>
        <v>27.409682926829269</v>
      </c>
      <c r="DD15" s="356">
        <f>(0.789473684210526*'Off Peak Detail'!CX15)+(0.210526315789474*'Off Peak Detail'!CX53)</f>
        <v>27.17142105263158</v>
      </c>
      <c r="DE15" s="356">
        <f>(0.794871794871795*'Off Peak Detail'!CY15)+(0.205128205128205*'Off Peak Detail'!CY53)</f>
        <v>27.116820512820517</v>
      </c>
      <c r="DF15" s="356">
        <f>(0.75*'Off Peak Detail'!CZ15)+(0.25*'Off Peak Detail'!CZ53)</f>
        <v>28.482750000000003</v>
      </c>
      <c r="DG15" s="356">
        <f>(0.794871794871795*'Off Peak Detail'!DA15)+(0.205128205128205*'Off Peak Detail'!DA53)</f>
        <v>31.795641025641025</v>
      </c>
      <c r="DH15" s="356">
        <f>(0.75609756097561*'Off Peak Detail'!DB15)+(0.24390243902439*'Off Peak Detail'!DB53)</f>
        <v>34.931097560975601</v>
      </c>
      <c r="DI15" s="356">
        <f>(0.789473684210526*'Off Peak Detail'!DC15)+(0.210526315789474*'Off Peak Detail'!DC53)</f>
        <v>32.224842105263164</v>
      </c>
      <c r="DJ15" s="356">
        <f>(0.794871794871795*'Off Peak Detail'!DD15)+(0.205128205128205*'Off Peak Detail'!DD53)</f>
        <v>29.005282051282055</v>
      </c>
      <c r="DK15" s="356">
        <f>(0.75*'Off Peak Detail'!DE15)+(0.25*'Off Peak Detail'!DE53)</f>
        <v>27.035250000000005</v>
      </c>
      <c r="DL15" s="356">
        <f>(0.794871794871795*'Off Peak Detail'!DF15)+(0.205128205128205*'Off Peak Detail'!DF53)</f>
        <v>27.36315384615385</v>
      </c>
      <c r="DM15" s="356">
        <f>(0.794871794871795*'Off Peak Detail'!DG15)+(0.205128205128205*'Off Peak Detail'!DG53)</f>
        <v>27.992153846153847</v>
      </c>
      <c r="DN15" s="356">
        <f>(0.777777777777778*'Off Peak Detail'!DH15)+(0.222222222222222*'Off Peak Detail'!DH53)</f>
        <v>28.037333333333336</v>
      </c>
      <c r="DO15" s="356">
        <f>(0.75609756097561*'Off Peak Detail'!DI15)+(0.24390243902439*'Off Peak Detail'!DI53)</f>
        <v>27.767243902439024</v>
      </c>
      <c r="DP15" s="356">
        <f>(0.789473684210526*'Off Peak Detail'!DJ15)+(0.210526315789474*'Off Peak Detail'!DJ53)</f>
        <v>27.548684210526314</v>
      </c>
      <c r="DQ15" s="356">
        <f>(0.75609756097561*'Off Peak Detail'!DK15)+(0.24390243902439*'Off Peak Detail'!DK53)</f>
        <v>27.459414634146345</v>
      </c>
      <c r="DR15" s="356">
        <f>(0.789473684210526*'Off Peak Detail'!DL15)+(0.210526315789474*'Off Peak Detail'!DL53)</f>
        <v>28.826842105263157</v>
      </c>
      <c r="DS15" s="356">
        <f>(0.794871794871795*'Off Peak Detail'!DM15)+(0.205128205128205*'Off Peak Detail'!DM53)</f>
        <v>31.780179487179488</v>
      </c>
      <c r="DT15" s="356">
        <f>(0.75609756097561*'Off Peak Detail'!DN15)+(0.24390243902439*'Off Peak Detail'!DN53)</f>
        <v>34.73075609756097</v>
      </c>
      <c r="DU15" s="356">
        <f>(0.789473684210526*'Off Peak Detail'!DO15)+(0.210526315789474*'Off Peak Detail'!DO53)</f>
        <v>32.190894736842111</v>
      </c>
      <c r="DV15" s="356">
        <f>(0.794871794871795*'Off Peak Detail'!DP15)+(0.205128205128205*'Off Peak Detail'!DP53)</f>
        <v>29.254974358974362</v>
      </c>
      <c r="DW15" s="356">
        <f>(0.75*'Off Peak Detail'!DQ15)+(0.25*'Off Peak Detail'!DQ53)</f>
        <v>27.424500000000002</v>
      </c>
      <c r="DX15" s="356">
        <f>(0.794871794871795*'Off Peak Detail'!DR15)+(0.205128205128205*'Off Peak Detail'!DR53)</f>
        <v>27.729051282051284</v>
      </c>
      <c r="DY15" s="356">
        <f>(0.75609756097561*'Off Peak Detail'!DS15)+(0.24390243902439*'Off Peak Detail'!DS53)</f>
        <v>28.258634146341464</v>
      </c>
      <c r="DZ15" s="356">
        <f>(0.777777777777778*'Off Peak Detail'!DT15)+(0.222222222222222*'Off Peak Detail'!DT53)</f>
        <v>28.341222222222221</v>
      </c>
      <c r="EA15" s="356">
        <f>(0.794871794871795*'Off Peak Detail'!DU15)+(0.205128205128205*'Off Peak Detail'!DU53)</f>
        <v>28.131512820512825</v>
      </c>
      <c r="EB15" s="356">
        <f>(0.789473684210526*'Off Peak Detail'!DV15)+(0.210526315789474*'Off Peak Detail'!DV53)</f>
        <v>27.885105263157893</v>
      </c>
      <c r="EC15" s="356">
        <f>(0.75609756097561*'Off Peak Detail'!DW15)+(0.24390243902439*'Off Peak Detail'!DW53)</f>
        <v>27.804878048780488</v>
      </c>
      <c r="ED15" s="356">
        <f>(0.789473684210526*'Off Peak Detail'!DX15)+(0.210526315789474*'Off Peak Detail'!DX53)</f>
        <v>29.071684210526318</v>
      </c>
      <c r="EE15" s="356">
        <f>(0.794871794871795*'Off Peak Detail'!DY15)+(0.205128205128205*'Off Peak Detail'!DY53)</f>
        <v>31.759948717948721</v>
      </c>
      <c r="EF15" s="356">
        <f>(0.75609756097561*'Off Peak Detail'!DZ15)+(0.24390243902439*'Off Peak Detail'!DZ53)</f>
        <v>34.536975609756098</v>
      </c>
      <c r="EG15" s="356">
        <f>(0.789473684210526*'Off Peak Detail'!EA15)+(0.210526315789474*'Off Peak Detail'!EA53)</f>
        <v>32.153000000000006</v>
      </c>
      <c r="EH15" s="356">
        <f>(0.75609756097561*'Off Peak Detail'!EB15)+(0.24390243902439*'Off Peak Detail'!EB53)</f>
        <v>29.432268292682927</v>
      </c>
      <c r="EI15" s="356">
        <f>(0.789473684210526*'Off Peak Detail'!EC15)+(0.210526315789474*'Off Peak Detail'!EC53)</f>
        <v>27.818789473684213</v>
      </c>
      <c r="EJ15" s="356">
        <f>(0.794871794871795*'Off Peak Detail'!ED15)+(0.205128205128205*'Off Peak Detail'!ED53)</f>
        <v>28.078307692307696</v>
      </c>
    </row>
    <row r="16" spans="1:140" ht="13.65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2" thickBot="1" x14ac:dyDescent="0.35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65" customHeight="1" thickBot="1" x14ac:dyDescent="0.25">
      <c r="A18" s="443" t="s">
        <v>134</v>
      </c>
      <c r="B18" s="316" t="s">
        <v>38</v>
      </c>
      <c r="C18" s="360">
        <f ca="1">(0.733333333333333*'Off Peak Detail'!D18)+(0.133333333333333*'Off Peak Detail'!D37)+(0.133333333333333*'Off Peak Detail'!D56)</f>
        <v>22.56039883931475</v>
      </c>
      <c r="D18" s="360">
        <f ca="1">(0.607843137254902*'Off Peak Detail'!E18)+(0.196078431372549*'Off Peak Detail'!E37)+(0.196078431372549*'Off Peak Detail'!E56)</f>
        <v>34.014779049243828</v>
      </c>
      <c r="E18" s="318">
        <f ca="1">(C18*C$5+D18*D$5)/(SUM(C$5:D$5))</f>
        <v>31.279404670753301</v>
      </c>
      <c r="F18" s="317">
        <f>AVERAGE(G18:H18)</f>
        <v>32.855751102610498</v>
      </c>
      <c r="G18" s="317">
        <f>AG18</f>
        <v>33.347226808666022</v>
      </c>
      <c r="H18" s="317">
        <f>AH18</f>
        <v>32.36427539655498</v>
      </c>
      <c r="I18" s="317">
        <f>AVERAGE(J18:K18)</f>
        <v>30.501889854512079</v>
      </c>
      <c r="J18" s="317">
        <f>AI18</f>
        <v>32.7048939940574</v>
      </c>
      <c r="K18" s="317">
        <f>AJ18</f>
        <v>28.298885714966762</v>
      </c>
      <c r="L18" s="317">
        <f>AK18</f>
        <v>27.261272985845721</v>
      </c>
      <c r="M18" s="317">
        <f>AL18</f>
        <v>29.500163624341027</v>
      </c>
      <c r="N18" s="317">
        <f>AVERAGE(K18:M18)</f>
        <v>28.353440775051169</v>
      </c>
      <c r="O18" s="317">
        <f>AVERAGE(P18:R18)</f>
        <v>35.885320763867277</v>
      </c>
      <c r="P18" s="317">
        <f>AM18</f>
        <v>34.981378464251748</v>
      </c>
      <c r="Q18" s="317">
        <f>AN18</f>
        <v>37.334773698638529</v>
      </c>
      <c r="R18" s="317">
        <f>AO18</f>
        <v>35.339810128711569</v>
      </c>
      <c r="S18" s="317">
        <f>AVERAGE(T18:V18)</f>
        <v>35.106899520518105</v>
      </c>
      <c r="T18" s="317">
        <f>AP18</f>
        <v>35.307936068044853</v>
      </c>
      <c r="U18" s="317">
        <f>AQ18</f>
        <v>33.635866221503903</v>
      </c>
      <c r="V18" s="317">
        <f>AR18</f>
        <v>36.376896272005567</v>
      </c>
      <c r="W18" s="318">
        <f>SUM(AG37:AR37)/SUM($AG$5:$AR$5)</f>
        <v>33.060447123879165</v>
      </c>
      <c r="X18" s="317">
        <f>SUM(AS37:BD37)/SUM($AS$5:$BD$5)</f>
        <v>34.669561066666439</v>
      </c>
      <c r="Y18" s="317">
        <f>SUM(BE37:BR37)/SUM($BE$5:$BR$5)</f>
        <v>34.328682458356205</v>
      </c>
      <c r="Z18" s="317">
        <f>SUM(BQ37:CB37)/SUM($BQ$5:$CB$5)</f>
        <v>34.281788693247542</v>
      </c>
      <c r="AA18" s="317">
        <f>SUM(CC37:DX37)/SUM($CC$5:$DX$5)</f>
        <v>33.889582933490431</v>
      </c>
      <c r="AB18" s="317">
        <f>SUM(DY37:EJ37)/SUM($DY$5:$EJ$5)</f>
        <v>35.930358882720903</v>
      </c>
      <c r="AC18" s="361">
        <f ca="1">(C18*C$5+D18*D$5+SUM(AG37:EJ37))/(SUM(C$5:D$5)+SUM($AG$5:$EJ$5))</f>
        <v>34.154806449772408</v>
      </c>
      <c r="AD18" s="301"/>
      <c r="AE18" s="302"/>
      <c r="AG18" s="356">
        <f>(0.659574468085106*'Off Peak Detail'!AA18)+(0.170212765957447*'Off Peak Detail'!AA37)+(0.170212765957447*'Off Peak Detail'!AA56)</f>
        <v>33.347226808666022</v>
      </c>
      <c r="AH18" s="356">
        <f>(0.636363636363636*'Off Peak Detail'!AB18)+(0.181818181818182*'Off Peak Detail'!AB37)+(0.181818181818182*'Off Peak Detail'!AB56)</f>
        <v>32.36427539655498</v>
      </c>
      <c r="AI18" s="356">
        <f>(0.607843137254902*'Off Peak Detail'!AC18)+(0.196078431372549*'Off Peak Detail'!AC37)+(0.196078431372549*'Off Peak Detail'!AC56)</f>
        <v>32.7048939940574</v>
      </c>
      <c r="AJ18" s="356">
        <f>(0.652173913043478*'Off Peak Detail'!AD18)+(0.173913043478261*'Off Peak Detail'!AD37)+(0.173913043478261*'Off Peak Detail'!AD56)</f>
        <v>28.298885714966762</v>
      </c>
      <c r="AK18" s="356">
        <f>(0.659574468085106*'Off Peak Detail'!AE18)+(0.170212765957447*'Off Peak Detail'!AE37)+(0.170212765957447*'Off Peak Detail'!AE56)</f>
        <v>27.261272985845721</v>
      </c>
      <c r="AL18" s="356">
        <f>(0.6*'Off Peak Detail'!AF18)+(0.2*'Off Peak Detail'!AF37)+(0.2*'Off Peak Detail'!AF56)</f>
        <v>29.500163624341027</v>
      </c>
      <c r="AM18" s="356">
        <f>(0.659574468085106*'Off Peak Detail'!AG18)+(0.170212765957447*'Off Peak Detail'!AG37)+(0.170212765957447*'Off Peak Detail'!AG56)</f>
        <v>34.981378464251748</v>
      </c>
      <c r="AN18" s="356">
        <f>(0.63265306122449*'Off Peak Detail'!AH18)+(0.204081632653061*'Off Peak Detail'!AH37)+(0.163265306122449*'Off Peak Detail'!AH56)</f>
        <v>37.334773698638529</v>
      </c>
      <c r="AO18" s="356">
        <f>(0.625*'Off Peak Detail'!AI18)+(0.166666666666667*'Off Peak Detail'!AI37)+(0.208333333333333*'Off Peak Detail'!AI56)</f>
        <v>35.339810128711569</v>
      </c>
      <c r="AP18" s="356">
        <f>(0.659574468085106*'Off Peak Detail'!AJ18)+(0.170212765957447*'Off Peak Detail'!AJ37)+(0.170212765957447*'Off Peak Detail'!AJ56)</f>
        <v>35.307936068044853</v>
      </c>
      <c r="AQ18" s="356">
        <f>(0.625*'Off Peak Detail'!AK18)+(0.208333333333333*'Off Peak Detail'!AK37)+(0.166666666666667*'Off Peak Detail'!AK56)</f>
        <v>33.635866221503903</v>
      </c>
      <c r="AR18" s="356">
        <f>(0.63265306122449*'Off Peak Detail'!AL18)+(0.163265306122449*'Off Peak Detail'!AL37)+(0.204081632653061*'Off Peak Detail'!AL56)</f>
        <v>36.376896272005567</v>
      </c>
      <c r="AS18" s="356">
        <f>(0.659574468085106*'Off Peak Detail'!AM18)+(0.170212765957447*'Off Peak Detail'!AM37)+(0.170212765957447*'Off Peak Detail'!AM56)</f>
        <v>35.070816738775882</v>
      </c>
      <c r="AT18" s="356">
        <f>(0.636363636363636*'Off Peak Detail'!AN18)+(0.181818181818182*'Off Peak Detail'!AN37)+(0.181818181818182*'Off Peak Detail'!AN56)</f>
        <v>33.607340875841693</v>
      </c>
      <c r="AU18" s="356">
        <f>(0.607843137254902*'Off Peak Detail'!AO18)+(0.196078431372549*'Off Peak Detail'!AO37)+(0.196078431372549*'Off Peak Detail'!AO56)</f>
        <v>33.515505744952861</v>
      </c>
      <c r="AV18" s="356">
        <f>(0.652173913043478*'Off Peak Detail'!AP18)+(0.173913043478261*'Off Peak Detail'!AP37)+(0.173913043478261*'Off Peak Detail'!AP56)</f>
        <v>31.485883625668745</v>
      </c>
      <c r="AW18" s="356">
        <f>(0.63265306122449*'Off Peak Detail'!AQ18)+(0.204081632653061*'Off Peak Detail'!AQ37)+(0.163265306122449*'Off Peak Detail'!AQ56)</f>
        <v>28.031175030720817</v>
      </c>
      <c r="AX18" s="356">
        <f>(0.625*'Off Peak Detail'!AR18)+(0.166666666666667*'Off Peak Detail'!AR37)+(0.208333333333333*'Off Peak Detail'!AR56)</f>
        <v>30.867255021644958</v>
      </c>
      <c r="AY18" s="356">
        <f>(0.659574468085106*'Off Peak Detail'!AS18)+(0.170212765957447*'Off Peak Detail'!AS37)+(0.170212765957447*'Off Peak Detail'!AS56)</f>
        <v>38.163451789810466</v>
      </c>
      <c r="AZ18" s="356">
        <f>(0.607843137254902*'Off Peak Detail'!AT18)+(0.196078431372549*'Off Peak Detail'!AT37)+(0.196078431372549*'Off Peak Detail'!AT56)</f>
        <v>38.963401759782982</v>
      </c>
      <c r="BA18" s="356">
        <f>(0.652173913043478*'Off Peak Detail'!AU18)+(0.173913043478261*'Off Peak Detail'!AU37)+(0.173913043478261*'Off Peak Detail'!AU56)</f>
        <v>37.557822457718373</v>
      </c>
      <c r="BB18" s="356">
        <f>(0.659574468085106*'Off Peak Detail'!AV18)+(0.170212765957447*'Off Peak Detail'!AV37)+(0.170212765957447*'Off Peak Detail'!AV56)</f>
        <v>34.992345606651149</v>
      </c>
      <c r="BC18" s="356">
        <f>(0.6*'Off Peak Detail'!AW18)+(0.2*'Off Peak Detail'!AW37)+(0.2*'Off Peak Detail'!AW56)</f>
        <v>35.04646583511007</v>
      </c>
      <c r="BD18" s="356">
        <f>(0.659574468085106*'Off Peak Detail'!AX18)+(0.170212765957447*'Off Peak Detail'!AX37)+(0.170212765957447*'Off Peak Detail'!AX56)</f>
        <v>38.731292689990497</v>
      </c>
      <c r="BE18" s="356">
        <f>(0.63265306122449*'Off Peak Detail'!AY18)+(0.204081632653061*'Off Peak Detail'!AY37)+(0.163265306122449*'Off Peak Detail'!AY56)</f>
        <v>35.653236625994097</v>
      </c>
      <c r="BF18" s="356">
        <f>(0.617021276595745*'Off Peak Detail'!AZ18)+(0.170212765957447*'Off Peak Detail'!AZ37)+(0.212765957446809*'Off Peak Detail'!AZ56)</f>
        <v>34.014668953648844</v>
      </c>
      <c r="BG18" s="356">
        <f>(0.659574468085106*'Off Peak Detail'!BA18)+(0.170212765957447*'Off Peak Detail'!BA37)+(0.170212765957447*'Off Peak Detail'!BA56)</f>
        <v>32.755056494149166</v>
      </c>
      <c r="BH18" s="356">
        <f>(0.652173913043478*'Off Peak Detail'!BB18)+(0.173913043478261*'Off Peak Detail'!BB37)+(0.173913043478261*'Off Peak Detail'!BB56)</f>
        <v>31.373451516439882</v>
      </c>
      <c r="BI18" s="356">
        <f>(0.607843137254902*'Off Peak Detail'!BC18)+(0.196078431372549*'Off Peak Detail'!BC37)+(0.196078431372549*'Off Peak Detail'!BC56)</f>
        <v>28.931552580706065</v>
      </c>
      <c r="BJ18" s="356">
        <f>(0.652173913043478*'Off Peak Detail'!BD18)+(0.173913043478261*'Off Peak Detail'!BD37)+(0.173913043478261*'Off Peak Detail'!BD56)</f>
        <v>30.636755532726625</v>
      </c>
      <c r="BK18" s="356">
        <f>(0.63265306122449*'Off Peak Detail'!BE18)+(0.204081632653061*'Off Peak Detail'!BE37)+(0.163265306122449*'Off Peak Detail'!BE56)</f>
        <v>37.305643088030735</v>
      </c>
      <c r="BL18" s="356">
        <f>(0.63265306122449*'Off Peak Detail'!BF18)+(0.163265306122449*'Off Peak Detail'!BF37)+(0.204081632653061*'Off Peak Detail'!BF56)</f>
        <v>37.331593706012043</v>
      </c>
      <c r="BM18" s="356">
        <f>(0.652173913043478*'Off Peak Detail'!BG18)+(0.173913043478261*'Off Peak Detail'!BG37)+(0.173913043478261*'Off Peak Detail'!BG56)</f>
        <v>36.43049744994731</v>
      </c>
      <c r="BN18" s="356">
        <f>(0.607843137254902*'Off Peak Detail'!BH18)+(0.196078431372549*'Off Peak Detail'!BH37)+(0.196078431372549*'Off Peak Detail'!BH56)</f>
        <v>34.978521595071641</v>
      </c>
      <c r="BO18" s="356">
        <f>(0.652173913043478*'Off Peak Detail'!BI18)+(0.173913043478261*'Off Peak Detail'!BI37)+(0.173913043478261*'Off Peak Detail'!BI56)</f>
        <v>33.614521737723173</v>
      </c>
      <c r="BP18" s="356">
        <f>(0.659574468085106*'Off Peak Detail'!BJ18)+(0.170212765957447*'Off Peak Detail'!BJ37)+(0.170212765957447*'Off Peak Detail'!BJ56)</f>
        <v>37.692371743025362</v>
      </c>
      <c r="BQ18" s="356">
        <f>(0.607843137254902*'Off Peak Detail'!BK18)+(0.196078431372549*'Off Peak Detail'!BK37)+(0.196078431372549*'Off Peak Detail'!BK56)</f>
        <v>35.83223520961635</v>
      </c>
      <c r="BR18" s="356">
        <f>(0.636363636363636*'Off Peak Detail'!BL18)+(0.181818181818182*'Off Peak Detail'!BL37)+(0.181818181818182*'Off Peak Detail'!BL56)</f>
        <v>33.875877580458898</v>
      </c>
      <c r="BS18" s="356">
        <f>(0.659574468085106*'Off Peak Detail'!BM18)+(0.170212765957447*'Off Peak Detail'!BM37)+(0.170212765957447*'Off Peak Detail'!BM56)</f>
        <v>32.837058841008606</v>
      </c>
      <c r="BT18" s="356">
        <f>(0.625*'Off Peak Detail'!BN18)+(0.208333333333333*'Off Peak Detail'!BN37)+(0.166666666666667*'Off Peak Detail'!BN56)</f>
        <v>32.050892722026866</v>
      </c>
      <c r="BU18" s="356">
        <f>(0.63265306122449*'Off Peak Detail'!BO18)+(0.163265306122449*'Off Peak Detail'!BO37)+(0.204081632653061*'Off Peak Detail'!BO56)</f>
        <v>28.649279675618573</v>
      </c>
      <c r="BV18" s="356">
        <f>(0.652173913043478*'Off Peak Detail'!BP18)+(0.173913043478261*'Off Peak Detail'!BP37)+(0.173913043478261*'Off Peak Detail'!BP56)</f>
        <v>30.856976945040117</v>
      </c>
      <c r="BW18" s="356">
        <f>(0.607843137254902*'Off Peak Detail'!BQ18)+(0.196078431372549*'Off Peak Detail'!BQ37)+(0.196078431372549*'Off Peak Detail'!BQ56)</f>
        <v>37.087318811951285</v>
      </c>
      <c r="BX18" s="356">
        <f>(0.659574468085106*'Off Peak Detail'!BR18)+(0.170212765957447*'Off Peak Detail'!BR37)+(0.170212765957447*'Off Peak Detail'!BR56)</f>
        <v>37.19333674989845</v>
      </c>
      <c r="BY18" s="356">
        <f>(0.652173913043478*'Off Peak Detail'!BS18)+(0.173913043478261*'Off Peak Detail'!BS37)+(0.173913043478261*'Off Peak Detail'!BS56)</f>
        <v>36.224009460847327</v>
      </c>
      <c r="BZ18" s="356">
        <f>(0.607843137254902*'Off Peak Detail'!BT18)+(0.196078431372549*'Off Peak Detail'!BT37)+(0.196078431372549*'Off Peak Detail'!BT56)</f>
        <v>34.890465315294989</v>
      </c>
      <c r="CA18" s="356">
        <f>(0.652173913043478*'Off Peak Detail'!BU18)+(0.173913043478261*'Off Peak Detail'!BU37)+(0.173913043478261*'Off Peak Detail'!BU56)</f>
        <v>33.609220594103313</v>
      </c>
      <c r="CB18" s="356">
        <f>(0.63265306122449*'Off Peak Detail'!BV18)+(0.204081632653061*'Off Peak Detail'!BV37)+(0.163265306122449*'Off Peak Detail'!BV56)</f>
        <v>37.913127129843723</v>
      </c>
      <c r="CC18" s="356">
        <f>(0.63265306122449*'Off Peak Detail'!BW18)+(0.163265306122449*'Off Peak Detail'!BW37)+(0.204081632653061*'Off Peak Detail'!BW56)</f>
        <v>33.640748900300714</v>
      </c>
      <c r="CD18" s="356">
        <f>(0.636363636363636*'Off Peak Detail'!BX18)+(0.181818181818182*'Off Peak Detail'!BX37)+(0.181818181818182*'Off Peak Detail'!BX56)</f>
        <v>32.4370930212338</v>
      </c>
      <c r="CE18" s="356">
        <f>(0.659574468085106*'Off Peak Detail'!BY18)+(0.170212765957447*'Off Peak Detail'!BY37)+(0.170212765957447*'Off Peak Detail'!BY56)</f>
        <v>31.607037978652439</v>
      </c>
      <c r="CF18" s="356">
        <f>(0.6*'Off Peak Detail'!BZ18)+(0.2*'Off Peak Detail'!BZ37)+(0.2*'Off Peak Detail'!BZ56)</f>
        <v>30.9433147406762</v>
      </c>
      <c r="CG18" s="356">
        <f>(0.659574468085106*'Off Peak Detail'!CA18)+(0.170212765957447*'Off Peak Detail'!CA37)+(0.170212765957447*'Off Peak Detail'!CA56)</f>
        <v>27.554963965283804</v>
      </c>
      <c r="CH18" s="356">
        <f>(0.652173913043478*'Off Peak Detail'!CB18)+(0.173913043478261*'Off Peak Detail'!CB37)+(0.173913043478261*'Off Peak Detail'!CB56)</f>
        <v>29.844295004918695</v>
      </c>
      <c r="CI18" s="356">
        <f>(0.607843137254902*'Off Peak Detail'!CC18)+(0.196078431372549*'Off Peak Detail'!CC37)+(0.196078431372549*'Off Peak Detail'!CC56)</f>
        <v>35.371181806307057</v>
      </c>
      <c r="CJ18" s="356">
        <f>(0.659574468085106*'Off Peak Detail'!CD18)+(0.170212765957447*'Off Peak Detail'!CD37)+(0.170212765957447*'Off Peak Detail'!CD56)</f>
        <v>35.66306130820761</v>
      </c>
      <c r="CK18" s="356">
        <f>(0.625*'Off Peak Detail'!CE18)+(0.208333333333333*'Off Peak Detail'!CE37)+(0.166666666666667*'Off Peak Detail'!CE56)</f>
        <v>35.00071972481134</v>
      </c>
      <c r="CL18" s="356">
        <f>(0.63265306122449*'Off Peak Detail'!CF18)+(0.163265306122449*'Off Peak Detail'!CF37)+(0.204081632653061*'Off Peak Detail'!CF56)</f>
        <v>33.113862658022526</v>
      </c>
      <c r="CM18" s="356">
        <f>(0.652173913043478*'Off Peak Detail'!CG18)+(0.173913043478261*'Off Peak Detail'!CG37)+(0.173913043478261*'Off Peak Detail'!CG56)</f>
        <v>32.356365186274928</v>
      </c>
      <c r="CN18" s="356">
        <f>(0.607843137254902*'Off Peak Detail'!CH18)+(0.196078431372549*'Off Peak Detail'!CH37)+(0.196078431372549*'Off Peak Detail'!CH56)</f>
        <v>36.412414528368359</v>
      </c>
      <c r="CO18" s="356">
        <f>(0.659574468085106*'Off Peak Detail'!CI18)+(0.170212765957447*'Off Peak Detail'!CI37)+(0.170212765957447*'Off Peak Detail'!CI56)</f>
        <v>33.935425652588791</v>
      </c>
      <c r="CP18" s="356">
        <f>(0.636363636363636*'Off Peak Detail'!CJ18)+(0.181818181818182*'Off Peak Detail'!CJ37)+(0.181818181818182*'Off Peak Detail'!CJ56)</f>
        <v>33.086703656725334</v>
      </c>
      <c r="CQ18" s="356">
        <f>(0.63265306122449*'Off Peak Detail'!CK18)+(0.204081632653061*'Off Peak Detail'!CK37)+(0.163265306122449*'Off Peak Detail'!CK56)</f>
        <v>32.690959418114261</v>
      </c>
      <c r="CR18" s="356">
        <f>(0.625*'Off Peak Detail'!CL18)+(0.166666666666667*'Off Peak Detail'!CL37)+(0.208333333333333*'Off Peak Detail'!CL56)</f>
        <v>31.313187076870939</v>
      </c>
      <c r="CS18" s="356">
        <f>(0.659574468085106*'Off Peak Detail'!CM18)+(0.170212765957447*'Off Peak Detail'!CM37)+(0.170212765957447*'Off Peak Detail'!CM56)</f>
        <v>28.505783023988172</v>
      </c>
      <c r="CT18" s="356">
        <f>(0.625*'Off Peak Detail'!CN18)+(0.208333333333333*'Off Peak Detail'!CN37)+(0.166666666666667*'Off Peak Detail'!CN56)</f>
        <v>31.075828831283825</v>
      </c>
      <c r="CU18" s="356">
        <f>(0.63265306122449*'Off Peak Detail'!CO18)+(0.163265306122449*'Off Peak Detail'!CO37)+(0.204081632653061*'Off Peak Detail'!CO56)</f>
        <v>35.548109637659444</v>
      </c>
      <c r="CV18" s="356">
        <f>(0.659574468085106*'Off Peak Detail'!CP18)+(0.170212765957447*'Off Peak Detail'!CP37)+(0.170212765957447*'Off Peak Detail'!CP56)</f>
        <v>36.026600169288805</v>
      </c>
      <c r="CW18" s="356">
        <f>(0.6*'Off Peak Detail'!CQ18)+(0.2*'Off Peak Detail'!CQ37)+(0.2*'Off Peak Detail'!CQ56)</f>
        <v>35.535192806303634</v>
      </c>
      <c r="CX18" s="356">
        <f>(0.659574468085106*'Off Peak Detail'!CR18)+(0.170212765957447*'Off Peak Detail'!CR37)+(0.170212765957447*'Off Peak Detail'!CR56)</f>
        <v>33.63050467424663</v>
      </c>
      <c r="CY18" s="356">
        <f>(0.652173913043478*'Off Peak Detail'!CS18)+(0.173913043478261*'Off Peak Detail'!CS37)+(0.173913043478261*'Off Peak Detail'!CS56)</f>
        <v>33.151929476143124</v>
      </c>
      <c r="CZ18" s="356">
        <f>(0.607843137254902*'Off Peak Detail'!CT18)+(0.196078431372549*'Off Peak Detail'!CT37)+(0.196078431372549*'Off Peak Detail'!CT56)</f>
        <v>37.008909502375097</v>
      </c>
      <c r="DA18" s="356">
        <f>(0.659574468085106*'Off Peak Detail'!CU18)+(0.170212765957447*'Off Peak Detail'!CU37)+(0.170212765957447*'Off Peak Detail'!CU56)</f>
        <v>34.803827245899761</v>
      </c>
      <c r="DB18" s="356">
        <f>(0.644444444444444*'Off Peak Detail'!CV18)+(0.177777777777778*'Off Peak Detail'!CV37)+(0.177777777777778*'Off Peak Detail'!CV56)</f>
        <v>33.906610919173396</v>
      </c>
      <c r="DC18" s="356">
        <f>(0.607843137254902*'Off Peak Detail'!CW18)+(0.196078431372549*'Off Peak Detail'!CW37)+(0.196078431372549*'Off Peak Detail'!CW56)</f>
        <v>33.793568330411318</v>
      </c>
      <c r="DD18" s="356">
        <f>(0.652173913043478*'Off Peak Detail'!CX18)+(0.173913043478261*'Off Peak Detail'!CX37)+(0.173913043478261*'Off Peak Detail'!CX56)</f>
        <v>32.041263516001123</v>
      </c>
      <c r="DE18" s="356">
        <f>(0.63265306122449*'Off Peak Detail'!CY18)+(0.204081632653061*'Off Peak Detail'!CY37)+(0.163265306122449*'Off Peak Detail'!CY56)</f>
        <v>30.02685157553039</v>
      </c>
      <c r="DF18" s="356">
        <f>(0.625*'Off Peak Detail'!CZ18)+(0.166666666666667*'Off Peak Detail'!CZ37)+(0.208333333333333*'Off Peak Detail'!CZ56)</f>
        <v>31.801212981418203</v>
      </c>
      <c r="DG18" s="356">
        <f>(0.659574468085106*'Off Peak Detail'!DA18)+(0.170212765957447*'Off Peak Detail'!DA37)+(0.170212765957447*'Off Peak Detail'!DA56)</f>
        <v>36.215873296001313</v>
      </c>
      <c r="DH18" s="356">
        <f>(0.607843137254902*'Off Peak Detail'!DB18)+(0.196078431372549*'Off Peak Detail'!DB37)+(0.196078431372549*'Off Peak Detail'!DB56)</f>
        <v>36.873045191900054</v>
      </c>
      <c r="DI18" s="356">
        <f>(0.652173913043478*'Off Peak Detail'!DC18)+(0.173913043478261*'Off Peak Detail'!DC37)+(0.173913043478261*'Off Peak Detail'!DC56)</f>
        <v>35.922765819064011</v>
      </c>
      <c r="DJ18" s="356">
        <f>(0.659574468085106*'Off Peak Detail'!DD18)+(0.170212765957447*'Off Peak Detail'!DD37)+(0.170212765957447*'Off Peak Detail'!DD56)</f>
        <v>34.425382525421149</v>
      </c>
      <c r="DK18" s="356">
        <f>(0.6*'Off Peak Detail'!DE18)+(0.2*'Off Peak Detail'!DE37)+(0.2*'Off Peak Detail'!DE56)</f>
        <v>34.309640152222528</v>
      </c>
      <c r="DL18" s="356">
        <f>(0.659574468085106*'Off Peak Detail'!DF18)+(0.170212765957447*'Off Peak Detail'!DF37)+(0.170212765957447*'Off Peak Detail'!DF56)</f>
        <v>36.777126057617387</v>
      </c>
      <c r="DM18" s="356">
        <f>(0.63265306122449*'Off Peak Detail'!DG18)+(0.204081632653061*'Off Peak Detail'!DG37)+(0.163265306122449*'Off Peak Detail'!DG56)</f>
        <v>35.658361914801361</v>
      </c>
      <c r="DN18" s="356">
        <f>(0.636363636363636*'Off Peak Detail'!DH18)+(0.181818181818182*'Off Peak Detail'!DH37)+(0.181818181818182*'Off Peak Detail'!DH56)</f>
        <v>34.476135488563379</v>
      </c>
      <c r="DO18" s="356">
        <f>(0.63265306122449*'Off Peak Detail'!DI18)+(0.163265306122449*'Off Peak Detail'!DI37)+(0.204081632653061*'Off Peak Detail'!DI56)</f>
        <v>33.883132602843588</v>
      </c>
      <c r="DP18" s="356">
        <f>(0.652173913043478*'Off Peak Detail'!DJ18)+(0.173913043478261*'Off Peak Detail'!DJ37)+(0.173913043478261*'Off Peak Detail'!DJ56)</f>
        <v>32.716949307221782</v>
      </c>
      <c r="DQ18" s="356">
        <f>(0.607843137254902*'Off Peak Detail'!DK18)+(0.196078431372549*'Off Peak Detail'!DK37)+(0.196078431372549*'Off Peak Detail'!DK56)</f>
        <v>31.027904150430448</v>
      </c>
      <c r="DR18" s="356">
        <f>(0.652173913043478*'Off Peak Detail'!DL18)+(0.173913043478261*'Off Peak Detail'!DL37)+(0.173913043478261*'Off Peak Detail'!DL56)</f>
        <v>32.367550055620285</v>
      </c>
      <c r="DS18" s="356">
        <f>(0.659574468085106*'Off Peak Detail'!DM18)+(0.170212765957447*'Off Peak Detail'!DM37)+(0.170212765957447*'Off Peak Detail'!DM56)</f>
        <v>36.76902548382516</v>
      </c>
      <c r="DT18" s="356">
        <f>(0.607843137254902*'Off Peak Detail'!DN18)+(0.196078431372549*'Off Peak Detail'!DN37)+(0.196078431372549*'Off Peak Detail'!DN56)</f>
        <v>37.451370331488107</v>
      </c>
      <c r="DU18" s="356">
        <f>(0.652173913043478*'Off Peak Detail'!DO18)+(0.173913043478261*'Off Peak Detail'!DO37)+(0.173913043478261*'Off Peak Detail'!DO56)</f>
        <v>36.566502070616167</v>
      </c>
      <c r="DV18" s="356">
        <f>(0.63265306122449*'Off Peak Detail'!DP18)+(0.204081632653061*'Off Peak Detail'!DP37)+(0.163265306122449*'Off Peak Detail'!DP56)</f>
        <v>35.506079172917495</v>
      </c>
      <c r="DW18" s="356">
        <f>(0.625*'Off Peak Detail'!DQ18)+(0.166666666666667*'Off Peak Detail'!DQ37)+(0.208333333333333*'Off Peak Detail'!DQ56)</f>
        <v>35.126010696567114</v>
      </c>
      <c r="DX18" s="356">
        <f>(0.659574468085106*'Off Peak Detail'!DR18)+(0.170212765957447*'Off Peak Detail'!DR37)+(0.170212765957447*'Off Peak Detail'!DR56)</f>
        <v>37.861369038144694</v>
      </c>
      <c r="DY18" s="356">
        <f>(0.607843137254902*'Off Peak Detail'!DS18)+(0.196078431372549*'Off Peak Detail'!DS37)+(0.196078431372549*'Off Peak Detail'!DS56)</f>
        <v>37.220590240409436</v>
      </c>
      <c r="DZ18" s="356">
        <f>(0.636363636363636*'Off Peak Detail'!DT18)+(0.181818181818182*'Off Peak Detail'!DT37)+(0.181818181818182*'Off Peak Detail'!DT56)</f>
        <v>35.835637875219405</v>
      </c>
      <c r="EA18" s="356">
        <f>(0.659574468085106*'Off Peak Detail'!DU18)+(0.170212765957447*'Off Peak Detail'!DU37)+(0.170212765957447*'Off Peak Detail'!DU56)</f>
        <v>35.042493717158194</v>
      </c>
      <c r="EB18" s="356">
        <f>(0.652173913043478*'Off Peak Detail'!DV18)+(0.173913043478261*'Off Peak Detail'!DV37)+(0.173913043478261*'Off Peak Detail'!DV56)</f>
        <v>33.652587476841191</v>
      </c>
      <c r="EC18" s="356">
        <f>(0.607843137254902*'Off Peak Detail'!DW18)+(0.196078431372549*'Off Peak Detail'!DW37)+(0.196078431372549*'Off Peak Detail'!DW56)</f>
        <v>32.049151229971883</v>
      </c>
      <c r="ED18" s="356">
        <f>(0.652173913043478*'Off Peak Detail'!DX18)+(0.173913043478261*'Off Peak Detail'!DX37)+(0.173913043478261*'Off Peak Detail'!DX56)</f>
        <v>33.340717995029394</v>
      </c>
      <c r="EE18" s="356">
        <f>(0.63265306122449*'Off Peak Detail'!DY18)+(0.204081632653061*'Off Peak Detail'!DY37)+(0.163265306122449*'Off Peak Detail'!DY56)</f>
        <v>37.789980514949285</v>
      </c>
      <c r="EF18" s="356">
        <f>(0.63265306122449*'Off Peak Detail'!DZ18)+(0.163265306122449*'Off Peak Detail'!DZ37)+(0.204081632653061*'Off Peak Detail'!DZ56)</f>
        <v>38.006940464519516</v>
      </c>
      <c r="EG18" s="356">
        <f>(0.652173913043478*'Off Peak Detail'!EA18)+(0.173913043478261*'Off Peak Detail'!EA37)+(0.173913043478261*'Off Peak Detail'!EA56)</f>
        <v>37.379869096425892</v>
      </c>
      <c r="EH18" s="356">
        <f>(0.607843137254902*'Off Peak Detail'!EB18)+(0.196078431372549*'Off Peak Detail'!EB37)+(0.196078431372549*'Off Peak Detail'!EB56)</f>
        <v>36.471278025855099</v>
      </c>
      <c r="EI18" s="356">
        <f>(0.652173913043478*'Off Peak Detail'!EC18)+(0.173913043478261*'Off Peak Detail'!EC37)+(0.173913043478261*'Off Peak Detail'!EC56)</f>
        <v>35.715230887151208</v>
      </c>
      <c r="EJ18" s="356">
        <f>(0.659574468085106*'Off Peak Detail'!ED18)+(0.170212765957447*'Off Peak Detail'!ED37)+(0.170212765957447*'Off Peak Detail'!ED56)</f>
        <v>38.583459475114132</v>
      </c>
    </row>
    <row r="19" spans="1:140" ht="13.65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65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65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65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65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65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65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2" thickBot="1" x14ac:dyDescent="0.35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65" customHeight="1" x14ac:dyDescent="0.2">
      <c r="A28" s="440" t="s">
        <v>135</v>
      </c>
      <c r="B28" s="313"/>
      <c r="C28" s="195">
        <f t="shared" ref="C28:AC34" ca="1" si="22">C9-C47</f>
        <v>-0.51236263736263687</v>
      </c>
      <c r="D28" s="195">
        <f t="shared" ca="1" si="22"/>
        <v>-0.88982926829268649</v>
      </c>
      <c r="E28" s="299">
        <f t="shared" ca="1" si="22"/>
        <v>-0.79968798329446145</v>
      </c>
      <c r="F28" s="195">
        <f t="shared" si="22"/>
        <v>-1.0111623931623903</v>
      </c>
      <c r="G28" s="195">
        <f t="shared" si="22"/>
        <v>-1.0224358974358978</v>
      </c>
      <c r="H28" s="195">
        <f t="shared" si="22"/>
        <v>-0.99988888888888638</v>
      </c>
      <c r="I28" s="195">
        <f t="shared" si="22"/>
        <v>3.6585365855046348E-5</v>
      </c>
      <c r="J28" s="195">
        <f t="shared" si="22"/>
        <v>7.3170731710092696E-5</v>
      </c>
      <c r="K28" s="195">
        <f t="shared" si="22"/>
        <v>0</v>
      </c>
      <c r="L28" s="195">
        <f t="shared" si="22"/>
        <v>1.9256410256414114E-2</v>
      </c>
      <c r="M28" s="195">
        <f t="shared" si="22"/>
        <v>0</v>
      </c>
      <c r="N28" s="195">
        <f>N9-N47</f>
        <v>6.4188034188070731E-3</v>
      </c>
      <c r="O28" s="195">
        <f t="shared" si="22"/>
        <v>-0.33801495726496</v>
      </c>
      <c r="P28" s="195">
        <f t="shared" si="22"/>
        <v>-1.0323589743589778</v>
      </c>
      <c r="Q28" s="195">
        <f t="shared" si="22"/>
        <v>-4.3589743589933505E-4</v>
      </c>
      <c r="R28" s="195">
        <f t="shared" si="22"/>
        <v>1.8750000000000711E-2</v>
      </c>
      <c r="S28" s="195">
        <f t="shared" si="22"/>
        <v>6.5789473684212396E-3</v>
      </c>
      <c r="T28" s="195">
        <f t="shared" si="22"/>
        <v>0</v>
      </c>
      <c r="U28" s="195">
        <f t="shared" si="22"/>
        <v>1.9736842105263719E-2</v>
      </c>
      <c r="V28" s="195">
        <f t="shared" si="22"/>
        <v>0</v>
      </c>
      <c r="W28" s="299">
        <f t="shared" si="22"/>
        <v>-0.24055092085411545</v>
      </c>
      <c r="X28" s="195">
        <f t="shared" si="22"/>
        <v>-0.20894463971992039</v>
      </c>
      <c r="Y28" s="195">
        <f t="shared" si="22"/>
        <v>-0.23963944628021494</v>
      </c>
      <c r="Z28" s="195">
        <f t="shared" si="22"/>
        <v>-0.20612445064587703</v>
      </c>
      <c r="AA28" s="195">
        <f t="shared" si="22"/>
        <v>-0.20866412014851932</v>
      </c>
      <c r="AB28" s="191">
        <f t="shared" si="22"/>
        <v>-0.20800475347611069</v>
      </c>
      <c r="AC28" s="355">
        <f t="shared" ca="1" si="22"/>
        <v>-0.21992426538841414</v>
      </c>
      <c r="AD28" s="301"/>
      <c r="AE28" s="302"/>
      <c r="AG28" s="191">
        <f t="shared" ref="AG28:AG34" si="23">AG9*AG$5</f>
        <v>10217.163692307693</v>
      </c>
      <c r="AH28" s="191">
        <f t="shared" ref="AH28:CS29" si="24">AH9*AH$5</f>
        <v>8800.0782222222224</v>
      </c>
      <c r="AI28" s="191">
        <f t="shared" si="24"/>
        <v>9792.0398048780498</v>
      </c>
      <c r="AJ28" s="191">
        <f t="shared" si="24"/>
        <v>7359.903157894737</v>
      </c>
      <c r="AK28" s="191">
        <f t="shared" si="24"/>
        <v>6739.0383589743597</v>
      </c>
      <c r="AL28" s="191">
        <f t="shared" si="24"/>
        <v>7599.9000000000005</v>
      </c>
      <c r="AM28" s="191">
        <f t="shared" si="24"/>
        <v>11258.278769230768</v>
      </c>
      <c r="AN28" s="191">
        <f t="shared" si="24"/>
        <v>12935.919589743591</v>
      </c>
      <c r="AO28" s="191">
        <f t="shared" si="24"/>
        <v>11498.400000000001</v>
      </c>
      <c r="AP28" s="191">
        <f t="shared" si="24"/>
        <v>10528.009641025643</v>
      </c>
      <c r="AQ28" s="191">
        <f t="shared" si="24"/>
        <v>9559.4778947368432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9504.0391111111112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12562.111794871797</v>
      </c>
      <c r="AZ28" s="191">
        <f t="shared" si="24"/>
        <v>14280.03980487805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9918.75</v>
      </c>
      <c r="BD28" s="191">
        <f t="shared" si="24"/>
        <v>11280</v>
      </c>
      <c r="BE28" s="191">
        <f t="shared" si="24"/>
        <v>11435.424000000001</v>
      </c>
      <c r="BF28" s="191">
        <f t="shared" si="24"/>
        <v>10110.601435897435</v>
      </c>
      <c r="BG28" s="191">
        <f t="shared" si="24"/>
        <v>9817.475692307693</v>
      </c>
      <c r="BH28" s="191">
        <f t="shared" si="24"/>
        <v>8717.8231578947361</v>
      </c>
      <c r="BI28" s="191">
        <f t="shared" si="24"/>
        <v>7580.4509268292668</v>
      </c>
      <c r="BJ28" s="191">
        <f t="shared" si="24"/>
        <v>7838.4000000000015</v>
      </c>
      <c r="BK28" s="191">
        <f t="shared" si="24"/>
        <v>12656.644717948717</v>
      </c>
      <c r="BL28" s="191">
        <f t="shared" si="24"/>
        <v>13206.355707317074</v>
      </c>
      <c r="BM28" s="191">
        <f t="shared" si="24"/>
        <v>11476.37052631579</v>
      </c>
      <c r="BN28" s="191">
        <f t="shared" si="24"/>
        <v>11428.020292682926</v>
      </c>
      <c r="BO28" s="191">
        <f t="shared" si="24"/>
        <v>9333.7389473684216</v>
      </c>
      <c r="BP28" s="191">
        <f t="shared" si="24"/>
        <v>11171.336000000001</v>
      </c>
      <c r="BQ28" s="191">
        <f t="shared" si="24"/>
        <v>12035.990048780486</v>
      </c>
      <c r="BR28" s="191">
        <f t="shared" si="24"/>
        <v>9641.3582222222212</v>
      </c>
      <c r="BS28" s="191">
        <f t="shared" si="24"/>
        <v>10027.939282051284</v>
      </c>
      <c r="BT28" s="191">
        <f t="shared" si="24"/>
        <v>9388.8000000000011</v>
      </c>
      <c r="BU28" s="191">
        <f t="shared" si="24"/>
        <v>7740.7379512195121</v>
      </c>
      <c r="BV28" s="191">
        <f t="shared" si="24"/>
        <v>8187.903157894737</v>
      </c>
      <c r="BW28" s="191">
        <f t="shared" si="24"/>
        <v>13183.176585365854</v>
      </c>
      <c r="BX28" s="191">
        <f t="shared" si="24"/>
        <v>12622.21394871795</v>
      </c>
      <c r="BY28" s="191">
        <f t="shared" si="24"/>
        <v>11509.199999999999</v>
      </c>
      <c r="BZ28" s="191">
        <f t="shared" si="24"/>
        <v>11574.900292682927</v>
      </c>
      <c r="CA28" s="191">
        <f t="shared" si="24"/>
        <v>9547.2757894736842</v>
      </c>
      <c r="CB28" s="191">
        <f t="shared" si="24"/>
        <v>11723.885743589744</v>
      </c>
      <c r="CC28" s="191">
        <f t="shared" si="24"/>
        <v>11634.206243902438</v>
      </c>
      <c r="CD28" s="191">
        <f t="shared" si="24"/>
        <v>9775.1573333333326</v>
      </c>
      <c r="CE28" s="191">
        <f t="shared" si="24"/>
        <v>10193.388923076924</v>
      </c>
      <c r="CF28" s="191">
        <f t="shared" si="24"/>
        <v>10035.900000000001</v>
      </c>
      <c r="CG28" s="191">
        <f t="shared" si="24"/>
        <v>7811.5735384615382</v>
      </c>
      <c r="CH28" s="191">
        <f t="shared" si="24"/>
        <v>8493.5368421052626</v>
      </c>
      <c r="CI28" s="191">
        <f t="shared" si="24"/>
        <v>13154.19863414634</v>
      </c>
      <c r="CJ28" s="191">
        <f t="shared" si="24"/>
        <v>12558.534974358976</v>
      </c>
      <c r="CK28" s="191">
        <f t="shared" si="24"/>
        <v>12015.663157894736</v>
      </c>
      <c r="CL28" s="191">
        <f t="shared" si="24"/>
        <v>11230.819121951219</v>
      </c>
      <c r="CM28" s="191">
        <f t="shared" si="24"/>
        <v>9725.9494736842116</v>
      </c>
      <c r="CN28" s="191">
        <f t="shared" si="24"/>
        <v>12256.857365853659</v>
      </c>
      <c r="CO28" s="191">
        <f t="shared" si="24"/>
        <v>11212.850256410256</v>
      </c>
      <c r="CP28" s="191">
        <f t="shared" si="24"/>
        <v>9891.1217777777783</v>
      </c>
      <c r="CQ28" s="191">
        <f t="shared" si="24"/>
        <v>10780.030153846155</v>
      </c>
      <c r="CR28" s="191">
        <f t="shared" si="24"/>
        <v>9849.5999999999985</v>
      </c>
      <c r="CS28" s="191">
        <f t="shared" si="24"/>
        <v>8164.0301538461545</v>
      </c>
      <c r="CT28" s="191">
        <f t="shared" ref="CT28:EJ32" si="25">CT9*CT$5</f>
        <v>9150.8210526315816</v>
      </c>
      <c r="CU28" s="191">
        <f t="shared" si="25"/>
        <v>12601.815219512195</v>
      </c>
      <c r="CV28" s="191">
        <f t="shared" si="25"/>
        <v>12483.306051282052</v>
      </c>
      <c r="CW28" s="191">
        <f t="shared" si="25"/>
        <v>12511.350000000002</v>
      </c>
      <c r="CX28" s="191">
        <f t="shared" si="25"/>
        <v>10862.495384615386</v>
      </c>
      <c r="CY28" s="191">
        <f t="shared" si="25"/>
        <v>9877.8947368421068</v>
      </c>
      <c r="CZ28" s="191">
        <f t="shared" si="25"/>
        <v>12293.62712195122</v>
      </c>
      <c r="DA28" s="191">
        <f t="shared" si="25"/>
        <v>11258.066666666668</v>
      </c>
      <c r="DB28" s="191">
        <f t="shared" si="25"/>
        <v>10209.716756756756</v>
      </c>
      <c r="DC28" s="191">
        <f t="shared" si="25"/>
        <v>11342.529365853658</v>
      </c>
      <c r="DD28" s="191">
        <f t="shared" si="25"/>
        <v>9601.0231578947369</v>
      </c>
      <c r="DE28" s="191">
        <f t="shared" si="25"/>
        <v>8789.9768205128203</v>
      </c>
      <c r="DF28" s="191">
        <f t="shared" si="25"/>
        <v>9369.648000000001</v>
      </c>
      <c r="DG28" s="191">
        <f t="shared" si="25"/>
        <v>12066.698051282052</v>
      </c>
      <c r="DH28" s="191">
        <f t="shared" si="25"/>
        <v>13504.799999999997</v>
      </c>
      <c r="DI28" s="191">
        <f t="shared" si="25"/>
        <v>11515.591578947369</v>
      </c>
      <c r="DJ28" s="191">
        <f t="shared" si="25"/>
        <v>10941.744615384616</v>
      </c>
      <c r="DK28" s="191">
        <f t="shared" si="25"/>
        <v>10879.35</v>
      </c>
      <c r="DL28" s="191">
        <f t="shared" si="25"/>
        <v>11368.658871794873</v>
      </c>
      <c r="DM28" s="191">
        <f t="shared" si="25"/>
        <v>11784.273846153847</v>
      </c>
      <c r="DN28" s="191">
        <f t="shared" si="25"/>
        <v>10070.798222222224</v>
      </c>
      <c r="DO28" s="191">
        <f t="shared" si="25"/>
        <v>11015.190439024391</v>
      </c>
      <c r="DP28" s="191">
        <f t="shared" si="25"/>
        <v>9759.36</v>
      </c>
      <c r="DQ28" s="191">
        <f t="shared" si="25"/>
        <v>9426.342439024389</v>
      </c>
      <c r="DR28" s="191">
        <f t="shared" si="25"/>
        <v>9181.5031578947383</v>
      </c>
      <c r="DS28" s="191">
        <f t="shared" si="25"/>
        <v>12059.399794871797</v>
      </c>
      <c r="DT28" s="191">
        <f t="shared" si="25"/>
        <v>13476.180292682926</v>
      </c>
      <c r="DU28" s="191">
        <f t="shared" si="25"/>
        <v>11530.117894736841</v>
      </c>
      <c r="DV28" s="191">
        <f t="shared" si="25"/>
        <v>11493.399794871795</v>
      </c>
      <c r="DW28" s="191">
        <f t="shared" si="25"/>
        <v>10577.376</v>
      </c>
      <c r="DX28" s="191">
        <f t="shared" si="25"/>
        <v>11416.709743589745</v>
      </c>
      <c r="DY28" s="191">
        <f t="shared" si="25"/>
        <v>12325.679999999998</v>
      </c>
      <c r="DZ28" s="191">
        <f t="shared" si="25"/>
        <v>10162.24</v>
      </c>
      <c r="EA28" s="191">
        <f t="shared" si="25"/>
        <v>10678.303589743589</v>
      </c>
      <c r="EB28" s="191">
        <f t="shared" si="25"/>
        <v>9910.1431578947377</v>
      </c>
      <c r="EC28" s="191">
        <f t="shared" si="25"/>
        <v>9691.1244878048765</v>
      </c>
      <c r="ED28" s="191">
        <f t="shared" si="25"/>
        <v>9372.9600000000009</v>
      </c>
      <c r="EE28" s="191">
        <f t="shared" si="25"/>
        <v>12572.99794871795</v>
      </c>
      <c r="EF28" s="191">
        <f t="shared" si="25"/>
        <v>12928.236487804877</v>
      </c>
      <c r="EG28" s="191">
        <f t="shared" si="25"/>
        <v>11551.907368421054</v>
      </c>
      <c r="EH28" s="191">
        <f t="shared" si="25"/>
        <v>12052.419512195122</v>
      </c>
      <c r="EI28" s="191">
        <f t="shared" si="25"/>
        <v>10252.964210526317</v>
      </c>
      <c r="EJ28" s="191">
        <f t="shared" si="25"/>
        <v>11464.760615384617</v>
      </c>
    </row>
    <row r="29" spans="1:140" ht="13.65" customHeight="1" x14ac:dyDescent="0.2">
      <c r="A29" s="441" t="s">
        <v>136</v>
      </c>
      <c r="B29" s="304"/>
      <c r="C29" s="191">
        <f t="shared" ref="C29:Q29" ca="1" si="26">C10-C48</f>
        <v>-0.53131868131868032</v>
      </c>
      <c r="D29" s="191">
        <f t="shared" ca="1" si="26"/>
        <v>-0.88448780487804513</v>
      </c>
      <c r="E29" s="305">
        <f t="shared" ca="1" si="26"/>
        <v>-0.80014890969968988</v>
      </c>
      <c r="F29" s="191">
        <f t="shared" si="26"/>
        <v>-1.0119487179487194</v>
      </c>
      <c r="G29" s="191">
        <f t="shared" si="26"/>
        <v>-1.0232307692307749</v>
      </c>
      <c r="H29" s="191">
        <f t="shared" si="26"/>
        <v>-1.0006666666666639</v>
      </c>
      <c r="I29" s="191">
        <f t="shared" si="26"/>
        <v>3.6585365855046348E-5</v>
      </c>
      <c r="J29" s="191">
        <f t="shared" si="26"/>
        <v>7.3170731710092696E-5</v>
      </c>
      <c r="K29" s="191">
        <f t="shared" si="26"/>
        <v>0</v>
      </c>
      <c r="L29" s="191">
        <f t="shared" si="26"/>
        <v>1.9256410256410561E-2</v>
      </c>
      <c r="M29" s="191">
        <f t="shared" si="26"/>
        <v>0</v>
      </c>
      <c r="N29" s="191">
        <f t="shared" si="26"/>
        <v>6.4188034188035203E-3</v>
      </c>
      <c r="O29" s="191">
        <f t="shared" si="26"/>
        <v>-0.3380149572649529</v>
      </c>
      <c r="P29" s="191">
        <f t="shared" si="26"/>
        <v>-1.0323589743589743</v>
      </c>
      <c r="Q29" s="191">
        <f t="shared" si="26"/>
        <v>-4.3589743589933505E-4</v>
      </c>
      <c r="R29" s="191">
        <f t="shared" si="22"/>
        <v>1.8750000000004263E-2</v>
      </c>
      <c r="S29" s="191">
        <f t="shared" si="22"/>
        <v>6.5789473684212396E-3</v>
      </c>
      <c r="T29" s="191">
        <f t="shared" si="22"/>
        <v>0</v>
      </c>
      <c r="U29" s="191">
        <f t="shared" si="22"/>
        <v>1.9736842105263719E-2</v>
      </c>
      <c r="V29" s="191">
        <f t="shared" si="22"/>
        <v>0</v>
      </c>
      <c r="W29" s="305">
        <f t="shared" si="22"/>
        <v>-0.24067584440836143</v>
      </c>
      <c r="X29" s="191">
        <f t="shared" si="22"/>
        <v>-0.20882781195781064</v>
      </c>
      <c r="Y29" s="191">
        <f t="shared" si="22"/>
        <v>-0.23735418266408104</v>
      </c>
      <c r="Z29" s="191">
        <f t="shared" si="22"/>
        <v>-0.20722465810773372</v>
      </c>
      <c r="AA29" s="191">
        <f t="shared" si="22"/>
        <v>-0.2088751769543471</v>
      </c>
      <c r="AB29" s="191">
        <f t="shared" si="22"/>
        <v>-0.21045512244638331</v>
      </c>
      <c r="AC29" s="357">
        <f t="shared" ca="1" si="22"/>
        <v>-0.22011329494243981</v>
      </c>
      <c r="AD29" s="301"/>
      <c r="AE29" s="302"/>
      <c r="AG29" s="191">
        <f t="shared" si="23"/>
        <v>10019.310564102565</v>
      </c>
      <c r="AH29" s="191">
        <f t="shared" ref="AH29:AV29" si="27">AH10*AH$5</f>
        <v>8623.9217777777776</v>
      </c>
      <c r="AI29" s="191">
        <f t="shared" si="27"/>
        <v>9995.95024390244</v>
      </c>
      <c r="AJ29" s="191">
        <f t="shared" si="27"/>
        <v>7728</v>
      </c>
      <c r="AK29" s="191">
        <f t="shared" si="27"/>
        <v>7295.7979487179491</v>
      </c>
      <c r="AL29" s="191">
        <f t="shared" si="27"/>
        <v>8199.9000000000015</v>
      </c>
      <c r="AM29" s="191">
        <f t="shared" si="27"/>
        <v>11807.797948717949</v>
      </c>
      <c r="AN29" s="191">
        <f t="shared" si="27"/>
        <v>13523.849230769232</v>
      </c>
      <c r="AO29" s="191">
        <f t="shared" si="27"/>
        <v>12052.800000000001</v>
      </c>
      <c r="AP29" s="191">
        <f t="shared" si="27"/>
        <v>11092.144615384617</v>
      </c>
      <c r="AQ29" s="191">
        <f t="shared" si="27"/>
        <v>9140.21052631579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9416.0782222222224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9024.0480000000007</v>
      </c>
      <c r="AY29" s="191">
        <f t="shared" si="24"/>
        <v>13287.762871794876</v>
      </c>
      <c r="AZ29" s="191">
        <f t="shared" si="24"/>
        <v>15034.839804878049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11226.065846153848</v>
      </c>
      <c r="BF29" s="191">
        <f t="shared" si="24"/>
        <v>10155.740717948716</v>
      </c>
      <c r="BG29" s="191">
        <f t="shared" si="24"/>
        <v>10088.118564102564</v>
      </c>
      <c r="BH29" s="191">
        <f t="shared" si="24"/>
        <v>9505.4399999999987</v>
      </c>
      <c r="BI29" s="191">
        <f t="shared" si="24"/>
        <v>8707.1976585365846</v>
      </c>
      <c r="BJ29" s="191">
        <f t="shared" si="24"/>
        <v>8997.6</v>
      </c>
      <c r="BK29" s="191">
        <f t="shared" si="24"/>
        <v>13384.508307692309</v>
      </c>
      <c r="BL29" s="191">
        <f t="shared" si="24"/>
        <v>13904.249560975608</v>
      </c>
      <c r="BM29" s="191">
        <f t="shared" si="24"/>
        <v>12082.408421052633</v>
      </c>
      <c r="BN29" s="191">
        <f t="shared" si="24"/>
        <v>12117.719414634146</v>
      </c>
      <c r="BO29" s="191">
        <f t="shared" si="24"/>
        <v>9970.2821052631589</v>
      </c>
      <c r="BP29" s="191">
        <f t="shared" si="24"/>
        <v>11817.400410256412</v>
      </c>
      <c r="BQ29" s="191">
        <f t="shared" si="24"/>
        <v>11828.716097560975</v>
      </c>
      <c r="BR29" s="191">
        <f t="shared" si="24"/>
        <v>9679.8826666666664</v>
      </c>
      <c r="BS29" s="191">
        <f t="shared" si="24"/>
        <v>10279.859282051282</v>
      </c>
      <c r="BT29" s="191">
        <f t="shared" si="24"/>
        <v>10153.06105263158</v>
      </c>
      <c r="BU29" s="191">
        <f t="shared" si="24"/>
        <v>8751.4860487804872</v>
      </c>
      <c r="BV29" s="191">
        <f t="shared" si="24"/>
        <v>9269.823157894738</v>
      </c>
      <c r="BW29" s="191">
        <f t="shared" si="24"/>
        <v>13881.841756097561</v>
      </c>
      <c r="BX29" s="191">
        <f t="shared" si="24"/>
        <v>13246.383589743591</v>
      </c>
      <c r="BY29" s="191">
        <f t="shared" si="24"/>
        <v>12078.922105263158</v>
      </c>
      <c r="BZ29" s="191">
        <f t="shared" si="24"/>
        <v>12227.690341463416</v>
      </c>
      <c r="CA29" s="191">
        <f t="shared" si="24"/>
        <v>10153.604210526317</v>
      </c>
      <c r="CB29" s="191">
        <f t="shared" si="24"/>
        <v>12365.258051282051</v>
      </c>
      <c r="CC29" s="191">
        <f t="shared" si="24"/>
        <v>11477.387121951218</v>
      </c>
      <c r="CD29" s="191">
        <f t="shared" si="24"/>
        <v>9841.8026666666665</v>
      </c>
      <c r="CE29" s="191">
        <f t="shared" si="24"/>
        <v>10460.262153846154</v>
      </c>
      <c r="CF29" s="191">
        <f t="shared" si="24"/>
        <v>10804.05</v>
      </c>
      <c r="CG29" s="191">
        <f t="shared" si="24"/>
        <v>8741.4504615384612</v>
      </c>
      <c r="CH29" s="191">
        <f t="shared" si="24"/>
        <v>9527.5200000000023</v>
      </c>
      <c r="CI29" s="191">
        <f t="shared" si="24"/>
        <v>13849.082341463414</v>
      </c>
      <c r="CJ29" s="191">
        <f t="shared" si="24"/>
        <v>13182.608205128206</v>
      </c>
      <c r="CK29" s="191">
        <f t="shared" si="24"/>
        <v>12621.37263157895</v>
      </c>
      <c r="CL29" s="191">
        <f t="shared" si="24"/>
        <v>11873.632195121951</v>
      </c>
      <c r="CM29" s="191">
        <f t="shared" si="24"/>
        <v>10348.837894736842</v>
      </c>
      <c r="CN29" s="191">
        <f t="shared" si="24"/>
        <v>12946.058926829268</v>
      </c>
      <c r="CO29" s="191">
        <f t="shared" si="24"/>
        <v>11117.596923076922</v>
      </c>
      <c r="CP29" s="191">
        <f t="shared" si="24"/>
        <v>10007.438222222223</v>
      </c>
      <c r="CQ29" s="191">
        <f t="shared" si="24"/>
        <v>11105.460512820513</v>
      </c>
      <c r="CR29" s="191">
        <f t="shared" si="24"/>
        <v>10606.031999999999</v>
      </c>
      <c r="CS29" s="191">
        <f t="shared" si="24"/>
        <v>9094.340923076923</v>
      </c>
      <c r="CT29" s="191">
        <f t="shared" si="25"/>
        <v>10233.701052631581</v>
      </c>
      <c r="CU29" s="191">
        <f t="shared" si="25"/>
        <v>13335.51492682927</v>
      </c>
      <c r="CV29" s="191">
        <f t="shared" si="25"/>
        <v>13193.974974358976</v>
      </c>
      <c r="CW29" s="191">
        <f t="shared" si="25"/>
        <v>13243.8</v>
      </c>
      <c r="CX29" s="191">
        <f t="shared" si="25"/>
        <v>11577.136410256411</v>
      </c>
      <c r="CY29" s="191">
        <f t="shared" si="25"/>
        <v>10602.757894736844</v>
      </c>
      <c r="CZ29" s="191">
        <f t="shared" si="25"/>
        <v>13117.64780487805</v>
      </c>
      <c r="DA29" s="191">
        <f t="shared" si="25"/>
        <v>11399.500512820514</v>
      </c>
      <c r="DB29" s="191">
        <f t="shared" si="25"/>
        <v>10530.126486486486</v>
      </c>
      <c r="DC29" s="191">
        <f t="shared" si="25"/>
        <v>11897.349658536587</v>
      </c>
      <c r="DD29" s="191">
        <f t="shared" si="25"/>
        <v>10484.223157894738</v>
      </c>
      <c r="DE29" s="191">
        <f t="shared" si="25"/>
        <v>9901.2867692307682</v>
      </c>
      <c r="DF29" s="191">
        <f t="shared" si="25"/>
        <v>10590.624000000002</v>
      </c>
      <c r="DG29" s="191">
        <f t="shared" si="25"/>
        <v>12984.234461538463</v>
      </c>
      <c r="DH29" s="191">
        <f t="shared" si="25"/>
        <v>14508.629268292681</v>
      </c>
      <c r="DI29" s="191">
        <f t="shared" si="25"/>
        <v>12394.724210526316</v>
      </c>
      <c r="DJ29" s="191">
        <f t="shared" si="25"/>
        <v>11844.134974358974</v>
      </c>
      <c r="DK29" s="191">
        <f t="shared" si="25"/>
        <v>11859.300000000001</v>
      </c>
      <c r="DL29" s="191">
        <f t="shared" si="25"/>
        <v>12333.436307692309</v>
      </c>
      <c r="DM29" s="191">
        <f t="shared" si="25"/>
        <v>12127.183384615386</v>
      </c>
      <c r="DN29" s="191">
        <f t="shared" si="25"/>
        <v>10549.361777777778</v>
      </c>
      <c r="DO29" s="191">
        <f t="shared" si="25"/>
        <v>11728.61131707317</v>
      </c>
      <c r="DP29" s="191">
        <f t="shared" si="25"/>
        <v>10786.080000000002</v>
      </c>
      <c r="DQ29" s="191">
        <f t="shared" si="25"/>
        <v>10728.768</v>
      </c>
      <c r="DR29" s="191">
        <f t="shared" si="25"/>
        <v>10491.776842105264</v>
      </c>
      <c r="DS29" s="191">
        <f t="shared" si="25"/>
        <v>13193.93641025641</v>
      </c>
      <c r="DT29" s="191">
        <f t="shared" si="25"/>
        <v>14724.849365853655</v>
      </c>
      <c r="DU29" s="191">
        <f t="shared" si="25"/>
        <v>12640.800000000001</v>
      </c>
      <c r="DV29" s="191">
        <f t="shared" si="25"/>
        <v>12669.319384615384</v>
      </c>
      <c r="DW29" s="191">
        <f t="shared" si="25"/>
        <v>11750.112000000001</v>
      </c>
      <c r="DX29" s="191">
        <f t="shared" si="25"/>
        <v>12636.530871794872</v>
      </c>
      <c r="DY29" s="191">
        <f t="shared" si="25"/>
        <v>13062.428487804877</v>
      </c>
      <c r="DZ29" s="191">
        <f t="shared" si="25"/>
        <v>10936.718222222224</v>
      </c>
      <c r="EA29" s="191">
        <f t="shared" si="25"/>
        <v>11667.222153846156</v>
      </c>
      <c r="EB29" s="191">
        <f t="shared" si="25"/>
        <v>11209.376842105263</v>
      </c>
      <c r="EC29" s="191">
        <f t="shared" si="25"/>
        <v>11263.397268292681</v>
      </c>
      <c r="ED29" s="191">
        <f t="shared" si="25"/>
        <v>10933.376842105263</v>
      </c>
      <c r="EE29" s="191">
        <f t="shared" si="25"/>
        <v>14105.768205128204</v>
      </c>
      <c r="EF29" s="191">
        <f t="shared" si="25"/>
        <v>14472.5443902439</v>
      </c>
      <c r="EG29" s="191">
        <f t="shared" si="25"/>
        <v>12983.330526315789</v>
      </c>
      <c r="EH29" s="191">
        <f t="shared" si="25"/>
        <v>13602.68019512195</v>
      </c>
      <c r="EI29" s="191">
        <f t="shared" si="25"/>
        <v>11674.218947368423</v>
      </c>
      <c r="EJ29" s="191">
        <f t="shared" si="25"/>
        <v>13006.890871794873</v>
      </c>
    </row>
    <row r="30" spans="1:140" ht="13.65" customHeight="1" x14ac:dyDescent="0.2">
      <c r="A30" s="441" t="s">
        <v>138</v>
      </c>
      <c r="B30" s="280"/>
      <c r="C30" s="191">
        <f t="shared" ca="1" si="22"/>
        <v>-1.1513736263736263</v>
      </c>
      <c r="D30" s="191">
        <f t="shared" ca="1" si="22"/>
        <v>-0.12817073170731419</v>
      </c>
      <c r="E30" s="305">
        <f t="shared" ca="1" si="22"/>
        <v>-0.37251769162762827</v>
      </c>
      <c r="F30" s="191">
        <f t="shared" si="22"/>
        <v>-3.9743589743572727E-3</v>
      </c>
      <c r="G30" s="191">
        <f t="shared" si="22"/>
        <v>-7.282051282047064E-3</v>
      </c>
      <c r="H30" s="191">
        <f t="shared" si="22"/>
        <v>-6.6666666666392871E-4</v>
      </c>
      <c r="I30" s="191">
        <f t="shared" si="22"/>
        <v>-1.6688061617742278E-4</v>
      </c>
      <c r="J30" s="191">
        <f t="shared" si="22"/>
        <v>-4.3902439024279261E-4</v>
      </c>
      <c r="K30" s="191">
        <f t="shared" si="22"/>
        <v>1.0526315789505247E-4</v>
      </c>
      <c r="L30" s="191">
        <f t="shared" si="22"/>
        <v>8.2820512820553915E-3</v>
      </c>
      <c r="M30" s="191">
        <f t="shared" si="22"/>
        <v>1.2500000000059686E-4</v>
      </c>
      <c r="N30" s="191">
        <f>N11-N49</f>
        <v>2.8374381466491627E-3</v>
      </c>
      <c r="O30" s="191">
        <f t="shared" si="22"/>
        <v>-0.52948931623932083</v>
      </c>
      <c r="P30" s="191">
        <f t="shared" si="22"/>
        <v>-0.54466666666666796</v>
      </c>
      <c r="Q30" s="191">
        <f t="shared" si="22"/>
        <v>-0.50005128205128102</v>
      </c>
      <c r="R30" s="191">
        <f t="shared" si="22"/>
        <v>-0.54375000000000284</v>
      </c>
      <c r="S30" s="191">
        <f t="shared" si="22"/>
        <v>3.8976992199089011E-3</v>
      </c>
      <c r="T30" s="191">
        <f t="shared" si="22"/>
        <v>7.6923076917978506E-5</v>
      </c>
      <c r="U30" s="191">
        <f t="shared" si="22"/>
        <v>6.4210526315804373E-3</v>
      </c>
      <c r="V30" s="191">
        <f t="shared" si="22"/>
        <v>5.1951219512247349E-3</v>
      </c>
      <c r="W30" s="305">
        <f t="shared" si="22"/>
        <v>-0.1319879419533585</v>
      </c>
      <c r="X30" s="191">
        <f t="shared" si="22"/>
        <v>-0.5217178348930176</v>
      </c>
      <c r="Y30" s="191">
        <f t="shared" si="22"/>
        <v>-0.63633430362153121</v>
      </c>
      <c r="Z30" s="191">
        <f t="shared" si="22"/>
        <v>-0.72996149521368636</v>
      </c>
      <c r="AA30" s="191">
        <f t="shared" si="22"/>
        <v>-0.99352454791113942</v>
      </c>
      <c r="AB30" s="191">
        <f t="shared" si="22"/>
        <v>-1.0317660671657265</v>
      </c>
      <c r="AC30" s="357">
        <f t="shared" ca="1" si="22"/>
        <v>-0.77430441323354415</v>
      </c>
      <c r="AD30" s="301"/>
      <c r="AE30" s="302"/>
      <c r="AG30" s="191">
        <f t="shared" si="23"/>
        <v>10289.249641025643</v>
      </c>
      <c r="AH30" s="191">
        <f t="shared" ref="AH30:CS33" si="28">AH11*AH$5</f>
        <v>9415.8826666666682</v>
      </c>
      <c r="AI30" s="191">
        <f t="shared" si="28"/>
        <v>10709.880585365854</v>
      </c>
      <c r="AJ30" s="191">
        <f t="shared" si="28"/>
        <v>8832.0387368421052</v>
      </c>
      <c r="AK30" s="191">
        <f t="shared" si="28"/>
        <v>9762.840000000002</v>
      </c>
      <c r="AL30" s="191">
        <f t="shared" si="28"/>
        <v>11300.000000000002</v>
      </c>
      <c r="AM30" s="191">
        <f t="shared" si="28"/>
        <v>11848.801230769232</v>
      </c>
      <c r="AN30" s="191">
        <f t="shared" si="28"/>
        <v>13034.080410256411</v>
      </c>
      <c r="AO30" s="191">
        <f t="shared" si="28"/>
        <v>12117.599999999999</v>
      </c>
      <c r="AP30" s="191">
        <f t="shared" si="28"/>
        <v>10339.942153846154</v>
      </c>
      <c r="AQ30" s="191">
        <f t="shared" si="28"/>
        <v>10932.823578947369</v>
      </c>
      <c r="AR30" s="191">
        <f t="shared" si="28"/>
        <v>11866.308487804879</v>
      </c>
      <c r="AS30" s="191">
        <f t="shared" si="28"/>
        <v>11148.67958974359</v>
      </c>
      <c r="AT30" s="191">
        <f t="shared" si="28"/>
        <v>9856.0391111111112</v>
      </c>
      <c r="AU30" s="191">
        <f t="shared" si="28"/>
        <v>11016.159219512194</v>
      </c>
      <c r="AV30" s="191">
        <f t="shared" si="28"/>
        <v>9384.038736842107</v>
      </c>
      <c r="AW30" s="191">
        <f t="shared" si="28"/>
        <v>10263.776205128208</v>
      </c>
      <c r="AX30" s="191">
        <f t="shared" si="28"/>
        <v>10944.192000000001</v>
      </c>
      <c r="AY30" s="191">
        <f t="shared" si="28"/>
        <v>12091.166974358974</v>
      </c>
      <c r="AZ30" s="191">
        <f t="shared" si="28"/>
        <v>13872</v>
      </c>
      <c r="BA30" s="191">
        <f t="shared" si="28"/>
        <v>11779.718736842105</v>
      </c>
      <c r="BB30" s="191">
        <f t="shared" si="28"/>
        <v>10716.019282051284</v>
      </c>
      <c r="BC30" s="191">
        <f t="shared" si="28"/>
        <v>11246.300000000001</v>
      </c>
      <c r="BD30" s="191">
        <f t="shared" si="28"/>
        <v>11331.753025641026</v>
      </c>
      <c r="BE30" s="191">
        <f t="shared" si="28"/>
        <v>11677.881025641027</v>
      </c>
      <c r="BF30" s="191">
        <f t="shared" si="28"/>
        <v>10580.64</v>
      </c>
      <c r="BG30" s="191">
        <f t="shared" si="28"/>
        <v>10204.553230769232</v>
      </c>
      <c r="BH30" s="191">
        <f t="shared" si="28"/>
        <v>9431.9368421052641</v>
      </c>
      <c r="BI30" s="191">
        <f t="shared" si="28"/>
        <v>10733.902829268292</v>
      </c>
      <c r="BJ30" s="191">
        <f t="shared" si="28"/>
        <v>10543.200000000003</v>
      </c>
      <c r="BK30" s="191">
        <f t="shared" si="28"/>
        <v>12667.892102564103</v>
      </c>
      <c r="BL30" s="191">
        <f t="shared" si="28"/>
        <v>13394.735609756099</v>
      </c>
      <c r="BM30" s="191">
        <f t="shared" si="28"/>
        <v>11837.824000000002</v>
      </c>
      <c r="BN30" s="191">
        <f t="shared" si="28"/>
        <v>11689.060682926829</v>
      </c>
      <c r="BO30" s="191">
        <f t="shared" si="28"/>
        <v>10392.746105263159</v>
      </c>
      <c r="BP30" s="191">
        <f t="shared" si="28"/>
        <v>11385.357128205129</v>
      </c>
      <c r="BQ30" s="191">
        <f t="shared" si="28"/>
        <v>12219.689560975608</v>
      </c>
      <c r="BR30" s="191">
        <f t="shared" si="28"/>
        <v>9958.1973333333335</v>
      </c>
      <c r="BS30" s="191">
        <f t="shared" si="28"/>
        <v>10257.135384615383</v>
      </c>
      <c r="BT30" s="191">
        <f t="shared" si="28"/>
        <v>9891.7793684210537</v>
      </c>
      <c r="BU30" s="191">
        <f t="shared" si="28"/>
        <v>10366.191414634146</v>
      </c>
      <c r="BV30" s="191">
        <f t="shared" si="28"/>
        <v>10594.661894736842</v>
      </c>
      <c r="BW30" s="191">
        <f t="shared" si="28"/>
        <v>13254.218341463415</v>
      </c>
      <c r="BX30" s="191">
        <f t="shared" si="28"/>
        <v>12915.493948717951</v>
      </c>
      <c r="BY30" s="191">
        <f t="shared" si="28"/>
        <v>11893.605052631581</v>
      </c>
      <c r="BZ30" s="191">
        <f t="shared" si="28"/>
        <v>11746.310048780486</v>
      </c>
      <c r="CA30" s="191">
        <f t="shared" si="28"/>
        <v>10446.164210526316</v>
      </c>
      <c r="CB30" s="191">
        <f t="shared" si="28"/>
        <v>11931.203487179488</v>
      </c>
      <c r="CC30" s="191">
        <f t="shared" si="28"/>
        <v>11798.081365853659</v>
      </c>
      <c r="CD30" s="191">
        <f t="shared" si="28"/>
        <v>10007.477333333334</v>
      </c>
      <c r="CE30" s="191">
        <f t="shared" si="28"/>
        <v>10309.833230769233</v>
      </c>
      <c r="CF30" s="191">
        <f t="shared" si="28"/>
        <v>10356.000000000002</v>
      </c>
      <c r="CG30" s="191">
        <f t="shared" si="28"/>
        <v>9989.461948717948</v>
      </c>
      <c r="CH30" s="191">
        <f t="shared" si="28"/>
        <v>10649.861894736843</v>
      </c>
      <c r="CI30" s="191">
        <f t="shared" si="28"/>
        <v>13321.498536585364</v>
      </c>
      <c r="CJ30" s="191">
        <f t="shared" si="28"/>
        <v>12979.597128205131</v>
      </c>
      <c r="CK30" s="191">
        <f t="shared" si="28"/>
        <v>12473.775157894737</v>
      </c>
      <c r="CL30" s="191">
        <f t="shared" si="28"/>
        <v>11344.623414634145</v>
      </c>
      <c r="CM30" s="191">
        <f t="shared" si="28"/>
        <v>10496.425263157895</v>
      </c>
      <c r="CN30" s="191">
        <f t="shared" si="28"/>
        <v>12480.431414634146</v>
      </c>
      <c r="CO30" s="191">
        <f t="shared" si="28"/>
        <v>11361.071384615385</v>
      </c>
      <c r="CP30" s="191">
        <f t="shared" si="28"/>
        <v>10053.198222222221</v>
      </c>
      <c r="CQ30" s="191">
        <f t="shared" si="28"/>
        <v>10795.720205128207</v>
      </c>
      <c r="CR30" s="191">
        <f t="shared" si="28"/>
        <v>9991.7760000000017</v>
      </c>
      <c r="CS30" s="191">
        <f t="shared" si="28"/>
        <v>10037.13682051282</v>
      </c>
      <c r="CT30" s="191">
        <f t="shared" si="25"/>
        <v>11166.82105263158</v>
      </c>
      <c r="CU30" s="191">
        <f t="shared" si="25"/>
        <v>12864.244878048779</v>
      </c>
      <c r="CV30" s="191">
        <f t="shared" si="25"/>
        <v>13050.776820512821</v>
      </c>
      <c r="CW30" s="191">
        <f t="shared" si="25"/>
        <v>13073.700000000003</v>
      </c>
      <c r="CX30" s="191">
        <f t="shared" si="25"/>
        <v>10941.725333333334</v>
      </c>
      <c r="CY30" s="191">
        <f t="shared" si="25"/>
        <v>10558.597894736842</v>
      </c>
      <c r="CZ30" s="191">
        <f t="shared" si="25"/>
        <v>12553.284292682927</v>
      </c>
      <c r="DA30" s="191">
        <f t="shared" si="25"/>
        <v>11436.483487179486</v>
      </c>
      <c r="DB30" s="191">
        <f t="shared" si="25"/>
        <v>10349.863783783783</v>
      </c>
      <c r="DC30" s="191">
        <f t="shared" si="25"/>
        <v>11313.949463414634</v>
      </c>
      <c r="DD30" s="191">
        <f t="shared" si="25"/>
        <v>9637.9587368421053</v>
      </c>
      <c r="DE30" s="191">
        <f t="shared" si="25"/>
        <v>10535.160820512821</v>
      </c>
      <c r="DF30" s="191">
        <f t="shared" si="25"/>
        <v>11243.52</v>
      </c>
      <c r="DG30" s="191">
        <f t="shared" si="25"/>
        <v>12414.970461538462</v>
      </c>
      <c r="DH30" s="191">
        <f t="shared" si="25"/>
        <v>14255.480195121951</v>
      </c>
      <c r="DI30" s="191">
        <f t="shared" si="25"/>
        <v>12098.968421052634</v>
      </c>
      <c r="DJ30" s="191">
        <f t="shared" si="25"/>
        <v>11013.068923076924</v>
      </c>
      <c r="DK30" s="191">
        <f t="shared" si="25"/>
        <v>11556.5</v>
      </c>
      <c r="DL30" s="191">
        <f t="shared" si="25"/>
        <v>11646.243282051282</v>
      </c>
      <c r="DM30" s="191">
        <f t="shared" si="25"/>
        <v>12006.849435897437</v>
      </c>
      <c r="DN30" s="191">
        <f t="shared" si="25"/>
        <v>10186.801777777779</v>
      </c>
      <c r="DO30" s="191">
        <f t="shared" si="25"/>
        <v>10940.67219512195</v>
      </c>
      <c r="DP30" s="191">
        <f t="shared" si="25"/>
        <v>9704.1987368421051</v>
      </c>
      <c r="DQ30" s="191">
        <f t="shared" si="25"/>
        <v>11041.61443902439</v>
      </c>
      <c r="DR30" s="191">
        <f t="shared" si="25"/>
        <v>10845.09557894737</v>
      </c>
      <c r="DS30" s="191">
        <f t="shared" si="25"/>
        <v>12502.376000000002</v>
      </c>
      <c r="DT30" s="191">
        <f t="shared" si="25"/>
        <v>14349.310243902437</v>
      </c>
      <c r="DU30" s="191">
        <f t="shared" si="25"/>
        <v>12180.645052631582</v>
      </c>
      <c r="DV30" s="191">
        <f t="shared" si="25"/>
        <v>11560.180512820512</v>
      </c>
      <c r="DW30" s="191">
        <f t="shared" si="25"/>
        <v>11168.064</v>
      </c>
      <c r="DX30" s="191">
        <f t="shared" si="25"/>
        <v>11726.254153846154</v>
      </c>
      <c r="DY30" s="191">
        <f t="shared" si="25"/>
        <v>12582.033365853658</v>
      </c>
      <c r="DZ30" s="191">
        <f t="shared" si="25"/>
        <v>10253.838222222223</v>
      </c>
      <c r="EA30" s="191">
        <f t="shared" si="25"/>
        <v>10565.561435897438</v>
      </c>
      <c r="EB30" s="191">
        <f t="shared" si="25"/>
        <v>9766.6231578947372</v>
      </c>
      <c r="EC30" s="191">
        <f t="shared" si="25"/>
        <v>11115.950048780487</v>
      </c>
      <c r="ED30" s="191">
        <f t="shared" si="25"/>
        <v>10918.560000000001</v>
      </c>
      <c r="EE30" s="191">
        <f t="shared" si="25"/>
        <v>13121.466256410256</v>
      </c>
      <c r="EF30" s="191">
        <f t="shared" si="25"/>
        <v>13876.914731707315</v>
      </c>
      <c r="EG30" s="191">
        <f t="shared" si="25"/>
        <v>12266.021052631582</v>
      </c>
      <c r="EH30" s="191">
        <f t="shared" si="25"/>
        <v>12109.489756097561</v>
      </c>
      <c r="EI30" s="191">
        <f t="shared" si="25"/>
        <v>10774.497684210528</v>
      </c>
      <c r="EJ30" s="191">
        <f t="shared" si="25"/>
        <v>11802.659282051281</v>
      </c>
    </row>
    <row r="31" spans="1:140" ht="13.65" customHeight="1" x14ac:dyDescent="0.2">
      <c r="A31" s="441" t="s">
        <v>140</v>
      </c>
      <c r="B31" s="280"/>
      <c r="C31" s="191">
        <f t="shared" ca="1" si="22"/>
        <v>0.13093402401431575</v>
      </c>
      <c r="D31" s="191">
        <f t="shared" ca="1" si="22"/>
        <v>-0.55843902439024262</v>
      </c>
      <c r="E31" s="305">
        <f t="shared" ca="1" si="22"/>
        <v>-0.39381262477123968</v>
      </c>
      <c r="F31" s="191">
        <f t="shared" si="22"/>
        <v>1.9572649572658918E-3</v>
      </c>
      <c r="G31" s="191">
        <f t="shared" si="22"/>
        <v>3.6923076923081055E-3</v>
      </c>
      <c r="H31" s="191">
        <f t="shared" si="22"/>
        <v>2.2222222222012533E-4</v>
      </c>
      <c r="I31" s="191">
        <f t="shared" si="22"/>
        <v>-9.3709884467330085E-5</v>
      </c>
      <c r="J31" s="191">
        <f t="shared" si="22"/>
        <v>-2.9268292682971264E-4</v>
      </c>
      <c r="K31" s="191">
        <f t="shared" si="22"/>
        <v>1.0526315789149976E-4</v>
      </c>
      <c r="L31" s="191">
        <f t="shared" si="22"/>
        <v>7.4871794871818054E-3</v>
      </c>
      <c r="M31" s="191">
        <f t="shared" si="22"/>
        <v>1.2500000000059686E-4</v>
      </c>
      <c r="N31" s="191">
        <f>N12-N50</f>
        <v>2.5724808816924849E-3</v>
      </c>
      <c r="O31" s="191">
        <f t="shared" si="22"/>
        <v>-0.52329380341880949</v>
      </c>
      <c r="P31" s="191">
        <f t="shared" si="22"/>
        <v>-0.52620512820513454</v>
      </c>
      <c r="Q31" s="191">
        <f t="shared" si="22"/>
        <v>-0.50005128205128102</v>
      </c>
      <c r="R31" s="191">
        <f t="shared" si="22"/>
        <v>-0.54362499999999514</v>
      </c>
      <c r="S31" s="191">
        <f t="shared" si="22"/>
        <v>6.6769033277402912E-3</v>
      </c>
      <c r="T31" s="191">
        <f t="shared" si="22"/>
        <v>7.6923076925083933E-5</v>
      </c>
      <c r="U31" s="191">
        <f t="shared" si="22"/>
        <v>1.036842105263247E-2</v>
      </c>
      <c r="V31" s="191">
        <f t="shared" si="22"/>
        <v>9.5853658536597663E-3</v>
      </c>
      <c r="W31" s="305">
        <f t="shared" si="22"/>
        <v>-0.12884082438564093</v>
      </c>
      <c r="X31" s="191">
        <f t="shared" si="22"/>
        <v>-0.52238004681537475</v>
      </c>
      <c r="Y31" s="191">
        <f t="shared" si="22"/>
        <v>-0.52271296254886579</v>
      </c>
      <c r="Z31" s="191">
        <f t="shared" si="22"/>
        <v>-0.52170040066039647</v>
      </c>
      <c r="AA31" s="191">
        <f t="shared" si="22"/>
        <v>-0.52315252054330941</v>
      </c>
      <c r="AB31" s="191">
        <f t="shared" si="22"/>
        <v>-0.52241850767887144</v>
      </c>
      <c r="AC31" s="357">
        <f t="shared" ca="1" si="22"/>
        <v>-0.47791690467080272</v>
      </c>
      <c r="AD31" s="301"/>
      <c r="AE31" s="302"/>
      <c r="AG31" s="191">
        <f t="shared" si="23"/>
        <v>8930.9255384615408</v>
      </c>
      <c r="AH31" s="191">
        <f t="shared" si="28"/>
        <v>8271.9608888888888</v>
      </c>
      <c r="AI31" s="191">
        <f t="shared" si="28"/>
        <v>9485.940292682928</v>
      </c>
      <c r="AJ31" s="191">
        <f t="shared" si="28"/>
        <v>8648.1355789473673</v>
      </c>
      <c r="AK31" s="191">
        <f t="shared" si="28"/>
        <v>9070.9517948717967</v>
      </c>
      <c r="AL31" s="191">
        <f t="shared" si="28"/>
        <v>10100.000000000002</v>
      </c>
      <c r="AM31" s="191">
        <f t="shared" si="28"/>
        <v>11866.75282051282</v>
      </c>
      <c r="AN31" s="191">
        <f t="shared" si="28"/>
        <v>13034.080410256411</v>
      </c>
      <c r="AO31" s="191">
        <f t="shared" si="28"/>
        <v>11314.848000000002</v>
      </c>
      <c r="AP31" s="191">
        <f t="shared" si="28"/>
        <v>9963.9614358974359</v>
      </c>
      <c r="AQ31" s="191">
        <f t="shared" si="28"/>
        <v>9548.3014736842106</v>
      </c>
      <c r="AR31" s="191">
        <f t="shared" si="28"/>
        <v>10955.816780487805</v>
      </c>
      <c r="AS31" s="191">
        <f t="shared" si="28"/>
        <v>10097.884923076923</v>
      </c>
      <c r="AT31" s="191">
        <f t="shared" si="28"/>
        <v>9328.0391111111112</v>
      </c>
      <c r="AU31" s="191">
        <f t="shared" si="28"/>
        <v>10608.149268292684</v>
      </c>
      <c r="AV31" s="191">
        <f t="shared" si="28"/>
        <v>9384.038736842107</v>
      </c>
      <c r="AW31" s="191">
        <f t="shared" si="28"/>
        <v>10160.640000000001</v>
      </c>
      <c r="AX31" s="191">
        <f t="shared" si="28"/>
        <v>10560.000000000002</v>
      </c>
      <c r="AY31" s="191">
        <f t="shared" si="28"/>
        <v>11893.313846153846</v>
      </c>
      <c r="AZ31" s="191">
        <f t="shared" si="28"/>
        <v>13872</v>
      </c>
      <c r="BA31" s="191">
        <f t="shared" si="28"/>
        <v>11855.797894736843</v>
      </c>
      <c r="BB31" s="191">
        <f t="shared" si="28"/>
        <v>9682.067487179489</v>
      </c>
      <c r="BC31" s="191">
        <f t="shared" si="28"/>
        <v>10128.799999999999</v>
      </c>
      <c r="BD31" s="191">
        <f t="shared" si="28"/>
        <v>10588.111794871795</v>
      </c>
      <c r="BE31" s="191">
        <f t="shared" si="28"/>
        <v>10611.098256410258</v>
      </c>
      <c r="BF31" s="191">
        <f t="shared" si="28"/>
        <v>10046.835692307692</v>
      </c>
      <c r="BG31" s="191">
        <f t="shared" si="28"/>
        <v>9858.6910769230763</v>
      </c>
      <c r="BH31" s="191">
        <f t="shared" si="28"/>
        <v>9465.0955789473683</v>
      </c>
      <c r="BI31" s="191">
        <f t="shared" si="28"/>
        <v>10669.37912195122</v>
      </c>
      <c r="BJ31" s="191">
        <f t="shared" si="28"/>
        <v>10212.038736842107</v>
      </c>
      <c r="BK31" s="191">
        <f t="shared" si="28"/>
        <v>12510.810666666668</v>
      </c>
      <c r="BL31" s="191">
        <f t="shared" si="28"/>
        <v>13449.519999999999</v>
      </c>
      <c r="BM31" s="191">
        <f t="shared" si="28"/>
        <v>11964.745263157894</v>
      </c>
      <c r="BN31" s="191">
        <f t="shared" si="28"/>
        <v>10603.780682926828</v>
      </c>
      <c r="BO31" s="191">
        <f t="shared" si="28"/>
        <v>9406.3705263157899</v>
      </c>
      <c r="BP31" s="191">
        <f t="shared" si="28"/>
        <v>10693.536410256411</v>
      </c>
      <c r="BQ31" s="191">
        <f t="shared" si="28"/>
        <v>11157.665560975609</v>
      </c>
      <c r="BR31" s="191">
        <f t="shared" si="28"/>
        <v>9500.48</v>
      </c>
      <c r="BS31" s="191">
        <f t="shared" si="28"/>
        <v>9960.2882051282068</v>
      </c>
      <c r="BT31" s="191">
        <f t="shared" si="28"/>
        <v>9980.3014736842124</v>
      </c>
      <c r="BU31" s="191">
        <f t="shared" si="28"/>
        <v>10357.548292682926</v>
      </c>
      <c r="BV31" s="191">
        <f t="shared" si="28"/>
        <v>10318.661894736844</v>
      </c>
      <c r="BW31" s="191">
        <f t="shared" si="28"/>
        <v>13172.598439024387</v>
      </c>
      <c r="BX31" s="191">
        <f t="shared" si="28"/>
        <v>13043.391794871797</v>
      </c>
      <c r="BY31" s="191">
        <f t="shared" si="28"/>
        <v>12098.387368421054</v>
      </c>
      <c r="BZ31" s="191">
        <f t="shared" si="28"/>
        <v>10722.11063414634</v>
      </c>
      <c r="CA31" s="191">
        <f t="shared" si="28"/>
        <v>9514.4463157894734</v>
      </c>
      <c r="CB31" s="191">
        <f t="shared" si="28"/>
        <v>11275.980512820513</v>
      </c>
      <c r="CC31" s="191">
        <f t="shared" si="28"/>
        <v>10855.780292682926</v>
      </c>
      <c r="CD31" s="191">
        <f t="shared" si="28"/>
        <v>9616.561777777777</v>
      </c>
      <c r="CE31" s="191">
        <f t="shared" si="28"/>
        <v>10080.531076923078</v>
      </c>
      <c r="CF31" s="191">
        <f t="shared" si="28"/>
        <v>10520</v>
      </c>
      <c r="CG31" s="191">
        <f t="shared" si="28"/>
        <v>10059.976410256411</v>
      </c>
      <c r="CH31" s="191">
        <f t="shared" si="28"/>
        <v>10443.878736842107</v>
      </c>
      <c r="CI31" s="191">
        <f t="shared" si="28"/>
        <v>13338.057365853658</v>
      </c>
      <c r="CJ31" s="191">
        <f t="shared" si="28"/>
        <v>13201.225025641026</v>
      </c>
      <c r="CK31" s="191">
        <f t="shared" si="28"/>
        <v>12784.774736842108</v>
      </c>
      <c r="CL31" s="191">
        <f t="shared" si="28"/>
        <v>10427.228682926829</v>
      </c>
      <c r="CM31" s="191">
        <f t="shared" si="28"/>
        <v>9630.6955789473704</v>
      </c>
      <c r="CN31" s="191">
        <f t="shared" si="28"/>
        <v>11883.467707317073</v>
      </c>
      <c r="CO31" s="191">
        <f t="shared" si="28"/>
        <v>10563.797128205129</v>
      </c>
      <c r="CP31" s="191">
        <f t="shared" si="28"/>
        <v>9750.4391111111108</v>
      </c>
      <c r="CQ31" s="191">
        <f t="shared" si="28"/>
        <v>10650.70030769231</v>
      </c>
      <c r="CR31" s="191">
        <f t="shared" si="28"/>
        <v>10233.696</v>
      </c>
      <c r="CS31" s="191">
        <f t="shared" si="28"/>
        <v>10186.79446153846</v>
      </c>
      <c r="CT31" s="191">
        <f t="shared" si="25"/>
        <v>11032.218947368423</v>
      </c>
      <c r="CU31" s="191">
        <f t="shared" si="25"/>
        <v>12966.183999999999</v>
      </c>
      <c r="CV31" s="191">
        <f t="shared" si="25"/>
        <v>13348.115692307692</v>
      </c>
      <c r="CW31" s="191">
        <f t="shared" si="25"/>
        <v>13469.1</v>
      </c>
      <c r="CX31" s="191">
        <f t="shared" si="25"/>
        <v>10106.802871794871</v>
      </c>
      <c r="CY31" s="191">
        <f t="shared" si="25"/>
        <v>9727.6926315789478</v>
      </c>
      <c r="CZ31" s="191">
        <f t="shared" si="25"/>
        <v>11999.349658536587</v>
      </c>
      <c r="DA31" s="191">
        <f t="shared" si="25"/>
        <v>10635.381743589745</v>
      </c>
      <c r="DB31" s="191">
        <f t="shared" si="25"/>
        <v>10040.370810810813</v>
      </c>
      <c r="DC31" s="191">
        <f t="shared" si="25"/>
        <v>11162.959609756099</v>
      </c>
      <c r="DD31" s="191">
        <f t="shared" si="25"/>
        <v>9873.4981052631592</v>
      </c>
      <c r="DE31" s="191">
        <f t="shared" si="25"/>
        <v>10695.15712820513</v>
      </c>
      <c r="DF31" s="191">
        <f t="shared" si="25"/>
        <v>11105.471999999998</v>
      </c>
      <c r="DG31" s="191">
        <f t="shared" si="25"/>
        <v>12516.789333333332</v>
      </c>
      <c r="DH31" s="191">
        <f t="shared" si="25"/>
        <v>14586.10946341463</v>
      </c>
      <c r="DI31" s="191">
        <f t="shared" si="25"/>
        <v>12471.713684210526</v>
      </c>
      <c r="DJ31" s="191">
        <f t="shared" si="25"/>
        <v>10174.579282051283</v>
      </c>
      <c r="DK31" s="191">
        <f t="shared" si="25"/>
        <v>10649.6</v>
      </c>
      <c r="DL31" s="191">
        <f t="shared" si="25"/>
        <v>11132.906871794872</v>
      </c>
      <c r="DM31" s="191">
        <f t="shared" si="25"/>
        <v>11163.245333333334</v>
      </c>
      <c r="DN31" s="191">
        <f t="shared" si="25"/>
        <v>9884.3164444444446</v>
      </c>
      <c r="DO31" s="191">
        <f t="shared" si="25"/>
        <v>10795.603512195121</v>
      </c>
      <c r="DP31" s="191">
        <f t="shared" si="25"/>
        <v>9939.7768421052642</v>
      </c>
      <c r="DQ31" s="191">
        <f t="shared" si="25"/>
        <v>11207.560975609756</v>
      </c>
      <c r="DR31" s="191">
        <f t="shared" si="25"/>
        <v>10716.063157894738</v>
      </c>
      <c r="DS31" s="191">
        <f t="shared" si="25"/>
        <v>12604.194871794873</v>
      </c>
      <c r="DT31" s="191">
        <f t="shared" si="25"/>
        <v>14683.820487804876</v>
      </c>
      <c r="DU31" s="191">
        <f t="shared" si="25"/>
        <v>12557.457684210527</v>
      </c>
      <c r="DV31" s="191">
        <f t="shared" si="25"/>
        <v>10681.959794871796</v>
      </c>
      <c r="DW31" s="191">
        <f t="shared" si="25"/>
        <v>10297.632000000001</v>
      </c>
      <c r="DX31" s="191">
        <f t="shared" si="25"/>
        <v>11209.38912820513</v>
      </c>
      <c r="DY31" s="191">
        <f t="shared" si="25"/>
        <v>11704.276097560976</v>
      </c>
      <c r="DZ31" s="191">
        <f t="shared" si="25"/>
        <v>9951.0008888888897</v>
      </c>
      <c r="EA31" s="191">
        <f t="shared" si="25"/>
        <v>10426.460717948719</v>
      </c>
      <c r="EB31" s="191">
        <f t="shared" si="25"/>
        <v>10006.055578947369</v>
      </c>
      <c r="EC31" s="191">
        <f t="shared" si="25"/>
        <v>11286.086048780488</v>
      </c>
      <c r="ED31" s="191">
        <f t="shared" si="25"/>
        <v>10786.080000000002</v>
      </c>
      <c r="EE31" s="191">
        <f t="shared" si="25"/>
        <v>13227.245948717951</v>
      </c>
      <c r="EF31" s="191">
        <f t="shared" si="25"/>
        <v>14202.332097560973</v>
      </c>
      <c r="EG31" s="191">
        <f t="shared" si="25"/>
        <v>12643.162947368422</v>
      </c>
      <c r="EH31" s="191">
        <f t="shared" si="25"/>
        <v>11191.539512195122</v>
      </c>
      <c r="EI31" s="191">
        <f t="shared" si="25"/>
        <v>9932.5524210526328</v>
      </c>
      <c r="EJ31" s="191">
        <f t="shared" si="25"/>
        <v>11285.495384615386</v>
      </c>
    </row>
    <row r="32" spans="1:140" ht="13.65" customHeight="1" x14ac:dyDescent="0.2">
      <c r="A32" s="441" t="s">
        <v>139</v>
      </c>
      <c r="B32" s="304"/>
      <c r="C32" s="191">
        <f t="shared" ca="1" si="22"/>
        <v>-0.10807692307692207</v>
      </c>
      <c r="D32" s="191">
        <f t="shared" ca="1" si="22"/>
        <v>-0.1288780487804857</v>
      </c>
      <c r="E32" s="305">
        <f t="shared" ca="1" si="22"/>
        <v>-0.12391061577664786</v>
      </c>
      <c r="F32" s="191">
        <f t="shared" si="22"/>
        <v>1.9572649572658918E-3</v>
      </c>
      <c r="G32" s="191">
        <f t="shared" si="22"/>
        <v>3.6923076923081055E-3</v>
      </c>
      <c r="H32" s="191">
        <f t="shared" si="22"/>
        <v>2.2222222222012533E-4</v>
      </c>
      <c r="I32" s="191">
        <f t="shared" si="22"/>
        <v>-9.3709884467330085E-5</v>
      </c>
      <c r="J32" s="191">
        <f t="shared" si="22"/>
        <v>-2.9268292682971264E-4</v>
      </c>
      <c r="K32" s="191">
        <f t="shared" si="22"/>
        <v>1.0526315789149976E-4</v>
      </c>
      <c r="L32" s="191">
        <f t="shared" si="22"/>
        <v>-2.9282051282056187E-2</v>
      </c>
      <c r="M32" s="191">
        <f t="shared" si="22"/>
        <v>3.7499999999823785E-4</v>
      </c>
      <c r="N32" s="191">
        <f>N13-N51</f>
        <v>-9.6005960413911851E-3</v>
      </c>
      <c r="O32" s="191">
        <f t="shared" si="22"/>
        <v>-0.52302884615384926</v>
      </c>
      <c r="P32" s="191">
        <f t="shared" si="22"/>
        <v>-0.52541025641026096</v>
      </c>
      <c r="Q32" s="191">
        <f t="shared" si="22"/>
        <v>-0.50005128205128102</v>
      </c>
      <c r="R32" s="191">
        <f t="shared" si="22"/>
        <v>-0.54362499999999514</v>
      </c>
      <c r="S32" s="191">
        <f t="shared" si="22"/>
        <v>6.5828862337191651E-3</v>
      </c>
      <c r="T32" s="191">
        <f t="shared" si="22"/>
        <v>-2.0512820512763597E-4</v>
      </c>
      <c r="U32" s="191">
        <f t="shared" si="22"/>
        <v>1.036842105263247E-2</v>
      </c>
      <c r="V32" s="191">
        <f t="shared" si="22"/>
        <v>9.5853658536597663E-3</v>
      </c>
      <c r="W32" s="305">
        <f t="shared" si="22"/>
        <v>-0.1317929208639228</v>
      </c>
      <c r="X32" s="191">
        <f t="shared" si="22"/>
        <v>-0.5223975309908937</v>
      </c>
      <c r="Y32" s="191">
        <f t="shared" si="22"/>
        <v>-0.63605183516623853</v>
      </c>
      <c r="Z32" s="191">
        <f t="shared" si="22"/>
        <v>-0.7300372056906248</v>
      </c>
      <c r="AA32" s="191">
        <f t="shared" si="22"/>
        <v>-0.99372811363292257</v>
      </c>
      <c r="AB32" s="191">
        <f t="shared" si="22"/>
        <v>-1.0300407406507439</v>
      </c>
      <c r="AC32" s="357">
        <f t="shared" ca="1" si="22"/>
        <v>-0.77104124561376253</v>
      </c>
      <c r="AD32" s="301"/>
      <c r="AE32" s="302"/>
      <c r="AF32" s="302"/>
      <c r="AG32" s="191">
        <f t="shared" si="23"/>
        <v>8930.9255384615408</v>
      </c>
      <c r="AH32" s="191">
        <f t="shared" si="28"/>
        <v>8271.9608888888888</v>
      </c>
      <c r="AI32" s="191">
        <f t="shared" si="28"/>
        <v>9485.940292682928</v>
      </c>
      <c r="AJ32" s="191">
        <f t="shared" si="28"/>
        <v>8648.1355789473673</v>
      </c>
      <c r="AK32" s="191">
        <f t="shared" si="28"/>
        <v>9002.2787692307684</v>
      </c>
      <c r="AL32" s="191">
        <f t="shared" si="28"/>
        <v>10100.1</v>
      </c>
      <c r="AM32" s="191">
        <f t="shared" si="28"/>
        <v>12262.160205128206</v>
      </c>
      <c r="AN32" s="191">
        <f t="shared" si="28"/>
        <v>13425.919589743591</v>
      </c>
      <c r="AO32" s="191">
        <f t="shared" si="28"/>
        <v>11314.848000000002</v>
      </c>
      <c r="AP32" s="191">
        <f t="shared" si="28"/>
        <v>9963.9614358974359</v>
      </c>
      <c r="AQ32" s="191">
        <f t="shared" si="28"/>
        <v>9548.3014736842106</v>
      </c>
      <c r="AR32" s="191">
        <f t="shared" si="28"/>
        <v>10955.816780487805</v>
      </c>
      <c r="AS32" s="191">
        <f t="shared" si="28"/>
        <v>10097.884923076923</v>
      </c>
      <c r="AT32" s="191">
        <f t="shared" si="28"/>
        <v>9328.0391111111112</v>
      </c>
      <c r="AU32" s="191">
        <f t="shared" si="28"/>
        <v>10608.149268292684</v>
      </c>
      <c r="AV32" s="191">
        <f t="shared" si="28"/>
        <v>9567.9031578947379</v>
      </c>
      <c r="AW32" s="191">
        <f t="shared" si="28"/>
        <v>10122.897435897436</v>
      </c>
      <c r="AX32" s="191">
        <f t="shared" si="28"/>
        <v>10560.000000000002</v>
      </c>
      <c r="AY32" s="191">
        <f t="shared" si="28"/>
        <v>11813.968205128207</v>
      </c>
      <c r="AZ32" s="191">
        <f t="shared" si="28"/>
        <v>14687.999999999996</v>
      </c>
      <c r="BA32" s="191">
        <f t="shared" si="28"/>
        <v>11855.797894736843</v>
      </c>
      <c r="BB32" s="191">
        <f t="shared" si="28"/>
        <v>9682.067487179489</v>
      </c>
      <c r="BC32" s="191">
        <f t="shared" si="28"/>
        <v>10128.799999999999</v>
      </c>
      <c r="BD32" s="191">
        <f t="shared" si="28"/>
        <v>10588.111794871795</v>
      </c>
      <c r="BE32" s="191">
        <f t="shared" si="28"/>
        <v>10578.361230769231</v>
      </c>
      <c r="BF32" s="191">
        <f t="shared" si="28"/>
        <v>10016.591794871794</v>
      </c>
      <c r="BG32" s="191">
        <f t="shared" si="28"/>
        <v>9828.562871794873</v>
      </c>
      <c r="BH32" s="191">
        <f t="shared" si="28"/>
        <v>9619.6555789473678</v>
      </c>
      <c r="BI32" s="191">
        <f t="shared" si="28"/>
        <v>10593.520975609756</v>
      </c>
      <c r="BJ32" s="191">
        <f t="shared" si="28"/>
        <v>10175.141894736844</v>
      </c>
      <c r="BK32" s="191">
        <f t="shared" si="28"/>
        <v>12377.842256410257</v>
      </c>
      <c r="BL32" s="191">
        <f t="shared" si="28"/>
        <v>14186.39395121951</v>
      </c>
      <c r="BM32" s="191">
        <f t="shared" si="28"/>
        <v>11914.813473684211</v>
      </c>
      <c r="BN32" s="191">
        <f t="shared" si="28"/>
        <v>10563.289170731709</v>
      </c>
      <c r="BO32" s="191">
        <f t="shared" si="28"/>
        <v>9363.9924210526333</v>
      </c>
      <c r="BP32" s="191">
        <f t="shared" si="28"/>
        <v>10642.410051282051</v>
      </c>
      <c r="BQ32" s="191">
        <f t="shared" si="28"/>
        <v>11072.493073170732</v>
      </c>
      <c r="BR32" s="191">
        <f t="shared" si="28"/>
        <v>9426.4817777777771</v>
      </c>
      <c r="BS32" s="191">
        <f t="shared" si="28"/>
        <v>9881.4246153846161</v>
      </c>
      <c r="BT32" s="191">
        <f t="shared" si="28"/>
        <v>10091.520000000002</v>
      </c>
      <c r="BU32" s="191">
        <f t="shared" si="28"/>
        <v>10230.970536585364</v>
      </c>
      <c r="BV32" s="191">
        <f t="shared" si="28"/>
        <v>10226.85557894737</v>
      </c>
      <c r="BW32" s="191">
        <f t="shared" si="28"/>
        <v>12961.105170731704</v>
      </c>
      <c r="BX32" s="191">
        <f t="shared" si="28"/>
        <v>13678.793230769232</v>
      </c>
      <c r="BY32" s="191">
        <f t="shared" si="28"/>
        <v>11974.952421052632</v>
      </c>
      <c r="BZ32" s="191">
        <f t="shared" si="28"/>
        <v>10616.040585365854</v>
      </c>
      <c r="CA32" s="191">
        <f t="shared" si="28"/>
        <v>9410.1473684210541</v>
      </c>
      <c r="CB32" s="191">
        <f t="shared" si="28"/>
        <v>11152.63117948718</v>
      </c>
      <c r="CC32" s="191">
        <f t="shared" si="28"/>
        <v>10691.972097560976</v>
      </c>
      <c r="CD32" s="191">
        <f t="shared" si="28"/>
        <v>9475.9573333333319</v>
      </c>
      <c r="CE32" s="191">
        <f t="shared" si="28"/>
        <v>9930.2949743589761</v>
      </c>
      <c r="CF32" s="191">
        <f t="shared" si="28"/>
        <v>10564.099999999999</v>
      </c>
      <c r="CG32" s="191">
        <f t="shared" si="28"/>
        <v>9857.5052307692313</v>
      </c>
      <c r="CH32" s="191">
        <f t="shared" si="28"/>
        <v>10282.016842105264</v>
      </c>
      <c r="CI32" s="191">
        <f t="shared" si="28"/>
        <v>13027.668878048778</v>
      </c>
      <c r="CJ32" s="191">
        <f t="shared" si="28"/>
        <v>13750.329641025643</v>
      </c>
      <c r="CK32" s="191">
        <f t="shared" si="28"/>
        <v>12563.166315789476</v>
      </c>
      <c r="CL32" s="191">
        <f t="shared" si="28"/>
        <v>10254.700878048779</v>
      </c>
      <c r="CM32" s="191">
        <f t="shared" si="28"/>
        <v>9460.6989473684207</v>
      </c>
      <c r="CN32" s="191">
        <f t="shared" si="28"/>
        <v>11669.964292682926</v>
      </c>
      <c r="CO32" s="191">
        <f t="shared" si="28"/>
        <v>10295.786256410256</v>
      </c>
      <c r="CP32" s="191">
        <f t="shared" si="28"/>
        <v>9521.6782222222209</v>
      </c>
      <c r="CQ32" s="191">
        <f t="shared" si="28"/>
        <v>10403.690051282052</v>
      </c>
      <c r="CR32" s="191">
        <f t="shared" si="28"/>
        <v>10195.199999999999</v>
      </c>
      <c r="CS32" s="191">
        <f t="shared" si="28"/>
        <v>9909.0268717948729</v>
      </c>
      <c r="CT32" s="191">
        <f t="shared" si="25"/>
        <v>10782.760421052633</v>
      </c>
      <c r="CU32" s="191">
        <f t="shared" si="25"/>
        <v>12581.373853658533</v>
      </c>
      <c r="CV32" s="191">
        <f t="shared" si="25"/>
        <v>13825.433230769233</v>
      </c>
      <c r="CW32" s="191">
        <f t="shared" si="25"/>
        <v>13163.300000000001</v>
      </c>
      <c r="CX32" s="191">
        <f t="shared" si="25"/>
        <v>9892.5889230769226</v>
      </c>
      <c r="CY32" s="191">
        <f t="shared" si="25"/>
        <v>9515.3178947368433</v>
      </c>
      <c r="CZ32" s="191">
        <f t="shared" si="25"/>
        <v>11738.856585365853</v>
      </c>
      <c r="DA32" s="191">
        <f t="shared" si="25"/>
        <v>10371.236923076924</v>
      </c>
      <c r="DB32" s="191">
        <f t="shared" si="25"/>
        <v>9806.3221621621633</v>
      </c>
      <c r="DC32" s="191">
        <f t="shared" si="25"/>
        <v>10905.909658536584</v>
      </c>
      <c r="DD32" s="191">
        <f t="shared" si="25"/>
        <v>9836.6400000000012</v>
      </c>
      <c r="DE32" s="191">
        <f t="shared" si="25"/>
        <v>10401.227487179489</v>
      </c>
      <c r="DF32" s="191">
        <f t="shared" si="25"/>
        <v>10859.52</v>
      </c>
      <c r="DG32" s="191">
        <f t="shared" si="25"/>
        <v>12142.785025641026</v>
      </c>
      <c r="DH32" s="191">
        <f t="shared" si="25"/>
        <v>15108.24995121951</v>
      </c>
      <c r="DI32" s="191">
        <f t="shared" si="25"/>
        <v>12189.612631578948</v>
      </c>
      <c r="DJ32" s="191">
        <f t="shared" si="25"/>
        <v>9960.3460512820529</v>
      </c>
      <c r="DK32" s="191">
        <f t="shared" si="25"/>
        <v>10419.200000000001</v>
      </c>
      <c r="DL32" s="191">
        <f t="shared" si="25"/>
        <v>10892.392205128206</v>
      </c>
      <c r="DM32" s="191">
        <f t="shared" si="25"/>
        <v>10888.232205128206</v>
      </c>
      <c r="DN32" s="191">
        <f t="shared" si="25"/>
        <v>9651.9182222222225</v>
      </c>
      <c r="DO32" s="191">
        <f t="shared" si="25"/>
        <v>10548.853853658537</v>
      </c>
      <c r="DP32" s="191">
        <f t="shared" si="25"/>
        <v>9902.880000000001</v>
      </c>
      <c r="DQ32" s="191">
        <f t="shared" si="25"/>
        <v>10908.437268292682</v>
      </c>
      <c r="DR32" s="191">
        <f t="shared" si="25"/>
        <v>10476.998736842108</v>
      </c>
      <c r="DS32" s="191">
        <f t="shared" si="25"/>
        <v>12229.85312820513</v>
      </c>
      <c r="DT32" s="191">
        <f t="shared" si="25"/>
        <v>15210.150439024388</v>
      </c>
      <c r="DU32" s="191">
        <f t="shared" si="25"/>
        <v>12275.356631578949</v>
      </c>
      <c r="DV32" s="191">
        <f t="shared" si="25"/>
        <v>10458.610256410257</v>
      </c>
      <c r="DW32" s="191">
        <f t="shared" si="25"/>
        <v>10072.511999999999</v>
      </c>
      <c r="DX32" s="191">
        <f t="shared" si="25"/>
        <v>10968.85517948718</v>
      </c>
      <c r="DY32" s="191">
        <f t="shared" si="25"/>
        <v>11414.57619512195</v>
      </c>
      <c r="DZ32" s="191">
        <f t="shared" si="25"/>
        <v>9718.8764444444441</v>
      </c>
      <c r="EA32" s="191">
        <f t="shared" si="25"/>
        <v>10186.003897435899</v>
      </c>
      <c r="EB32" s="191">
        <f t="shared" si="25"/>
        <v>9972.9355789473702</v>
      </c>
      <c r="EC32" s="191">
        <f t="shared" si="25"/>
        <v>10982.643512195122</v>
      </c>
      <c r="ED32" s="191">
        <f t="shared" si="25"/>
        <v>10550.463157894737</v>
      </c>
      <c r="EE32" s="191">
        <f t="shared" si="25"/>
        <v>12836.99487179487</v>
      </c>
      <c r="EF32" s="191">
        <f t="shared" si="25"/>
        <v>14715.852097560974</v>
      </c>
      <c r="EG32" s="191">
        <f t="shared" si="25"/>
        <v>12361.313684210527</v>
      </c>
      <c r="EH32" s="191">
        <f t="shared" si="25"/>
        <v>10958.860097560977</v>
      </c>
      <c r="EI32" s="191">
        <f t="shared" si="25"/>
        <v>9716.3621052631588</v>
      </c>
      <c r="EJ32" s="191">
        <f t="shared" si="25"/>
        <v>11045.318153846154</v>
      </c>
    </row>
    <row r="33" spans="1:140" ht="13.65" customHeight="1" x14ac:dyDescent="0.2">
      <c r="A33" s="441" t="s">
        <v>137</v>
      </c>
      <c r="B33" s="280"/>
      <c r="C33" s="191">
        <f t="shared" ca="1" si="22"/>
        <v>-0.12664835164835075</v>
      </c>
      <c r="D33" s="191">
        <f t="shared" ca="1" si="22"/>
        <v>3.9073170731708018E-2</v>
      </c>
      <c r="E33" s="305">
        <f t="shared" ca="1" si="22"/>
        <v>-5.0211819487344655E-4</v>
      </c>
      <c r="F33" s="191">
        <f t="shared" si="22"/>
        <v>-9.6282051282052805E-3</v>
      </c>
      <c r="G33" s="191">
        <f t="shared" si="22"/>
        <v>-1.9256410256410561E-2</v>
      </c>
      <c r="H33" s="191">
        <f t="shared" si="22"/>
        <v>0</v>
      </c>
      <c r="I33" s="191">
        <f t="shared" si="22"/>
        <v>0</v>
      </c>
      <c r="J33" s="191">
        <f t="shared" si="22"/>
        <v>0</v>
      </c>
      <c r="K33" s="191">
        <f t="shared" si="22"/>
        <v>0</v>
      </c>
      <c r="L33" s="191">
        <f t="shared" si="22"/>
        <v>0</v>
      </c>
      <c r="M33" s="191">
        <f t="shared" si="22"/>
        <v>0</v>
      </c>
      <c r="N33" s="191">
        <f>N14-N52</f>
        <v>0</v>
      </c>
      <c r="O33" s="191">
        <f t="shared" si="22"/>
        <v>-1.554273504272885E-2</v>
      </c>
      <c r="P33" s="191">
        <f t="shared" si="22"/>
        <v>-9.1282051281993404E-3</v>
      </c>
      <c r="Q33" s="191">
        <f t="shared" si="22"/>
        <v>0</v>
      </c>
      <c r="R33" s="191">
        <f t="shared" si="22"/>
        <v>-3.7500000000001421E-2</v>
      </c>
      <c r="S33" s="191">
        <f t="shared" si="22"/>
        <v>6.5422358272186898E-3</v>
      </c>
      <c r="T33" s="191">
        <f t="shared" si="22"/>
        <v>-2.0512820512763597E-4</v>
      </c>
      <c r="U33" s="191">
        <f t="shared" si="22"/>
        <v>1.0368421052628918E-2</v>
      </c>
      <c r="V33" s="191">
        <f t="shared" si="22"/>
        <v>9.4634146341441294E-3</v>
      </c>
      <c r="W33" s="305">
        <f t="shared" si="22"/>
        <v>-3.8085975935828742E-3</v>
      </c>
      <c r="X33" s="191">
        <f t="shared" si="22"/>
        <v>4.6694406143785727E-3</v>
      </c>
      <c r="Y33" s="191">
        <f t="shared" si="22"/>
        <v>4.8953125074042703E-3</v>
      </c>
      <c r="Z33" s="191">
        <f t="shared" si="22"/>
        <v>4.9487475057112817E-3</v>
      </c>
      <c r="AA33" s="191">
        <f t="shared" si="22"/>
        <v>4.7756107565071204E-3</v>
      </c>
      <c r="AB33" s="191">
        <f t="shared" si="22"/>
        <v>4.8338876757760829E-3</v>
      </c>
      <c r="AC33" s="357">
        <f t="shared" ca="1" si="22"/>
        <v>3.7861472515068328E-3</v>
      </c>
      <c r="AD33" s="301"/>
      <c r="AE33" s="302"/>
      <c r="AG33" s="191">
        <f t="shared" si="23"/>
        <v>7874.2787692307702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12062.205333333333</v>
      </c>
      <c r="AN33" s="191">
        <f t="shared" si="28"/>
        <v>13915.879384615384</v>
      </c>
      <c r="AO33" s="191">
        <f t="shared" si="28"/>
        <v>11412</v>
      </c>
      <c r="AP33" s="191">
        <f t="shared" si="28"/>
        <v>9587.8843076923094</v>
      </c>
      <c r="AQ33" s="191">
        <f t="shared" si="28"/>
        <v>9384.2930526315795</v>
      </c>
      <c r="AR33" s="191">
        <f t="shared" si="28"/>
        <v>9563.5379512195104</v>
      </c>
      <c r="AS33" s="191">
        <f t="shared" si="28"/>
        <v>9269.7979487179473</v>
      </c>
      <c r="AT33" s="191">
        <f t="shared" si="28"/>
        <v>8712.1955555555542</v>
      </c>
      <c r="AU33" s="191">
        <f t="shared" si="28"/>
        <v>9893.7313170731686</v>
      </c>
      <c r="AV33" s="191">
        <f t="shared" si="28"/>
        <v>8739.9031578947379</v>
      </c>
      <c r="AW33" s="191">
        <f t="shared" si="28"/>
        <v>9259.5727179487185</v>
      </c>
      <c r="AX33" s="191">
        <f t="shared" si="28"/>
        <v>9696.0960000000014</v>
      </c>
      <c r="AY33" s="191">
        <f t="shared" si="28"/>
        <v>11578.842871794872</v>
      </c>
      <c r="AZ33" s="191">
        <f t="shared" si="28"/>
        <v>14381.980097560974</v>
      </c>
      <c r="BA33" s="191">
        <f t="shared" si="28"/>
        <v>11572.825263157896</v>
      </c>
      <c r="BB33" s="191">
        <f t="shared" si="28"/>
        <v>10058.019282051284</v>
      </c>
      <c r="BC33" s="191">
        <f t="shared" si="28"/>
        <v>9435</v>
      </c>
      <c r="BD33" s="191">
        <f t="shared" si="28"/>
        <v>9071.944820512821</v>
      </c>
      <c r="BE33" s="191">
        <f t="shared" si="28"/>
        <v>9884.4106666666685</v>
      </c>
      <c r="BF33" s="191">
        <f t="shared" si="28"/>
        <v>9516.6274871794867</v>
      </c>
      <c r="BG33" s="191">
        <f t="shared" si="28"/>
        <v>9362.3132307692304</v>
      </c>
      <c r="BH33" s="191">
        <f t="shared" si="28"/>
        <v>9012.4168421052636</v>
      </c>
      <c r="BI33" s="191">
        <f t="shared" si="28"/>
        <v>9945.8856585365847</v>
      </c>
      <c r="BJ33" s="191">
        <f t="shared" si="28"/>
        <v>9472.3587368421067</v>
      </c>
      <c r="BK33" s="191">
        <f t="shared" si="28"/>
        <v>11858.140717948718</v>
      </c>
      <c r="BL33" s="191">
        <f t="shared" si="28"/>
        <v>13335.696585365853</v>
      </c>
      <c r="BM33" s="191">
        <f t="shared" si="28"/>
        <v>11337.828210526317</v>
      </c>
      <c r="BN33" s="191">
        <f t="shared" si="28"/>
        <v>11011.711024390244</v>
      </c>
      <c r="BO33" s="191">
        <f t="shared" si="28"/>
        <v>8961.9040000000023</v>
      </c>
      <c r="BP33" s="191">
        <f t="shared" si="28"/>
        <v>9330.6328205128211</v>
      </c>
      <c r="BQ33" s="191">
        <f t="shared" si="28"/>
        <v>10448.651121951219</v>
      </c>
      <c r="BR33" s="191">
        <f t="shared" si="28"/>
        <v>9042.9191111111104</v>
      </c>
      <c r="BS33" s="191">
        <f t="shared" si="28"/>
        <v>9520.2139487179502</v>
      </c>
      <c r="BT33" s="191">
        <f t="shared" si="28"/>
        <v>9580.7393684210547</v>
      </c>
      <c r="BU33" s="191">
        <f t="shared" si="28"/>
        <v>9745.5120000000006</v>
      </c>
      <c r="BV33" s="191">
        <f t="shared" si="28"/>
        <v>9601.0618947368457</v>
      </c>
      <c r="BW33" s="191">
        <f t="shared" si="28"/>
        <v>12303.130536585364</v>
      </c>
      <c r="BX33" s="191">
        <f t="shared" si="28"/>
        <v>12641.139282051283</v>
      </c>
      <c r="BY33" s="191">
        <f t="shared" si="28"/>
        <v>11278.270315789476</v>
      </c>
      <c r="BZ33" s="191">
        <f t="shared" si="28"/>
        <v>11113.969756097558</v>
      </c>
      <c r="CA33" s="191">
        <f t="shared" si="28"/>
        <v>9143.7347368421051</v>
      </c>
      <c r="CB33" s="191">
        <f t="shared" si="28"/>
        <v>9905.0761025641023</v>
      </c>
      <c r="CC33" s="191">
        <f t="shared" si="28"/>
        <v>10187.362926829266</v>
      </c>
      <c r="CD33" s="191">
        <f t="shared" si="28"/>
        <v>9176.7182222222236</v>
      </c>
      <c r="CE33" s="191">
        <f t="shared" si="28"/>
        <v>9674.5282051282065</v>
      </c>
      <c r="CF33" s="191">
        <f t="shared" si="28"/>
        <v>10160.1</v>
      </c>
      <c r="CG33" s="191">
        <f t="shared" si="28"/>
        <v>9515.4994871794879</v>
      </c>
      <c r="CH33" s="191">
        <f t="shared" si="28"/>
        <v>9730.016842105264</v>
      </c>
      <c r="CI33" s="191">
        <f t="shared" si="28"/>
        <v>12267.405658536583</v>
      </c>
      <c r="CJ33" s="191">
        <f t="shared" si="28"/>
        <v>12513.212512820513</v>
      </c>
      <c r="CK33" s="191">
        <f t="shared" si="28"/>
        <v>11722.853052631579</v>
      </c>
      <c r="CL33" s="191">
        <f t="shared" si="28"/>
        <v>10775.860097560977</v>
      </c>
      <c r="CM33" s="191">
        <f t="shared" si="28"/>
        <v>9314.312421052633</v>
      </c>
      <c r="CN33" s="191">
        <f t="shared" si="28"/>
        <v>10487.261853658538</v>
      </c>
      <c r="CO33" s="191">
        <f t="shared" si="28"/>
        <v>9907.9856410256416</v>
      </c>
      <c r="CP33" s="191">
        <f t="shared" si="28"/>
        <v>9303.3991111111118</v>
      </c>
      <c r="CQ33" s="191">
        <f t="shared" si="28"/>
        <v>10242.980102564103</v>
      </c>
      <c r="CR33" s="191">
        <f t="shared" si="28"/>
        <v>9918.7200000000012</v>
      </c>
      <c r="CS33" s="191">
        <f t="shared" ref="CS33:EJ34" si="29">CS14*CS$5</f>
        <v>9681.7686153846153</v>
      </c>
      <c r="CT33" s="191">
        <f t="shared" si="29"/>
        <v>10279.781052631581</v>
      </c>
      <c r="CU33" s="191">
        <f t="shared" si="29"/>
        <v>11764.378926829268</v>
      </c>
      <c r="CV33" s="191">
        <f t="shared" si="29"/>
        <v>12404.191794871795</v>
      </c>
      <c r="CW33" s="191">
        <f t="shared" si="29"/>
        <v>12187.7</v>
      </c>
      <c r="CX33" s="191">
        <f t="shared" si="29"/>
        <v>10426.480000000001</v>
      </c>
      <c r="CY33" s="191">
        <f t="shared" si="29"/>
        <v>9481.0745263157896</v>
      </c>
      <c r="CZ33" s="191">
        <f t="shared" si="29"/>
        <v>10658.751219512196</v>
      </c>
      <c r="DA33" s="191">
        <f t="shared" si="29"/>
        <v>10034.803692307694</v>
      </c>
      <c r="DB33" s="191">
        <f t="shared" si="29"/>
        <v>9633.570810810812</v>
      </c>
      <c r="DC33" s="191">
        <f t="shared" si="29"/>
        <v>10803.710634146342</v>
      </c>
      <c r="DD33" s="191">
        <f t="shared" si="29"/>
        <v>9641.7355789473677</v>
      </c>
      <c r="DE33" s="191">
        <f t="shared" si="29"/>
        <v>10246.538256410258</v>
      </c>
      <c r="DF33" s="191">
        <f t="shared" si="29"/>
        <v>10398.816000000001</v>
      </c>
      <c r="DG33" s="191">
        <f t="shared" si="29"/>
        <v>11288.676923076922</v>
      </c>
      <c r="DH33" s="191">
        <f t="shared" si="29"/>
        <v>13406.631219512192</v>
      </c>
      <c r="DI33" s="191">
        <f t="shared" si="29"/>
        <v>11207.962947368422</v>
      </c>
      <c r="DJ33" s="191">
        <f t="shared" si="29"/>
        <v>10520.441435897437</v>
      </c>
      <c r="DK33" s="191">
        <f t="shared" si="29"/>
        <v>10463.1</v>
      </c>
      <c r="DL33" s="191">
        <f t="shared" si="29"/>
        <v>9959.7868717948732</v>
      </c>
      <c r="DM33" s="191">
        <f t="shared" si="29"/>
        <v>10589.668923076923</v>
      </c>
      <c r="DN33" s="191">
        <f t="shared" si="29"/>
        <v>9532.394666666667</v>
      </c>
      <c r="DO33" s="191">
        <f t="shared" si="29"/>
        <v>10517.235707317073</v>
      </c>
      <c r="DP33" s="191">
        <f t="shared" si="29"/>
        <v>9777.6631578947363</v>
      </c>
      <c r="DQ33" s="191">
        <f t="shared" si="29"/>
        <v>10820.916292682927</v>
      </c>
      <c r="DR33" s="191">
        <f t="shared" si="29"/>
        <v>10079.52</v>
      </c>
      <c r="DS33" s="191">
        <f t="shared" si="29"/>
        <v>11306.773128205128</v>
      </c>
      <c r="DT33" s="191">
        <f t="shared" si="29"/>
        <v>13361.910439024387</v>
      </c>
      <c r="DU33" s="191">
        <f t="shared" si="29"/>
        <v>11218.712421052633</v>
      </c>
      <c r="DV33" s="191">
        <f t="shared" si="29"/>
        <v>11065.99917948718</v>
      </c>
      <c r="DW33" s="191">
        <f t="shared" si="29"/>
        <v>10194.048000000001</v>
      </c>
      <c r="DX33" s="191">
        <f t="shared" si="29"/>
        <v>10094.375589743591</v>
      </c>
      <c r="DY33" s="191">
        <f t="shared" si="29"/>
        <v>11156.252487804877</v>
      </c>
      <c r="DZ33" s="191">
        <f t="shared" si="29"/>
        <v>9644.8391111111123</v>
      </c>
      <c r="EA33" s="191">
        <f t="shared" si="29"/>
        <v>10215.813948717951</v>
      </c>
      <c r="EB33" s="191">
        <f t="shared" si="29"/>
        <v>9910.1818947368429</v>
      </c>
      <c r="EC33" s="191">
        <f t="shared" si="29"/>
        <v>10971.12</v>
      </c>
      <c r="ED33" s="191">
        <f t="shared" si="29"/>
        <v>10189.958736842107</v>
      </c>
      <c r="EE33" s="191">
        <f t="shared" si="29"/>
        <v>11811.140923076924</v>
      </c>
      <c r="EF33" s="191">
        <f t="shared" si="29"/>
        <v>12806.410536585363</v>
      </c>
      <c r="EG33" s="191">
        <f t="shared" si="29"/>
        <v>11236.72505263158</v>
      </c>
      <c r="EH33" s="191">
        <f t="shared" si="29"/>
        <v>11619.670829268292</v>
      </c>
      <c r="EI33" s="191">
        <f t="shared" si="29"/>
        <v>9903.2092631578944</v>
      </c>
      <c r="EJ33" s="191">
        <f t="shared" si="29"/>
        <v>10228.684717948719</v>
      </c>
    </row>
    <row r="34" spans="1:140" ht="13.65" customHeight="1" thickBot="1" x14ac:dyDescent="0.25">
      <c r="A34" s="442" t="s">
        <v>141</v>
      </c>
      <c r="B34" s="309"/>
      <c r="C34" s="204">
        <f t="shared" ca="1" si="22"/>
        <v>-0.12115384615384528</v>
      </c>
      <c r="D34" s="204">
        <f t="shared" ca="1" si="22"/>
        <v>3.9073170731704465E-2</v>
      </c>
      <c r="E34" s="310">
        <f t="shared" ca="1" si="22"/>
        <v>8.1000252022533914E-4</v>
      </c>
      <c r="F34" s="204">
        <f t="shared" si="22"/>
        <v>-9.6282051282088332E-3</v>
      </c>
      <c r="G34" s="204">
        <f t="shared" si="22"/>
        <v>-1.9256410256410561E-2</v>
      </c>
      <c r="H34" s="204">
        <f t="shared" si="22"/>
        <v>0</v>
      </c>
      <c r="I34" s="204">
        <f t="shared" si="22"/>
        <v>0</v>
      </c>
      <c r="J34" s="204">
        <f t="shared" si="22"/>
        <v>0</v>
      </c>
      <c r="K34" s="204">
        <f t="shared" si="22"/>
        <v>0</v>
      </c>
      <c r="L34" s="204">
        <f t="shared" si="22"/>
        <v>0</v>
      </c>
      <c r="M34" s="204">
        <f t="shared" si="22"/>
        <v>0</v>
      </c>
      <c r="N34" s="204">
        <f>N15-N53</f>
        <v>0</v>
      </c>
      <c r="O34" s="204">
        <f t="shared" si="22"/>
        <v>-1.5542735042735956E-2</v>
      </c>
      <c r="P34" s="204">
        <f t="shared" si="22"/>
        <v>-9.1282051282135512E-3</v>
      </c>
      <c r="Q34" s="204">
        <f t="shared" si="22"/>
        <v>0</v>
      </c>
      <c r="R34" s="204">
        <f t="shared" si="22"/>
        <v>-3.7500000000001421E-2</v>
      </c>
      <c r="S34" s="204">
        <f t="shared" si="22"/>
        <v>6.5422358272151371E-3</v>
      </c>
      <c r="T34" s="204">
        <f t="shared" si="22"/>
        <v>-2.0512820512763597E-4</v>
      </c>
      <c r="U34" s="204">
        <f t="shared" si="22"/>
        <v>1.0368421052628918E-2</v>
      </c>
      <c r="V34" s="204">
        <f t="shared" si="22"/>
        <v>9.4634146341476821E-3</v>
      </c>
      <c r="W34" s="310">
        <f t="shared" si="22"/>
        <v>-3.8085975935793215E-3</v>
      </c>
      <c r="X34" s="204">
        <f t="shared" si="22"/>
        <v>4.6694406143785727E-3</v>
      </c>
      <c r="Y34" s="204">
        <f t="shared" si="22"/>
        <v>4.8953125074042703E-3</v>
      </c>
      <c r="Z34" s="204">
        <f t="shared" si="22"/>
        <v>4.9487475057148345E-3</v>
      </c>
      <c r="AA34" s="204">
        <f t="shared" si="22"/>
        <v>4.7756107565071204E-3</v>
      </c>
      <c r="AB34" s="204">
        <f t="shared" si="22"/>
        <v>4.8338876757725302E-3</v>
      </c>
      <c r="AC34" s="359">
        <f t="shared" ca="1" si="22"/>
        <v>3.8029564461332654E-3</v>
      </c>
      <c r="AD34" s="301"/>
      <c r="AE34" s="302"/>
      <c r="AG34" s="191">
        <f t="shared" si="23"/>
        <v>8098.4326153846168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13108.256615384615</v>
      </c>
      <c r="AN34" s="191">
        <f t="shared" si="30"/>
        <v>15473.828102564104</v>
      </c>
      <c r="AO34" s="191">
        <f t="shared" si="30"/>
        <v>12420</v>
      </c>
      <c r="AP34" s="191">
        <f t="shared" si="30"/>
        <v>9961.4740512820517</v>
      </c>
      <c r="AQ34" s="191">
        <f t="shared" si="30"/>
        <v>9687.4509473684211</v>
      </c>
      <c r="AR34" s="191">
        <f t="shared" si="30"/>
        <v>9859.9281951219509</v>
      </c>
      <c r="AS34" s="191">
        <f t="shared" si="30"/>
        <v>9568.669743589744</v>
      </c>
      <c r="AT34" s="191">
        <f t="shared" si="30"/>
        <v>8985.9733333333334</v>
      </c>
      <c r="AU34" s="191">
        <f t="shared" si="30"/>
        <v>10202.219121951219</v>
      </c>
      <c r="AV34" s="191">
        <f t="shared" si="30"/>
        <v>9030.4294736842094</v>
      </c>
      <c r="AW34" s="191">
        <f t="shared" si="30"/>
        <v>9571.1624615384626</v>
      </c>
      <c r="AX34" s="191">
        <f t="shared" si="30"/>
        <v>10344.096000000001</v>
      </c>
      <c r="AY34" s="191">
        <f t="shared" si="30"/>
        <v>12475.458256410257</v>
      </c>
      <c r="AZ34" s="191">
        <f t="shared" si="30"/>
        <v>15615.931317073169</v>
      </c>
      <c r="BA34" s="191">
        <f t="shared" si="30"/>
        <v>12444.404210526318</v>
      </c>
      <c r="BB34" s="191">
        <f t="shared" si="30"/>
        <v>10395.744410256411</v>
      </c>
      <c r="BC34" s="191">
        <f t="shared" si="30"/>
        <v>9699</v>
      </c>
      <c r="BD34" s="191">
        <f t="shared" si="30"/>
        <v>9296.0986666666668</v>
      </c>
      <c r="BE34" s="191">
        <f t="shared" si="30"/>
        <v>10227.159384615386</v>
      </c>
      <c r="BF34" s="191">
        <f t="shared" si="30"/>
        <v>9824.1762051282039</v>
      </c>
      <c r="BG34" s="191">
        <f t="shared" si="30"/>
        <v>9691.0722051282064</v>
      </c>
      <c r="BH34" s="191">
        <f t="shared" si="30"/>
        <v>9331.9957894736854</v>
      </c>
      <c r="BI34" s="191">
        <f t="shared" si="30"/>
        <v>10285.222243902441</v>
      </c>
      <c r="BJ34" s="191">
        <f t="shared" si="30"/>
        <v>10099.895578947369</v>
      </c>
      <c r="BK34" s="191">
        <f t="shared" si="30"/>
        <v>12730.592000000001</v>
      </c>
      <c r="BL34" s="191">
        <f t="shared" si="30"/>
        <v>14417.520975609754</v>
      </c>
      <c r="BM34" s="191">
        <f t="shared" si="30"/>
        <v>12151.301894736842</v>
      </c>
      <c r="BN34" s="191">
        <f t="shared" si="30"/>
        <v>11381.896390243903</v>
      </c>
      <c r="BO34" s="191">
        <f t="shared" si="30"/>
        <v>9249.5250526315795</v>
      </c>
      <c r="BP34" s="191">
        <f t="shared" si="30"/>
        <v>9596.628717948719</v>
      </c>
      <c r="BQ34" s="191">
        <f t="shared" si="30"/>
        <v>10806.496975609756</v>
      </c>
      <c r="BR34" s="191">
        <f t="shared" si="30"/>
        <v>9360.5013333333336</v>
      </c>
      <c r="BS34" s="191">
        <f t="shared" si="30"/>
        <v>9866.9052307692309</v>
      </c>
      <c r="BT34" s="191">
        <f t="shared" si="30"/>
        <v>9932.402526315791</v>
      </c>
      <c r="BU34" s="191">
        <f t="shared" si="30"/>
        <v>10089.324682926828</v>
      </c>
      <c r="BV34" s="191">
        <f t="shared" si="30"/>
        <v>10202.451368421054</v>
      </c>
      <c r="BW34" s="191">
        <f t="shared" si="30"/>
        <v>13105.198829268293</v>
      </c>
      <c r="BX34" s="191">
        <f t="shared" si="30"/>
        <v>13633.393641025643</v>
      </c>
      <c r="BY34" s="191">
        <f t="shared" si="30"/>
        <v>12033.638736842106</v>
      </c>
      <c r="BZ34" s="191">
        <f t="shared" si="30"/>
        <v>11499.57951219512</v>
      </c>
      <c r="CA34" s="191">
        <f t="shared" si="30"/>
        <v>9454.5978947368421</v>
      </c>
      <c r="CB34" s="191">
        <f t="shared" si="30"/>
        <v>10210.434051282051</v>
      </c>
      <c r="CC34" s="191">
        <f t="shared" si="30"/>
        <v>10545.995121951219</v>
      </c>
      <c r="CD34" s="191">
        <f t="shared" si="30"/>
        <v>9507.9893333333348</v>
      </c>
      <c r="CE34" s="191">
        <f t="shared" si="30"/>
        <v>10036.163076923076</v>
      </c>
      <c r="CF34" s="191">
        <f t="shared" si="30"/>
        <v>10523.099999999999</v>
      </c>
      <c r="CG34" s="191">
        <f t="shared" si="30"/>
        <v>9877.1343589743592</v>
      </c>
      <c r="CH34" s="191">
        <f t="shared" si="30"/>
        <v>10305.258947368422</v>
      </c>
      <c r="CI34" s="191">
        <f t="shared" si="30"/>
        <v>13017.031024390244</v>
      </c>
      <c r="CJ34" s="191">
        <f t="shared" si="30"/>
        <v>13421.782769230771</v>
      </c>
      <c r="CK34" s="191">
        <f t="shared" si="30"/>
        <v>12459.526736842105</v>
      </c>
      <c r="CL34" s="191">
        <f t="shared" si="30"/>
        <v>11155.239609756098</v>
      </c>
      <c r="CM34" s="191">
        <f t="shared" si="30"/>
        <v>9642.6071578947376</v>
      </c>
      <c r="CN34" s="191">
        <f t="shared" si="30"/>
        <v>10811.174048780487</v>
      </c>
      <c r="CO34" s="191">
        <f t="shared" si="30"/>
        <v>10275.59794871795</v>
      </c>
      <c r="CP34" s="191">
        <f t="shared" si="30"/>
        <v>9640.1457777777796</v>
      </c>
      <c r="CQ34" s="191">
        <f t="shared" si="30"/>
        <v>10626.235487179489</v>
      </c>
      <c r="CR34" s="191">
        <f t="shared" si="30"/>
        <v>10272.959999999999</v>
      </c>
      <c r="CS34" s="191">
        <f t="shared" si="30"/>
        <v>10049.380923076924</v>
      </c>
      <c r="CT34" s="191">
        <f t="shared" si="29"/>
        <v>10861.844210526317</v>
      </c>
      <c r="CU34" s="191">
        <f t="shared" si="29"/>
        <v>12452.004292682926</v>
      </c>
      <c r="CV34" s="191">
        <f t="shared" si="29"/>
        <v>13261.953846153849</v>
      </c>
      <c r="CW34" s="191">
        <f t="shared" si="29"/>
        <v>12883.699999999999</v>
      </c>
      <c r="CX34" s="191">
        <f t="shared" si="29"/>
        <v>10812.024615384615</v>
      </c>
      <c r="CY34" s="191">
        <f t="shared" si="29"/>
        <v>9818.0850526315789</v>
      </c>
      <c r="CZ34" s="191">
        <f t="shared" si="29"/>
        <v>10991.918048780488</v>
      </c>
      <c r="DA34" s="191">
        <f t="shared" si="29"/>
        <v>10402.416000000001</v>
      </c>
      <c r="DB34" s="191">
        <f t="shared" si="29"/>
        <v>9980.6302702702706</v>
      </c>
      <c r="DC34" s="191">
        <f t="shared" si="29"/>
        <v>11183.150634146343</v>
      </c>
      <c r="DD34" s="191">
        <f t="shared" si="29"/>
        <v>9999.0829473684207</v>
      </c>
      <c r="DE34" s="191">
        <f t="shared" si="29"/>
        <v>10629.793641025643</v>
      </c>
      <c r="DF34" s="191">
        <f t="shared" si="29"/>
        <v>10937.376</v>
      </c>
      <c r="DG34" s="191">
        <f t="shared" si="29"/>
        <v>11955.161025641026</v>
      </c>
      <c r="DH34" s="191">
        <f t="shared" si="29"/>
        <v>14251.887804878046</v>
      </c>
      <c r="DI34" s="191">
        <f t="shared" si="29"/>
        <v>11858.741894736844</v>
      </c>
      <c r="DJ34" s="191">
        <f t="shared" si="29"/>
        <v>10905.986051282052</v>
      </c>
      <c r="DK34" s="191">
        <f t="shared" si="29"/>
        <v>10814.100000000002</v>
      </c>
      <c r="DL34" s="191">
        <f t="shared" si="29"/>
        <v>10288.545846153847</v>
      </c>
      <c r="DM34" s="191">
        <f t="shared" si="29"/>
        <v>10972.924307692309</v>
      </c>
      <c r="DN34" s="191">
        <f t="shared" si="29"/>
        <v>9869.1413333333348</v>
      </c>
      <c r="DO34" s="191">
        <f t="shared" si="29"/>
        <v>10884.759609756098</v>
      </c>
      <c r="DP34" s="191">
        <f t="shared" si="29"/>
        <v>10137.915789473684</v>
      </c>
      <c r="DQ34" s="191">
        <f t="shared" si="29"/>
        <v>11203.441170731709</v>
      </c>
      <c r="DR34" s="191">
        <f t="shared" si="29"/>
        <v>10608.277894736842</v>
      </c>
      <c r="DS34" s="191">
        <f t="shared" si="29"/>
        <v>11949.347487179488</v>
      </c>
      <c r="DT34" s="191">
        <f t="shared" si="29"/>
        <v>14170.148487804876</v>
      </c>
      <c r="DU34" s="191">
        <f t="shared" si="29"/>
        <v>11846.249263157897</v>
      </c>
      <c r="DV34" s="191">
        <f t="shared" si="29"/>
        <v>11467.949948717949</v>
      </c>
      <c r="DW34" s="191">
        <f t="shared" si="29"/>
        <v>10531.008000000002</v>
      </c>
      <c r="DX34" s="191">
        <f t="shared" si="29"/>
        <v>10426.123282051283</v>
      </c>
      <c r="DY34" s="191">
        <f t="shared" si="29"/>
        <v>11529.522731707317</v>
      </c>
      <c r="DZ34" s="191">
        <f t="shared" si="29"/>
        <v>9976.1102222222216</v>
      </c>
      <c r="EA34" s="191">
        <f t="shared" si="29"/>
        <v>10577.448820512822</v>
      </c>
      <c r="EB34" s="191">
        <f t="shared" si="29"/>
        <v>10261.718736842105</v>
      </c>
      <c r="EC34" s="191">
        <f t="shared" si="29"/>
        <v>11344.390243902439</v>
      </c>
      <c r="ED34" s="191">
        <f t="shared" si="29"/>
        <v>10698.379789473685</v>
      </c>
      <c r="EE34" s="191">
        <f t="shared" si="29"/>
        <v>12449.899897435898</v>
      </c>
      <c r="EF34" s="191">
        <f t="shared" si="29"/>
        <v>13538.494439024391</v>
      </c>
      <c r="EG34" s="191">
        <f t="shared" si="29"/>
        <v>11832.304000000002</v>
      </c>
      <c r="EH34" s="191">
        <f t="shared" si="29"/>
        <v>12008.365463414635</v>
      </c>
      <c r="EI34" s="191">
        <f t="shared" si="29"/>
        <v>10237.314526315789</v>
      </c>
      <c r="EJ34" s="191">
        <f t="shared" si="29"/>
        <v>10557.443692307694</v>
      </c>
    </row>
    <row r="35" spans="1:140" ht="13.65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hidden="1" customHeight="1" thickBot="1" x14ac:dyDescent="0.35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1.4161047442753834</v>
      </c>
      <c r="D37" s="317">
        <f t="shared" ca="1" si="31"/>
        <v>1.2441665155747117</v>
      </c>
      <c r="E37" s="318">
        <f t="shared" ca="1" si="31"/>
        <v>1.2852263910853168</v>
      </c>
      <c r="F37" s="317">
        <f t="shared" si="31"/>
        <v>0.316021538551432</v>
      </c>
      <c r="G37" s="317">
        <f t="shared" si="31"/>
        <v>0.26725850304305254</v>
      </c>
      <c r="H37" s="317">
        <f t="shared" si="31"/>
        <v>0.36478457405982212</v>
      </c>
      <c r="I37" s="317">
        <f t="shared" si="31"/>
        <v>0.88499654639802827</v>
      </c>
      <c r="J37" s="317">
        <f t="shared" si="31"/>
        <v>1.044267691571779</v>
      </c>
      <c r="K37" s="317">
        <f t="shared" si="31"/>
        <v>0.72572540122427753</v>
      </c>
      <c r="L37" s="317">
        <f t="shared" si="31"/>
        <v>0.78863273485758612</v>
      </c>
      <c r="M37" s="317">
        <f t="shared" si="31"/>
        <v>0.88543134144887858</v>
      </c>
      <c r="N37" s="317">
        <f t="shared" si="31"/>
        <v>0.79992982584358074</v>
      </c>
      <c r="O37" s="317">
        <f t="shared" si="31"/>
        <v>0.47495451324024884</v>
      </c>
      <c r="P37" s="317">
        <f t="shared" si="31"/>
        <v>-0.15133620711948481</v>
      </c>
      <c r="Q37" s="317">
        <f t="shared" si="31"/>
        <v>0.80318383844114294</v>
      </c>
      <c r="R37" s="317">
        <f t="shared" si="31"/>
        <v>0.77301590839910261</v>
      </c>
      <c r="S37" s="317">
        <f t="shared" si="31"/>
        <v>0.6960396813213805</v>
      </c>
      <c r="T37" s="317">
        <f t="shared" si="31"/>
        <v>0.6520894631539349</v>
      </c>
      <c r="U37" s="317">
        <f t="shared" si="31"/>
        <v>0.81727288769628359</v>
      </c>
      <c r="V37" s="317">
        <f t="shared" si="31"/>
        <v>0.61875669311392301</v>
      </c>
      <c r="W37" s="318">
        <f t="shared" si="31"/>
        <v>0.63897792064795311</v>
      </c>
      <c r="X37" s="317">
        <f t="shared" si="31"/>
        <v>0.1942734985110377</v>
      </c>
      <c r="Y37" s="317">
        <f t="shared" si="31"/>
        <v>-5.9871108329389244E-2</v>
      </c>
      <c r="Z37" s="317">
        <f t="shared" si="31"/>
        <v>-5.7197162911570842E-2</v>
      </c>
      <c r="AA37" s="317">
        <f t="shared" si="31"/>
        <v>-0.2268191209213839</v>
      </c>
      <c r="AB37" s="317">
        <f t="shared" si="31"/>
        <v>-0.42849902234086557</v>
      </c>
      <c r="AC37" s="361">
        <f t="shared" ca="1" si="31"/>
        <v>-4.9871728702477469E-2</v>
      </c>
      <c r="AD37" s="301"/>
      <c r="AE37" s="302"/>
      <c r="AG37" s="191">
        <f>AG18*AG$5</f>
        <v>12538.557280058425</v>
      </c>
      <c r="AH37" s="191">
        <f t="shared" ref="AH37:CS37" si="32">AH18*AH$5</f>
        <v>11392.224939587353</v>
      </c>
      <c r="AI37" s="191">
        <f t="shared" si="32"/>
        <v>13343.596749575419</v>
      </c>
      <c r="AJ37" s="191">
        <f t="shared" si="32"/>
        <v>10413.989943107768</v>
      </c>
      <c r="AK37" s="191">
        <f t="shared" si="32"/>
        <v>10250.238642677992</v>
      </c>
      <c r="AL37" s="191">
        <f t="shared" si="32"/>
        <v>11800.06544973641</v>
      </c>
      <c r="AM37" s="191">
        <f t="shared" si="32"/>
        <v>13152.998302558657</v>
      </c>
      <c r="AN37" s="191">
        <f t="shared" si="32"/>
        <v>14635.231289866304</v>
      </c>
      <c r="AO37" s="191">
        <f t="shared" si="32"/>
        <v>13570.487089425242</v>
      </c>
      <c r="AP37" s="191">
        <f t="shared" si="32"/>
        <v>13275.783961584864</v>
      </c>
      <c r="AQ37" s="191">
        <f t="shared" si="32"/>
        <v>12916.172629057499</v>
      </c>
      <c r="AR37" s="191">
        <f t="shared" si="32"/>
        <v>14259.743338626182</v>
      </c>
      <c r="AS37" s="191">
        <f t="shared" si="32"/>
        <v>13186.627093779731</v>
      </c>
      <c r="AT37" s="191">
        <f t="shared" si="32"/>
        <v>11829.783988296276</v>
      </c>
      <c r="AU37" s="191">
        <f t="shared" si="32"/>
        <v>13674.326343940767</v>
      </c>
      <c r="AV37" s="191">
        <f t="shared" si="32"/>
        <v>11586.805174246098</v>
      </c>
      <c r="AW37" s="191">
        <f t="shared" si="32"/>
        <v>10988.22061204256</v>
      </c>
      <c r="AX37" s="191">
        <f t="shared" si="32"/>
        <v>11853.025928311665</v>
      </c>
      <c r="AY37" s="191">
        <f t="shared" si="32"/>
        <v>14349.457872968735</v>
      </c>
      <c r="AZ37" s="191">
        <f t="shared" si="32"/>
        <v>15897.067917991457</v>
      </c>
      <c r="BA37" s="191">
        <f t="shared" si="32"/>
        <v>13821.27866444036</v>
      </c>
      <c r="BB37" s="191">
        <f t="shared" si="32"/>
        <v>13157.121948100832</v>
      </c>
      <c r="BC37" s="191">
        <f t="shared" si="32"/>
        <v>14018.586334044028</v>
      </c>
      <c r="BD37" s="191">
        <f t="shared" si="32"/>
        <v>14562.966051436426</v>
      </c>
      <c r="BE37" s="191">
        <f t="shared" si="32"/>
        <v>13976.068757389687</v>
      </c>
      <c r="BF37" s="191">
        <f t="shared" si="32"/>
        <v>12789.515526571966</v>
      </c>
      <c r="BG37" s="191">
        <f t="shared" si="32"/>
        <v>12315.901241800086</v>
      </c>
      <c r="BH37" s="191">
        <f t="shared" si="32"/>
        <v>11545.430158049876</v>
      </c>
      <c r="BI37" s="191">
        <f t="shared" si="32"/>
        <v>11804.073452928074</v>
      </c>
      <c r="BJ37" s="191">
        <f t="shared" si="32"/>
        <v>11274.326036043398</v>
      </c>
      <c r="BK37" s="191">
        <f t="shared" si="32"/>
        <v>14623.812090508049</v>
      </c>
      <c r="BL37" s="191">
        <f t="shared" si="32"/>
        <v>14633.98473275672</v>
      </c>
      <c r="BM37" s="191">
        <f t="shared" si="32"/>
        <v>13406.42306158061</v>
      </c>
      <c r="BN37" s="191">
        <f t="shared" si="32"/>
        <v>14271.236810789229</v>
      </c>
      <c r="BO37" s="191">
        <f t="shared" si="32"/>
        <v>12370.143999482128</v>
      </c>
      <c r="BP37" s="191">
        <f t="shared" si="32"/>
        <v>14172.331775377535</v>
      </c>
      <c r="BQ37" s="191">
        <f t="shared" si="32"/>
        <v>14619.551965523471</v>
      </c>
      <c r="BR37" s="191">
        <f t="shared" si="32"/>
        <v>11924.308908321533</v>
      </c>
      <c r="BS37" s="191">
        <f t="shared" si="32"/>
        <v>12346.734124219236</v>
      </c>
      <c r="BT37" s="191">
        <f t="shared" si="32"/>
        <v>12307.542805258316</v>
      </c>
      <c r="BU37" s="191">
        <f t="shared" si="32"/>
        <v>11230.51763284248</v>
      </c>
      <c r="BV37" s="191">
        <f t="shared" si="32"/>
        <v>11355.367515774764</v>
      </c>
      <c r="BW37" s="191">
        <f t="shared" si="32"/>
        <v>15131.626075276125</v>
      </c>
      <c r="BX37" s="191">
        <f t="shared" si="32"/>
        <v>13984.694617961817</v>
      </c>
      <c r="BY37" s="191">
        <f t="shared" si="32"/>
        <v>13330.435481591816</v>
      </c>
      <c r="BZ37" s="191">
        <f t="shared" si="32"/>
        <v>14235.309848640356</v>
      </c>
      <c r="CA37" s="191">
        <f t="shared" si="32"/>
        <v>12368.193178630019</v>
      </c>
      <c r="CB37" s="191">
        <f t="shared" si="32"/>
        <v>14861.945834898739</v>
      </c>
      <c r="CC37" s="191">
        <f t="shared" si="32"/>
        <v>13187.17356891788</v>
      </c>
      <c r="CD37" s="191">
        <f t="shared" si="32"/>
        <v>11417.856743474298</v>
      </c>
      <c r="CE37" s="191">
        <f t="shared" si="32"/>
        <v>11884.246279973317</v>
      </c>
      <c r="CF37" s="191">
        <f t="shared" si="32"/>
        <v>12377.32589627048</v>
      </c>
      <c r="CG37" s="191">
        <f t="shared" si="32"/>
        <v>10360.66645094671</v>
      </c>
      <c r="CH37" s="191">
        <f t="shared" si="32"/>
        <v>10982.700561810079</v>
      </c>
      <c r="CI37" s="191">
        <f t="shared" si="32"/>
        <v>14431.44217697328</v>
      </c>
      <c r="CJ37" s="191">
        <f t="shared" si="32"/>
        <v>13409.311051886061</v>
      </c>
      <c r="CK37" s="191">
        <f t="shared" si="32"/>
        <v>13440.276374327554</v>
      </c>
      <c r="CL37" s="191">
        <f t="shared" si="32"/>
        <v>12980.63416194483</v>
      </c>
      <c r="CM37" s="191">
        <f t="shared" si="32"/>
        <v>11907.142388549173</v>
      </c>
      <c r="CN37" s="191">
        <f t="shared" si="32"/>
        <v>14856.26512757429</v>
      </c>
      <c r="CO37" s="191">
        <f t="shared" si="32"/>
        <v>12759.720045373386</v>
      </c>
      <c r="CP37" s="191">
        <f t="shared" si="32"/>
        <v>11646.519687167318</v>
      </c>
      <c r="CQ37" s="191">
        <f t="shared" si="32"/>
        <v>12814.85609190079</v>
      </c>
      <c r="CR37" s="191">
        <f t="shared" si="32"/>
        <v>12024.26383751844</v>
      </c>
      <c r="CS37" s="191">
        <f t="shared" si="32"/>
        <v>10718.174417019552</v>
      </c>
      <c r="CT37" s="191">
        <f t="shared" ref="CT37:EJ37" si="33">CT18*CT$5</f>
        <v>11933.118271212988</v>
      </c>
      <c r="CU37" s="191">
        <f t="shared" si="33"/>
        <v>13934.858977962502</v>
      </c>
      <c r="CV37" s="191">
        <f t="shared" si="33"/>
        <v>13546.001663652591</v>
      </c>
      <c r="CW37" s="191">
        <f t="shared" si="33"/>
        <v>14214.077122521454</v>
      </c>
      <c r="CX37" s="191">
        <f t="shared" si="33"/>
        <v>12645.069757516732</v>
      </c>
      <c r="CY37" s="191">
        <f t="shared" si="33"/>
        <v>12199.91004722067</v>
      </c>
      <c r="CZ37" s="191">
        <f t="shared" si="33"/>
        <v>15099.63507696904</v>
      </c>
      <c r="DA37" s="191">
        <f t="shared" si="33"/>
        <v>13086.239044458311</v>
      </c>
      <c r="DB37" s="191">
        <f t="shared" si="33"/>
        <v>12206.379930902422</v>
      </c>
      <c r="DC37" s="191">
        <f t="shared" si="33"/>
        <v>13787.775878807817</v>
      </c>
      <c r="DD37" s="191">
        <f t="shared" si="33"/>
        <v>11791.184973888414</v>
      </c>
      <c r="DE37" s="191">
        <f t="shared" si="33"/>
        <v>11770.525817607913</v>
      </c>
      <c r="DF37" s="191">
        <f t="shared" si="33"/>
        <v>12211.66578486459</v>
      </c>
      <c r="DG37" s="191">
        <f t="shared" si="33"/>
        <v>13617.168359296493</v>
      </c>
      <c r="DH37" s="191">
        <f t="shared" si="33"/>
        <v>15044.202438295222</v>
      </c>
      <c r="DI37" s="191">
        <f t="shared" si="33"/>
        <v>13219.577821415556</v>
      </c>
      <c r="DJ37" s="191">
        <f t="shared" si="33"/>
        <v>12943.943829558351</v>
      </c>
      <c r="DK37" s="191">
        <f t="shared" si="33"/>
        <v>13723.856060889011</v>
      </c>
      <c r="DL37" s="191">
        <f t="shared" si="33"/>
        <v>13828.199397664137</v>
      </c>
      <c r="DM37" s="191">
        <f t="shared" si="33"/>
        <v>13978.077870602134</v>
      </c>
      <c r="DN37" s="191">
        <f t="shared" si="33"/>
        <v>12135.59969197431</v>
      </c>
      <c r="DO37" s="191">
        <f t="shared" si="33"/>
        <v>13282.187980314686</v>
      </c>
      <c r="DP37" s="191">
        <f t="shared" si="33"/>
        <v>12039.837345057616</v>
      </c>
      <c r="DQ37" s="191">
        <f t="shared" si="33"/>
        <v>12659.384893375624</v>
      </c>
      <c r="DR37" s="191">
        <f t="shared" si="33"/>
        <v>11911.258420468264</v>
      </c>
      <c r="DS37" s="191">
        <f t="shared" si="33"/>
        <v>13825.153581918261</v>
      </c>
      <c r="DT37" s="191">
        <f t="shared" si="33"/>
        <v>15280.159095247147</v>
      </c>
      <c r="DU37" s="191">
        <f t="shared" si="33"/>
        <v>13456.47276198675</v>
      </c>
      <c r="DV37" s="191">
        <f t="shared" si="33"/>
        <v>13918.383035783658</v>
      </c>
      <c r="DW37" s="191">
        <f t="shared" si="33"/>
        <v>13488.388107481773</v>
      </c>
      <c r="DX37" s="191">
        <f t="shared" si="33"/>
        <v>14235.874758342405</v>
      </c>
      <c r="DY37" s="191">
        <f t="shared" si="33"/>
        <v>15186.00081808705</v>
      </c>
      <c r="DZ37" s="191">
        <f t="shared" si="33"/>
        <v>12614.144532077231</v>
      </c>
      <c r="EA37" s="191">
        <f t="shared" si="33"/>
        <v>13175.977637651482</v>
      </c>
      <c r="EB37" s="191">
        <f t="shared" si="33"/>
        <v>12384.152191477559</v>
      </c>
      <c r="EC37" s="191">
        <f t="shared" si="33"/>
        <v>13076.053701828529</v>
      </c>
      <c r="ED37" s="191">
        <f t="shared" si="33"/>
        <v>12269.384222170816</v>
      </c>
      <c r="EE37" s="191">
        <f t="shared" si="33"/>
        <v>14813.672361860119</v>
      </c>
      <c r="EF37" s="191">
        <f t="shared" si="33"/>
        <v>14898.720662091651</v>
      </c>
      <c r="EG37" s="191">
        <f t="shared" si="33"/>
        <v>13755.791827484729</v>
      </c>
      <c r="EH37" s="191">
        <f t="shared" si="33"/>
        <v>14880.28143454888</v>
      </c>
      <c r="EI37" s="191">
        <f t="shared" si="33"/>
        <v>13143.204966471645</v>
      </c>
      <c r="EJ37" s="191">
        <f t="shared" si="33"/>
        <v>14507.380762642913</v>
      </c>
    </row>
    <row r="38" spans="1:140" ht="13.65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37211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16.089285714285715</v>
      </c>
      <c r="D47" s="354">
        <v>25.966780487804879</v>
      </c>
      <c r="E47" s="195">
        <v>23.607975765770448</v>
      </c>
      <c r="F47" s="195">
        <v>27.097927350427351</v>
      </c>
      <c r="G47" s="195">
        <v>28.195743589743593</v>
      </c>
      <c r="H47" s="195">
        <v>26.00011111111111</v>
      </c>
      <c r="I47" s="195">
        <v>21.999880616174583</v>
      </c>
      <c r="J47" s="195">
        <v>24.000024390243901</v>
      </c>
      <c r="K47" s="195">
        <v>19.999736842105264</v>
      </c>
      <c r="L47" s="195">
        <v>17.903717948717947</v>
      </c>
      <c r="M47" s="195">
        <v>18.999750000000002</v>
      </c>
      <c r="N47" s="195">
        <v>18.967734930274403</v>
      </c>
      <c r="O47" s="195">
        <v>31.299940170940175</v>
      </c>
      <c r="P47" s="195">
        <v>30.974589743589746</v>
      </c>
      <c r="Q47" s="195">
        <v>33.000230769230775</v>
      </c>
      <c r="R47" s="195">
        <v>29.925000000000001</v>
      </c>
      <c r="S47" s="195">
        <v>26.962376112263147</v>
      </c>
      <c r="T47" s="195">
        <v>28.000025641025644</v>
      </c>
      <c r="U47" s="195">
        <v>24.874736842105264</v>
      </c>
      <c r="V47" s="195">
        <v>28.012365853658537</v>
      </c>
      <c r="W47" s="195">
        <v>25.822805839189204</v>
      </c>
      <c r="X47" s="195">
        <v>27.345512191675322</v>
      </c>
      <c r="Y47" s="195">
        <v>27.603239908829682</v>
      </c>
      <c r="Z47" s="195">
        <v>27.854685542384662</v>
      </c>
      <c r="AA47" s="195">
        <v>28.596637051937726</v>
      </c>
      <c r="AB47" s="191">
        <v>29.214055665014758</v>
      </c>
      <c r="AC47" s="193">
        <v>27.944858952002235</v>
      </c>
      <c r="AD47" s="301"/>
      <c r="AG47" s="280">
        <v>28.195743589743593</v>
      </c>
      <c r="AH47" s="280">
        <v>26.00011111111111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3.1800003051757813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3.1800003051757813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3.1800003051757813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3.1800003051757813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3.1800003051757813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3.1800003051757813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3.1800003051757813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3.1800003051757813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16.99285714285714</v>
      </c>
      <c r="D48" s="356">
        <v>25.964719512195121</v>
      </c>
      <c r="E48" s="191">
        <v>23.822185215039784</v>
      </c>
      <c r="F48" s="191">
        <v>26.585388888888893</v>
      </c>
      <c r="G48" s="191">
        <v>27.670333333333339</v>
      </c>
      <c r="H48" s="191">
        <v>25.500444444444444</v>
      </c>
      <c r="I48" s="191">
        <v>22.749902439024389</v>
      </c>
      <c r="J48" s="191">
        <v>24.499804878048778</v>
      </c>
      <c r="K48" s="191">
        <v>21</v>
      </c>
      <c r="L48" s="191">
        <v>19.38446153846154</v>
      </c>
      <c r="M48" s="191">
        <v>20.499750000000002</v>
      </c>
      <c r="N48" s="191">
        <v>20.294737179487182</v>
      </c>
      <c r="O48" s="191">
        <v>32.768292735042735</v>
      </c>
      <c r="P48" s="191">
        <v>32.436076923076925</v>
      </c>
      <c r="Q48" s="191">
        <v>34.500051282051288</v>
      </c>
      <c r="R48" s="191">
        <v>31.368749999999999</v>
      </c>
      <c r="S48" s="191">
        <v>26.742922385701593</v>
      </c>
      <c r="T48" s="191">
        <v>29.500384615384618</v>
      </c>
      <c r="U48" s="191">
        <v>23.782894736842106</v>
      </c>
      <c r="V48" s="191">
        <v>26.945487804878049</v>
      </c>
      <c r="W48" s="191">
        <v>26.427917134809871</v>
      </c>
      <c r="X48" s="191">
        <v>28.924548147016509</v>
      </c>
      <c r="Y48" s="191">
        <v>28.911743153300037</v>
      </c>
      <c r="Z48" s="191">
        <v>29.319513432012474</v>
      </c>
      <c r="AA48" s="191">
        <v>30.582751288349694</v>
      </c>
      <c r="AB48" s="191">
        <v>32.696919553587222</v>
      </c>
      <c r="AC48" s="190">
        <v>29.772469061551391</v>
      </c>
      <c r="AD48" s="301"/>
      <c r="AG48" s="280">
        <v>27.670333333333339</v>
      </c>
      <c r="AH48" s="280">
        <v>25.500444444444444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19.382142857142856</v>
      </c>
      <c r="D49" s="356">
        <v>26.531463414634143</v>
      </c>
      <c r="E49" s="191">
        <v>24.824162982994434</v>
      </c>
      <c r="F49" s="191">
        <v>27.061320512820515</v>
      </c>
      <c r="G49" s="191">
        <v>27.372307692307693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25.956717948717948</v>
      </c>
      <c r="M49" s="191">
        <v>28.249875000000003</v>
      </c>
      <c r="N49" s="191">
        <v>26.068864316239317</v>
      </c>
      <c r="O49" s="191">
        <v>32.635897435897441</v>
      </c>
      <c r="P49" s="191">
        <v>32.057435897435901</v>
      </c>
      <c r="Q49" s="191">
        <v>33.750256410256412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28.589546295252731</v>
      </c>
      <c r="X49" s="191">
        <v>29.67744272172343</v>
      </c>
      <c r="Y49" s="191">
        <v>29.918400157658919</v>
      </c>
      <c r="Z49" s="191">
        <v>30.180972374782293</v>
      </c>
      <c r="AA49" s="191">
        <v>30.861136165249544</v>
      </c>
      <c r="AB49" s="191">
        <v>31.388139320603134</v>
      </c>
      <c r="AC49" s="190">
        <v>30.285363594388727</v>
      </c>
      <c r="AD49" s="301"/>
      <c r="AG49" s="280">
        <v>27.372307692307693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19.282142312186068</v>
      </c>
      <c r="D50" s="356">
        <v>24.751853658536589</v>
      </c>
      <c r="E50" s="191">
        <v>23.445653934034972</v>
      </c>
      <c r="F50" s="191">
        <v>23.624217948717952</v>
      </c>
      <c r="G50" s="191">
        <v>23.748769230769234</v>
      </c>
      <c r="H50" s="191">
        <v>23.49966666666667</v>
      </c>
      <c r="I50" s="191">
        <v>23.375204749679078</v>
      </c>
      <c r="J50" s="191">
        <v>23.250146341463417</v>
      </c>
      <c r="K50" s="191">
        <v>23.500263157894739</v>
      </c>
      <c r="L50" s="191">
        <v>24.117384615384616</v>
      </c>
      <c r="M50" s="191">
        <v>25.249875000000003</v>
      </c>
      <c r="N50" s="191">
        <v>24.289174257759786</v>
      </c>
      <c r="O50" s="191">
        <v>31.948783119658128</v>
      </c>
      <c r="P50" s="191">
        <v>32.086717948717954</v>
      </c>
      <c r="Q50" s="191">
        <v>33.750256410256412</v>
      </c>
      <c r="R50" s="191">
        <v>30.009374999999999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26.566815304030321</v>
      </c>
      <c r="X50" s="191">
        <v>28.480242843993558</v>
      </c>
      <c r="Y50" s="191">
        <v>28.577654586928713</v>
      </c>
      <c r="Z50" s="191">
        <v>29.022104855504175</v>
      </c>
      <c r="AA50" s="191">
        <v>29.807609299794041</v>
      </c>
      <c r="AB50" s="191">
        <v>30.330945480549055</v>
      </c>
      <c r="AC50" s="190">
        <v>29.077462354823489</v>
      </c>
      <c r="AD50" s="301"/>
      <c r="AG50" s="280">
        <v>23.748769230769234</v>
      </c>
      <c r="AH50" s="280">
        <v>23.49966666666667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16.175000000000001</v>
      </c>
      <c r="D51" s="356">
        <v>21.74790243902439</v>
      </c>
      <c r="E51" s="191">
        <v>20.417060065526027</v>
      </c>
      <c r="F51" s="191">
        <v>23.624217948717952</v>
      </c>
      <c r="G51" s="191">
        <v>23.748769230769234</v>
      </c>
      <c r="H51" s="191">
        <v>23.49966666666667</v>
      </c>
      <c r="I51" s="191">
        <v>23.375204749679078</v>
      </c>
      <c r="J51" s="191">
        <v>23.250146341463417</v>
      </c>
      <c r="K51" s="191">
        <v>23.500263157894739</v>
      </c>
      <c r="L51" s="191">
        <v>23.971512820512825</v>
      </c>
      <c r="M51" s="191">
        <v>25.249875000000003</v>
      </c>
      <c r="N51" s="191">
        <v>24.240550326135857</v>
      </c>
      <c r="O51" s="191">
        <v>32.632253205128215</v>
      </c>
      <c r="P51" s="191">
        <v>33.137538461538469</v>
      </c>
      <c r="Q51" s="191">
        <v>34.749846153846157</v>
      </c>
      <c r="R51" s="191">
        <v>30.009374999999999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26.726546095635463</v>
      </c>
      <c r="X51" s="191">
        <v>28.672838036704078</v>
      </c>
      <c r="Y51" s="191">
        <v>28.730138255580801</v>
      </c>
      <c r="Z51" s="191">
        <v>29.148171018232699</v>
      </c>
      <c r="AA51" s="191">
        <v>29.852088013312436</v>
      </c>
      <c r="AB51" s="191">
        <v>30.362545059210124</v>
      </c>
      <c r="AC51" s="190">
        <v>29.134157275719009</v>
      </c>
      <c r="AD51" s="301"/>
      <c r="AG51" s="280">
        <v>23.748769230769234</v>
      </c>
      <c r="AH51" s="280">
        <v>23.49966666666667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13.903571428571428</v>
      </c>
      <c r="D52" s="363">
        <v>18.485951219512195</v>
      </c>
      <c r="E52" s="307">
        <v>17.391651567944251</v>
      </c>
      <c r="F52" s="307">
        <v>20.730576923076924</v>
      </c>
      <c r="G52" s="307">
        <v>20.961487179487182</v>
      </c>
      <c r="H52" s="307">
        <v>20.499666666666666</v>
      </c>
      <c r="I52" s="307">
        <v>20.749902439024389</v>
      </c>
      <c r="J52" s="307">
        <v>20.499804878048778</v>
      </c>
      <c r="K52" s="307">
        <v>21</v>
      </c>
      <c r="L52" s="307">
        <v>20.836717948717951</v>
      </c>
      <c r="M52" s="307">
        <v>22.999874999999999</v>
      </c>
      <c r="N52" s="307">
        <v>21.61219764957265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24.771703081970092</v>
      </c>
      <c r="T52" s="307">
        <v>25.499897435897438</v>
      </c>
      <c r="U52" s="307">
        <v>24.427894736842109</v>
      </c>
      <c r="V52" s="307">
        <v>24.387317073170731</v>
      </c>
      <c r="W52" s="307">
        <v>24.903991364685943</v>
      </c>
      <c r="X52" s="307">
        <v>26.537631831695393</v>
      </c>
      <c r="Y52" s="307">
        <v>26.624681708028028</v>
      </c>
      <c r="Z52" s="307">
        <v>27.022098681813436</v>
      </c>
      <c r="AA52" s="307">
        <v>27.661201194548234</v>
      </c>
      <c r="AB52" s="307">
        <v>28.287925165963333</v>
      </c>
      <c r="AC52" s="404">
        <v>27.006961671693833</v>
      </c>
      <c r="AD52" s="301"/>
      <c r="AG52" s="280">
        <v>20.961487179487182</v>
      </c>
      <c r="AH52" s="280">
        <v>20.499666666666666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14.475</v>
      </c>
      <c r="D53" s="191">
        <v>18.985951219512195</v>
      </c>
      <c r="E53" s="191">
        <v>17.908709137240628</v>
      </c>
      <c r="F53" s="191">
        <v>21.273653846153849</v>
      </c>
      <c r="G53" s="191">
        <v>21.557641025641029</v>
      </c>
      <c r="H53" s="191">
        <v>20.989666666666665</v>
      </c>
      <c r="I53" s="191">
        <v>21.38281001283697</v>
      </c>
      <c r="J53" s="191">
        <v>20.976146341463416</v>
      </c>
      <c r="K53" s="191">
        <v>21.789473684210527</v>
      </c>
      <c r="L53" s="191">
        <v>22.029025641025644</v>
      </c>
      <c r="M53" s="191">
        <v>24.874875000000003</v>
      </c>
      <c r="N53" s="191">
        <v>22.897791441745394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25.618090078228718</v>
      </c>
      <c r="T53" s="191">
        <v>26.493487179487182</v>
      </c>
      <c r="U53" s="191">
        <v>25.217368421052633</v>
      </c>
      <c r="V53" s="191">
        <v>25.143414634146339</v>
      </c>
      <c r="W53" s="191">
        <v>26.357951454902611</v>
      </c>
      <c r="X53" s="191">
        <v>27.837648839278685</v>
      </c>
      <c r="Y53" s="191">
        <v>27.863935918305224</v>
      </c>
      <c r="Z53" s="191">
        <v>28.298295770478209</v>
      </c>
      <c r="AA53" s="191">
        <v>28.890813227941468</v>
      </c>
      <c r="AB53" s="191">
        <v>29.447913181076196</v>
      </c>
      <c r="AC53" s="191">
        <v>28.26465772650301</v>
      </c>
      <c r="AD53" s="301"/>
      <c r="AG53" s="280">
        <v>21.557641025641029</v>
      </c>
      <c r="AH53" s="280">
        <v>20.989666666666665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21.144294095039367</v>
      </c>
      <c r="D56" s="191">
        <v>32.770612533669116</v>
      </c>
      <c r="E56" s="191">
        <v>29.994178279667985</v>
      </c>
      <c r="F56" s="191">
        <v>32.539729564059066</v>
      </c>
      <c r="G56" s="191">
        <v>33.07996830562297</v>
      </c>
      <c r="H56" s="191">
        <v>31.999490822495158</v>
      </c>
      <c r="I56" s="191">
        <v>29.616893308114051</v>
      </c>
      <c r="J56" s="191">
        <v>31.660626302485621</v>
      </c>
      <c r="K56" s="191">
        <v>27.573160313742484</v>
      </c>
      <c r="L56" s="191">
        <v>26.472640250988135</v>
      </c>
      <c r="M56" s="191">
        <v>28.614732282892149</v>
      </c>
      <c r="N56" s="191">
        <v>27.553510949207588</v>
      </c>
      <c r="O56" s="191">
        <v>35.410366250627028</v>
      </c>
      <c r="P56" s="191">
        <v>35.132714671371232</v>
      </c>
      <c r="Q56" s="191">
        <v>36.531589860197386</v>
      </c>
      <c r="R56" s="191">
        <v>34.566794220312467</v>
      </c>
      <c r="S56" s="191">
        <v>34.410859839196725</v>
      </c>
      <c r="T56" s="191">
        <v>34.655846604890918</v>
      </c>
      <c r="U56" s="191">
        <v>32.81859333380762</v>
      </c>
      <c r="V56" s="191">
        <v>35.758139578891644</v>
      </c>
      <c r="W56" s="191">
        <v>32.421469203231212</v>
      </c>
      <c r="X56" s="191">
        <v>34.475287568155402</v>
      </c>
      <c r="Y56" s="191">
        <v>34.388553566685594</v>
      </c>
      <c r="Z56" s="191">
        <v>34.338985856159113</v>
      </c>
      <c r="AA56" s="191">
        <v>34.116402054411815</v>
      </c>
      <c r="AB56" s="191">
        <v>36.358857905061768</v>
      </c>
      <c r="AC56" s="191">
        <v>34.204678178474886</v>
      </c>
      <c r="AD56" s="301"/>
      <c r="AG56" s="280">
        <v>33.07996830562297</v>
      </c>
      <c r="AH56" s="280">
        <v>31.999490822495158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3">
      <c r="A65" s="333" t="s">
        <v>190</v>
      </c>
    </row>
    <row r="66" spans="1:30" s="296" customFormat="1" ht="13.5" customHeight="1" thickBot="1" x14ac:dyDescent="0.25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65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5603.2097399003887</v>
      </c>
      <c r="D67" s="339">
        <f ca="1">(D9/(VLOOKUP(D$7,'Gas Curve Summary'!$A$7:$L179,4)))*1000</f>
        <v>10248.03891275529</v>
      </c>
      <c r="E67" s="406">
        <f t="shared" ref="E67:E73" ca="1" si="36">AVERAGE(C67:D67)</f>
        <v>7925.6243263278393</v>
      </c>
      <c r="F67" s="339">
        <f t="shared" ref="F67:F73" si="37">AVERAGE(G67,H67)</f>
        <v>9520.6238886372084</v>
      </c>
      <c r="G67" s="456">
        <f>(G9/(VLOOKUP(G$7,'Gas Curve Summary'!$A$7:$L179,4)))*1000</f>
        <v>9792.1829521829532</v>
      </c>
      <c r="H67" s="339">
        <f>(H9/(VLOOKUP(H$7,'Gas Curve Summary'!$A$7:$L179,4)))*1000</f>
        <v>9249.0648250914619</v>
      </c>
      <c r="I67" s="339" t="e">
        <f>(I9/(VLOOKUP(I$7,'Gas Curve Summary'!$A$7:$L179,4)))*1000</f>
        <v>#N/A</v>
      </c>
      <c r="J67" s="339">
        <f>(J9/(VLOOKUP(J$7,'Gas Curve Summary'!$A$7:$L179,4)))*1000</f>
        <v>9531.4128518568741</v>
      </c>
      <c r="K67" s="339">
        <f>(K9/(VLOOKUP(K$7,'Gas Curve Summary'!$A$7:$L179,4)))*1000</f>
        <v>7974.3767313019398</v>
      </c>
      <c r="L67" s="339">
        <f>(L9/(VLOOKUP(L$7,'Gas Curve Summary'!$A$7:$L179,4)))*1000</f>
        <v>7025.8621556151948</v>
      </c>
      <c r="M67" s="339">
        <f>(M9/(VLOOKUP(M$7,'Gas Curve Summary'!$A$7:$L179,4)))*1000</f>
        <v>7318.8559322033898</v>
      </c>
      <c r="N67" s="339">
        <f>AVERAGE(K67:M67)</f>
        <v>7439.6982730401751</v>
      </c>
      <c r="O67" s="339">
        <f>AVERAGE(P67:R67)</f>
        <v>11854.638739554042</v>
      </c>
      <c r="P67" s="339">
        <f>(P9/(VLOOKUP(P$7,'Gas Curve Summary'!$A$7:$L179,4)))*1000</f>
        <v>11610.015808154621</v>
      </c>
      <c r="Q67" s="339">
        <f>(Q9/(VLOOKUP(Q$7,'Gas Curve Summary'!$A$7:$L179,4)))*1000</f>
        <v>12585.734123491562</v>
      </c>
      <c r="R67" s="339">
        <f>(R9/(VLOOKUP(R$7,'Gas Curve Summary'!$A$7:$L179,4)))*1000</f>
        <v>11368.166287015945</v>
      </c>
      <c r="S67" s="339">
        <f t="shared" ref="S67:S73" si="38">AVERAGE(T67:V67)</f>
        <v>8311.571902954498</v>
      </c>
      <c r="T67" s="339">
        <f>(T9/(VLOOKUP(T$7,'Gas Curve Summary'!$A$7:$L179,4)))*1000</f>
        <v>9845.2973421327843</v>
      </c>
      <c r="U67" s="339">
        <f>(U9/(VLOOKUP(U$7,'Gas Curve Summary'!$A$7:$L179,4)))*1000</f>
        <v>7678.739569466542</v>
      </c>
      <c r="V67" s="339">
        <f>(V9/(VLOOKUP(V$7,'Gas Curve Summary'!$A$7:$L179,4)))*1000</f>
        <v>7410.6787972641632</v>
      </c>
      <c r="W67" s="406">
        <f t="shared" ref="W67:W73" si="39">AVERAGE(G67,H67,J67,N67,O67,S67)</f>
        <v>9363.0949241133349</v>
      </c>
      <c r="X67" s="339">
        <f>X9/AVERAGE('Gas Curve Summary'!$D$31:$D$42)*1000</f>
        <v>8037.4876125747205</v>
      </c>
      <c r="Y67" s="339">
        <f>Y9/AVERAGE('Gas Curve Summary'!$D$43:$D$54)*1000</f>
        <v>7665.2319331106401</v>
      </c>
      <c r="Z67" s="339">
        <f>Z9/AVERAGE('Gas Curve Summary'!$D$55:$D$66)*1000</f>
        <v>7425.4226109141355</v>
      </c>
      <c r="AA67" s="339">
        <f>AA9/AVERAGE('Gas Curve Summary'!$D$67:$D$114)*1000</f>
        <v>7166.8702175685958</v>
      </c>
      <c r="AB67" s="339">
        <f>AB9/AVERAGE('Gas Curve Summary'!$D$115:$D$124)*1000</f>
        <v>7057.4333118098893</v>
      </c>
      <c r="AC67" s="365">
        <f ca="1">AVERAGE(E67,W67,X67,Y67,Z67,AA67,AB67)</f>
        <v>7805.880705202736</v>
      </c>
    </row>
    <row r="68" spans="1:30" ht="13.65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5656.8860692572025</v>
      </c>
      <c r="D68" s="339">
        <f ca="1">(D10/(VLOOKUP(D$7,'Gas Curve Summary'!$A$7:$L180,6)))*1000</f>
        <v>10441.3953818972</v>
      </c>
      <c r="E68" s="407">
        <f t="shared" ca="1" si="36"/>
        <v>8049.140725577201</v>
      </c>
      <c r="F68" s="339">
        <f t="shared" si="37"/>
        <v>9532.4465127329931</v>
      </c>
      <c r="G68" s="339">
        <f>(G10/(VLOOKUP(G$7,'Gas Curve Summary'!$A$7:$L180,6)))*1000</f>
        <v>10017.707730865626</v>
      </c>
      <c r="H68" s="339">
        <f>(H10/(VLOOKUP(H$7,'Gas Curve Summary'!$A$7:$L180,6)))*1000</f>
        <v>9047.1852946003601</v>
      </c>
      <c r="I68" s="339" t="e">
        <f>(I10/(VLOOKUP(I$7,'Gas Curve Summary'!$A$7:$L180,6)))*1000</f>
        <v>#N/A</v>
      </c>
      <c r="J68" s="339">
        <f>(J10/(VLOOKUP(J$7,'Gas Curve Summary'!$A$7:$L180,6)))*1000</f>
        <v>9148.5728337492492</v>
      </c>
      <c r="K68" s="339">
        <f>(K10/(VLOOKUP(K$7,'Gas Curve Summary'!$A$7:$L180,6)))*1000</f>
        <v>8036.7393800229611</v>
      </c>
      <c r="L68" s="339">
        <f>(L10/(VLOOKUP(L$7,'Gas Curve Summary'!$A$7:$L180,6)))*1000</f>
        <v>7305.6166975594697</v>
      </c>
      <c r="M68" s="339">
        <f>(M10/(VLOOKUP(M$7,'Gas Curve Summary'!$A$7:$L180,6)))*1000</f>
        <v>7589.6890040725666</v>
      </c>
      <c r="N68" s="339">
        <f t="shared" ref="N68:N73" si="40">AVERAGE(K68:M68)</f>
        <v>7644.0150272183319</v>
      </c>
      <c r="O68" s="339">
        <f t="shared" ref="O68:O73" si="41">AVERAGE(P68:R68)</f>
        <v>10968.005580228617</v>
      </c>
      <c r="P68" s="339">
        <f>(P10/(VLOOKUP(P$7,'Gas Curve Summary'!$A$7:$L180,6)))*1000</f>
        <v>10739.985618576589</v>
      </c>
      <c r="Q68" s="339">
        <f>(Q10/(VLOOKUP(Q$7,'Gas Curve Summary'!$A$7:$L180,6)))*1000</f>
        <v>11627.777345674212</v>
      </c>
      <c r="R68" s="339">
        <f>(R10/(VLOOKUP(R$7,'Gas Curve Summary'!$A$7:$L180,6)))*1000</f>
        <v>10536.253776435045</v>
      </c>
      <c r="S68" s="339">
        <f t="shared" si="38"/>
        <v>8218.9360044140321</v>
      </c>
      <c r="T68" s="339">
        <f>(T10/(VLOOKUP(T$7,'Gas Curve Summary'!$A$7:$L180,6)))*1000</f>
        <v>9836.7404519455213</v>
      </c>
      <c r="U68" s="339">
        <f>(U10/(VLOOKUP(U$7,'Gas Curve Summary'!$A$7:$L180,6)))*1000</f>
        <v>7186.7848970251716</v>
      </c>
      <c r="V68" s="339">
        <f>(V10/(VLOOKUP(V$7,'Gas Curve Summary'!$A$7:$L180,6)))*1000</f>
        <v>7633.2826642714008</v>
      </c>
      <c r="W68" s="407">
        <f t="shared" si="39"/>
        <v>9174.0704118460362</v>
      </c>
      <c r="X68" s="339">
        <f>X10/AVERAGE('Gas Curve Summary'!$F$31:$F$42)*1000</f>
        <v>8035.1788275785093</v>
      </c>
      <c r="Y68" s="339">
        <f>Y10/AVERAGE('Gas Curve Summary'!$F$43:$F$54)*1000</f>
        <v>7495.4291861291631</v>
      </c>
      <c r="Z68" s="339">
        <f>Z10/AVERAGE('Gas Curve Summary'!$F$55:$F$66)*1000</f>
        <v>7420.7673659506117</v>
      </c>
      <c r="AA68" s="339">
        <f>AA10/AVERAGE('Gas Curve Summary'!$F$67:$F$114)*1000</f>
        <v>7384.5104584693354</v>
      </c>
      <c r="AB68" s="339">
        <f>AB10/AVERAGE('Gas Curve Summary'!$F$115:$F$124)*1000</f>
        <v>7706.2492720231612</v>
      </c>
      <c r="AC68" s="366">
        <f t="shared" ref="AC68:AC73" ca="1" si="42">AVERAGE(E68,W68,X68,Y68,Z68,AA68,AB68)</f>
        <v>7895.0494639391454</v>
      </c>
    </row>
    <row r="69" spans="1:30" ht="13.65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5938.3613129541463</v>
      </c>
      <c r="D69" s="339">
        <f ca="1">(D11/(VLOOKUP(D$7,'Gas Curve Summary'!$A$7:$L181,8)))*1000</f>
        <v>10680.943641960692</v>
      </c>
      <c r="E69" s="407">
        <f t="shared" ca="1" si="36"/>
        <v>8309.6524774574191</v>
      </c>
      <c r="F69" s="339">
        <f t="shared" si="37"/>
        <v>9817.8143568535797</v>
      </c>
      <c r="G69" s="339">
        <f>(G11/(VLOOKUP(G$7,'Gas Curve Summary'!$A$7:$L181,8)))*1000</f>
        <v>10023.818916126609</v>
      </c>
      <c r="H69" s="339">
        <f>(H11/(VLOOKUP(H$7,'Gas Curve Summary'!$A$7:$L181,8)))*1000</f>
        <v>9611.8097975805504</v>
      </c>
      <c r="I69" s="339" t="e">
        <f>(I11/(VLOOKUP(I$7,'Gas Curve Summary'!$A$7:$L181,8)))*1000</f>
        <v>#N/A</v>
      </c>
      <c r="J69" s="339">
        <f>(J11/(VLOOKUP(J$7,'Gas Curve Summary'!$A$7:$L181,8)))*1000</f>
        <v>9569.7073704240502</v>
      </c>
      <c r="K69" s="339">
        <f>(K11/(VLOOKUP(K$7,'Gas Curve Summary'!$A$7:$L181,8)))*1000</f>
        <v>8608.3591331269345</v>
      </c>
      <c r="L69" s="339">
        <f>(L11/(VLOOKUP(L$7,'Gas Curve Summary'!$A$7:$L181,8)))*1000</f>
        <v>9059.6650383810193</v>
      </c>
      <c r="M69" s="339">
        <f>(M11/(VLOOKUP(M$7,'Gas Curve Summary'!$A$7:$L181,8)))*1000</f>
        <v>9351.208209202252</v>
      </c>
      <c r="N69" s="339">
        <f t="shared" si="40"/>
        <v>9006.4107935700686</v>
      </c>
      <c r="O69" s="339">
        <f t="shared" si="41"/>
        <v>9969.6766711092878</v>
      </c>
      <c r="P69" s="339">
        <f>(P11/(VLOOKUP(P$7,'Gas Curve Summary'!$A$7:$L181,8)))*1000</f>
        <v>9850.8187654795965</v>
      </c>
      <c r="Q69" s="339">
        <f>(Q11/(VLOOKUP(Q$7,'Gas Curve Summary'!$A$7:$L181,8)))*1000</f>
        <v>10224.5403223263</v>
      </c>
      <c r="R69" s="339">
        <f>(R11/(VLOOKUP(R$7,'Gas Curve Summary'!$A$7:$L181,8)))*1000</f>
        <v>9833.6709255219685</v>
      </c>
      <c r="S69" s="339">
        <f t="shared" si="38"/>
        <v>8221.160678179147</v>
      </c>
      <c r="T69" s="339">
        <f>(T11/(VLOOKUP(T$7,'Gas Curve Summary'!$A$7:$L181,8)))*1000</f>
        <v>8542.9779912538525</v>
      </c>
      <c r="U69" s="339">
        <f>(U11/(VLOOKUP(U$7,'Gas Curve Summary'!$A$7:$L181,8)))*1000</f>
        <v>8164.8680059770895</v>
      </c>
      <c r="V69" s="339">
        <f>(V11/(VLOOKUP(V$7,'Gas Curve Summary'!$A$7:$L181,8)))*1000</f>
        <v>7955.6360373064972</v>
      </c>
      <c r="W69" s="407">
        <f t="shared" si="39"/>
        <v>9400.4307044982852</v>
      </c>
      <c r="X69" s="339">
        <f>X11/AVERAGE('Gas Curve Summary'!$H$31:$H$42)*1000</f>
        <v>7440.0573873889416</v>
      </c>
      <c r="Y69" s="339">
        <f>Y11/AVERAGE('Gas Curve Summary'!$H$43:$H$54)*1000</f>
        <v>7035.153067220228</v>
      </c>
      <c r="Z69" s="339">
        <f>Z11/AVERAGE('Gas Curve Summary'!$H$55:$H$66)*1000</f>
        <v>6890.8715767119002</v>
      </c>
      <c r="AA69" s="339">
        <f>AA11/AVERAGE('Gas Curve Summary'!$H$67:$H$114)*1000</f>
        <v>6620.4506974538826</v>
      </c>
      <c r="AB69" s="339">
        <f>AB11/AVERAGE('Gas Curve Summary'!$H$115:$H$124)*1000</f>
        <v>6432.6615781478276</v>
      </c>
      <c r="AC69" s="366">
        <f t="shared" ca="1" si="42"/>
        <v>7447.0396412683549</v>
      </c>
    </row>
    <row r="70" spans="1:30" ht="13.65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6580.7038427797906</v>
      </c>
      <c r="D70" s="339">
        <f ca="1">(D12/(VLOOKUP(D$7,'Gas Curve Summary'!$A$7:$L182,12)))*1000</f>
        <v>10093.205938317207</v>
      </c>
      <c r="E70" s="407">
        <f t="shared" ca="1" si="36"/>
        <v>8336.954890548499</v>
      </c>
      <c r="F70" s="339">
        <f t="shared" si="37"/>
        <v>8730.3415810376537</v>
      </c>
      <c r="G70" s="339">
        <f>(G12/(VLOOKUP(G$7,'Gas Curve Summary'!$A$7:$L182,12)))*1000</f>
        <v>8846.35439048847</v>
      </c>
      <c r="H70" s="339">
        <f>(H12/(VLOOKUP(H$7,'Gas Curve Summary'!$A$7:$L182,12)))*1000</f>
        <v>8614.3287715868355</v>
      </c>
      <c r="I70" s="339" t="e">
        <f>(I12/(VLOOKUP(I$7,'Gas Curve Summary'!$A$7:$L182,12)))*1000</f>
        <v>#N/A</v>
      </c>
      <c r="J70" s="339">
        <f>(J12/(VLOOKUP(J$7,'Gas Curve Summary'!$A$7:$L182,12)))*1000</f>
        <v>8617.4401996058514</v>
      </c>
      <c r="K70" s="339">
        <f>(K12/(VLOOKUP(K$7,'Gas Curve Summary'!$A$7:$L182,12)))*1000</f>
        <v>8414.0237812576543</v>
      </c>
      <c r="L70" s="339">
        <f>(L12/(VLOOKUP(L$7,'Gas Curve Summary'!$A$7:$L182,12)))*1000</f>
        <v>8417.6105355449399</v>
      </c>
      <c r="M70" s="339">
        <f>(M12/(VLOOKUP(M$7,'Gas Curve Summary'!$A$7:$L182,12)))*1000</f>
        <v>8556.4215520162652</v>
      </c>
      <c r="N70" s="339">
        <f t="shared" si="40"/>
        <v>8462.6852896062865</v>
      </c>
      <c r="O70" s="339">
        <f t="shared" si="41"/>
        <v>9924.6151243348122</v>
      </c>
      <c r="P70" s="339">
        <f>(P12/(VLOOKUP(P$7,'Gas Curve Summary'!$A$7:$L182,12)))*1000</f>
        <v>10086.453442158137</v>
      </c>
      <c r="Q70" s="339">
        <f>(Q12/(VLOOKUP(Q$7,'Gas Curve Summary'!$A$7:$L182,12)))*1000</f>
        <v>10433.073463509611</v>
      </c>
      <c r="R70" s="339">
        <f>(R12/(VLOOKUP(R$7,'Gas Curve Summary'!$A$7:$L182,12)))*1000</f>
        <v>9254.318467336685</v>
      </c>
      <c r="S70" s="339">
        <f t="shared" si="38"/>
        <v>7844.8520237699822</v>
      </c>
      <c r="T70" s="339">
        <f>(T12/(VLOOKUP(T$7,'Gas Curve Summary'!$A$7:$L182,12)))*1000</f>
        <v>8375.4416674770655</v>
      </c>
      <c r="U70" s="339">
        <f>(U12/(VLOOKUP(U$7,'Gas Curve Summary'!$A$7:$L182,12)))*1000</f>
        <v>7352.2674219552428</v>
      </c>
      <c r="V70" s="339">
        <f>(V12/(VLOOKUP(V$7,'Gas Curve Summary'!$A$7:$L182,12)))*1000</f>
        <v>7806.8469818776412</v>
      </c>
      <c r="W70" s="407">
        <f t="shared" si="39"/>
        <v>8718.3792998987064</v>
      </c>
      <c r="X70" s="339">
        <f>X12/AVERAGE('Gas Curve Summary'!$L$31:$L$42)*1000</f>
        <v>7592.0876570748624</v>
      </c>
      <c r="Y70" s="339">
        <f>Y12/AVERAGE('Gas Curve Summary'!$L$43:$L$54)*1000</f>
        <v>7150.4884986312845</v>
      </c>
      <c r="Z70" s="339">
        <f>Z12/AVERAGE('Gas Curve Summary'!$L$55:$L$66)*1000</f>
        <v>7087.88969282362</v>
      </c>
      <c r="AA70" s="339">
        <f>AA12/AVERAGE('Gas Curve Summary'!$L$67:$L$114)*1000</f>
        <v>6876.7070046379549</v>
      </c>
      <c r="AB70" s="339">
        <f>AB12/AVERAGE('Gas Curve Summary'!$L$115:$L$124)*1000</f>
        <v>6664.6977089098473</v>
      </c>
      <c r="AC70" s="366">
        <f t="shared" ca="1" si="42"/>
        <v>7489.6006789321109</v>
      </c>
    </row>
    <row r="71" spans="1:30" ht="13.65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5446.4146023468056</v>
      </c>
      <c r="D71" s="339">
        <f ca="1">(D13/(VLOOKUP(D$7,'Gas Curve Summary'!$A$7:$L183,12)))*1000</f>
        <v>9019.2008303061757</v>
      </c>
      <c r="E71" s="407">
        <f t="shared" ca="1" si="36"/>
        <v>7232.8077163264907</v>
      </c>
      <c r="F71" s="339">
        <f t="shared" si="37"/>
        <v>8730.3415810376537</v>
      </c>
      <c r="G71" s="339">
        <f>(G13/(VLOOKUP(G$7,'Gas Curve Summary'!$A$7:$L183,12)))*1000</f>
        <v>8846.35439048847</v>
      </c>
      <c r="H71" s="339">
        <f>(H13/(VLOOKUP(H$7,'Gas Curve Summary'!$A$7:$L183,12)))*1000</f>
        <v>8614.3287715868355</v>
      </c>
      <c r="I71" s="339" t="e">
        <f>(I13/(VLOOKUP(I$7,'Gas Curve Summary'!$A$7:$L183,12)))*1000</f>
        <v>#N/A</v>
      </c>
      <c r="J71" s="339">
        <f>(J13/(VLOOKUP(J$7,'Gas Curve Summary'!$A$7:$L183,12)))*1000</f>
        <v>8617.4401996058514</v>
      </c>
      <c r="K71" s="339">
        <f>(K13/(VLOOKUP(K$7,'Gas Curve Summary'!$A$7:$L183,12)))*1000</f>
        <v>8414.0237812576543</v>
      </c>
      <c r="L71" s="339">
        <f>(L13/(VLOOKUP(L$7,'Gas Curve Summary'!$A$7:$L183,12)))*1000</f>
        <v>8353.8837296687961</v>
      </c>
      <c r="M71" s="339">
        <f>(M13/(VLOOKUP(M$7,'Gas Curve Summary'!$A$7:$L183,12)))*1000</f>
        <v>8556.5062690613358</v>
      </c>
      <c r="N71" s="339">
        <f t="shared" si="40"/>
        <v>8441.4712599959294</v>
      </c>
      <c r="O71" s="339">
        <f t="shared" si="41"/>
        <v>10141.192695578886</v>
      </c>
      <c r="P71" s="339">
        <f>(P13/(VLOOKUP(P$7,'Gas Curve Summary'!$A$7:$L183,12)))*1000</f>
        <v>10422.540174218026</v>
      </c>
      <c r="Q71" s="339">
        <f>(Q13/(VLOOKUP(Q$7,'Gas Curve Summary'!$A$7:$L183,12)))*1000</f>
        <v>10746.719445181949</v>
      </c>
      <c r="R71" s="339">
        <f>(R13/(VLOOKUP(R$7,'Gas Curve Summary'!$A$7:$L183,12)))*1000</f>
        <v>9254.318467336685</v>
      </c>
      <c r="S71" s="339">
        <f t="shared" si="38"/>
        <v>7844.8520237699822</v>
      </c>
      <c r="T71" s="339">
        <f>(T13/(VLOOKUP(T$7,'Gas Curve Summary'!$A$7:$L183,12)))*1000</f>
        <v>8375.4416674770655</v>
      </c>
      <c r="U71" s="339">
        <f>(U13/(VLOOKUP(U$7,'Gas Curve Summary'!$A$7:$L183,12)))*1000</f>
        <v>7352.2674219552428</v>
      </c>
      <c r="V71" s="339">
        <f>(V13/(VLOOKUP(V$7,'Gas Curve Summary'!$A$7:$L183,12)))*1000</f>
        <v>7806.8469818776412</v>
      </c>
      <c r="W71" s="407">
        <f t="shared" si="39"/>
        <v>8750.9398901709937</v>
      </c>
      <c r="X71" s="339">
        <f>X13/AVERAGE('Gas Curve Summary'!$L$31:$L$42)*1000</f>
        <v>7644.3830293857927</v>
      </c>
      <c r="Y71" s="339">
        <f>Y13/AVERAGE('Gas Curve Summary'!$L$43:$L$54)*1000</f>
        <v>7160.4655079430513</v>
      </c>
      <c r="Z71" s="339">
        <f>Z13/AVERAGE('Gas Curve Summary'!$L$55:$L$66)*1000</f>
        <v>7067.4294485307319</v>
      </c>
      <c r="AA71" s="339">
        <f>AA13/AVERAGE('Gas Curve Summary'!$L$67:$L$114)*1000</f>
        <v>6776.6490312738079</v>
      </c>
      <c r="AB71" s="339">
        <f>AB13/AVERAGE('Gas Curve Summary'!$L$115:$L$124)*1000</f>
        <v>6558.2668511736756</v>
      </c>
      <c r="AC71" s="366">
        <f t="shared" ca="1" si="42"/>
        <v>7312.9916392577925</v>
      </c>
    </row>
    <row r="72" spans="1:30" ht="13.65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5121.5327423505869</v>
      </c>
      <c r="D72" s="339">
        <f ca="1">(D14/(VLOOKUP(D$7,'Gas Curve Summary'!$A$7:$L184,10)))*1000</f>
        <v>8509.427831990768</v>
      </c>
      <c r="E72" s="407">
        <f t="shared" ca="1" si="36"/>
        <v>6815.4802871706779</v>
      </c>
      <c r="F72" s="339">
        <f t="shared" si="37"/>
        <v>8285.8372483323928</v>
      </c>
      <c r="G72" s="339">
        <f>(G14/(VLOOKUP(G$7,'Gas Curve Summary'!$A$7:$L184,10)))*1000</f>
        <v>8478.6359389598256</v>
      </c>
      <c r="H72" s="339">
        <f>(H14/(VLOOKUP(H$7,'Gas Curve Summary'!$A$7:$L184,10)))*1000</f>
        <v>8093.038557704961</v>
      </c>
      <c r="I72" s="339" t="e">
        <f>(I14/(VLOOKUP(I$7,'Gas Curve Summary'!$A$7:$L184,10)))*1000</f>
        <v>#N/A</v>
      </c>
      <c r="J72" s="339">
        <f>(J14/(VLOOKUP(J$7,'Gas Curve Summary'!$A$7:$L184,10)))*1000</f>
        <v>8109.1000308737248</v>
      </c>
      <c r="K72" s="339">
        <f>(K14/(VLOOKUP(K$7,'Gas Curve Summary'!$A$7:$L184,10)))*1000</f>
        <v>8457.5110753121226</v>
      </c>
      <c r="L72" s="339">
        <f>(L14/(VLOOKUP(L$7,'Gas Curve Summary'!$A$7:$L184,10)))*1000</f>
        <v>8248.8986336967337</v>
      </c>
      <c r="M72" s="339">
        <f>(M14/(VLOOKUP(M$7,'Gas Curve Summary'!$A$7:$L184,10)))*1000</f>
        <v>8945.8868144690769</v>
      </c>
      <c r="N72" s="339">
        <f t="shared" si="40"/>
        <v>8550.7655078259777</v>
      </c>
      <c r="O72" s="339">
        <f t="shared" si="41"/>
        <v>12051.093083967862</v>
      </c>
      <c r="P72" s="339">
        <f>(P14/(VLOOKUP(P$7,'Gas Curve Summary'!$A$7:$L184,10)))*1000</f>
        <v>12064.81133258117</v>
      </c>
      <c r="Q72" s="339">
        <f>(Q14/(VLOOKUP(Q$7,'Gas Curve Summary'!$A$7:$L184,10)))*1000</f>
        <v>13138.302112395377</v>
      </c>
      <c r="R72" s="339">
        <f>(R14/(VLOOKUP(R$7,'Gas Curve Summary'!$A$7:$L184,10)))*1000</f>
        <v>10950.165806927045</v>
      </c>
      <c r="S72" s="339">
        <f t="shared" si="38"/>
        <v>8238.7785900949693</v>
      </c>
      <c r="T72" s="339">
        <f>(T14/(VLOOKUP(T$7,'Gas Curve Summary'!$A$7:$L184,10)))*1000</f>
        <v>9275.9884713322335</v>
      </c>
      <c r="U72" s="339">
        <f>(U14/(VLOOKUP(U$7,'Gas Curve Summary'!$A$7:$L184,10)))*1000</f>
        <v>7968.1327544488868</v>
      </c>
      <c r="V72" s="339">
        <f>(V14/(VLOOKUP(V$7,'Gas Curve Summary'!$A$7:$L184,10)))*1000</f>
        <v>7472.2145445037895</v>
      </c>
      <c r="W72" s="407">
        <f t="shared" si="39"/>
        <v>8920.2352849045528</v>
      </c>
      <c r="X72" s="339">
        <f>X14/AVERAGE('Gas Curve Summary'!$J$31:$J$42)*1000</f>
        <v>8164.7683995825982</v>
      </c>
      <c r="Y72" s="339">
        <f>Y14/AVERAGE('Gas Curve Summary'!$J$43:$J$54)*1000</f>
        <v>7645.4033602034888</v>
      </c>
      <c r="Z72" s="339">
        <f>Z14/AVERAGE('Gas Curve Summary'!$J$55:$J$66)*1000</f>
        <v>7521.9650984954842</v>
      </c>
      <c r="AA72" s="339">
        <f>AA14/AVERAGE('Gas Curve Summary'!$J$67:$J$114)*1000</f>
        <v>7214.5450955876504</v>
      </c>
      <c r="AB72" s="339">
        <f>AB14/AVERAGE('Gas Curve Summary'!$J$115:$J$124)*1000</f>
        <v>7002.9848403849173</v>
      </c>
      <c r="AC72" s="366">
        <f t="shared" ca="1" si="42"/>
        <v>7612.1974809041958</v>
      </c>
    </row>
    <row r="73" spans="1:30" ht="13.65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5336.00228767515</v>
      </c>
      <c r="D73" s="341">
        <f ca="1">(D15/(VLOOKUP(D$7,'Gas Curve Summary'!$A$7:$L185,10)))*1000</f>
        <v>8739.1016951051442</v>
      </c>
      <c r="E73" s="408">
        <f t="shared" ca="1" si="36"/>
        <v>7037.5519913901471</v>
      </c>
      <c r="F73" s="341">
        <f t="shared" si="37"/>
        <v>8503.2394176174821</v>
      </c>
      <c r="G73" s="341">
        <f>(G15/(VLOOKUP(G$7,'Gas Curve Summary'!$A$7:$L185,10)))*1000</f>
        <v>8719.9937714107764</v>
      </c>
      <c r="H73" s="341">
        <f>(H15/(VLOOKUP(H$7,'Gas Curve Summary'!$A$7:$L185,10)))*1000</f>
        <v>8286.4850638241878</v>
      </c>
      <c r="I73" s="341" t="e">
        <f>(I15/(VLOOKUP(I$7,'Gas Curve Summary'!$A$7:$L185,10)))*1000</f>
        <v>#N/A</v>
      </c>
      <c r="J73" s="341">
        <f>(J15/(VLOOKUP(J$7,'Gas Curve Summary'!$A$7:$L185,10)))*1000</f>
        <v>8297.5262426674908</v>
      </c>
      <c r="K73" s="341">
        <f>(K15/(VLOOKUP(K$7,'Gas Curve Summary'!$A$7:$L185,10)))*1000</f>
        <v>8775.4626194967896</v>
      </c>
      <c r="L73" s="341">
        <f>(L15/(VLOOKUP(L$7,'Gas Curve Summary'!$A$7:$L185,10)))*1000</f>
        <v>8720.9127636681078</v>
      </c>
      <c r="M73" s="341">
        <f>(M15/(VLOOKUP(M$7,'Gas Curve Summary'!$A$7:$L185,10)))*1000</f>
        <v>9675.1750291715289</v>
      </c>
      <c r="N73" s="341">
        <f t="shared" si="40"/>
        <v>9057.1834707788094</v>
      </c>
      <c r="O73" s="341">
        <f t="shared" si="41"/>
        <v>13212.552952518157</v>
      </c>
      <c r="P73" s="341">
        <f>(P15/(VLOOKUP(P$7,'Gas Curve Summary'!$A$7:$L185,10)))*1000</f>
        <v>13111.088610524486</v>
      </c>
      <c r="Q73" s="341">
        <f>(Q15/(VLOOKUP(Q$7,'Gas Curve Summary'!$A$7:$L185,10)))*1000</f>
        <v>14609.19736567405</v>
      </c>
      <c r="R73" s="341">
        <f>(R15/(VLOOKUP(R$7,'Gas Curve Summary'!$A$7:$L185,10)))*1000</f>
        <v>11917.372881355932</v>
      </c>
      <c r="S73" s="341">
        <f t="shared" si="38"/>
        <v>8522.2527477314561</v>
      </c>
      <c r="T73" s="341">
        <f>(T15/(VLOOKUP(T$7,'Gas Curve Summary'!$A$7:$L185,10)))*1000</f>
        <v>9637.4252641986368</v>
      </c>
      <c r="U73" s="341">
        <f>(U15/(VLOOKUP(U$7,'Gas Curve Summary'!$A$7:$L185,10)))*1000</f>
        <v>8225.541846138005</v>
      </c>
      <c r="V73" s="341">
        <f>(V15/(VLOOKUP(V$7,'Gas Curve Summary'!$A$7:$L185,10)))*1000</f>
        <v>7703.7911328577293</v>
      </c>
      <c r="W73" s="408">
        <f t="shared" si="39"/>
        <v>9349.3323748218118</v>
      </c>
      <c r="X73" s="341">
        <f>X15/AVERAGE('Gas Curve Summary'!$J$31:$J$42)*1000</f>
        <v>8564.6710935328574</v>
      </c>
      <c r="Y73" s="341">
        <f>Y15/AVERAGE('Gas Curve Summary'!$J$43:$J$54)*1000</f>
        <v>8001.1956544668656</v>
      </c>
      <c r="Z73" s="341">
        <f>Z15/AVERAGE('Gas Curve Summary'!$J$55:$J$66)*1000</f>
        <v>7877.1466988845959</v>
      </c>
      <c r="AA73" s="341">
        <f>AA15/AVERAGE('Gas Curve Summary'!$J$67:$J$114)*1000</f>
        <v>7535.1949510914592</v>
      </c>
      <c r="AB73" s="341">
        <f>AB15/AVERAGE('Gas Curve Summary'!$J$115:$J$124)*1000</f>
        <v>7290.1034798029668</v>
      </c>
      <c r="AC73" s="367">
        <f t="shared" ca="1" si="42"/>
        <v>7950.7423205700989</v>
      </c>
    </row>
    <row r="74" spans="1:30" ht="13.6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65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65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65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65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65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65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65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65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65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2" thickBot="1" x14ac:dyDescent="0.35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-184.30310696497691</v>
      </c>
      <c r="D87" s="339">
        <f t="shared" ca="1" si="43"/>
        <v>-634.93698322328601</v>
      </c>
      <c r="E87" s="406">
        <f t="shared" ca="1" si="43"/>
        <v>-409.62004509413055</v>
      </c>
      <c r="F87" s="339">
        <f t="shared" si="43"/>
        <v>-582.72016460883606</v>
      </c>
      <c r="G87" s="339">
        <f t="shared" si="43"/>
        <v>-547.29031138271966</v>
      </c>
      <c r="H87" s="339">
        <f t="shared" si="43"/>
        <v>-618.15001783495609</v>
      </c>
      <c r="I87" s="339" t="e">
        <f t="shared" si="43"/>
        <v>#N/A</v>
      </c>
      <c r="J87" s="339">
        <f t="shared" si="43"/>
        <v>-256.5253170843589</v>
      </c>
      <c r="K87" s="339">
        <f t="shared" si="43"/>
        <v>-225.59737370226867</v>
      </c>
      <c r="L87" s="339">
        <f t="shared" si="43"/>
        <v>-187.56167545569315</v>
      </c>
      <c r="M87" s="339">
        <f t="shared" si="43"/>
        <v>-184.99477869708426</v>
      </c>
      <c r="N87" s="339">
        <f>N67-N107</f>
        <v>-199.38460928501536</v>
      </c>
      <c r="O87" s="339">
        <f t="shared" si="43"/>
        <v>-411.74329871210284</v>
      </c>
      <c r="P87" s="339">
        <f t="shared" si="43"/>
        <v>-696.13824174198089</v>
      </c>
      <c r="Q87" s="339">
        <f t="shared" si="43"/>
        <v>-294.91801125893653</v>
      </c>
      <c r="R87" s="339">
        <f t="shared" si="43"/>
        <v>-244.17364313539292</v>
      </c>
      <c r="S87" s="339">
        <f t="shared" si="43"/>
        <v>-136.92299335505777</v>
      </c>
      <c r="T87" s="339">
        <f t="shared" si="43"/>
        <v>-201.35699623307482</v>
      </c>
      <c r="U87" s="339">
        <f t="shared" si="43"/>
        <v>-114.09778708272552</v>
      </c>
      <c r="V87" s="339">
        <f t="shared" si="43"/>
        <v>-95.314196749377516</v>
      </c>
      <c r="W87" s="406">
        <f t="shared" si="43"/>
        <v>-361.66942460903374</v>
      </c>
      <c r="X87" s="339">
        <f t="shared" si="43"/>
        <v>-145.50399112852665</v>
      </c>
      <c r="Y87" s="339">
        <f t="shared" si="43"/>
        <v>-85.221501911029918</v>
      </c>
      <c r="Z87" s="345">
        <f t="shared" si="43"/>
        <v>-46.995937521345695</v>
      </c>
      <c r="AA87" s="345">
        <f t="shared" si="43"/>
        <v>-22.429301061521073</v>
      </c>
      <c r="AB87" s="191">
        <f t="shared" si="43"/>
        <v>-4.7311344914514848</v>
      </c>
      <c r="AC87" s="365">
        <f t="shared" ca="1" si="43"/>
        <v>-153.73876225957792</v>
      </c>
    </row>
    <row r="88" spans="1:29" x14ac:dyDescent="0.2">
      <c r="A88" s="441" t="s">
        <v>136</v>
      </c>
      <c r="B88" s="304"/>
      <c r="C88" s="339">
        <f t="shared" ref="C88:AC88" ca="1" si="44">C68-C108</f>
        <v>-182.58373928476976</v>
      </c>
      <c r="D88" s="339">
        <f t="shared" ca="1" si="44"/>
        <v>-649.89872839545933</v>
      </c>
      <c r="E88" s="407">
        <f t="shared" ca="1" si="44"/>
        <v>-416.24123384011546</v>
      </c>
      <c r="F88" s="339">
        <f t="shared" si="44"/>
        <v>-663.50446506065782</v>
      </c>
      <c r="G88" s="339">
        <f t="shared" si="44"/>
        <v>-678.20774394432192</v>
      </c>
      <c r="H88" s="339">
        <f t="shared" si="44"/>
        <v>-648.80118617699372</v>
      </c>
      <c r="I88" s="339" t="e">
        <f t="shared" si="44"/>
        <v>#N/A</v>
      </c>
      <c r="J88" s="339">
        <f t="shared" si="44"/>
        <v>-303.5123815473471</v>
      </c>
      <c r="K88" s="339">
        <f t="shared" si="44"/>
        <v>-185.65686116732741</v>
      </c>
      <c r="L88" s="339">
        <f t="shared" si="44"/>
        <v>-158.55794181732563</v>
      </c>
      <c r="M88" s="339">
        <f t="shared" si="44"/>
        <v>-154.83309641855521</v>
      </c>
      <c r="N88" s="339">
        <f t="shared" si="44"/>
        <v>-166.34929980106972</v>
      </c>
      <c r="O88" s="339">
        <f t="shared" si="44"/>
        <v>-285.93147977151239</v>
      </c>
      <c r="P88" s="339">
        <f t="shared" si="44"/>
        <v>-534.28512284743556</v>
      </c>
      <c r="Q88" s="339">
        <f t="shared" si="44"/>
        <v>-179.22172415853493</v>
      </c>
      <c r="R88" s="339">
        <f t="shared" si="44"/>
        <v>-144.28759230857031</v>
      </c>
      <c r="S88" s="339">
        <f t="shared" si="44"/>
        <v>-120.21670391010412</v>
      </c>
      <c r="T88" s="339">
        <f t="shared" si="44"/>
        <v>-173.56990278288504</v>
      </c>
      <c r="U88" s="339">
        <f t="shared" si="44"/>
        <v>-92.950253523376887</v>
      </c>
      <c r="V88" s="339">
        <f t="shared" si="44"/>
        <v>-94.129955424053151</v>
      </c>
      <c r="W88" s="407">
        <f t="shared" si="44"/>
        <v>-367.1697991918918</v>
      </c>
      <c r="X88" s="339">
        <f t="shared" si="44"/>
        <v>-134.44358366750293</v>
      </c>
      <c r="Y88" s="339">
        <f t="shared" si="44"/>
        <v>-78.54243042726921</v>
      </c>
      <c r="Z88" s="339">
        <f t="shared" si="44"/>
        <v>-44.892684214891233</v>
      </c>
      <c r="AA88" s="339">
        <f t="shared" si="44"/>
        <v>-20.775552642764524</v>
      </c>
      <c r="AB88" s="191">
        <f t="shared" si="44"/>
        <v>-1.107481055880271</v>
      </c>
      <c r="AC88" s="366">
        <f t="shared" ca="1" si="44"/>
        <v>-151.88182357718688</v>
      </c>
    </row>
    <row r="89" spans="1:29" x14ac:dyDescent="0.2">
      <c r="A89" s="441" t="s">
        <v>138</v>
      </c>
      <c r="B89" s="280"/>
      <c r="C89" s="339">
        <f t="shared" ref="C89:AC89" ca="1" si="45">C69-C109</f>
        <v>-375.04026917707779</v>
      </c>
      <c r="D89" s="339">
        <f t="shared" ca="1" si="45"/>
        <v>-210.46170066416198</v>
      </c>
      <c r="E89" s="407">
        <f t="shared" ca="1" si="45"/>
        <v>-292.75098492061989</v>
      </c>
      <c r="F89" s="339">
        <f t="shared" si="45"/>
        <v>-258.97647402068833</v>
      </c>
      <c r="G89" s="339">
        <f t="shared" si="45"/>
        <v>-258.79103590483101</v>
      </c>
      <c r="H89" s="339">
        <f t="shared" si="45"/>
        <v>-259.16191213654565</v>
      </c>
      <c r="I89" s="339" t="e">
        <f t="shared" si="45"/>
        <v>#N/A</v>
      </c>
      <c r="J89" s="339">
        <f t="shared" si="45"/>
        <v>-236.10000404864877</v>
      </c>
      <c r="K89" s="339">
        <f t="shared" si="45"/>
        <v>-202.21355409773423</v>
      </c>
      <c r="L89" s="339">
        <f t="shared" si="45"/>
        <v>-203.97448650047409</v>
      </c>
      <c r="M89" s="339">
        <f t="shared" si="45"/>
        <v>-186.22426885311688</v>
      </c>
      <c r="N89" s="339">
        <f t="shared" si="45"/>
        <v>-197.47076981710779</v>
      </c>
      <c r="O89" s="339">
        <f t="shared" si="45"/>
        <v>-339.52630199243322</v>
      </c>
      <c r="P89" s="339">
        <f t="shared" si="45"/>
        <v>-352.05707711617106</v>
      </c>
      <c r="Q89" s="339">
        <f t="shared" si="45"/>
        <v>-332.31185479487976</v>
      </c>
      <c r="R89" s="339">
        <f t="shared" si="45"/>
        <v>-334.20997406624883</v>
      </c>
      <c r="S89" s="339">
        <f t="shared" si="45"/>
        <v>-96.464509369452571</v>
      </c>
      <c r="T89" s="339">
        <f t="shared" si="45"/>
        <v>-140.24563702819069</v>
      </c>
      <c r="U89" s="339">
        <f t="shared" si="45"/>
        <v>-80.923907177756519</v>
      </c>
      <c r="V89" s="339">
        <f t="shared" si="45"/>
        <v>-68.223983902410509</v>
      </c>
      <c r="W89" s="407">
        <f t="shared" si="45"/>
        <v>-231.25242221150438</v>
      </c>
      <c r="X89" s="339">
        <f t="shared" si="45"/>
        <v>-201.21868566347985</v>
      </c>
      <c r="Y89" s="339">
        <f t="shared" si="45"/>
        <v>-167.30248460650091</v>
      </c>
      <c r="Z89" s="339">
        <f t="shared" si="45"/>
        <v>-163.91675329155896</v>
      </c>
      <c r="AA89" s="339">
        <f t="shared" si="45"/>
        <v>-195.04581473844428</v>
      </c>
      <c r="AB89" s="191">
        <f t="shared" si="45"/>
        <v>-181.21581251404859</v>
      </c>
      <c r="AC89" s="366">
        <f t="shared" ca="1" si="45"/>
        <v>-204.67185113516371</v>
      </c>
    </row>
    <row r="90" spans="1:29" x14ac:dyDescent="0.2">
      <c r="A90" s="441" t="s">
        <v>140</v>
      </c>
      <c r="B90" s="280"/>
      <c r="C90" s="339">
        <f t="shared" ref="C90:AC90" ca="1" si="46">C70-C110</f>
        <v>44.384414920106792</v>
      </c>
      <c r="D90" s="339">
        <f t="shared" ca="1" si="46"/>
        <v>-302.36468685565706</v>
      </c>
      <c r="E90" s="407">
        <f t="shared" ca="1" si="46"/>
        <v>-128.99013596777513</v>
      </c>
      <c r="F90" s="339">
        <f t="shared" si="46"/>
        <v>-215.63980218629331</v>
      </c>
      <c r="G90" s="339">
        <f t="shared" si="46"/>
        <v>-211.14722307721786</v>
      </c>
      <c r="H90" s="339">
        <f t="shared" si="46"/>
        <v>-220.13238129537058</v>
      </c>
      <c r="I90" s="339" t="e">
        <f t="shared" si="46"/>
        <v>#N/A</v>
      </c>
      <c r="J90" s="339">
        <f t="shared" si="46"/>
        <v>-216.20202739392698</v>
      </c>
      <c r="K90" s="339">
        <f t="shared" si="46"/>
        <v>-165.84593684922402</v>
      </c>
      <c r="L90" s="339">
        <f t="shared" si="46"/>
        <v>-158.9842778919774</v>
      </c>
      <c r="M90" s="339">
        <f t="shared" si="46"/>
        <v>-159.44831336171228</v>
      </c>
      <c r="N90" s="339">
        <f t="shared" si="46"/>
        <v>-161.42617603430517</v>
      </c>
      <c r="O90" s="339">
        <f t="shared" si="46"/>
        <v>-326.37039442944479</v>
      </c>
      <c r="P90" s="339">
        <f t="shared" si="46"/>
        <v>-341.46919310931662</v>
      </c>
      <c r="Q90" s="339">
        <f t="shared" si="46"/>
        <v>-325.69491719055259</v>
      </c>
      <c r="R90" s="339">
        <f t="shared" si="46"/>
        <v>-311.94707298846697</v>
      </c>
      <c r="S90" s="339">
        <f t="shared" si="46"/>
        <v>-119.76247852752567</v>
      </c>
      <c r="T90" s="339">
        <f t="shared" si="46"/>
        <v>-126.26526637616189</v>
      </c>
      <c r="U90" s="339">
        <f t="shared" si="46"/>
        <v>-118.42689725125001</v>
      </c>
      <c r="V90" s="339">
        <f t="shared" si="46"/>
        <v>-114.59527195516057</v>
      </c>
      <c r="W90" s="407">
        <f t="shared" si="46"/>
        <v>-209.17344679296366</v>
      </c>
      <c r="X90" s="339">
        <f t="shared" si="46"/>
        <v>-192.76722386002893</v>
      </c>
      <c r="Y90" s="339">
        <f t="shared" si="46"/>
        <v>-148.7293942456572</v>
      </c>
      <c r="Z90" s="339">
        <f t="shared" si="46"/>
        <v>-122.27258339786295</v>
      </c>
      <c r="AA90" s="339">
        <f t="shared" si="46"/>
        <v>-95.561359120349152</v>
      </c>
      <c r="AB90" s="191">
        <f t="shared" si="46"/>
        <v>-76.561038128370456</v>
      </c>
      <c r="AC90" s="366">
        <f t="shared" ca="1" si="46"/>
        <v>-139.15074021614328</v>
      </c>
    </row>
    <row r="91" spans="1:29" x14ac:dyDescent="0.2">
      <c r="A91" s="441" t="s">
        <v>139</v>
      </c>
      <c r="B91" s="304"/>
      <c r="C91" s="339">
        <f t="shared" ref="C91:AC91" ca="1" si="47">C71-C111</f>
        <v>-36.6362451108198</v>
      </c>
      <c r="D91" s="339">
        <f t="shared" ca="1" si="47"/>
        <v>-114.73551535715342</v>
      </c>
      <c r="E91" s="407">
        <f t="shared" ca="1" si="47"/>
        <v>-75.685880233986609</v>
      </c>
      <c r="F91" s="339">
        <f t="shared" si="47"/>
        <v>-215.63980218629331</v>
      </c>
      <c r="G91" s="339">
        <f t="shared" si="47"/>
        <v>-211.14722307721786</v>
      </c>
      <c r="H91" s="339">
        <f t="shared" si="47"/>
        <v>-220.13238129537058</v>
      </c>
      <c r="I91" s="339" t="e">
        <f t="shared" si="47"/>
        <v>#N/A</v>
      </c>
      <c r="J91" s="339">
        <f t="shared" si="47"/>
        <v>-216.20202739392698</v>
      </c>
      <c r="K91" s="339">
        <f t="shared" si="47"/>
        <v>-165.84593684922402</v>
      </c>
      <c r="L91" s="339">
        <f t="shared" si="47"/>
        <v>-170.83633452495269</v>
      </c>
      <c r="M91" s="339">
        <f t="shared" si="47"/>
        <v>-159.36359631664163</v>
      </c>
      <c r="N91" s="339">
        <f t="shared" si="47"/>
        <v>-165.34862256360429</v>
      </c>
      <c r="O91" s="339">
        <f t="shared" si="47"/>
        <v>-329.84390640161291</v>
      </c>
      <c r="P91" s="339">
        <f t="shared" si="47"/>
        <v>-346.89059001287205</v>
      </c>
      <c r="Q91" s="339">
        <f t="shared" si="47"/>
        <v>-330.69405620350153</v>
      </c>
      <c r="R91" s="339">
        <f t="shared" si="47"/>
        <v>-311.94707298846697</v>
      </c>
      <c r="S91" s="339">
        <f t="shared" si="47"/>
        <v>-119.79264121408778</v>
      </c>
      <c r="T91" s="339">
        <f t="shared" si="47"/>
        <v>-126.35575443585367</v>
      </c>
      <c r="U91" s="339">
        <f t="shared" si="47"/>
        <v>-118.42689725125001</v>
      </c>
      <c r="V91" s="339">
        <f t="shared" si="47"/>
        <v>-114.59527195516057</v>
      </c>
      <c r="W91" s="407">
        <f t="shared" si="47"/>
        <v>-210.41113365763704</v>
      </c>
      <c r="X91" s="339">
        <f t="shared" si="47"/>
        <v>-193.11626312346471</v>
      </c>
      <c r="Y91" s="339">
        <f t="shared" si="47"/>
        <v>-177.69930128110991</v>
      </c>
      <c r="Z91" s="339">
        <f t="shared" si="47"/>
        <v>-174.0523165885661</v>
      </c>
      <c r="AA91" s="339">
        <f t="shared" si="47"/>
        <v>-206.02330430276288</v>
      </c>
      <c r="AB91" s="191">
        <f t="shared" si="47"/>
        <v>-190.0151169569499</v>
      </c>
      <c r="AC91" s="366">
        <f t="shared" ca="1" si="47"/>
        <v>-175.28618802064011</v>
      </c>
    </row>
    <row r="92" spans="1:29" x14ac:dyDescent="0.2">
      <c r="A92" s="441" t="s">
        <v>137</v>
      </c>
      <c r="B92" s="280"/>
      <c r="C92" s="339">
        <f t="shared" ref="C92:AC92" ca="1" si="48">C72-C112</f>
        <v>-47.081171616487154</v>
      </c>
      <c r="D92" s="339">
        <f t="shared" ca="1" si="48"/>
        <v>-247.53627009932825</v>
      </c>
      <c r="E92" s="407">
        <f t="shared" ca="1" si="48"/>
        <v>-147.30872085790725</v>
      </c>
      <c r="F92" s="339">
        <f t="shared" si="48"/>
        <v>-219.60211178241843</v>
      </c>
      <c r="G92" s="339">
        <f t="shared" si="48"/>
        <v>-266.24815761388345</v>
      </c>
      <c r="H92" s="339">
        <f t="shared" si="48"/>
        <v>-172.95606595095069</v>
      </c>
      <c r="I92" s="339" t="e">
        <f t="shared" si="48"/>
        <v>#N/A</v>
      </c>
      <c r="J92" s="339">
        <f t="shared" si="48"/>
        <v>-217.3844849868683</v>
      </c>
      <c r="K92" s="339">
        <f t="shared" si="48"/>
        <v>-205.85526132153791</v>
      </c>
      <c r="L92" s="339">
        <f t="shared" si="48"/>
        <v>-197.27807838998888</v>
      </c>
      <c r="M92" s="339">
        <f t="shared" si="48"/>
        <v>-191.92605799814373</v>
      </c>
      <c r="N92" s="339">
        <f t="shared" si="48"/>
        <v>-198.35313256989139</v>
      </c>
      <c r="O92" s="339">
        <f t="shared" si="48"/>
        <v>-232.96286227424753</v>
      </c>
      <c r="P92" s="339">
        <f t="shared" si="48"/>
        <v>-244.14974853180684</v>
      </c>
      <c r="Q92" s="339">
        <f t="shared" si="48"/>
        <v>-247.705545105493</v>
      </c>
      <c r="R92" s="339">
        <f t="shared" si="48"/>
        <v>-207.03329318544093</v>
      </c>
      <c r="S92" s="339">
        <f t="shared" si="48"/>
        <v>-124.47779120270025</v>
      </c>
      <c r="T92" s="339">
        <f t="shared" si="48"/>
        <v>-161.4273080524581</v>
      </c>
      <c r="U92" s="339">
        <f t="shared" si="48"/>
        <v>-115.22089771594074</v>
      </c>
      <c r="V92" s="339">
        <f t="shared" si="48"/>
        <v>-96.785167839702808</v>
      </c>
      <c r="W92" s="407">
        <f t="shared" si="48"/>
        <v>-202.06374909975784</v>
      </c>
      <c r="X92" s="339">
        <f t="shared" si="48"/>
        <v>-75.452631839664718</v>
      </c>
      <c r="Y92" s="339">
        <f t="shared" si="48"/>
        <v>-16.926795355335344</v>
      </c>
      <c r="Z92" s="339">
        <f t="shared" si="48"/>
        <v>10.088336576398433</v>
      </c>
      <c r="AA92" s="339">
        <f t="shared" si="48"/>
        <v>32.460271073319745</v>
      </c>
      <c r="AB92" s="191">
        <f t="shared" si="48"/>
        <v>47.165728069747274</v>
      </c>
      <c r="AC92" s="366">
        <f t="shared" ca="1" si="48"/>
        <v>-50.291080204742684</v>
      </c>
    </row>
    <row r="93" spans="1:29" ht="13.65" customHeight="1" thickBot="1" x14ac:dyDescent="0.25">
      <c r="A93" s="442" t="s">
        <v>141</v>
      </c>
      <c r="B93" s="309"/>
      <c r="C93" s="341">
        <f t="shared" ref="C93:AC93" ca="1" si="49">C73-C113</f>
        <v>-45.038604518159445</v>
      </c>
      <c r="D93" s="341">
        <f t="shared" ca="1" si="49"/>
        <v>-254.71697827817661</v>
      </c>
      <c r="E93" s="408">
        <f t="shared" ca="1" si="49"/>
        <v>-149.87779139816757</v>
      </c>
      <c r="F93" s="341">
        <f t="shared" si="49"/>
        <v>-225.34442572750413</v>
      </c>
      <c r="G93" s="341">
        <f t="shared" si="49"/>
        <v>-273.59864646199276</v>
      </c>
      <c r="H93" s="341">
        <f t="shared" si="49"/>
        <v>-177.09020499301369</v>
      </c>
      <c r="I93" s="341" t="e">
        <f t="shared" si="49"/>
        <v>#N/A</v>
      </c>
      <c r="J93" s="341">
        <f t="shared" si="49"/>
        <v>-222.43571568482912</v>
      </c>
      <c r="K93" s="341">
        <f t="shared" si="49"/>
        <v>-213.594180920094</v>
      </c>
      <c r="L93" s="341">
        <f t="shared" si="49"/>
        <v>-208.5666206146816</v>
      </c>
      <c r="M93" s="341">
        <f t="shared" si="49"/>
        <v>-207.57228906446471</v>
      </c>
      <c r="N93" s="341">
        <f t="shared" si="49"/>
        <v>-209.91103019974616</v>
      </c>
      <c r="O93" s="341">
        <f t="shared" si="49"/>
        <v>-254.84488356020665</v>
      </c>
      <c r="P93" s="341">
        <f t="shared" si="49"/>
        <v>-265.01910735538331</v>
      </c>
      <c r="Q93" s="341">
        <f t="shared" si="49"/>
        <v>-275.43735606474547</v>
      </c>
      <c r="R93" s="341">
        <f t="shared" si="49"/>
        <v>-224.07818726049118</v>
      </c>
      <c r="S93" s="341">
        <f t="shared" si="49"/>
        <v>-128.88132811838841</v>
      </c>
      <c r="T93" s="341">
        <f t="shared" si="49"/>
        <v>-167.71432850572455</v>
      </c>
      <c r="U93" s="341">
        <f t="shared" si="49"/>
        <v>-119.05392522289367</v>
      </c>
      <c r="V93" s="341">
        <f t="shared" si="49"/>
        <v>-99.875730626547011</v>
      </c>
      <c r="W93" s="408">
        <f t="shared" si="49"/>
        <v>-211.12696816969765</v>
      </c>
      <c r="X93" s="341">
        <f t="shared" si="49"/>
        <v>-79.219246252483572</v>
      </c>
      <c r="Y93" s="341">
        <f t="shared" si="49"/>
        <v>-17.780075673495958</v>
      </c>
      <c r="Z93" s="341">
        <f t="shared" si="49"/>
        <v>10.499740658671726</v>
      </c>
      <c r="AA93" s="341">
        <f t="shared" si="49"/>
        <v>33.847855103021175</v>
      </c>
      <c r="AB93" s="204">
        <f t="shared" si="49"/>
        <v>49.050764873243679</v>
      </c>
      <c r="AC93" s="367">
        <f t="shared" ca="1" si="49"/>
        <v>-52.086531551274675</v>
      </c>
    </row>
    <row r="94" spans="1:29" ht="13.65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65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65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65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65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65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65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65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65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65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0.8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5787.5128468653656</v>
      </c>
      <c r="D107" s="339">
        <v>10882.975895978576</v>
      </c>
      <c r="E107" s="406">
        <v>8335.2443714219698</v>
      </c>
      <c r="F107" s="345">
        <v>10103.344053246044</v>
      </c>
      <c r="G107" s="345">
        <v>10339.473263565673</v>
      </c>
      <c r="H107" s="345">
        <v>9867.214842926418</v>
      </c>
      <c r="I107" s="345" t="e">
        <v>#N/A</v>
      </c>
      <c r="J107" s="345">
        <v>9787.938168941233</v>
      </c>
      <c r="K107" s="345">
        <v>8199.9741050042085</v>
      </c>
      <c r="L107" s="345">
        <v>7213.4238310708879</v>
      </c>
      <c r="M107" s="345">
        <v>7503.850710900474</v>
      </c>
      <c r="N107" s="345">
        <v>7639.0828823251904</v>
      </c>
      <c r="O107" s="345">
        <v>12266.382038266145</v>
      </c>
      <c r="P107" s="345">
        <v>12306.154049896602</v>
      </c>
      <c r="Q107" s="345">
        <v>12880.652134750499</v>
      </c>
      <c r="R107" s="345">
        <v>11612.339930151338</v>
      </c>
      <c r="S107" s="345">
        <v>8448.4948963095558</v>
      </c>
      <c r="T107" s="345">
        <v>10046.654338365859</v>
      </c>
      <c r="U107" s="345">
        <v>7792.8373565492675</v>
      </c>
      <c r="V107" s="345">
        <v>7505.9929940135407</v>
      </c>
      <c r="W107" s="345">
        <v>9724.7643487223686</v>
      </c>
      <c r="X107" s="345">
        <v>8182.9916037032472</v>
      </c>
      <c r="Y107" s="345">
        <v>7750.45343502167</v>
      </c>
      <c r="Z107" s="345">
        <v>7472.4185484354812</v>
      </c>
      <c r="AA107" s="345">
        <v>7189.2995186301168</v>
      </c>
      <c r="AB107" s="195">
        <v>7062.1644463013408</v>
      </c>
      <c r="AC107" s="346">
        <v>7959.6194674623139</v>
      </c>
    </row>
    <row r="108" spans="1:29" x14ac:dyDescent="0.2">
      <c r="A108" s="303" t="s">
        <v>136</v>
      </c>
      <c r="B108" s="304"/>
      <c r="C108" s="339">
        <v>5839.4698085419723</v>
      </c>
      <c r="D108" s="339">
        <v>11091.29411029266</v>
      </c>
      <c r="E108" s="407">
        <v>8465.3819594173165</v>
      </c>
      <c r="F108" s="339">
        <v>10195.950977793651</v>
      </c>
      <c r="G108" s="339">
        <v>10695.915474809948</v>
      </c>
      <c r="H108" s="339">
        <v>9695.9864807773538</v>
      </c>
      <c r="I108" s="339" t="e">
        <v>#N/A</v>
      </c>
      <c r="J108" s="339">
        <v>9452.0852152965963</v>
      </c>
      <c r="K108" s="339">
        <v>8222.3962411902885</v>
      </c>
      <c r="L108" s="339">
        <v>7464.1746393767953</v>
      </c>
      <c r="M108" s="339">
        <v>7744.5221004911218</v>
      </c>
      <c r="N108" s="339">
        <v>7810.3643270194016</v>
      </c>
      <c r="O108" s="339">
        <v>11253.937060000129</v>
      </c>
      <c r="P108" s="339">
        <v>11274.270741424025</v>
      </c>
      <c r="Q108" s="339">
        <v>11806.999069832747</v>
      </c>
      <c r="R108" s="339">
        <v>10680.541368743616</v>
      </c>
      <c r="S108" s="339">
        <v>8339.1527083241363</v>
      </c>
      <c r="T108" s="339">
        <v>10010.310354728406</v>
      </c>
      <c r="U108" s="339">
        <v>7279.7351505485485</v>
      </c>
      <c r="V108" s="339">
        <v>7727.4126196954539</v>
      </c>
      <c r="W108" s="339">
        <v>9541.240211037928</v>
      </c>
      <c r="X108" s="339">
        <v>8169.6224112460122</v>
      </c>
      <c r="Y108" s="339">
        <v>7573.9716165564323</v>
      </c>
      <c r="Z108" s="339">
        <v>7465.660050165503</v>
      </c>
      <c r="AA108" s="339">
        <v>7405.2860111120999</v>
      </c>
      <c r="AB108" s="191">
        <v>7707.3567530790415</v>
      </c>
      <c r="AC108" s="340">
        <v>8046.9312875163323</v>
      </c>
    </row>
    <row r="109" spans="1:29" x14ac:dyDescent="0.2">
      <c r="A109" s="303" t="s">
        <v>138</v>
      </c>
      <c r="B109" s="280"/>
      <c r="C109" s="339">
        <v>6313.4015821312241</v>
      </c>
      <c r="D109" s="339">
        <v>10891.405342624854</v>
      </c>
      <c r="E109" s="407">
        <v>8602.403462378039</v>
      </c>
      <c r="F109" s="339">
        <v>10076.790830874268</v>
      </c>
      <c r="G109" s="339">
        <v>10282.60995203144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9263.6395248814933</v>
      </c>
      <c r="M109" s="339">
        <v>9537.4324780553688</v>
      </c>
      <c r="N109" s="339">
        <v>9203.8815633871764</v>
      </c>
      <c r="O109" s="339">
        <v>10309.202973101721</v>
      </c>
      <c r="P109" s="339">
        <v>10202.875842595768</v>
      </c>
      <c r="Q109" s="339">
        <v>10556.85217712118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9631.6831267097896</v>
      </c>
      <c r="X109" s="339">
        <v>7641.2760730524215</v>
      </c>
      <c r="Y109" s="339">
        <v>7202.4555518267289</v>
      </c>
      <c r="Z109" s="339">
        <v>7054.7883300034591</v>
      </c>
      <c r="AA109" s="339">
        <v>6815.4965121923269</v>
      </c>
      <c r="AB109" s="191">
        <v>6613.8773906618762</v>
      </c>
      <c r="AC109" s="340">
        <v>7651.7114924035186</v>
      </c>
    </row>
    <row r="110" spans="1:29" x14ac:dyDescent="0.2">
      <c r="A110" s="303" t="s">
        <v>140</v>
      </c>
      <c r="B110" s="280"/>
      <c r="C110" s="339">
        <v>6536.3194278596839</v>
      </c>
      <c r="D110" s="339">
        <v>10395.570625172864</v>
      </c>
      <c r="E110" s="407">
        <v>8465.9450265162741</v>
      </c>
      <c r="F110" s="339">
        <v>8945.981383223947</v>
      </c>
      <c r="G110" s="339">
        <v>9057.5016135656879</v>
      </c>
      <c r="H110" s="339">
        <v>8834.4611528822061</v>
      </c>
      <c r="I110" s="339" t="e">
        <v>#N/A</v>
      </c>
      <c r="J110" s="339">
        <v>8833.6422269997784</v>
      </c>
      <c r="K110" s="339">
        <v>8579.8697181068783</v>
      </c>
      <c r="L110" s="339">
        <v>8576.5948134369173</v>
      </c>
      <c r="M110" s="339">
        <v>8715.8698653779775</v>
      </c>
      <c r="N110" s="339">
        <v>8624.1114656405916</v>
      </c>
      <c r="O110" s="339">
        <v>10250.985518764257</v>
      </c>
      <c r="P110" s="339">
        <v>10427.922635267454</v>
      </c>
      <c r="Q110" s="339">
        <v>10758.768380700163</v>
      </c>
      <c r="R110" s="339">
        <v>9566.265540325152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8927.5527466916701</v>
      </c>
      <c r="X110" s="339">
        <v>7784.8548809348913</v>
      </c>
      <c r="Y110" s="339">
        <v>7299.2178928769417</v>
      </c>
      <c r="Z110" s="339">
        <v>7210.1622762214829</v>
      </c>
      <c r="AA110" s="339">
        <v>6972.2683637583041</v>
      </c>
      <c r="AB110" s="191">
        <v>6741.2587470382177</v>
      </c>
      <c r="AC110" s="340">
        <v>7628.7514191482542</v>
      </c>
    </row>
    <row r="111" spans="1:29" x14ac:dyDescent="0.2">
      <c r="A111" s="303" t="s">
        <v>139</v>
      </c>
      <c r="B111" s="304"/>
      <c r="C111" s="339">
        <v>5483.0508474576254</v>
      </c>
      <c r="D111" s="339">
        <v>9133.9363456633291</v>
      </c>
      <c r="E111" s="407">
        <v>7308.4935965604773</v>
      </c>
      <c r="F111" s="339">
        <v>8945.981383223947</v>
      </c>
      <c r="G111" s="339">
        <v>9057.5016135656879</v>
      </c>
      <c r="H111" s="339">
        <v>8834.4611528822061</v>
      </c>
      <c r="I111" s="339" t="e">
        <v>#N/A</v>
      </c>
      <c r="J111" s="339">
        <v>8833.6422269997784</v>
      </c>
      <c r="K111" s="339">
        <v>8579.8697181068783</v>
      </c>
      <c r="L111" s="339">
        <v>8524.7200641937488</v>
      </c>
      <c r="M111" s="339">
        <v>8715.8698653779775</v>
      </c>
      <c r="N111" s="339">
        <v>8606.8198825595337</v>
      </c>
      <c r="O111" s="339">
        <v>10471.036601980499</v>
      </c>
      <c r="P111" s="339">
        <v>10769.430764230898</v>
      </c>
      <c r="Q111" s="339">
        <v>11077.41350138545</v>
      </c>
      <c r="R111" s="339">
        <v>9566.265540325152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8961.3510238286308</v>
      </c>
      <c r="X111" s="339">
        <v>7837.4992925092574</v>
      </c>
      <c r="Y111" s="339">
        <v>7338.1648092241612</v>
      </c>
      <c r="Z111" s="339">
        <v>7241.481765119298</v>
      </c>
      <c r="AA111" s="339">
        <v>6982.6723355765707</v>
      </c>
      <c r="AB111" s="191">
        <v>6748.2819681306255</v>
      </c>
      <c r="AC111" s="340">
        <v>7488.2778272784326</v>
      </c>
    </row>
    <row r="112" spans="1:29" x14ac:dyDescent="0.2">
      <c r="A112" s="331" t="s">
        <v>137</v>
      </c>
      <c r="B112" s="280"/>
      <c r="C112" s="339">
        <v>5168.613913967074</v>
      </c>
      <c r="D112" s="339">
        <v>8756.9641020900963</v>
      </c>
      <c r="E112" s="407">
        <v>6962.7890080285852</v>
      </c>
      <c r="F112" s="339">
        <v>8505.4393601148113</v>
      </c>
      <c r="G112" s="339">
        <v>8744.884096573709</v>
      </c>
      <c r="H112" s="339">
        <v>8265.9946236559117</v>
      </c>
      <c r="I112" s="339" t="e">
        <v>#N/A</v>
      </c>
      <c r="J112" s="339">
        <v>8326.4845158605931</v>
      </c>
      <c r="K112" s="339">
        <v>8663.3663366336605</v>
      </c>
      <c r="L112" s="339">
        <v>8446.1767120867225</v>
      </c>
      <c r="M112" s="339">
        <v>9137.8128724672206</v>
      </c>
      <c r="N112" s="339">
        <v>8749.1186403958691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8363.2563812976696</v>
      </c>
      <c r="T112" s="339">
        <v>9437.4157793846916</v>
      </c>
      <c r="U112" s="339">
        <v>8083.3536521648275</v>
      </c>
      <c r="V112" s="339">
        <v>7568.9997123434923</v>
      </c>
      <c r="W112" s="339">
        <v>9122.2990340043107</v>
      </c>
      <c r="X112" s="339">
        <v>8240.221031422263</v>
      </c>
      <c r="Y112" s="339">
        <v>7662.3301555588241</v>
      </c>
      <c r="Z112" s="339">
        <v>7511.8767619190858</v>
      </c>
      <c r="AA112" s="339">
        <v>7182.0848245143306</v>
      </c>
      <c r="AB112" s="191">
        <v>6955.8191123151701</v>
      </c>
      <c r="AC112" s="340">
        <v>7662.4885611089385</v>
      </c>
    </row>
    <row r="113" spans="1:29" ht="10.8" thickBot="1" x14ac:dyDescent="0.25">
      <c r="A113" s="303" t="s">
        <v>141</v>
      </c>
      <c r="C113" s="341">
        <v>5381.0408921933094</v>
      </c>
      <c r="D113" s="341">
        <v>8993.8186733833209</v>
      </c>
      <c r="E113" s="408">
        <v>7187.4297827883147</v>
      </c>
      <c r="F113" s="339">
        <v>8728.5838433449862</v>
      </c>
      <c r="G113" s="339">
        <v>8993.5924178727691</v>
      </c>
      <c r="H113" s="339">
        <v>8463.5752688172015</v>
      </c>
      <c r="I113" s="339" t="e">
        <v>#N/A</v>
      </c>
      <c r="J113" s="339">
        <v>8519.9619583523199</v>
      </c>
      <c r="K113" s="339">
        <v>8989.0568004168836</v>
      </c>
      <c r="L113" s="339">
        <v>8929.4793842827894</v>
      </c>
      <c r="M113" s="339">
        <v>9882.7473182359936</v>
      </c>
      <c r="N113" s="339">
        <v>9267.0945009785555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8651.1340758498445</v>
      </c>
      <c r="T113" s="339">
        <v>9805.1395927043613</v>
      </c>
      <c r="U113" s="339">
        <v>8344.5957713608987</v>
      </c>
      <c r="V113" s="339">
        <v>7803.6668634842763</v>
      </c>
      <c r="W113" s="339">
        <v>9560.4593429915094</v>
      </c>
      <c r="X113" s="339">
        <v>8643.890339785341</v>
      </c>
      <c r="Y113" s="339">
        <v>8018.9757301403615</v>
      </c>
      <c r="Z113" s="339">
        <v>7866.6469582259242</v>
      </c>
      <c r="AA113" s="339">
        <v>7501.347095988438</v>
      </c>
      <c r="AB113" s="368">
        <v>7241.0527149297232</v>
      </c>
      <c r="AC113" s="340">
        <v>8002.8288521213735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0.8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ColWidth="9.125" defaultRowHeight="10.199999999999999" x14ac:dyDescent="0.2"/>
  <cols>
    <col min="1" max="1" width="35" style="434" customWidth="1"/>
    <col min="2" max="17" width="5.375" style="374" customWidth="1"/>
    <col min="18" max="32" width="5.375" style="374" hidden="1" customWidth="1"/>
    <col min="33" max="33" width="15.25" style="374" bestFit="1" customWidth="1"/>
    <col min="34" max="75" width="9.125" style="374"/>
    <col min="76" max="16384" width="9.125" style="234"/>
  </cols>
  <sheetData>
    <row r="1" spans="1:60" ht="13.2" x14ac:dyDescent="0.25">
      <c r="A1" s="372">
        <f>+'Power Desk Daily Price'!A6</f>
        <v>37214</v>
      </c>
    </row>
    <row r="3" spans="1:60" ht="14.4" thickBot="1" x14ac:dyDescent="0.3">
      <c r="A3" s="422" t="str">
        <f>+'Power Desk Daily Price'!A8</f>
        <v>West Daily Peak Prices</v>
      </c>
      <c r="B3" s="423">
        <f>+'Power Desk Daily Price'!B8</f>
        <v>37215</v>
      </c>
      <c r="C3" s="423">
        <f>+'Power Desk Daily Price'!C8</f>
        <v>37216</v>
      </c>
      <c r="D3" s="423">
        <f>+'Power Desk Daily Price'!D8</f>
        <v>37218</v>
      </c>
      <c r="E3" s="423">
        <f>+'Power Desk Daily Price'!E8</f>
        <v>37219</v>
      </c>
      <c r="F3" s="423">
        <f>+'Power Desk Daily Price'!F8</f>
        <v>37221</v>
      </c>
      <c r="G3" s="423">
        <f>+'Power Desk Daily Price'!G8</f>
        <v>37222</v>
      </c>
      <c r="H3" s="423">
        <f>+'Power Desk Daily Price'!H8</f>
        <v>37223</v>
      </c>
      <c r="I3" s="423">
        <f>+'Power Desk Daily Price'!I8</f>
        <v>37224</v>
      </c>
      <c r="J3" s="423">
        <f>+'Power Desk Daily Price'!J8</f>
        <v>37225</v>
      </c>
      <c r="K3" s="423">
        <f>+'Power Desk Daily Price'!K8</f>
        <v>37226</v>
      </c>
      <c r="L3" s="423">
        <f>+'Power Desk Daily Price'!L8</f>
        <v>37228</v>
      </c>
      <c r="M3" s="423">
        <f>+'Power Desk Daily Price'!M8</f>
        <v>37229</v>
      </c>
      <c r="N3" s="423">
        <f>+'Power Desk Daily Price'!N8</f>
        <v>37230</v>
      </c>
      <c r="O3" s="423">
        <f>+'Power Desk Daily Price'!O8</f>
        <v>37231</v>
      </c>
      <c r="P3" s="423">
        <f>+'Power Desk Daily Price'!P8</f>
        <v>37232</v>
      </c>
      <c r="Q3" s="423">
        <f>+'Power Desk Daily Price'!Q8</f>
        <v>37233</v>
      </c>
      <c r="R3" s="423">
        <f>+'Power Desk Daily Price'!R8</f>
        <v>37235</v>
      </c>
      <c r="S3" s="423">
        <f>+'Power Desk Daily Price'!S8</f>
        <v>37236</v>
      </c>
      <c r="T3" s="423">
        <f>+'Power Desk Daily Price'!T8</f>
        <v>37237</v>
      </c>
      <c r="U3" s="423">
        <f>+'Power Desk Daily Price'!U8</f>
        <v>37238</v>
      </c>
      <c r="V3" s="423">
        <f>+'Power Desk Daily Price'!V8</f>
        <v>37239</v>
      </c>
      <c r="W3" s="423">
        <f>+'Power Desk Daily Price'!W8</f>
        <v>37240</v>
      </c>
      <c r="X3" s="423">
        <f>+'Power Desk Daily Price'!X8</f>
        <v>37242</v>
      </c>
      <c r="Y3" s="423">
        <f>+'Power Desk Daily Price'!Y8</f>
        <v>37243</v>
      </c>
      <c r="Z3" s="423">
        <f>+'Power Desk Daily Price'!Z8</f>
        <v>37244</v>
      </c>
      <c r="AA3" s="423">
        <f>+'Power Desk Daily Price'!AA8</f>
        <v>37245</v>
      </c>
      <c r="AB3" s="423">
        <f>+'Power Desk Daily Price'!AB8</f>
        <v>37246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13.75</v>
      </c>
      <c r="C4" s="426">
        <f>+'Power Desk Daily Price'!C9</f>
        <v>13.75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29.75</v>
      </c>
      <c r="L4" s="426">
        <f>+'Power Desk Daily Price'!L9</f>
        <v>29.75</v>
      </c>
      <c r="M4" s="426">
        <f>+'Power Desk Daily Price'!M9</f>
        <v>29.75</v>
      </c>
      <c r="N4" s="426">
        <f>+'Power Desk Daily Price'!N9</f>
        <v>29.75</v>
      </c>
      <c r="O4" s="426">
        <f>+'Power Desk Daily Price'!O9</f>
        <v>29.75</v>
      </c>
      <c r="P4" s="426">
        <f>+'Power Desk Daily Price'!P9</f>
        <v>29.75</v>
      </c>
      <c r="Q4" s="426">
        <f>+'Power Desk Daily Price'!Q9</f>
        <v>29.75</v>
      </c>
      <c r="R4" s="426">
        <f>+'Power Desk Daily Price'!R9</f>
        <v>29.75</v>
      </c>
      <c r="S4" s="426">
        <f>+'Power Desk Daily Price'!S9</f>
        <v>29.75</v>
      </c>
      <c r="T4" s="426">
        <f>+'Power Desk Daily Price'!T9</f>
        <v>29.75</v>
      </c>
      <c r="U4" s="426">
        <f>+'Power Desk Daily Price'!U9</f>
        <v>29.75</v>
      </c>
      <c r="V4" s="426">
        <f>+'Power Desk Daily Price'!V9</f>
        <v>29.75</v>
      </c>
      <c r="W4" s="426">
        <f>+'Power Desk Daily Price'!W9</f>
        <v>29.75</v>
      </c>
      <c r="X4" s="426">
        <f>+'Power Desk Daily Price'!X9</f>
        <v>29.75</v>
      </c>
      <c r="Y4" s="426">
        <f>+'Power Desk Daily Price'!Y9</f>
        <v>29.75</v>
      </c>
      <c r="Z4" s="426">
        <f>+'Power Desk Daily Price'!Z9</f>
        <v>29.75</v>
      </c>
      <c r="AA4" s="426">
        <f>+'Power Desk Daily Price'!AA9</f>
        <v>29.75</v>
      </c>
      <c r="AB4" s="426">
        <f>+'Power Desk Daily Price'!AB9</f>
        <v>29.75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17.833333333333332</v>
      </c>
    </row>
    <row r="5" spans="1:60" x14ac:dyDescent="0.2">
      <c r="A5" s="445" t="str">
        <f>+'Power Desk Daily Price'!A10</f>
        <v>COB</v>
      </c>
      <c r="B5" s="428">
        <f>+'Power Desk Daily Price'!B10</f>
        <v>16.25</v>
      </c>
      <c r="C5" s="429">
        <f>+'Power Desk Daily Price'!C10</f>
        <v>16.25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30.25</v>
      </c>
      <c r="L5" s="429">
        <f>+'Power Desk Daily Price'!L10</f>
        <v>30.25</v>
      </c>
      <c r="M5" s="429">
        <f>+'Power Desk Daily Price'!M10</f>
        <v>30.25</v>
      </c>
      <c r="N5" s="429">
        <f>+'Power Desk Daily Price'!N10</f>
        <v>30.25</v>
      </c>
      <c r="O5" s="429">
        <f>+'Power Desk Daily Price'!O10</f>
        <v>30.25</v>
      </c>
      <c r="P5" s="429">
        <f>+'Power Desk Daily Price'!P10</f>
        <v>30.25</v>
      </c>
      <c r="Q5" s="429">
        <f>+'Power Desk Daily Price'!Q10</f>
        <v>30.25</v>
      </c>
      <c r="R5" s="429">
        <f>+'Power Desk Daily Price'!R10</f>
        <v>30.25</v>
      </c>
      <c r="S5" s="429">
        <f>+'Power Desk Daily Price'!S10</f>
        <v>30.25</v>
      </c>
      <c r="T5" s="429">
        <f>+'Power Desk Daily Price'!T10</f>
        <v>30.25</v>
      </c>
      <c r="U5" s="429">
        <f>+'Power Desk Daily Price'!U10</f>
        <v>30.25</v>
      </c>
      <c r="V5" s="429">
        <f>+'Power Desk Daily Price'!V10</f>
        <v>30.25</v>
      </c>
      <c r="W5" s="429">
        <f>+'Power Desk Daily Price'!W10</f>
        <v>30.25</v>
      </c>
      <c r="X5" s="429">
        <f>+'Power Desk Daily Price'!X10</f>
        <v>30.25</v>
      </c>
      <c r="Y5" s="429">
        <f>+'Power Desk Daily Price'!Y10</f>
        <v>30.25</v>
      </c>
      <c r="Z5" s="429">
        <f>+'Power Desk Daily Price'!Z10</f>
        <v>30.25</v>
      </c>
      <c r="AA5" s="429">
        <f>+'Power Desk Daily Price'!AA10</f>
        <v>30.25</v>
      </c>
      <c r="AB5" s="429">
        <f>+'Power Desk Daily Price'!AB10</f>
        <v>30.25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20.722222222222221</v>
      </c>
    </row>
    <row r="6" spans="1:60" x14ac:dyDescent="0.2">
      <c r="A6" s="445" t="str">
        <f>+'Power Desk Daily Price'!A11</f>
        <v>NP15</v>
      </c>
      <c r="B6" s="428">
        <f>+'Power Desk Daily Price'!B11</f>
        <v>17.75</v>
      </c>
      <c r="C6" s="429">
        <f>+'Power Desk Daily Price'!C11</f>
        <v>17.75</v>
      </c>
      <c r="D6" s="429">
        <f>+'Power Desk Daily Price'!D11</f>
        <v>23.75</v>
      </c>
      <c r="E6" s="429">
        <f>+'Power Desk Daily Price'!E11</f>
        <v>23.75</v>
      </c>
      <c r="F6" s="429">
        <f>+'Power Desk Daily Price'!F11</f>
        <v>23.75</v>
      </c>
      <c r="G6" s="429">
        <f>+'Power Desk Daily Price'!G11</f>
        <v>23.75</v>
      </c>
      <c r="H6" s="429">
        <f>+'Power Desk Daily Price'!H11</f>
        <v>23.75</v>
      </c>
      <c r="I6" s="429">
        <f>+'Power Desk Daily Price'!I11</f>
        <v>23.75</v>
      </c>
      <c r="J6" s="429">
        <f>+'Power Desk Daily Price'!J11</f>
        <v>23.75</v>
      </c>
      <c r="K6" s="429">
        <f>+'Power Desk Daily Price'!K11</f>
        <v>30.8</v>
      </c>
      <c r="L6" s="429">
        <f>+'Power Desk Daily Price'!L11</f>
        <v>30.8</v>
      </c>
      <c r="M6" s="429">
        <f>+'Power Desk Daily Price'!M11</f>
        <v>30.8</v>
      </c>
      <c r="N6" s="429">
        <f>+'Power Desk Daily Price'!N11</f>
        <v>30.8</v>
      </c>
      <c r="O6" s="429">
        <f>+'Power Desk Daily Price'!O11</f>
        <v>30.8</v>
      </c>
      <c r="P6" s="429">
        <f>+'Power Desk Daily Price'!P11</f>
        <v>30.8</v>
      </c>
      <c r="Q6" s="429">
        <f>+'Power Desk Daily Price'!Q11</f>
        <v>30.8</v>
      </c>
      <c r="R6" s="429">
        <f>+'Power Desk Daily Price'!R11</f>
        <v>30.8</v>
      </c>
      <c r="S6" s="429">
        <f>+'Power Desk Daily Price'!S11</f>
        <v>30.8</v>
      </c>
      <c r="T6" s="429">
        <f>+'Power Desk Daily Price'!T11</f>
        <v>30.8</v>
      </c>
      <c r="U6" s="429">
        <f>+'Power Desk Daily Price'!U11</f>
        <v>30.8</v>
      </c>
      <c r="V6" s="429">
        <f>+'Power Desk Daily Price'!V11</f>
        <v>30.8</v>
      </c>
      <c r="W6" s="429">
        <f>+'Power Desk Daily Price'!W11</f>
        <v>30.8</v>
      </c>
      <c r="X6" s="429">
        <f>+'Power Desk Daily Price'!X11</f>
        <v>30.8</v>
      </c>
      <c r="Y6" s="429">
        <f>+'Power Desk Daily Price'!Y11</f>
        <v>30.8</v>
      </c>
      <c r="Z6" s="429">
        <f>+'Power Desk Daily Price'!Z11</f>
        <v>30.8</v>
      </c>
      <c r="AA6" s="429">
        <f>+'Power Desk Daily Price'!AA11</f>
        <v>30.8</v>
      </c>
      <c r="AB6" s="429">
        <f>+'Power Desk Daily Price'!AB11</f>
        <v>30.8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22.416666666666668</v>
      </c>
    </row>
    <row r="7" spans="1:60" x14ac:dyDescent="0.2">
      <c r="A7" s="445" t="str">
        <f>+'Power Desk Daily Price'!A12</f>
        <v>ZP26</v>
      </c>
      <c r="B7" s="428">
        <f>+'Power Desk Daily Price'!B12</f>
        <v>17.75</v>
      </c>
      <c r="C7" s="429">
        <f>+'Power Desk Daily Price'!C12</f>
        <v>17.75</v>
      </c>
      <c r="D7" s="429">
        <f>+'Power Desk Daily Price'!D12</f>
        <v>20.174999237060501</v>
      </c>
      <c r="E7" s="429">
        <f>+'Power Desk Daily Price'!E12</f>
        <v>26</v>
      </c>
      <c r="F7" s="429">
        <f>+'Power Desk Daily Price'!F12</f>
        <v>20.174999237060501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36.65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32.5</v>
      </c>
      <c r="R7" s="429">
        <f>+'Power Desk Daily Price'!R12</f>
        <v>25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31</v>
      </c>
      <c r="X7" s="429">
        <f>+'Power Desk Daily Price'!X12</f>
        <v>19.5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20.283332824706999</v>
      </c>
    </row>
    <row r="8" spans="1:60" x14ac:dyDescent="0.2">
      <c r="A8" s="445" t="str">
        <f>+'Power Desk Daily Price'!A13</f>
        <v>SP15</v>
      </c>
      <c r="B8" s="428">
        <f>+'Power Desk Daily Price'!B13</f>
        <v>17.75</v>
      </c>
      <c r="C8" s="429">
        <f>+'Power Desk Daily Price'!C13</f>
        <v>17.75</v>
      </c>
      <c r="D8" s="429">
        <f>+'Power Desk Daily Price'!D13</f>
        <v>22.5</v>
      </c>
      <c r="E8" s="429">
        <f>+'Power Desk Daily Price'!E13</f>
        <v>22.5</v>
      </c>
      <c r="F8" s="429">
        <f>+'Power Desk Daily Price'!F13</f>
        <v>22.5</v>
      </c>
      <c r="G8" s="429">
        <f>+'Power Desk Daily Price'!G13</f>
        <v>22.5</v>
      </c>
      <c r="H8" s="429">
        <f>+'Power Desk Daily Price'!H13</f>
        <v>22.5</v>
      </c>
      <c r="I8" s="429">
        <f>+'Power Desk Daily Price'!I13</f>
        <v>22.5</v>
      </c>
      <c r="J8" s="429">
        <f>+'Power Desk Daily Price'!J13</f>
        <v>22.5</v>
      </c>
      <c r="K8" s="429">
        <f>+'Power Desk Daily Price'!K13</f>
        <v>28.8</v>
      </c>
      <c r="L8" s="429">
        <f>+'Power Desk Daily Price'!L13</f>
        <v>28.8</v>
      </c>
      <c r="M8" s="429">
        <f>+'Power Desk Daily Price'!M13</f>
        <v>28.8</v>
      </c>
      <c r="N8" s="429">
        <f>+'Power Desk Daily Price'!N13</f>
        <v>28.8</v>
      </c>
      <c r="O8" s="429">
        <f>+'Power Desk Daily Price'!O13</f>
        <v>28.8</v>
      </c>
      <c r="P8" s="429">
        <f>+'Power Desk Daily Price'!P13</f>
        <v>28.8</v>
      </c>
      <c r="Q8" s="429">
        <f>+'Power Desk Daily Price'!Q13</f>
        <v>28.8</v>
      </c>
      <c r="R8" s="429">
        <f>+'Power Desk Daily Price'!R13</f>
        <v>28.8</v>
      </c>
      <c r="S8" s="429">
        <f>+'Power Desk Daily Price'!S13</f>
        <v>28.8</v>
      </c>
      <c r="T8" s="429">
        <f>+'Power Desk Daily Price'!T13</f>
        <v>28.8</v>
      </c>
      <c r="U8" s="429">
        <f>+'Power Desk Daily Price'!U13</f>
        <v>28.8</v>
      </c>
      <c r="V8" s="429">
        <f>+'Power Desk Daily Price'!V13</f>
        <v>28.8</v>
      </c>
      <c r="W8" s="429">
        <f>+'Power Desk Daily Price'!W13</f>
        <v>28.8</v>
      </c>
      <c r="X8" s="429">
        <f>+'Power Desk Daily Price'!X13</f>
        <v>28.8</v>
      </c>
      <c r="Y8" s="429">
        <f>+'Power Desk Daily Price'!Y13</f>
        <v>28.8</v>
      </c>
      <c r="Z8" s="429">
        <f>+'Power Desk Daily Price'!Z13</f>
        <v>28.8</v>
      </c>
      <c r="AA8" s="429">
        <f>+'Power Desk Daily Price'!AA13</f>
        <v>28.8</v>
      </c>
      <c r="AB8" s="429">
        <f>+'Power Desk Daily Price'!AB13</f>
        <v>28.8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21.444444444444443</v>
      </c>
    </row>
    <row r="9" spans="1:60" x14ac:dyDescent="0.2">
      <c r="A9" s="445" t="str">
        <f>+'Power Desk Daily Price'!A14</f>
        <v>Palo Verde</v>
      </c>
      <c r="B9" s="428">
        <f>+'Power Desk Daily Price'!B14</f>
        <v>15.4</v>
      </c>
      <c r="C9" s="429">
        <f>+'Power Desk Daily Price'!C14</f>
        <v>15.4</v>
      </c>
      <c r="D9" s="429">
        <f>+'Power Desk Daily Price'!D14</f>
        <v>21.25</v>
      </c>
      <c r="E9" s="429">
        <f>+'Power Desk Daily Price'!E14</f>
        <v>21.25</v>
      </c>
      <c r="F9" s="429">
        <f>+'Power Desk Daily Price'!F14</f>
        <v>21.25</v>
      </c>
      <c r="G9" s="429">
        <f>+'Power Desk Daily Price'!G14</f>
        <v>21.25</v>
      </c>
      <c r="H9" s="429">
        <f>+'Power Desk Daily Price'!H14</f>
        <v>21.25</v>
      </c>
      <c r="I9" s="429">
        <f>+'Power Desk Daily Price'!I14</f>
        <v>21.25</v>
      </c>
      <c r="J9" s="429">
        <f>+'Power Desk Daily Price'!J14</f>
        <v>21.25</v>
      </c>
      <c r="K9" s="429">
        <f>+'Power Desk Daily Price'!K14</f>
        <v>26.5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19.950000000000003</v>
      </c>
    </row>
    <row r="10" spans="1:60" ht="10.8" thickBot="1" x14ac:dyDescent="0.25">
      <c r="A10" s="446" t="str">
        <f>+'Power Desk Daily Price'!A15</f>
        <v>Mead</v>
      </c>
      <c r="B10" s="431">
        <f>+'Power Desk Daily Price'!B15</f>
        <v>16.399999999999999</v>
      </c>
      <c r="C10" s="432">
        <f>+'Power Desk Daily Price'!C15</f>
        <v>16.399999999999999</v>
      </c>
      <c r="D10" s="432">
        <f>+'Power Desk Daily Price'!D15</f>
        <v>22.25</v>
      </c>
      <c r="E10" s="432">
        <f>+'Power Desk Daily Price'!E15</f>
        <v>22.25</v>
      </c>
      <c r="F10" s="432">
        <f>+'Power Desk Daily Price'!F15</f>
        <v>22.25</v>
      </c>
      <c r="G10" s="432">
        <f>+'Power Desk Daily Price'!G15</f>
        <v>22.25</v>
      </c>
      <c r="H10" s="432">
        <f>+'Power Desk Daily Price'!H15</f>
        <v>22.25</v>
      </c>
      <c r="I10" s="432">
        <f>+'Power Desk Daily Price'!I15</f>
        <v>22.25</v>
      </c>
      <c r="J10" s="432">
        <f>+'Power Desk Daily Price'!J15</f>
        <v>22.25</v>
      </c>
      <c r="K10" s="432">
        <f>+'Power Desk Daily Price'!K15</f>
        <v>27.5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20.950000000000003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4.4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37.299996185302732</v>
      </c>
      <c r="C13" s="437">
        <f>+'Power Desk Daily Price'!C18</f>
        <v>38.399996185302733</v>
      </c>
      <c r="D13" s="437">
        <f>+'Power Desk Daily Price'!D18</f>
        <v>38.399996185302733</v>
      </c>
      <c r="E13" s="437">
        <f>+'Power Desk Daily Price'!E18</f>
        <v>0</v>
      </c>
      <c r="F13" s="437">
        <f>+'Power Desk Daily Price'!F18</f>
        <v>38.399992370605467</v>
      </c>
      <c r="G13" s="437">
        <f>+'Power Desk Daily Price'!G18</f>
        <v>38.399996185302733</v>
      </c>
      <c r="H13" s="437">
        <f>+'Power Desk Daily Price'!H18</f>
        <v>38.399996185302733</v>
      </c>
      <c r="I13" s="437">
        <f>+'Power Desk Daily Price'!I18</f>
        <v>38.399996185302733</v>
      </c>
      <c r="J13" s="437">
        <f>+'Power Desk Daily Price'!J18</f>
        <v>38.399996185302733</v>
      </c>
      <c r="K13" s="437">
        <f>+'Power Desk Daily Price'!K18</f>
        <v>0</v>
      </c>
      <c r="L13" s="437">
        <f>+'Power Desk Daily Price'!L18</f>
        <v>53.490000762939452</v>
      </c>
      <c r="M13" s="437">
        <f>+'Power Desk Daily Price'!M18</f>
        <v>53.490000762939452</v>
      </c>
      <c r="N13" s="437">
        <f>+'Power Desk Daily Price'!N18</f>
        <v>53.490000762939452</v>
      </c>
      <c r="O13" s="437">
        <f>+'Power Desk Daily Price'!O18</f>
        <v>53.490000762939452</v>
      </c>
      <c r="P13" s="437">
        <f>+'Power Desk Daily Price'!P18</f>
        <v>53.490000762939452</v>
      </c>
      <c r="Q13" s="437">
        <f>+'Power Desk Daily Price'!Q18</f>
        <v>0</v>
      </c>
      <c r="R13" s="437">
        <f>+'Power Desk Daily Price'!R18</f>
        <v>53.490000762939452</v>
      </c>
      <c r="S13" s="437">
        <f>+'Power Desk Daily Price'!S18</f>
        <v>53.490000762939452</v>
      </c>
      <c r="T13" s="437">
        <f>+'Power Desk Daily Price'!T18</f>
        <v>53.490000762939452</v>
      </c>
      <c r="U13" s="437">
        <f>+'Power Desk Daily Price'!U18</f>
        <v>53.490000762939452</v>
      </c>
      <c r="V13" s="437">
        <f>+'Power Desk Daily Price'!V18</f>
        <v>53.490000762939452</v>
      </c>
      <c r="W13" s="437">
        <f>+'Power Desk Daily Price'!W18</f>
        <v>0</v>
      </c>
      <c r="X13" s="437">
        <f>+'Power Desk Daily Price'!X18</f>
        <v>53.490000762939452</v>
      </c>
      <c r="Y13" s="437">
        <f>+'Power Desk Daily Price'!Y18</f>
        <v>53.490000762939452</v>
      </c>
      <c r="Z13" s="437">
        <f>+'Power Desk Daily Price'!Z18</f>
        <v>53.490000762939452</v>
      </c>
      <c r="AA13" s="437">
        <f>+'Power Desk Daily Price'!AA18</f>
        <v>53.490000762939452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34.01110729641384</v>
      </c>
    </row>
    <row r="16" spans="1:60" ht="14.4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-5.25</v>
      </c>
      <c r="C17" s="426">
        <f>+'Power Desk Daily Price'!C28</f>
        <v>-5.25</v>
      </c>
      <c r="D17" s="426">
        <f>+'Power Desk Daily Price'!D28</f>
        <v>0</v>
      </c>
      <c r="E17" s="426">
        <f>+'Power Desk Daily Price'!E28</f>
        <v>0</v>
      </c>
      <c r="F17" s="426">
        <f>+'Power Desk Daily Price'!F28</f>
        <v>0</v>
      </c>
      <c r="G17" s="426">
        <f>+'Power Desk Daily Price'!G28</f>
        <v>0</v>
      </c>
      <c r="H17" s="426">
        <f>+'Power Desk Daily Price'!H28</f>
        <v>0</v>
      </c>
      <c r="I17" s="426">
        <f>+'Power Desk Daily Price'!I28</f>
        <v>0</v>
      </c>
      <c r="J17" s="426">
        <f>+'Power Desk Daily Price'!J28</f>
        <v>0</v>
      </c>
      <c r="K17" s="426">
        <f>+'Power Desk Daily Price'!K28</f>
        <v>-1.25</v>
      </c>
      <c r="L17" s="426">
        <f>+'Power Desk Daily Price'!L28</f>
        <v>-1.25</v>
      </c>
      <c r="M17" s="426">
        <f>+'Power Desk Daily Price'!M28</f>
        <v>-1.25</v>
      </c>
      <c r="N17" s="426">
        <f>+'Power Desk Daily Price'!N28</f>
        <v>-1.25</v>
      </c>
      <c r="O17" s="426">
        <f>+'Power Desk Daily Price'!O28</f>
        <v>-1.25</v>
      </c>
      <c r="P17" s="426">
        <f>+'Power Desk Daily Price'!P28</f>
        <v>-1.25</v>
      </c>
      <c r="Q17" s="426">
        <f>+'Power Desk Daily Price'!Q28</f>
        <v>-1.25</v>
      </c>
      <c r="R17" s="426">
        <f>+'Power Desk Daily Price'!R28</f>
        <v>-1.25</v>
      </c>
      <c r="S17" s="426">
        <f>+'Power Desk Daily Price'!S28</f>
        <v>-1.25</v>
      </c>
      <c r="T17" s="426">
        <f>+'Power Desk Daily Price'!T28</f>
        <v>-1.25</v>
      </c>
      <c r="U17" s="426">
        <f>+'Power Desk Daily Price'!U28</f>
        <v>-1.25</v>
      </c>
      <c r="V17" s="426">
        <f>+'Power Desk Daily Price'!V28</f>
        <v>-1.25</v>
      </c>
      <c r="W17" s="426">
        <f>+'Power Desk Daily Price'!W28</f>
        <v>-1.25</v>
      </c>
      <c r="X17" s="426">
        <f>+'Power Desk Daily Price'!X28</f>
        <v>3.75</v>
      </c>
      <c r="Y17" s="426">
        <f>+'Power Desk Daily Price'!Y28</f>
        <v>3.75</v>
      </c>
      <c r="Z17" s="426">
        <f>+'Power Desk Daily Price'!Z28</f>
        <v>3.75</v>
      </c>
      <c r="AA17" s="426">
        <f>+'Power Desk Daily Price'!AA28</f>
        <v>3.75</v>
      </c>
      <c r="AB17" s="426">
        <f>+'Power Desk Daily Price'!AB28</f>
        <v>3.75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-1.1666666666666679</v>
      </c>
    </row>
    <row r="18" spans="1:64" x14ac:dyDescent="0.2">
      <c r="A18" s="445" t="str">
        <f>+'Power Desk Daily Price'!A29</f>
        <v>COB</v>
      </c>
      <c r="B18" s="428">
        <f>+'Power Desk Daily Price'!B29</f>
        <v>-5.75</v>
      </c>
      <c r="C18" s="429">
        <f>+'Power Desk Daily Price'!C29</f>
        <v>-5.75</v>
      </c>
      <c r="D18" s="429">
        <f>+'Power Desk Daily Price'!D29</f>
        <v>0</v>
      </c>
      <c r="E18" s="429">
        <f>+'Power Desk Daily Price'!E29</f>
        <v>0</v>
      </c>
      <c r="F18" s="429">
        <f>+'Power Desk Daily Price'!F29</f>
        <v>0</v>
      </c>
      <c r="G18" s="429">
        <f>+'Power Desk Daily Price'!G29</f>
        <v>0</v>
      </c>
      <c r="H18" s="429">
        <f>+'Power Desk Daily Price'!H29</f>
        <v>0</v>
      </c>
      <c r="I18" s="429">
        <f>+'Power Desk Daily Price'!I29</f>
        <v>0</v>
      </c>
      <c r="J18" s="429">
        <f>+'Power Desk Daily Price'!J29</f>
        <v>0</v>
      </c>
      <c r="K18" s="429">
        <f>+'Power Desk Daily Price'!K29</f>
        <v>-0.75</v>
      </c>
      <c r="L18" s="429">
        <f>+'Power Desk Daily Price'!L29</f>
        <v>-0.75</v>
      </c>
      <c r="M18" s="429">
        <f>+'Power Desk Daily Price'!M29</f>
        <v>-0.75</v>
      </c>
      <c r="N18" s="429">
        <f>+'Power Desk Daily Price'!N29</f>
        <v>-0.75</v>
      </c>
      <c r="O18" s="429">
        <f>+'Power Desk Daily Price'!O29</f>
        <v>-0.75</v>
      </c>
      <c r="P18" s="429">
        <f>+'Power Desk Daily Price'!P29</f>
        <v>-0.75</v>
      </c>
      <c r="Q18" s="429">
        <f>+'Power Desk Daily Price'!Q29</f>
        <v>-0.75</v>
      </c>
      <c r="R18" s="429">
        <f>+'Power Desk Daily Price'!R29</f>
        <v>-0.75</v>
      </c>
      <c r="S18" s="429">
        <f>+'Power Desk Daily Price'!S29</f>
        <v>-0.75</v>
      </c>
      <c r="T18" s="429">
        <f>+'Power Desk Daily Price'!T29</f>
        <v>-0.75</v>
      </c>
      <c r="U18" s="429">
        <f>+'Power Desk Daily Price'!U29</f>
        <v>-0.75</v>
      </c>
      <c r="V18" s="429">
        <f>+'Power Desk Daily Price'!V29</f>
        <v>-0.75</v>
      </c>
      <c r="W18" s="429">
        <f>+'Power Desk Daily Price'!W29</f>
        <v>-0.75</v>
      </c>
      <c r="X18" s="429">
        <f>+'Power Desk Daily Price'!X29</f>
        <v>4.25</v>
      </c>
      <c r="Y18" s="429">
        <f>+'Power Desk Daily Price'!Y29</f>
        <v>4.25</v>
      </c>
      <c r="Z18" s="429">
        <f>+'Power Desk Daily Price'!Z29</f>
        <v>4.25</v>
      </c>
      <c r="AA18" s="429">
        <f>+'Power Desk Daily Price'!AA29</f>
        <v>4.25</v>
      </c>
      <c r="AB18" s="429">
        <f>+'Power Desk Daily Price'!AB29</f>
        <v>4.25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-1.00277777777778</v>
      </c>
    </row>
    <row r="19" spans="1:64" x14ac:dyDescent="0.2">
      <c r="A19" s="445" t="str">
        <f>+'Power Desk Daily Price'!A30</f>
        <v>NP15</v>
      </c>
      <c r="B19" s="428">
        <f>+'Power Desk Daily Price'!B30</f>
        <v>-5</v>
      </c>
      <c r="C19" s="429">
        <f>+'Power Desk Daily Price'!C30</f>
        <v>-5</v>
      </c>
      <c r="D19" s="429">
        <f>+'Power Desk Daily Price'!D30</f>
        <v>1</v>
      </c>
      <c r="E19" s="429">
        <f>+'Power Desk Daily Price'!E30</f>
        <v>1</v>
      </c>
      <c r="F19" s="429">
        <f>+'Power Desk Daily Price'!F30</f>
        <v>1</v>
      </c>
      <c r="G19" s="429">
        <f>+'Power Desk Daily Price'!G30</f>
        <v>1</v>
      </c>
      <c r="H19" s="429">
        <f>+'Power Desk Daily Price'!H30</f>
        <v>1</v>
      </c>
      <c r="I19" s="429">
        <f>+'Power Desk Daily Price'!I30</f>
        <v>1</v>
      </c>
      <c r="J19" s="429">
        <f>+'Power Desk Daily Price'!J30</f>
        <v>1</v>
      </c>
      <c r="K19" s="429">
        <f>+'Power Desk Daily Price'!K30</f>
        <v>-0.44999999999999929</v>
      </c>
      <c r="L19" s="429">
        <f>+'Power Desk Daily Price'!L30</f>
        <v>-0.44999999999999929</v>
      </c>
      <c r="M19" s="429">
        <f>+'Power Desk Daily Price'!M30</f>
        <v>-0.44999999999999929</v>
      </c>
      <c r="N19" s="429">
        <f>+'Power Desk Daily Price'!N30</f>
        <v>-0.44999999999999929</v>
      </c>
      <c r="O19" s="429">
        <f>+'Power Desk Daily Price'!O30</f>
        <v>-0.44999999999999929</v>
      </c>
      <c r="P19" s="429">
        <f>+'Power Desk Daily Price'!P30</f>
        <v>-0.44999999999999929</v>
      </c>
      <c r="Q19" s="429">
        <f>+'Power Desk Daily Price'!Q30</f>
        <v>-0.44999999999999929</v>
      </c>
      <c r="R19" s="429">
        <f>+'Power Desk Daily Price'!R30</f>
        <v>-0.44999999999999929</v>
      </c>
      <c r="S19" s="429">
        <f>+'Power Desk Daily Price'!S30</f>
        <v>-0.44999999999999929</v>
      </c>
      <c r="T19" s="429">
        <f>+'Power Desk Daily Price'!T30</f>
        <v>-0.44999999999999929</v>
      </c>
      <c r="U19" s="429">
        <f>+'Power Desk Daily Price'!U30</f>
        <v>-0.44999999999999929</v>
      </c>
      <c r="V19" s="429">
        <f>+'Power Desk Daily Price'!V30</f>
        <v>-0.44999999999999929</v>
      </c>
      <c r="W19" s="429">
        <f>+'Power Desk Daily Price'!W30</f>
        <v>-0.44999999999999929</v>
      </c>
      <c r="X19" s="429">
        <f>+'Power Desk Daily Price'!X30</f>
        <v>-0.44999999999999929</v>
      </c>
      <c r="Y19" s="429">
        <f>+'Power Desk Daily Price'!Y30</f>
        <v>-0.44999999999999929</v>
      </c>
      <c r="Z19" s="429">
        <f>+'Power Desk Daily Price'!Z30</f>
        <v>-0.44999999999999929</v>
      </c>
      <c r="AA19" s="429">
        <f>+'Power Desk Daily Price'!AA30</f>
        <v>-0.44999999999999929</v>
      </c>
      <c r="AB19" s="429">
        <f>+'Power Desk Daily Price'!AB30</f>
        <v>-0.44999999999999929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-0.10833333333333073</v>
      </c>
    </row>
    <row r="20" spans="1:64" x14ac:dyDescent="0.2">
      <c r="A20" s="445" t="str">
        <f>+'Power Desk Daily Price'!A31</f>
        <v>ZP26</v>
      </c>
      <c r="B20" s="428">
        <f>+'Power Desk Daily Price'!B31</f>
        <v>-2.4249992370605007</v>
      </c>
      <c r="C20" s="429">
        <f>+'Power Desk Daily Price'!C31</f>
        <v>-2.4249992370605007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0</v>
      </c>
      <c r="Z20" s="429">
        <f>+'Power Desk Daily Price'!Z31</f>
        <v>0</v>
      </c>
      <c r="AA20" s="429">
        <f>+'Power Desk Daily Price'!AA31</f>
        <v>0</v>
      </c>
      <c r="AB20" s="429">
        <f>+'Power Desk Daily Price'!AB31</f>
        <v>0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-0.42466656494140054</v>
      </c>
    </row>
    <row r="21" spans="1:64" x14ac:dyDescent="0.2">
      <c r="A21" s="445" t="str">
        <f>+'Power Desk Daily Price'!A32</f>
        <v>SP15</v>
      </c>
      <c r="B21" s="428">
        <f>+'Power Desk Daily Price'!B32</f>
        <v>-4.5</v>
      </c>
      <c r="C21" s="429">
        <f>+'Power Desk Daily Price'!C32</f>
        <v>-4.5</v>
      </c>
      <c r="D21" s="429">
        <f>+'Power Desk Daily Price'!D32</f>
        <v>0.25</v>
      </c>
      <c r="E21" s="429">
        <f>+'Power Desk Daily Price'!E32</f>
        <v>0.25</v>
      </c>
      <c r="F21" s="429">
        <f>+'Power Desk Daily Price'!F32</f>
        <v>0.25</v>
      </c>
      <c r="G21" s="429">
        <f>+'Power Desk Daily Price'!G32</f>
        <v>0.25</v>
      </c>
      <c r="H21" s="429">
        <f>+'Power Desk Daily Price'!H32</f>
        <v>0.25</v>
      </c>
      <c r="I21" s="429">
        <f>+'Power Desk Daily Price'!I32</f>
        <v>0.25</v>
      </c>
      <c r="J21" s="429">
        <f>+'Power Desk Daily Price'!J32</f>
        <v>0.25</v>
      </c>
      <c r="K21" s="429">
        <f>+'Power Desk Daily Price'!K32</f>
        <v>-0.44999999999999929</v>
      </c>
      <c r="L21" s="429">
        <f>+'Power Desk Daily Price'!L32</f>
        <v>-0.44999999999999929</v>
      </c>
      <c r="M21" s="429">
        <f>+'Power Desk Daily Price'!M32</f>
        <v>-0.44999999999999929</v>
      </c>
      <c r="N21" s="429">
        <f>+'Power Desk Daily Price'!N32</f>
        <v>-0.44999999999999929</v>
      </c>
      <c r="O21" s="429">
        <f>+'Power Desk Daily Price'!O32</f>
        <v>-0.44999999999999929</v>
      </c>
      <c r="P21" s="429">
        <f>+'Power Desk Daily Price'!P32</f>
        <v>-0.44999999999999929</v>
      </c>
      <c r="Q21" s="429">
        <f>+'Power Desk Daily Price'!Q32</f>
        <v>-0.44999999999999929</v>
      </c>
      <c r="R21" s="429">
        <f>+'Power Desk Daily Price'!R32</f>
        <v>-0.44999999999999929</v>
      </c>
      <c r="S21" s="429">
        <f>+'Power Desk Daily Price'!S32</f>
        <v>-0.44999999999999929</v>
      </c>
      <c r="T21" s="429">
        <f>+'Power Desk Daily Price'!T32</f>
        <v>-0.44999999999999929</v>
      </c>
      <c r="U21" s="429">
        <f>+'Power Desk Daily Price'!U32</f>
        <v>-0.44999999999999929</v>
      </c>
      <c r="V21" s="429">
        <f>+'Power Desk Daily Price'!V32</f>
        <v>-0.44999999999999929</v>
      </c>
      <c r="W21" s="429">
        <f>+'Power Desk Daily Price'!W32</f>
        <v>-0.44999999999999929</v>
      </c>
      <c r="X21" s="429">
        <f>+'Power Desk Daily Price'!X32</f>
        <v>-0.44999999999999929</v>
      </c>
      <c r="Y21" s="429">
        <f>+'Power Desk Daily Price'!Y32</f>
        <v>-0.44999999999999929</v>
      </c>
      <c r="Z21" s="429">
        <f>+'Power Desk Daily Price'!Z32</f>
        <v>-0.44999999999999929</v>
      </c>
      <c r="AA21" s="429">
        <f>+'Power Desk Daily Price'!AA32</f>
        <v>-0.44999999999999929</v>
      </c>
      <c r="AB21" s="429">
        <f>+'Power Desk Daily Price'!AB32</f>
        <v>-0.44999999999999929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-0.54855555555555924</v>
      </c>
    </row>
    <row r="22" spans="1:64" x14ac:dyDescent="0.2">
      <c r="A22" s="445" t="str">
        <f>+'Power Desk Daily Price'!A33</f>
        <v>Palo Verde</v>
      </c>
      <c r="B22" s="428">
        <f>+'Power Desk Daily Price'!B33</f>
        <v>-4.5999999999999996</v>
      </c>
      <c r="C22" s="429">
        <f>+'Power Desk Daily Price'!C33</f>
        <v>-4.5999999999999996</v>
      </c>
      <c r="D22" s="429">
        <f>+'Power Desk Daily Price'!D33</f>
        <v>1.25</v>
      </c>
      <c r="E22" s="429">
        <f>+'Power Desk Daily Price'!E33</f>
        <v>1.25</v>
      </c>
      <c r="F22" s="429">
        <f>+'Power Desk Daily Price'!F33</f>
        <v>1.25</v>
      </c>
      <c r="G22" s="429">
        <f>+'Power Desk Daily Price'!G33</f>
        <v>1.25</v>
      </c>
      <c r="H22" s="429">
        <f>+'Power Desk Daily Price'!H33</f>
        <v>1.25</v>
      </c>
      <c r="I22" s="429">
        <f>+'Power Desk Daily Price'!I33</f>
        <v>1.25</v>
      </c>
      <c r="J22" s="429">
        <f>+'Power Desk Daily Price'!J33</f>
        <v>1.25</v>
      </c>
      <c r="K22" s="429">
        <f>+'Power Desk Daily Price'!K33</f>
        <v>0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0.23000000000000398</v>
      </c>
    </row>
    <row r="23" spans="1:64" ht="10.8" thickBot="1" x14ac:dyDescent="0.25">
      <c r="A23" s="446" t="str">
        <f>+'Power Desk Daily Price'!A34</f>
        <v>Mead</v>
      </c>
      <c r="B23" s="431">
        <f>+'Power Desk Daily Price'!B34</f>
        <v>-4.6000000000000014</v>
      </c>
      <c r="C23" s="432">
        <f>+'Power Desk Daily Price'!C34</f>
        <v>-4.6000000000000014</v>
      </c>
      <c r="D23" s="432">
        <f>+'Power Desk Daily Price'!D34</f>
        <v>1.25</v>
      </c>
      <c r="E23" s="432">
        <f>+'Power Desk Daily Price'!E34</f>
        <v>1.25</v>
      </c>
      <c r="F23" s="432">
        <f>+'Power Desk Daily Price'!F34</f>
        <v>1.25</v>
      </c>
      <c r="G23" s="432">
        <f>+'Power Desk Daily Price'!G34</f>
        <v>1.25</v>
      </c>
      <c r="H23" s="432">
        <f>+'Power Desk Daily Price'!H34</f>
        <v>1.25</v>
      </c>
      <c r="I23" s="432">
        <f>+'Power Desk Daily Price'!I34</f>
        <v>1.25</v>
      </c>
      <c r="J23" s="432">
        <f>+'Power Desk Daily Price'!J34</f>
        <v>1.25</v>
      </c>
      <c r="K23" s="432">
        <f>+'Power Desk Daily Price'!K34</f>
        <v>0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4.4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6.800000762939451</v>
      </c>
      <c r="C26" s="437">
        <f>+'Power Desk Daily Price'!C37</f>
        <v>7.9000007629394524</v>
      </c>
      <c r="D26" s="437">
        <f>+'Power Desk Daily Price'!D37</f>
        <v>7.9000007629394524</v>
      </c>
      <c r="E26" s="437">
        <f>+'Power Desk Daily Price'!E37</f>
        <v>0</v>
      </c>
      <c r="F26" s="437">
        <f>+'Power Desk Daily Price'!F37</f>
        <v>7.9000007629394524</v>
      </c>
      <c r="G26" s="437">
        <f>+'Power Desk Daily Price'!G37</f>
        <v>7.9000007629394524</v>
      </c>
      <c r="H26" s="437">
        <f>+'Power Desk Daily Price'!H37</f>
        <v>7.9000007629394524</v>
      </c>
      <c r="I26" s="437">
        <f>+'Power Desk Daily Price'!I37</f>
        <v>7.9000007629394524</v>
      </c>
      <c r="J26" s="437">
        <f>+'Power Desk Daily Price'!J37</f>
        <v>7.9000007629394524</v>
      </c>
      <c r="K26" s="437">
        <f>+'Power Desk Daily Price'!K37</f>
        <v>0</v>
      </c>
      <c r="L26" s="437">
        <f>+'Power Desk Daily Price'!L37</f>
        <v>7.5400006103515622</v>
      </c>
      <c r="M26" s="437">
        <f>+'Power Desk Daily Price'!M37</f>
        <v>7.5400006103515622</v>
      </c>
      <c r="N26" s="437">
        <f>+'Power Desk Daily Price'!N37</f>
        <v>7.5400006103515622</v>
      </c>
      <c r="O26" s="437">
        <f>+'Power Desk Daily Price'!O37</f>
        <v>7.5400006103515622</v>
      </c>
      <c r="P26" s="437">
        <f>+'Power Desk Daily Price'!P37</f>
        <v>7.5400006103515622</v>
      </c>
      <c r="Q26" s="437">
        <f>+'Power Desk Daily Price'!Q37</f>
        <v>0</v>
      </c>
      <c r="R26" s="437">
        <f>+'Power Desk Daily Price'!R37</f>
        <v>7.5400006103515622</v>
      </c>
      <c r="S26" s="437">
        <f>+'Power Desk Daily Price'!S37</f>
        <v>7.5400006103515622</v>
      </c>
      <c r="T26" s="437">
        <f>+'Power Desk Daily Price'!T37</f>
        <v>7.5400006103515622</v>
      </c>
      <c r="U26" s="437">
        <f>+'Power Desk Daily Price'!U37</f>
        <v>7.5400006103515622</v>
      </c>
      <c r="V26" s="437">
        <f>+'Power Desk Daily Price'!V37</f>
        <v>7.5400006103515622</v>
      </c>
      <c r="W26" s="437">
        <f>+'Power Desk Daily Price'!W37</f>
        <v>0</v>
      </c>
      <c r="X26" s="437">
        <f>+'Power Desk Daily Price'!X37</f>
        <v>7.5400006103515622</v>
      </c>
      <c r="Y26" s="437">
        <f>+'Power Desk Daily Price'!Y37</f>
        <v>53.490000762939452</v>
      </c>
      <c r="Z26" s="437">
        <f>+'Power Desk Daily Price'!Z37</f>
        <v>53.490000762939452</v>
      </c>
      <c r="AA26" s="437">
        <f>+'Power Desk Daily Price'!AA37</f>
        <v>53.490000762939452</v>
      </c>
      <c r="AB26" s="437">
        <f>+'Power Desk Daily Price'!AB37</f>
        <v>0</v>
      </c>
      <c r="AC26" s="437">
        <f>+'Power Desk Daily Price'!AC37</f>
        <v>6.5611117977566167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6.5611117977566167</v>
      </c>
    </row>
    <row r="29" spans="1:64" ht="14.4" thickBot="1" x14ac:dyDescent="0.3">
      <c r="A29" s="422" t="str">
        <f>+'OP.Power Desk Daily Price'!A8</f>
        <v>West Daily Off Peak Prices</v>
      </c>
      <c r="B29" s="423">
        <f>+'OP.Power Desk Daily Price'!B8</f>
        <v>37215</v>
      </c>
      <c r="C29" s="423">
        <f>+'OP.Power Desk Daily Price'!C8</f>
        <v>37216</v>
      </c>
      <c r="D29" s="423">
        <f>+'OP.Power Desk Daily Price'!D8</f>
        <v>37217</v>
      </c>
      <c r="E29" s="423">
        <f>+'OP.Power Desk Daily Price'!E8</f>
        <v>37218</v>
      </c>
      <c r="F29" s="423">
        <f>+'OP.Power Desk Daily Price'!F8</f>
        <v>37219</v>
      </c>
      <c r="G29" s="423">
        <f>+'OP.Power Desk Daily Price'!G8</f>
        <v>37220</v>
      </c>
      <c r="H29" s="423">
        <f>+'OP.Power Desk Daily Price'!H8</f>
        <v>37221</v>
      </c>
      <c r="I29" s="423">
        <f>+'OP.Power Desk Daily Price'!I8</f>
        <v>37222</v>
      </c>
      <c r="J29" s="423">
        <f>+'OP.Power Desk Daily Price'!J8</f>
        <v>37223</v>
      </c>
      <c r="K29" s="423">
        <f>+'OP.Power Desk Daily Price'!K8</f>
        <v>37224</v>
      </c>
      <c r="L29" s="423">
        <f>+'OP.Power Desk Daily Price'!L8</f>
        <v>37225</v>
      </c>
      <c r="M29" s="423">
        <f>+'OP.Power Desk Daily Price'!M8</f>
        <v>37226</v>
      </c>
      <c r="N29" s="423">
        <f>+'OP.Power Desk Daily Price'!N8</f>
        <v>37227</v>
      </c>
      <c r="O29" s="423">
        <f>+'OP.Power Desk Daily Price'!O8</f>
        <v>37228</v>
      </c>
      <c r="P29" s="423">
        <f>+'OP.Power Desk Daily Price'!P8</f>
        <v>37229</v>
      </c>
      <c r="Q29" s="423">
        <f>+'OP.Power Desk Daily Price'!Q8</f>
        <v>37230</v>
      </c>
      <c r="R29" s="423">
        <f>+'OP.Power Desk Daily Price'!R8</f>
        <v>37231</v>
      </c>
      <c r="S29" s="423">
        <f>+'OP.Power Desk Daily Price'!S8</f>
        <v>37232</v>
      </c>
      <c r="T29" s="423">
        <f>+'OP.Power Desk Daily Price'!T8</f>
        <v>37233</v>
      </c>
      <c r="U29" s="423">
        <f>+'OP.Power Desk Daily Price'!U8</f>
        <v>37234</v>
      </c>
      <c r="V29" s="423">
        <f>+'OP.Power Desk Daily Price'!V8</f>
        <v>37235</v>
      </c>
      <c r="W29" s="423">
        <f>+'OP.Power Desk Daily Price'!W8</f>
        <v>37236</v>
      </c>
      <c r="X29" s="423">
        <f>+'OP.Power Desk Daily Price'!X8</f>
        <v>37237</v>
      </c>
      <c r="Y29" s="423">
        <f>+'OP.Power Desk Daily Price'!Y8</f>
        <v>37238</v>
      </c>
      <c r="Z29" s="423">
        <f>+'OP.Power Desk Daily Price'!Z8</f>
        <v>37239</v>
      </c>
      <c r="AA29" s="423">
        <f>+'OP.Power Desk Daily Price'!AA8</f>
        <v>37240</v>
      </c>
      <c r="AB29" s="423">
        <f>+'OP.Power Desk Daily Price'!AB8</f>
        <v>37241</v>
      </c>
      <c r="AC29" s="423">
        <f>+'OP.Power Desk Daily Price'!AC8</f>
        <v>37242</v>
      </c>
      <c r="AD29" s="423">
        <f>+'OP.Power Desk Daily Price'!AD8</f>
        <v>37243</v>
      </c>
      <c r="AE29" s="423">
        <f>+'OP.Power Desk Daily Price'!AE8</f>
        <v>37244</v>
      </c>
      <c r="AF29" s="423">
        <f>+'OP.Power Desk Daily Price'!AF8</f>
        <v>37245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12.25</v>
      </c>
      <c r="C30" s="426">
        <f>+'OP.Power Desk Daily Price'!C9</f>
        <v>12.25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25</v>
      </c>
      <c r="N30" s="426">
        <f>+'OP.Power Desk Daily Price'!N9</f>
        <v>25</v>
      </c>
      <c r="O30" s="426">
        <f>+'OP.Power Desk Daily Price'!O9</f>
        <v>25</v>
      </c>
      <c r="P30" s="426">
        <f>+'OP.Power Desk Daily Price'!P9</f>
        <v>25</v>
      </c>
      <c r="Q30" s="426">
        <f>+'OP.Power Desk Daily Price'!Q9</f>
        <v>25</v>
      </c>
      <c r="R30" s="426">
        <f>+'OP.Power Desk Daily Price'!R9</f>
        <v>25</v>
      </c>
      <c r="S30" s="426">
        <f>+'OP.Power Desk Daily Price'!S9</f>
        <v>25</v>
      </c>
      <c r="T30" s="426">
        <f>+'OP.Power Desk Daily Price'!T9</f>
        <v>25</v>
      </c>
      <c r="U30" s="426">
        <f>+'OP.Power Desk Daily Price'!U9</f>
        <v>25</v>
      </c>
      <c r="V30" s="426">
        <f>+'OP.Power Desk Daily Price'!V9</f>
        <v>25</v>
      </c>
      <c r="W30" s="426">
        <f>+'OP.Power Desk Daily Price'!W9</f>
        <v>25</v>
      </c>
      <c r="X30" s="426">
        <f>+'OP.Power Desk Daily Price'!X9</f>
        <v>25</v>
      </c>
      <c r="Y30" s="426">
        <f>+'OP.Power Desk Daily Price'!Y9</f>
        <v>25</v>
      </c>
      <c r="Z30" s="426">
        <f>+'OP.Power Desk Daily Price'!Z9</f>
        <v>25</v>
      </c>
      <c r="AA30" s="426">
        <f>+'OP.Power Desk Daily Price'!AA9</f>
        <v>25</v>
      </c>
      <c r="AB30" s="426">
        <f>+'OP.Power Desk Daily Price'!AB9</f>
        <v>25</v>
      </c>
      <c r="AC30" s="426">
        <f>+'OP.Power Desk Daily Price'!AC9</f>
        <v>25</v>
      </c>
      <c r="AD30" s="426">
        <f>+'OP.Power Desk Daily Price'!AD9</f>
        <v>25</v>
      </c>
      <c r="AE30" s="426">
        <f>+'OP.Power Desk Daily Price'!AE9</f>
        <v>25</v>
      </c>
      <c r="AF30" s="426">
        <f>+'OP.Power Desk Daily Price'!AF9</f>
        <v>25</v>
      </c>
      <c r="AG30" s="427">
        <f>+'OP.Power Desk Daily Price'!AG9</f>
        <v>15.423076923076923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13.5</v>
      </c>
      <c r="C31" s="429">
        <f>+'OP.Power Desk Daily Price'!C10</f>
        <v>13.5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25</v>
      </c>
      <c r="N31" s="429">
        <f>+'OP.Power Desk Daily Price'!N10</f>
        <v>25</v>
      </c>
      <c r="O31" s="429">
        <f>+'OP.Power Desk Daily Price'!O10</f>
        <v>25</v>
      </c>
      <c r="P31" s="429">
        <f>+'OP.Power Desk Daily Price'!P10</f>
        <v>25</v>
      </c>
      <c r="Q31" s="429">
        <f>+'OP.Power Desk Daily Price'!Q10</f>
        <v>25</v>
      </c>
      <c r="R31" s="429">
        <f>+'OP.Power Desk Daily Price'!R10</f>
        <v>25</v>
      </c>
      <c r="S31" s="429">
        <f>+'OP.Power Desk Daily Price'!S10</f>
        <v>25</v>
      </c>
      <c r="T31" s="429">
        <f>+'OP.Power Desk Daily Price'!T10</f>
        <v>25</v>
      </c>
      <c r="U31" s="429">
        <f>+'OP.Power Desk Daily Price'!U10</f>
        <v>25</v>
      </c>
      <c r="V31" s="429">
        <f>+'OP.Power Desk Daily Price'!V10</f>
        <v>25</v>
      </c>
      <c r="W31" s="429">
        <f>+'OP.Power Desk Daily Price'!W10</f>
        <v>25</v>
      </c>
      <c r="X31" s="429">
        <f>+'OP.Power Desk Daily Price'!X10</f>
        <v>25</v>
      </c>
      <c r="Y31" s="429">
        <f>+'OP.Power Desk Daily Price'!Y10</f>
        <v>25</v>
      </c>
      <c r="Z31" s="429">
        <f>+'OP.Power Desk Daily Price'!Z10</f>
        <v>25</v>
      </c>
      <c r="AA31" s="429">
        <f>+'OP.Power Desk Daily Price'!AA10</f>
        <v>25</v>
      </c>
      <c r="AB31" s="429">
        <f>+'OP.Power Desk Daily Price'!AB10</f>
        <v>25</v>
      </c>
      <c r="AC31" s="429">
        <f>+'OP.Power Desk Daily Price'!AC10</f>
        <v>25</v>
      </c>
      <c r="AD31" s="429">
        <f>+'OP.Power Desk Daily Price'!AD10</f>
        <v>25</v>
      </c>
      <c r="AE31" s="429">
        <f>+'OP.Power Desk Daily Price'!AE10</f>
        <v>25</v>
      </c>
      <c r="AF31" s="429">
        <f>+'OP.Power Desk Daily Price'!AF10</f>
        <v>25</v>
      </c>
      <c r="AG31" s="430">
        <f>+'OP.Power Desk Daily Price'!AG10</f>
        <v>16.46153846153846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14</v>
      </c>
      <c r="C32" s="429">
        <f>+'OP.Power Desk Daily Price'!C11</f>
        <v>14</v>
      </c>
      <c r="D32" s="429">
        <f>+'OP.Power Desk Daily Price'!D11</f>
        <v>19</v>
      </c>
      <c r="E32" s="429">
        <f>+'OP.Power Desk Daily Price'!E11</f>
        <v>19</v>
      </c>
      <c r="F32" s="429">
        <f>+'OP.Power Desk Daily Price'!F11</f>
        <v>19</v>
      </c>
      <c r="G32" s="429">
        <f>+'OP.Power Desk Daily Price'!G11</f>
        <v>19</v>
      </c>
      <c r="H32" s="429">
        <f>+'OP.Power Desk Daily Price'!H11</f>
        <v>19</v>
      </c>
      <c r="I32" s="429">
        <f>+'OP.Power Desk Daily Price'!I11</f>
        <v>19</v>
      </c>
      <c r="J32" s="429">
        <f>+'OP.Power Desk Daily Price'!J11</f>
        <v>19</v>
      </c>
      <c r="K32" s="429">
        <f>+'OP.Power Desk Daily Price'!K11</f>
        <v>19</v>
      </c>
      <c r="L32" s="429">
        <f>+'OP.Power Desk Daily Price'!L11</f>
        <v>19</v>
      </c>
      <c r="M32" s="429">
        <f>+'OP.Power Desk Daily Price'!M11</f>
        <v>26.5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18.23076923076923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12.31</v>
      </c>
      <c r="C33" s="429">
        <f>+'OP.Power Desk Daily Price'!C12</f>
        <v>12.31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26</v>
      </c>
      <c r="G33" s="429">
        <f>+'OP.Power Desk Daily Price'!G12</f>
        <v>20.174999237060501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29.556000000000001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32.5</v>
      </c>
      <c r="U33" s="429">
        <f>+'OP.Power Desk Daily Price'!U12</f>
        <v>27.129000000000001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31</v>
      </c>
      <c r="AB33" s="429">
        <f>+'OP.Power Desk Daily Price'!AB12</f>
        <v>19.5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20.309230299729531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12.31</v>
      </c>
      <c r="C34" s="429">
        <f>+'OP.Power Desk Daily Price'!C13</f>
        <v>12.31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21.75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16.066923076923079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9.8000000000000007</v>
      </c>
      <c r="C35" s="429">
        <f>+'OP.Power Desk Daily Price'!C14</f>
        <v>9.8000000000000007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18.5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13.776923076923076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0.8" thickBot="1" x14ac:dyDescent="0.25">
      <c r="A36" s="446" t="str">
        <f>+'OP.Power Desk Daily Price'!A15</f>
        <v>Mead</v>
      </c>
      <c r="B36" s="431">
        <f>+'OP.Power Desk Daily Price'!B15</f>
        <v>10.3</v>
      </c>
      <c r="C36" s="432">
        <f>+'OP.Power Desk Daily Price'!C15</f>
        <v>10.3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19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14.276923076923076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4.4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19.995443344116211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20.000303268432617</v>
      </c>
      <c r="F39" s="437">
        <f>+'OP.Power Desk Daily Price'!F18</f>
        <v>20.004262924194336</v>
      </c>
      <c r="G39" s="437">
        <f>+'OP.Power Desk Daily Price'!G18</f>
        <v>20.002470016479492</v>
      </c>
      <c r="H39" s="437">
        <f>+'OP.Power Desk Daily Price'!H18</f>
        <v>19.995857238769531</v>
      </c>
      <c r="I39" s="437">
        <f>+'OP.Power Desk Daily Price'!I18</f>
        <v>20.004755020141602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20.002511978149414</v>
      </c>
      <c r="M39" s="437">
        <f>+'OP.Power Desk Daily Price'!M18</f>
        <v>32.717454833984377</v>
      </c>
      <c r="N39" s="437">
        <f>+'OP.Power Desk Daily Price'!N18</f>
        <v>32.71628372192383</v>
      </c>
      <c r="O39" s="437">
        <f>+'OP.Power Desk Daily Price'!O18</f>
        <v>32.719999237060549</v>
      </c>
      <c r="P39" s="437">
        <f>+'OP.Power Desk Daily Price'!P18</f>
        <v>32.719999237060549</v>
      </c>
      <c r="Q39" s="437">
        <f>+'OP.Power Desk Daily Price'!Q18</f>
        <v>32.719999237060549</v>
      </c>
      <c r="R39" s="437">
        <f>+'OP.Power Desk Daily Price'!R18</f>
        <v>32.719999237060549</v>
      </c>
      <c r="S39" s="437">
        <f>+'OP.Power Desk Daily Price'!S18</f>
        <v>32.71500198364258</v>
      </c>
      <c r="T39" s="437">
        <f>+'OP.Power Desk Daily Price'!T18</f>
        <v>32.722497863769533</v>
      </c>
      <c r="U39" s="437">
        <f>+'OP.Power Desk Daily Price'!U18</f>
        <v>32.719999237060549</v>
      </c>
      <c r="V39" s="437">
        <f>+'OP.Power Desk Daily Price'!V18</f>
        <v>32.722501678466799</v>
      </c>
      <c r="W39" s="437">
        <f>+'OP.Power Desk Daily Price'!W18</f>
        <v>32.715000076293947</v>
      </c>
      <c r="X39" s="437">
        <f>+'OP.Power Desk Daily Price'!X18</f>
        <v>32.715000076293947</v>
      </c>
      <c r="Y39" s="437">
        <f>+'OP.Power Desk Daily Price'!Y18</f>
        <v>32.715000076293947</v>
      </c>
      <c r="Z39" s="437">
        <f>+'OP.Power Desk Daily Price'!Z18</f>
        <v>32.722501678466799</v>
      </c>
      <c r="AA39" s="437">
        <f>+'OP.Power Desk Daily Price'!AA18</f>
        <v>32.719999237060549</v>
      </c>
      <c r="AB39" s="437">
        <f>+'OP.Power Desk Daily Price'!AB18</f>
        <v>32.720001144409181</v>
      </c>
      <c r="AC39" s="437">
        <f>+'OP.Power Desk Daily Price'!AC18</f>
        <v>32.715000076293947</v>
      </c>
      <c r="AD39" s="437">
        <f>+'OP.Power Desk Daily Price'!AD18</f>
        <v>32.719999237060549</v>
      </c>
      <c r="AE39" s="437">
        <f>+'OP.Power Desk Daily Price'!AE18</f>
        <v>32.719999237060549</v>
      </c>
      <c r="AF39" s="439">
        <f>+'OP.Power Desk Daily Price'!AF18</f>
        <v>32.719999237060549</v>
      </c>
      <c r="AG39" s="438">
        <f>+'OP.Power Desk Daily Price'!AG18</f>
        <v>20.000609005198758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4.4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-3.75</v>
      </c>
      <c r="C43" s="426">
        <f>+'OP.Power Desk Daily Price'!C28</f>
        <v>-3.75</v>
      </c>
      <c r="D43" s="426">
        <f>+'OP.Power Desk Daily Price'!D28</f>
        <v>0</v>
      </c>
      <c r="E43" s="426">
        <f>+'OP.Power Desk Daily Price'!E28</f>
        <v>0</v>
      </c>
      <c r="F43" s="426">
        <f>+'OP.Power Desk Daily Price'!F28</f>
        <v>0</v>
      </c>
      <c r="G43" s="426">
        <f>+'OP.Power Desk Daily Price'!G28</f>
        <v>0</v>
      </c>
      <c r="H43" s="426">
        <f>+'OP.Power Desk Daily Price'!H28</f>
        <v>0</v>
      </c>
      <c r="I43" s="426">
        <f>+'OP.Power Desk Daily Price'!I28</f>
        <v>0</v>
      </c>
      <c r="J43" s="426">
        <f>+'OP.Power Desk Daily Price'!J28</f>
        <v>0</v>
      </c>
      <c r="K43" s="426">
        <f>+'OP.Power Desk Daily Price'!K28</f>
        <v>0</v>
      </c>
      <c r="L43" s="426">
        <f>+'OP.Power Desk Daily Price'!L28</f>
        <v>0</v>
      </c>
      <c r="M43" s="426">
        <f>+'OP.Power Desk Daily Price'!M28</f>
        <v>-1</v>
      </c>
      <c r="N43" s="426">
        <f>+'OP.Power Desk Daily Price'!N28</f>
        <v>-1</v>
      </c>
      <c r="O43" s="426">
        <f>+'OP.Power Desk Daily Price'!O28</f>
        <v>-1</v>
      </c>
      <c r="P43" s="426">
        <f>+'OP.Power Desk Daily Price'!P28</f>
        <v>-1</v>
      </c>
      <c r="Q43" s="426">
        <f>+'OP.Power Desk Daily Price'!Q28</f>
        <v>-1</v>
      </c>
      <c r="R43" s="426">
        <f>+'OP.Power Desk Daily Price'!R28</f>
        <v>-1</v>
      </c>
      <c r="S43" s="426">
        <f>+'OP.Power Desk Daily Price'!S28</f>
        <v>-1</v>
      </c>
      <c r="T43" s="426">
        <f>+'OP.Power Desk Daily Price'!T28</f>
        <v>-1</v>
      </c>
      <c r="U43" s="426">
        <f>+'OP.Power Desk Daily Price'!U28</f>
        <v>-1</v>
      </c>
      <c r="V43" s="426">
        <f>+'OP.Power Desk Daily Price'!V28</f>
        <v>-1</v>
      </c>
      <c r="W43" s="426">
        <f>+'OP.Power Desk Daily Price'!W28</f>
        <v>-1</v>
      </c>
      <c r="X43" s="426">
        <f>+'OP.Power Desk Daily Price'!X28</f>
        <v>-1</v>
      </c>
      <c r="Y43" s="426">
        <f>+'OP.Power Desk Daily Price'!Y28</f>
        <v>-1</v>
      </c>
      <c r="Z43" s="426">
        <f>+'OP.Power Desk Daily Price'!Z28</f>
        <v>-1</v>
      </c>
      <c r="AA43" s="426">
        <f>+'OP.Power Desk Daily Price'!AA28</f>
        <v>-1</v>
      </c>
      <c r="AB43" s="426">
        <f>+'OP.Power Desk Daily Price'!AB28</f>
        <v>-1</v>
      </c>
      <c r="AC43" s="426">
        <f>+'OP.Power Desk Daily Price'!AC28</f>
        <v>-1</v>
      </c>
      <c r="AD43" s="426">
        <f>+'OP.Power Desk Daily Price'!AD28</f>
        <v>-1</v>
      </c>
      <c r="AE43" s="426">
        <f>+'OP.Power Desk Daily Price'!AE28</f>
        <v>-1</v>
      </c>
      <c r="AF43" s="426">
        <f>+'OP.Power Desk Daily Price'!AF28</f>
        <v>-1</v>
      </c>
      <c r="AG43" s="427">
        <f>+'OP.Power Desk Daily Price'!AG28</f>
        <v>-0.57692307692307665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-3.5</v>
      </c>
      <c r="C44" s="429">
        <f>+'OP.Power Desk Daily Price'!C29</f>
        <v>-3.5</v>
      </c>
      <c r="D44" s="429">
        <f>+'OP.Power Desk Daily Price'!D29</f>
        <v>0</v>
      </c>
      <c r="E44" s="429">
        <f>+'OP.Power Desk Daily Price'!E29</f>
        <v>0</v>
      </c>
      <c r="F44" s="429">
        <f>+'OP.Power Desk Daily Price'!F29</f>
        <v>0</v>
      </c>
      <c r="G44" s="429">
        <f>+'OP.Power Desk Daily Price'!G29</f>
        <v>0</v>
      </c>
      <c r="H44" s="429">
        <f>+'OP.Power Desk Daily Price'!H29</f>
        <v>0</v>
      </c>
      <c r="I44" s="429">
        <f>+'OP.Power Desk Daily Price'!I29</f>
        <v>0</v>
      </c>
      <c r="J44" s="429">
        <f>+'OP.Power Desk Daily Price'!J29</f>
        <v>0</v>
      </c>
      <c r="K44" s="429">
        <f>+'OP.Power Desk Daily Price'!K29</f>
        <v>0</v>
      </c>
      <c r="L44" s="429">
        <f>+'OP.Power Desk Daily Price'!L29</f>
        <v>0</v>
      </c>
      <c r="M44" s="429">
        <f>+'OP.Power Desk Daily Price'!M29</f>
        <v>-1</v>
      </c>
      <c r="N44" s="429">
        <f>+'OP.Power Desk Daily Price'!N29</f>
        <v>-1</v>
      </c>
      <c r="O44" s="429">
        <f>+'OP.Power Desk Daily Price'!O29</f>
        <v>-1</v>
      </c>
      <c r="P44" s="429">
        <f>+'OP.Power Desk Daily Price'!P29</f>
        <v>-1</v>
      </c>
      <c r="Q44" s="429">
        <f>+'OP.Power Desk Daily Price'!Q29</f>
        <v>-1</v>
      </c>
      <c r="R44" s="429">
        <f>+'OP.Power Desk Daily Price'!R29</f>
        <v>-1</v>
      </c>
      <c r="S44" s="429">
        <f>+'OP.Power Desk Daily Price'!S29</f>
        <v>-1</v>
      </c>
      <c r="T44" s="429">
        <f>+'OP.Power Desk Daily Price'!T29</f>
        <v>-1</v>
      </c>
      <c r="U44" s="429">
        <f>+'OP.Power Desk Daily Price'!U29</f>
        <v>-1</v>
      </c>
      <c r="V44" s="429">
        <f>+'OP.Power Desk Daily Price'!V29</f>
        <v>-1</v>
      </c>
      <c r="W44" s="429">
        <f>+'OP.Power Desk Daily Price'!W29</f>
        <v>-1</v>
      </c>
      <c r="X44" s="429">
        <f>+'OP.Power Desk Daily Price'!X29</f>
        <v>-1</v>
      </c>
      <c r="Y44" s="429">
        <f>+'OP.Power Desk Daily Price'!Y29</f>
        <v>-1</v>
      </c>
      <c r="Z44" s="429">
        <f>+'OP.Power Desk Daily Price'!Z29</f>
        <v>-1</v>
      </c>
      <c r="AA44" s="429">
        <f>+'OP.Power Desk Daily Price'!AA29</f>
        <v>-1</v>
      </c>
      <c r="AB44" s="429">
        <f>+'OP.Power Desk Daily Price'!AB29</f>
        <v>-1</v>
      </c>
      <c r="AC44" s="429">
        <f>+'OP.Power Desk Daily Price'!AC29</f>
        <v>-1</v>
      </c>
      <c r="AD44" s="429">
        <f>+'OP.Power Desk Daily Price'!AD29</f>
        <v>-1</v>
      </c>
      <c r="AE44" s="429">
        <f>+'OP.Power Desk Daily Price'!AE29</f>
        <v>-1</v>
      </c>
      <c r="AF44" s="429">
        <f>+'OP.Power Desk Daily Price'!AF29</f>
        <v>-1</v>
      </c>
      <c r="AG44" s="430">
        <f>+'OP.Power Desk Daily Price'!AG29</f>
        <v>-0.58221153846153939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-5.75</v>
      </c>
      <c r="C45" s="429">
        <f>+'OP.Power Desk Daily Price'!C30</f>
        <v>-5.75</v>
      </c>
      <c r="D45" s="429">
        <f>+'OP.Power Desk Daily Price'!D30</f>
        <v>-0.75</v>
      </c>
      <c r="E45" s="429">
        <f>+'OP.Power Desk Daily Price'!E30</f>
        <v>-0.75</v>
      </c>
      <c r="F45" s="429">
        <f>+'OP.Power Desk Daily Price'!F30</f>
        <v>-0.75</v>
      </c>
      <c r="G45" s="429">
        <f>+'OP.Power Desk Daily Price'!G30</f>
        <v>-0.75</v>
      </c>
      <c r="H45" s="429">
        <f>+'OP.Power Desk Daily Price'!H30</f>
        <v>-0.75</v>
      </c>
      <c r="I45" s="429">
        <f>+'OP.Power Desk Daily Price'!I30</f>
        <v>-0.75</v>
      </c>
      <c r="J45" s="429">
        <f>+'OP.Power Desk Daily Price'!J30</f>
        <v>-0.75</v>
      </c>
      <c r="K45" s="429">
        <f>+'OP.Power Desk Daily Price'!K30</f>
        <v>-0.75</v>
      </c>
      <c r="L45" s="429">
        <f>+'OP.Power Desk Daily Price'!L30</f>
        <v>-0.75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0</v>
      </c>
      <c r="AD45" s="429">
        <f>+'OP.Power Desk Daily Price'!AD30</f>
        <v>0</v>
      </c>
      <c r="AE45" s="429">
        <f>+'OP.Power Desk Daily Price'!AE30</f>
        <v>0</v>
      </c>
      <c r="AF45" s="429">
        <f>+'OP.Power Desk Daily Price'!AF30</f>
        <v>0</v>
      </c>
      <c r="AG45" s="430">
        <f>+'OP.Power Desk Daily Price'!AG30</f>
        <v>-1.4648557692307698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-7.8649992370605002</v>
      </c>
      <c r="C46" s="429">
        <f>+'OP.Power Desk Daily Price'!C31</f>
        <v>-7.8649992370605002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0.139855967301596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-4.4399999999999995</v>
      </c>
      <c r="C47" s="429">
        <f>+'OP.Power Desk Daily Price'!C32</f>
        <v>-4.4399999999999995</v>
      </c>
      <c r="D47" s="429">
        <f>+'OP.Power Desk Daily Price'!D32</f>
        <v>0</v>
      </c>
      <c r="E47" s="429">
        <f>+'OP.Power Desk Daily Price'!E32</f>
        <v>0</v>
      </c>
      <c r="F47" s="429">
        <f>+'OP.Power Desk Daily Price'!F32</f>
        <v>0</v>
      </c>
      <c r="G47" s="429">
        <f>+'OP.Power Desk Daily Price'!G32</f>
        <v>0</v>
      </c>
      <c r="H47" s="429">
        <f>+'OP.Power Desk Daily Price'!H32</f>
        <v>0</v>
      </c>
      <c r="I47" s="429">
        <f>+'OP.Power Desk Daily Price'!I32</f>
        <v>0</v>
      </c>
      <c r="J47" s="429">
        <f>+'OP.Power Desk Daily Price'!J32</f>
        <v>0</v>
      </c>
      <c r="K47" s="429">
        <f>+'OP.Power Desk Daily Price'!K32</f>
        <v>0</v>
      </c>
      <c r="L47" s="429">
        <f>+'OP.Power Desk Daily Price'!L32</f>
        <v>0</v>
      </c>
      <c r="M47" s="429">
        <f>+'OP.Power Desk Daily Price'!M32</f>
        <v>0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-0.52745192307692079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-4.6999999999999993</v>
      </c>
      <c r="C48" s="429">
        <f>+'OP.Power Desk Daily Price'!C33</f>
        <v>-4.6999999999999993</v>
      </c>
      <c r="D48" s="429">
        <f>+'OP.Power Desk Daily Price'!D33</f>
        <v>0</v>
      </c>
      <c r="E48" s="429">
        <f>+'OP.Power Desk Daily Price'!E33</f>
        <v>0</v>
      </c>
      <c r="F48" s="429">
        <f>+'OP.Power Desk Daily Price'!F33</f>
        <v>0</v>
      </c>
      <c r="G48" s="429">
        <f>+'OP.Power Desk Daily Price'!G33</f>
        <v>0</v>
      </c>
      <c r="H48" s="429">
        <f>+'OP.Power Desk Daily Price'!H33</f>
        <v>0</v>
      </c>
      <c r="I48" s="429">
        <f>+'OP.Power Desk Daily Price'!I33</f>
        <v>0</v>
      </c>
      <c r="J48" s="429">
        <f>+'OP.Power Desk Daily Price'!J33</f>
        <v>0</v>
      </c>
      <c r="K48" s="429">
        <f>+'OP.Power Desk Daily Price'!K33</f>
        <v>0</v>
      </c>
      <c r="L48" s="429">
        <f>+'OP.Power Desk Daily Price'!L33</f>
        <v>0</v>
      </c>
      <c r="M48" s="429">
        <f>+'OP.Power Desk Daily Price'!M33</f>
        <v>0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-0.57307692307692371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0.8" thickBot="1" x14ac:dyDescent="0.25">
      <c r="A49" s="446" t="str">
        <f>+'OP.Power Desk Daily Price'!A34</f>
        <v>Mead</v>
      </c>
      <c r="B49" s="431">
        <f>+'OP.Power Desk Daily Price'!B34</f>
        <v>-4.6999999999999993</v>
      </c>
      <c r="C49" s="432">
        <f>+'OP.Power Desk Daily Price'!C34</f>
        <v>-4.6999999999999993</v>
      </c>
      <c r="D49" s="432">
        <f>+'OP.Power Desk Daily Price'!D34</f>
        <v>0</v>
      </c>
      <c r="E49" s="432">
        <f>+'OP.Power Desk Daily Price'!E34</f>
        <v>0</v>
      </c>
      <c r="F49" s="432">
        <f>+'OP.Power Desk Daily Price'!F34</f>
        <v>0</v>
      </c>
      <c r="G49" s="432">
        <f>+'OP.Power Desk Daily Price'!G34</f>
        <v>0</v>
      </c>
      <c r="H49" s="432">
        <f>+'OP.Power Desk Daily Price'!H34</f>
        <v>0</v>
      </c>
      <c r="I49" s="432">
        <f>+'OP.Power Desk Daily Price'!I34</f>
        <v>0</v>
      </c>
      <c r="J49" s="432">
        <f>+'OP.Power Desk Daily Price'!J34</f>
        <v>0</v>
      </c>
      <c r="K49" s="432">
        <f>+'OP.Power Desk Daily Price'!K34</f>
        <v>0</v>
      </c>
      <c r="L49" s="432">
        <f>+'OP.Power Desk Daily Price'!L34</f>
        <v>0</v>
      </c>
      <c r="M49" s="432">
        <f>+'OP.Power Desk Daily Price'!M34</f>
        <v>0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4.4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1.6699996185302766</v>
      </c>
      <c r="N52" s="437">
        <f>+'OP.Power Desk Daily Price'!N37</f>
        <v>1.6699996185302766</v>
      </c>
      <c r="O52" s="437">
        <f>+'OP.Power Desk Daily Price'!O37</f>
        <v>1.6699996185302766</v>
      </c>
      <c r="P52" s="437">
        <f>+'OP.Power Desk Daily Price'!P37</f>
        <v>1.6699996185302766</v>
      </c>
      <c r="Q52" s="437">
        <f>+'OP.Power Desk Daily Price'!Q37</f>
        <v>1.6699996185302766</v>
      </c>
      <c r="R52" s="437">
        <f>+'OP.Power Desk Daily Price'!R37</f>
        <v>1.6699996185302766</v>
      </c>
      <c r="S52" s="437">
        <f>+'OP.Power Desk Daily Price'!S37</f>
        <v>1.6699996185302766</v>
      </c>
      <c r="T52" s="437">
        <f>+'OP.Power Desk Daily Price'!T37</f>
        <v>1.6699996185302766</v>
      </c>
      <c r="U52" s="437">
        <f>+'OP.Power Desk Daily Price'!U37</f>
        <v>1.6699996185302766</v>
      </c>
      <c r="V52" s="437">
        <f>+'OP.Power Desk Daily Price'!V37</f>
        <v>1.6699996185302766</v>
      </c>
      <c r="W52" s="437">
        <f>+'OP.Power Desk Daily Price'!W37</f>
        <v>1.6699996185302766</v>
      </c>
      <c r="X52" s="437">
        <f>+'OP.Power Desk Daily Price'!X37</f>
        <v>1.6699996185302766</v>
      </c>
      <c r="Y52" s="437">
        <f>+'OP.Power Desk Daily Price'!Y37</f>
        <v>1.6699996185302766</v>
      </c>
      <c r="Z52" s="437">
        <f>+'OP.Power Desk Daily Price'!Z37</f>
        <v>1.6699996185302766</v>
      </c>
      <c r="AA52" s="437">
        <f>+'OP.Power Desk Daily Price'!AA37</f>
        <v>1.6699996185302766</v>
      </c>
      <c r="AB52" s="437">
        <f>+'OP.Power Desk Daily Price'!AB37</f>
        <v>1.6699996185302766</v>
      </c>
      <c r="AC52" s="437">
        <f>+'OP.Power Desk Daily Price'!AC37</f>
        <v>1.6699999237060581</v>
      </c>
      <c r="AD52" s="437">
        <f>+'OP.Power Desk Daily Price'!AD37</f>
        <v>32.719999237060549</v>
      </c>
      <c r="AE52" s="437">
        <f>+'OP.Power Desk Daily Price'!AE37</f>
        <v>32.719999237060549</v>
      </c>
      <c r="AF52" s="437">
        <f>+'OP.Power Desk Daily Price'!AF37</f>
        <v>32.719999237060549</v>
      </c>
      <c r="AG52" s="438">
        <f>+'OP.Power Desk Daily Price'!AG37</f>
        <v>-1.0487300897921159E-4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/>
  </sheetViews>
  <sheetFormatPr defaultColWidth="9.125" defaultRowHeight="10.199999999999999" x14ac:dyDescent="0.2"/>
  <cols>
    <col min="1" max="1" width="30.125" style="152" customWidth="1"/>
    <col min="2" max="10" width="12.125" style="152" customWidth="1"/>
    <col min="11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37214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5">
      <c r="A6" s="285">
        <f>+'Power Price PRINT'!A6</f>
        <v>37214</v>
      </c>
    </row>
    <row r="7" spans="1:70" hidden="1" x14ac:dyDescent="0.2">
      <c r="B7" s="390">
        <v>37215</v>
      </c>
      <c r="C7" s="390">
        <v>37216</v>
      </c>
      <c r="D7" s="390">
        <v>37218</v>
      </c>
      <c r="E7" s="390">
        <v>37219</v>
      </c>
      <c r="F7" s="390">
        <v>37221</v>
      </c>
      <c r="G7" s="390">
        <v>37222</v>
      </c>
      <c r="H7" s="390">
        <v>37223</v>
      </c>
      <c r="I7" s="390">
        <v>37224</v>
      </c>
      <c r="J7" s="390">
        <v>37225</v>
      </c>
      <c r="K7" s="390">
        <v>37226</v>
      </c>
      <c r="L7" s="390">
        <v>37228</v>
      </c>
      <c r="M7" s="390">
        <v>37229</v>
      </c>
      <c r="N7" s="390">
        <v>37230</v>
      </c>
      <c r="O7" s="390">
        <v>37231</v>
      </c>
      <c r="P7" s="390">
        <v>37232</v>
      </c>
      <c r="Q7" s="390">
        <v>37233</v>
      </c>
      <c r="R7" s="390">
        <v>37235</v>
      </c>
      <c r="S7" s="390">
        <v>37236</v>
      </c>
      <c r="T7" s="390">
        <v>37237</v>
      </c>
      <c r="U7" s="390">
        <v>37238</v>
      </c>
      <c r="V7" s="390">
        <v>37239</v>
      </c>
      <c r="W7" s="390">
        <v>37240</v>
      </c>
      <c r="X7" s="390">
        <v>37242</v>
      </c>
      <c r="Y7" s="390">
        <v>37243</v>
      </c>
      <c r="Z7" s="390">
        <v>37244</v>
      </c>
      <c r="AA7" s="390">
        <v>37245</v>
      </c>
      <c r="AB7" s="390">
        <v>37246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37215</v>
      </c>
      <c r="C8" s="391">
        <f t="shared" si="0"/>
        <v>37216</v>
      </c>
      <c r="D8" s="391">
        <f t="shared" si="0"/>
        <v>37218</v>
      </c>
      <c r="E8" s="391">
        <f t="shared" si="0"/>
        <v>37219</v>
      </c>
      <c r="F8" s="391">
        <f t="shared" si="0"/>
        <v>37221</v>
      </c>
      <c r="G8" s="391">
        <f t="shared" si="0"/>
        <v>37222</v>
      </c>
      <c r="H8" s="391">
        <f t="shared" si="0"/>
        <v>37223</v>
      </c>
      <c r="I8" s="391">
        <f t="shared" si="0"/>
        <v>37224</v>
      </c>
      <c r="J8" s="391">
        <f t="shared" si="0"/>
        <v>37225</v>
      </c>
      <c r="K8" s="391">
        <f t="shared" si="0"/>
        <v>37226</v>
      </c>
      <c r="L8" s="391">
        <f t="shared" si="0"/>
        <v>37228</v>
      </c>
      <c r="M8" s="391">
        <f t="shared" si="0"/>
        <v>37229</v>
      </c>
      <c r="N8" s="391">
        <f t="shared" si="0"/>
        <v>37230</v>
      </c>
      <c r="O8" s="391">
        <f t="shared" si="0"/>
        <v>37231</v>
      </c>
      <c r="P8" s="391">
        <f t="shared" si="0"/>
        <v>37232</v>
      </c>
      <c r="Q8" s="391">
        <f t="shared" si="0"/>
        <v>37233</v>
      </c>
      <c r="R8" s="391">
        <f t="shared" si="0"/>
        <v>37235</v>
      </c>
      <c r="S8" s="391">
        <f t="shared" si="0"/>
        <v>37236</v>
      </c>
      <c r="T8" s="391">
        <f t="shared" si="0"/>
        <v>37237</v>
      </c>
      <c r="U8" s="391">
        <f t="shared" si="0"/>
        <v>37238</v>
      </c>
      <c r="V8" s="391">
        <f t="shared" si="0"/>
        <v>37239</v>
      </c>
      <c r="W8" s="391">
        <f t="shared" si="0"/>
        <v>37240</v>
      </c>
      <c r="X8" s="391">
        <f t="shared" si="0"/>
        <v>37242</v>
      </c>
      <c r="Y8" s="391">
        <f t="shared" si="0"/>
        <v>37243</v>
      </c>
      <c r="Z8" s="391">
        <f t="shared" si="0"/>
        <v>37244</v>
      </c>
      <c r="AA8" s="391">
        <f t="shared" si="0"/>
        <v>37245</v>
      </c>
      <c r="AB8" s="391">
        <f t="shared" si="0"/>
        <v>37246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13.75</v>
      </c>
      <c r="C9" s="195">
        <f>VLOOKUP(C$8,'Curve Summary'!$A$7:$AG$54,4)</f>
        <v>13.75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29.75</v>
      </c>
      <c r="L9" s="195">
        <f>VLOOKUP(L$8,'Curve Summary'!$A$7:$AG$54,4)</f>
        <v>29.75</v>
      </c>
      <c r="M9" s="195">
        <f>VLOOKUP(M$8,'Curve Summary'!$A$7:$AG$54,4)</f>
        <v>29.75</v>
      </c>
      <c r="N9" s="195">
        <f>VLOOKUP(N$8,'Curve Summary'!$A$7:$AG$54,4)</f>
        <v>29.75</v>
      </c>
      <c r="O9" s="195">
        <f>VLOOKUP(O$8,'Curve Summary'!$A$7:$AG$54,4)</f>
        <v>29.75</v>
      </c>
      <c r="P9" s="195">
        <f>VLOOKUP(P$8,'Curve Summary'!$A$7:$AG$54,4)</f>
        <v>29.75</v>
      </c>
      <c r="Q9" s="195">
        <f>VLOOKUP(Q$8,'Curve Summary'!$A$7:$AG$54,4)</f>
        <v>29.75</v>
      </c>
      <c r="R9" s="195">
        <f>VLOOKUP(R$8,'Curve Summary'!$A$7:$AG$54,4)</f>
        <v>29.75</v>
      </c>
      <c r="S9" s="195">
        <f>VLOOKUP(S$8,'Curve Summary'!$A$7:$AG$54,4)</f>
        <v>29.75</v>
      </c>
      <c r="T9" s="195">
        <f>VLOOKUP(T$8,'Curve Summary'!$A$7:$AG$54,4)</f>
        <v>29.75</v>
      </c>
      <c r="U9" s="195">
        <f>VLOOKUP(U$8,'Curve Summary'!$A$7:$AG$54,4)</f>
        <v>29.75</v>
      </c>
      <c r="V9" s="195">
        <f>VLOOKUP(V$8,'Curve Summary'!$A$7:$AG$54,4)</f>
        <v>29.75</v>
      </c>
      <c r="W9" s="195">
        <f>VLOOKUP(W$8,'Curve Summary'!$A$7:$AG$54,4)</f>
        <v>29.75</v>
      </c>
      <c r="X9" s="195">
        <f>VLOOKUP(X$8,'Curve Summary'!$A$7:$AG$54,4)</f>
        <v>29.75</v>
      </c>
      <c r="Y9" s="195">
        <f>VLOOKUP(Y$8,'Curve Summary'!$A$7:$AG$54,4)</f>
        <v>29.75</v>
      </c>
      <c r="Z9" s="299">
        <f>VLOOKUP(Z$8,'Curve Summary'!$A$7:$AG$54,4)</f>
        <v>29.75</v>
      </c>
      <c r="AA9" s="195">
        <f>VLOOKUP(AA$8,'Curve Summary'!$A$7:$AG$54,4)</f>
        <v>29.75</v>
      </c>
      <c r="AB9" s="299">
        <f>VLOOKUP(AB$8,'Curve Summary'!$A$7:$AG$54,4)</f>
        <v>29.75</v>
      </c>
      <c r="AC9" s="355">
        <f t="shared" ref="AC9:AC15" si="1">AVERAGE(B9:J9)</f>
        <v>17.833333333333332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17.833333333333332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16.25</v>
      </c>
      <c r="C10" s="191">
        <f>VLOOKUP(C$8,'Curve Summary'!$A$7:$AG$54,3)</f>
        <v>16.25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30.25</v>
      </c>
      <c r="L10" s="191">
        <f>VLOOKUP(L$8,'Curve Summary'!$A$7:$AG$54,3)</f>
        <v>30.25</v>
      </c>
      <c r="M10" s="191">
        <f>VLOOKUP(M$8,'Curve Summary'!$A$7:$AG$54,3)</f>
        <v>30.25</v>
      </c>
      <c r="N10" s="191">
        <f>VLOOKUP(N$8,'Curve Summary'!$A$7:$AG$54,3)</f>
        <v>30.25</v>
      </c>
      <c r="O10" s="191">
        <f>VLOOKUP(O$8,'Curve Summary'!$A$7:$AG$54,3)</f>
        <v>30.25</v>
      </c>
      <c r="P10" s="191">
        <f>VLOOKUP(P$8,'Curve Summary'!$A$7:$AG$54,3)</f>
        <v>30.25</v>
      </c>
      <c r="Q10" s="191">
        <f>VLOOKUP(Q$8,'Curve Summary'!$A$7:$AG$54,3)</f>
        <v>30.25</v>
      </c>
      <c r="R10" s="191">
        <f>VLOOKUP(R$8,'Curve Summary'!$A$7:$AG$54,3)</f>
        <v>30.25</v>
      </c>
      <c r="S10" s="191">
        <f>VLOOKUP(S$8,'Curve Summary'!$A$7:$AG$54,3)</f>
        <v>30.25</v>
      </c>
      <c r="T10" s="191">
        <f>VLOOKUP(T$8,'Curve Summary'!$A$7:$AG$54,3)</f>
        <v>30.25</v>
      </c>
      <c r="U10" s="191">
        <f>VLOOKUP(U$8,'Curve Summary'!$A$7:$AG$54,3)</f>
        <v>30.25</v>
      </c>
      <c r="V10" s="191">
        <f>VLOOKUP(V$8,'Curve Summary'!$A$7:$AG$54,3)</f>
        <v>30.25</v>
      </c>
      <c r="W10" s="191">
        <f>VLOOKUP(W$8,'Curve Summary'!$A$7:$AG$54,3)</f>
        <v>30.25</v>
      </c>
      <c r="X10" s="191">
        <f>VLOOKUP(X$8,'Curve Summary'!$A$7:$AG$54,3)</f>
        <v>30.25</v>
      </c>
      <c r="Y10" s="191">
        <f>VLOOKUP(Y$8,'Curve Summary'!$A$7:$AG$54,3)</f>
        <v>30.25</v>
      </c>
      <c r="Z10" s="305">
        <f>VLOOKUP(Z$8,'Curve Summary'!$A$7:$AG$54,3)</f>
        <v>30.25</v>
      </c>
      <c r="AA10" s="191">
        <f>VLOOKUP(AA$8,'Curve Summary'!$A$7:$AG$54,3)</f>
        <v>30.25</v>
      </c>
      <c r="AB10" s="305">
        <f>VLOOKUP(AB$8,'Curve Summary'!$A$7:$AG$54,3)</f>
        <v>30.25</v>
      </c>
      <c r="AC10" s="357">
        <f t="shared" si="1"/>
        <v>20.722222222222221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20.722222222222221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17.75</v>
      </c>
      <c r="C11" s="191">
        <f>VLOOKUP(C$8,'Curve Summary'!$A$7:$AG$54,5)</f>
        <v>17.75</v>
      </c>
      <c r="D11" s="191">
        <f>VLOOKUP(D$8,'Curve Summary'!$A$7:$AG$54,5)</f>
        <v>23.75</v>
      </c>
      <c r="E11" s="191">
        <f>VLOOKUP(E$8,'Curve Summary'!$A$7:$AG$54,5)</f>
        <v>23.75</v>
      </c>
      <c r="F11" s="191">
        <f>VLOOKUP(F$8,'Curve Summary'!$A$7:$AG$54,5)</f>
        <v>23.75</v>
      </c>
      <c r="G11" s="191">
        <f>VLOOKUP(G$8,'Curve Summary'!$A$7:$AG$54,5)</f>
        <v>23.75</v>
      </c>
      <c r="H11" s="191">
        <f>VLOOKUP(H$8,'Curve Summary'!$A$7:$AG$54,5)</f>
        <v>23.75</v>
      </c>
      <c r="I11" s="191">
        <f>VLOOKUP(I$8,'Curve Summary'!$A$7:$AG$54,5)</f>
        <v>23.75</v>
      </c>
      <c r="J11" s="191">
        <f>VLOOKUP(J$8,'Curve Summary'!$A$7:$AG$54,5)</f>
        <v>23.75</v>
      </c>
      <c r="K11" s="191">
        <f>VLOOKUP(K$8,'Curve Summary'!$A$7:$AG$54,5)</f>
        <v>30.8</v>
      </c>
      <c r="L11" s="191">
        <f>VLOOKUP(L$8,'Curve Summary'!$A$7:$AG$54,5)</f>
        <v>30.8</v>
      </c>
      <c r="M11" s="191">
        <f>VLOOKUP(M$8,'Curve Summary'!$A$7:$AG$54,5)</f>
        <v>30.8</v>
      </c>
      <c r="N11" s="191">
        <f>VLOOKUP(N$8,'Curve Summary'!$A$7:$AG$54,5)</f>
        <v>30.8</v>
      </c>
      <c r="O11" s="191">
        <f>VLOOKUP(O$8,'Curve Summary'!$A$7:$AG$54,5)</f>
        <v>30.8</v>
      </c>
      <c r="P11" s="191">
        <f>VLOOKUP(P$8,'Curve Summary'!$A$7:$AG$54,5)</f>
        <v>30.8</v>
      </c>
      <c r="Q11" s="191">
        <f>VLOOKUP(Q$8,'Curve Summary'!$A$7:$AG$54,5)</f>
        <v>30.8</v>
      </c>
      <c r="R11" s="191">
        <f>VLOOKUP(R$8,'Curve Summary'!$A$7:$AG$54,5)</f>
        <v>30.8</v>
      </c>
      <c r="S11" s="191">
        <f>VLOOKUP(S$8,'Curve Summary'!$A$7:$AG$54,5)</f>
        <v>30.8</v>
      </c>
      <c r="T11" s="191">
        <f>VLOOKUP(T$8,'Curve Summary'!$A$7:$AG$54,5)</f>
        <v>30.8</v>
      </c>
      <c r="U11" s="191">
        <f>VLOOKUP(U$8,'Curve Summary'!$A$7:$AG$54,5)</f>
        <v>30.8</v>
      </c>
      <c r="V11" s="191">
        <f>VLOOKUP(V$8,'Curve Summary'!$A$7:$AG$54,5)</f>
        <v>30.8</v>
      </c>
      <c r="W11" s="191">
        <f>VLOOKUP(W$8,'Curve Summary'!$A$7:$AG$54,5)</f>
        <v>30.8</v>
      </c>
      <c r="X11" s="191">
        <f>VLOOKUP(X$8,'Curve Summary'!$A$7:$AG$54,5)</f>
        <v>30.8</v>
      </c>
      <c r="Y11" s="191">
        <f>VLOOKUP(Y$8,'Curve Summary'!$A$7:$AG$54,5)</f>
        <v>30.8</v>
      </c>
      <c r="Z11" s="305">
        <f>VLOOKUP(Z$8,'Curve Summary'!$A$7:$AG$54,5)</f>
        <v>30.8</v>
      </c>
      <c r="AA11" s="191">
        <f>VLOOKUP(AA$8,'Curve Summary'!$A$7:$AG$54,5)</f>
        <v>30.8</v>
      </c>
      <c r="AB11" s="305">
        <f>VLOOKUP(AB$8,'Curve Summary'!$A$7:$AG$54,5)</f>
        <v>30.8</v>
      </c>
      <c r="AC11" s="357">
        <f t="shared" si="1"/>
        <v>22.416666666666668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22.416666666666668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17.75</v>
      </c>
      <c r="C12" s="191">
        <f>VLOOKUP(C$8,'Curve Summary'!$A$7:$AG$54,9)</f>
        <v>17.75</v>
      </c>
      <c r="D12" s="191">
        <f>VLOOKUP(D$8,'Curve Summary'!$A$7:$AG$54,9)</f>
        <v>20.174999237060501</v>
      </c>
      <c r="E12" s="191">
        <f>VLOOKUP(E$8,'Curve Summary'!$A$7:$AG$54,9)</f>
        <v>26</v>
      </c>
      <c r="F12" s="191">
        <f>VLOOKUP(F$8,'Curve Summary'!$A$7:$AG$54,9)</f>
        <v>20.174999237060501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36.65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32.5</v>
      </c>
      <c r="R12" s="191">
        <f>VLOOKUP(R$8,'Curve Summary'!$A$7:$AG$54,9)</f>
        <v>25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31</v>
      </c>
      <c r="X12" s="191">
        <f>VLOOKUP(X$8,'Curve Summary'!$A$7:$AG$54,9)</f>
        <v>19.5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20.283332824706999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20.283332824706999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17.75</v>
      </c>
      <c r="C13" s="191">
        <f>VLOOKUP(C$8,'Curve Summary'!$A$7:$AG$54,6)</f>
        <v>17.75</v>
      </c>
      <c r="D13" s="191">
        <f>VLOOKUP(D$8,'Curve Summary'!$A$7:$AG$54,6)</f>
        <v>22.5</v>
      </c>
      <c r="E13" s="191">
        <f>VLOOKUP(E$8,'Curve Summary'!$A$7:$AG$54,6)</f>
        <v>22.5</v>
      </c>
      <c r="F13" s="191">
        <f>VLOOKUP(F$8,'Curve Summary'!$A$7:$AG$54,6)</f>
        <v>22.5</v>
      </c>
      <c r="G13" s="191">
        <f>VLOOKUP(G$8,'Curve Summary'!$A$7:$AG$54,6)</f>
        <v>22.5</v>
      </c>
      <c r="H13" s="191">
        <f>VLOOKUP(H$8,'Curve Summary'!$A$7:$AG$54,6)</f>
        <v>22.5</v>
      </c>
      <c r="I13" s="191">
        <f>VLOOKUP(I$8,'Curve Summary'!$A$7:$AG$54,6)</f>
        <v>22.5</v>
      </c>
      <c r="J13" s="191">
        <f>VLOOKUP(J$8,'Curve Summary'!$A$7:$AG$54,6)</f>
        <v>22.5</v>
      </c>
      <c r="K13" s="191">
        <f>VLOOKUP(K$8,'Curve Summary'!$A$7:$AG$54,6)</f>
        <v>28.8</v>
      </c>
      <c r="L13" s="191">
        <f>VLOOKUP(L$8,'Curve Summary'!$A$7:$AG$54,6)</f>
        <v>28.8</v>
      </c>
      <c r="M13" s="191">
        <f>VLOOKUP(M$8,'Curve Summary'!$A$7:$AG$54,6)</f>
        <v>28.8</v>
      </c>
      <c r="N13" s="191">
        <f>VLOOKUP(N$8,'Curve Summary'!$A$7:$AG$54,6)</f>
        <v>28.8</v>
      </c>
      <c r="O13" s="191">
        <f>VLOOKUP(O$8,'Curve Summary'!$A$7:$AG$54,6)</f>
        <v>28.8</v>
      </c>
      <c r="P13" s="191">
        <f>VLOOKUP(P$8,'Curve Summary'!$A$7:$AG$54,6)</f>
        <v>28.8</v>
      </c>
      <c r="Q13" s="191">
        <f>VLOOKUP(Q$8,'Curve Summary'!$A$7:$AG$54,6)</f>
        <v>28.8</v>
      </c>
      <c r="R13" s="191">
        <f>VLOOKUP(R$8,'Curve Summary'!$A$7:$AG$54,6)</f>
        <v>28.8</v>
      </c>
      <c r="S13" s="191">
        <f>VLOOKUP(S$8,'Curve Summary'!$A$7:$AG$54,6)</f>
        <v>28.8</v>
      </c>
      <c r="T13" s="191">
        <f>VLOOKUP(T$8,'Curve Summary'!$A$7:$AG$54,6)</f>
        <v>28.8</v>
      </c>
      <c r="U13" s="191">
        <f>VLOOKUP(U$8,'Curve Summary'!$A$7:$AG$54,6)</f>
        <v>28.8</v>
      </c>
      <c r="V13" s="191">
        <f>VLOOKUP(V$8,'Curve Summary'!$A$7:$AG$54,6)</f>
        <v>28.8</v>
      </c>
      <c r="W13" s="191">
        <f>VLOOKUP(W$8,'Curve Summary'!$A$7:$AG$54,6)</f>
        <v>28.8</v>
      </c>
      <c r="X13" s="191">
        <f>VLOOKUP(X$8,'Curve Summary'!$A$7:$AG$54,6)</f>
        <v>28.8</v>
      </c>
      <c r="Y13" s="191">
        <f>VLOOKUP(Y$8,'Curve Summary'!$A$7:$AG$54,6)</f>
        <v>28.8</v>
      </c>
      <c r="Z13" s="305">
        <f>VLOOKUP(Z$8,'Curve Summary'!$A$7:$AG$54,6)</f>
        <v>28.8</v>
      </c>
      <c r="AA13" s="191">
        <f>VLOOKUP(AA$8,'Curve Summary'!$A$7:$AG$54,6)</f>
        <v>28.8</v>
      </c>
      <c r="AB13" s="305">
        <f>VLOOKUP(AB$8,'Curve Summary'!$A$7:$AG$54,6)</f>
        <v>28.8</v>
      </c>
      <c r="AC13" s="357">
        <f t="shared" si="1"/>
        <v>21.444444444444443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21.444444444444443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15.4</v>
      </c>
      <c r="C14" s="191">
        <f>VLOOKUP(C$8,'Curve Summary'!$A$7:$AG$54,2)</f>
        <v>15.4</v>
      </c>
      <c r="D14" s="191">
        <f>VLOOKUP(D$8,'Curve Summary'!$A$7:$AG$54,2)</f>
        <v>21.25</v>
      </c>
      <c r="E14" s="191">
        <f>VLOOKUP(E$8,'Curve Summary'!$A$7:$AG$54,2)</f>
        <v>21.25</v>
      </c>
      <c r="F14" s="191">
        <f>VLOOKUP(F$8,'Curve Summary'!$A$7:$AG$54,2)</f>
        <v>21.25</v>
      </c>
      <c r="G14" s="191">
        <f>VLOOKUP(G$8,'Curve Summary'!$A$7:$AG$54,2)</f>
        <v>21.25</v>
      </c>
      <c r="H14" s="191">
        <f>VLOOKUP(H$8,'Curve Summary'!$A$7:$AG$54,2)</f>
        <v>21.25</v>
      </c>
      <c r="I14" s="191">
        <f>VLOOKUP(I$8,'Curve Summary'!$A$7:$AG$54,2)</f>
        <v>21.25</v>
      </c>
      <c r="J14" s="191">
        <f>VLOOKUP(J$8,'Curve Summary'!$A$7:$AG$54,2)</f>
        <v>21.25</v>
      </c>
      <c r="K14" s="191">
        <f>VLOOKUP(K$8,'Curve Summary'!$A$7:$AG$54,2)</f>
        <v>26.5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19.950000000000003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19.95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16.399999999999999</v>
      </c>
      <c r="C15" s="204">
        <f>VLOOKUP(C$8,'Curve Summary'!$A$7:$AG$54,7)</f>
        <v>16.399999999999999</v>
      </c>
      <c r="D15" s="204">
        <f>VLOOKUP(D$8,'Curve Summary'!$A$7:$AG$54,7)</f>
        <v>22.25</v>
      </c>
      <c r="E15" s="204">
        <f>VLOOKUP(E$8,'Curve Summary'!$A$7:$AG$54,7)</f>
        <v>22.25</v>
      </c>
      <c r="F15" s="204">
        <f>VLOOKUP(F$8,'Curve Summary'!$A$7:$AG$54,7)</f>
        <v>22.25</v>
      </c>
      <c r="G15" s="204">
        <f>VLOOKUP(G$8,'Curve Summary'!$A$7:$AG$54,7)</f>
        <v>22.25</v>
      </c>
      <c r="H15" s="204">
        <f>VLOOKUP(H$8,'Curve Summary'!$A$7:$AG$54,7)</f>
        <v>22.25</v>
      </c>
      <c r="I15" s="204">
        <f>VLOOKUP(I$8,'Curve Summary'!$A$7:$AG$54,7)</f>
        <v>22.25</v>
      </c>
      <c r="J15" s="204">
        <f>VLOOKUP(J$8,'Curve Summary'!$A$7:$AG$54,7)</f>
        <v>22.25</v>
      </c>
      <c r="K15" s="204">
        <f>VLOOKUP(K$8,'Curve Summary'!$A$7:$AG$54,7)</f>
        <v>27.5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20.950000000000003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20.95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2" thickBot="1" x14ac:dyDescent="0.35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37.299996185302732</v>
      </c>
      <c r="C18" s="317">
        <f>IF(ISNUMBER(VLOOKUP(C$8,'Curve Summary ALBERTA'!$A$7:$AG$54,18,FALSE)),VLOOKUP(C$8,'Curve Summary ALBERTA'!$A$7:$AG$54,18,FALSE),0)</f>
        <v>38.399996185302733</v>
      </c>
      <c r="D18" s="317">
        <f>IF(ISNUMBER(VLOOKUP(D$8,'Curve Summary ALBERTA'!$A$7:$AG$54,18,FALSE)),VLOOKUP(D$8,'Curve Summary ALBERTA'!$A$7:$AG$54,18,FALSE),0)</f>
        <v>38.399996185302733</v>
      </c>
      <c r="E18" s="317">
        <f>IF(ISNUMBER(VLOOKUP(E$8,'Curve Summary ALBERTA'!$A$7:$AG$54,18,FALSE)),VLOOKUP(E$8,'Curve Summary ALBERTA'!$A$7:$AG$54,18,FALSE),0)</f>
        <v>0</v>
      </c>
      <c r="F18" s="317">
        <f>IF(ISNUMBER(VLOOKUP(F$8,'Curve Summary ALBERTA'!$A$7:$AG$54,18,FALSE)),VLOOKUP(F$8,'Curve Summary ALBERTA'!$A$7:$AG$54,18,FALSE),0)</f>
        <v>38.399992370605467</v>
      </c>
      <c r="G18" s="317">
        <f>IF(ISNUMBER(VLOOKUP(G$8,'Curve Summary ALBERTA'!$A$7:$AG$54,18,FALSE)),VLOOKUP(G$8,'Curve Summary ALBERTA'!$A$7:$AG$54,18,FALSE),0)</f>
        <v>38.399996185302733</v>
      </c>
      <c r="H18" s="317">
        <f>IF(ISNUMBER(VLOOKUP(H$8,'Curve Summary ALBERTA'!$A$7:$AG$54,18,FALSE)),VLOOKUP(H$8,'Curve Summary ALBERTA'!$A$7:$AG$54,18,FALSE),0)</f>
        <v>38.399996185302733</v>
      </c>
      <c r="I18" s="317">
        <f>IF(ISNUMBER(VLOOKUP(I$8,'Curve Summary ALBERTA'!$A$7:$AG$54,18,FALSE)),VLOOKUP(I$8,'Curve Summary ALBERTA'!$A$7:$AG$54,18,FALSE),0)</f>
        <v>38.399996185302733</v>
      </c>
      <c r="J18" s="317">
        <f>IF(ISNUMBER(VLOOKUP(J$8,'Curve Summary ALBERTA'!$A$7:$AG$54,18,FALSE)),VLOOKUP(J$8,'Curve Summary ALBERTA'!$A$7:$AG$54,18,FALSE),0)</f>
        <v>38.399996185302733</v>
      </c>
      <c r="K18" s="317">
        <f>IF(ISNUMBER(VLOOKUP(K$8,'Curve Summary ALBERTA'!$A$7:$AG$54,18,FALSE)),VLOOKUP(K$8,'Curve Summary ALBERTA'!$A$7:$AG$54,18,FALSE),0)</f>
        <v>0</v>
      </c>
      <c r="L18" s="317">
        <f>IF(ISNUMBER(VLOOKUP(L$8,'Curve Summary ALBERTA'!$A$7:$AG$54,18,FALSE)),VLOOKUP(L$8,'Curve Summary ALBERTA'!$A$7:$AG$54,18,FALSE),0)</f>
        <v>53.490000762939452</v>
      </c>
      <c r="M18" s="317">
        <f>IF(ISNUMBER(VLOOKUP(M$8,'Curve Summary ALBERTA'!$A$7:$AG$54,18,FALSE)),VLOOKUP(M$8,'Curve Summary ALBERTA'!$A$7:$AG$54,18,FALSE),0)</f>
        <v>53.490000762939452</v>
      </c>
      <c r="N18" s="317">
        <f>IF(ISNUMBER(VLOOKUP(N$8,'Curve Summary ALBERTA'!$A$7:$AG$54,18,FALSE)),VLOOKUP(N$8,'Curve Summary ALBERTA'!$A$7:$AG$54,18,FALSE),0)</f>
        <v>53.490000762939452</v>
      </c>
      <c r="O18" s="317">
        <f>IF(ISNUMBER(VLOOKUP(O$8,'Curve Summary ALBERTA'!$A$7:$AG$54,18,FALSE)),VLOOKUP(O$8,'Curve Summary ALBERTA'!$A$7:$AG$54,18,FALSE),0)</f>
        <v>53.490000762939452</v>
      </c>
      <c r="P18" s="317">
        <f>IF(ISNUMBER(VLOOKUP(P$8,'Curve Summary ALBERTA'!$A$7:$AG$54,18,FALSE)),VLOOKUP(P$8,'Curve Summary ALBERTA'!$A$7:$AG$54,18,FALSE),0)</f>
        <v>53.490000762939452</v>
      </c>
      <c r="Q18" s="317">
        <f>IF(ISNUMBER(VLOOKUP(Q$8,'Curve Summary ALBERTA'!$A$7:$AG$54,18,FALSE)),VLOOKUP(Q$8,'Curve Summary ALBERTA'!$A$7:$AG$54,18,FALSE),0)</f>
        <v>0</v>
      </c>
      <c r="R18" s="317">
        <f>IF(ISNUMBER(VLOOKUP(R$8,'Curve Summary ALBERTA'!$A$7:$AG$54,18,FALSE)),VLOOKUP(R$8,'Curve Summary ALBERTA'!$A$7:$AG$54,18,FALSE),0)</f>
        <v>53.490000762939452</v>
      </c>
      <c r="S18" s="317">
        <f>IF(ISNUMBER(VLOOKUP(S$8,'Curve Summary ALBERTA'!$A$7:$AG$54,18,FALSE)),VLOOKUP(S$8,'Curve Summary ALBERTA'!$A$7:$AG$54,18,FALSE),0)</f>
        <v>53.490000762939452</v>
      </c>
      <c r="T18" s="317">
        <f>IF(ISNUMBER(VLOOKUP(T$8,'Curve Summary ALBERTA'!$A$7:$AG$54,18,FALSE)),VLOOKUP(T$8,'Curve Summary ALBERTA'!$A$7:$AG$54,18,FALSE),0)</f>
        <v>53.490000762939452</v>
      </c>
      <c r="U18" s="317">
        <f>IF(ISNUMBER(VLOOKUP(U$8,'Curve Summary ALBERTA'!$A$7:$AG$54,18,FALSE)),VLOOKUP(U$8,'Curve Summary ALBERTA'!$A$7:$AG$54,18,FALSE),0)</f>
        <v>53.490000762939452</v>
      </c>
      <c r="V18" s="317">
        <f>IF(ISNUMBER(VLOOKUP(V$8,'Curve Summary ALBERTA'!$A$7:$AG$54,18,FALSE)),VLOOKUP(V$8,'Curve Summary ALBERTA'!$A$7:$AG$54,18,FALSE),0)</f>
        <v>53.490000762939452</v>
      </c>
      <c r="W18" s="317">
        <f>IF(ISNUMBER(VLOOKUP(W$8,'Curve Summary ALBERTA'!$A$7:$AG$54,18,FALSE)),VLOOKUP(W$8,'Curve Summary ALBERTA'!$A$7:$AG$54,18,FALSE),0)</f>
        <v>0</v>
      </c>
      <c r="X18" s="317">
        <f>IF(ISNUMBER(VLOOKUP(X$8,'Curve Summary ALBERTA'!$A$7:$AG$54,18,FALSE)),VLOOKUP(X$8,'Curve Summary ALBERTA'!$A$7:$AG$54,18,FALSE),0)</f>
        <v>53.490000762939452</v>
      </c>
      <c r="Y18" s="317">
        <f>IF(ISNUMBER(VLOOKUP(Y$8,'Curve Summary ALBERTA'!$A$7:$AG$54,18,FALSE)),VLOOKUP(Y$8,'Curve Summary ALBERTA'!$A$7:$AG$54,18,FALSE),0)</f>
        <v>53.490000762939452</v>
      </c>
      <c r="Z18" s="317">
        <f>IF(ISNUMBER(VLOOKUP(Z$8,'Curve Summary ALBERTA'!$A$7:$AG$54,18,FALSE)),VLOOKUP(Z$8,'Curve Summary ALBERTA'!$A$7:$AG$54,18,FALSE),0)</f>
        <v>53.490000762939452</v>
      </c>
      <c r="AA18" s="317">
        <f>IF(ISNUMBER(VLOOKUP(AA$8,'Curve Summary ALBERTA'!$A$7:$AG$54,18,FALSE)),VLOOKUP(AA$8,'Curve Summary ALBERTA'!$A$7:$AG$54,18,FALSE),0)</f>
        <v>53.490000762939452</v>
      </c>
      <c r="AB18" s="395">
        <f>IF(ISNUMBER(VLOOKUP(AB$8,'Curve Summary ALBERTA'!$A$7:$AG$54,18,FALSE)),VLOOKUP(AB$8,'Curve Summary ALBERTA'!$A$7:$AG$54,18,FALSE),0)</f>
        <v>0</v>
      </c>
      <c r="AC18" s="355">
        <f>AVERAGE(B18:J18)</f>
        <v>34.01110729641384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34.01110729641384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2" thickBot="1" x14ac:dyDescent="0.35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-5.25</v>
      </c>
      <c r="C28" s="195">
        <f t="shared" si="2"/>
        <v>-5.25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-1.25</v>
      </c>
      <c r="L28" s="195">
        <f t="shared" si="2"/>
        <v>-1.25</v>
      </c>
      <c r="M28" s="195">
        <f t="shared" si="2"/>
        <v>-1.25</v>
      </c>
      <c r="N28" s="195">
        <f t="shared" si="2"/>
        <v>-1.25</v>
      </c>
      <c r="O28" s="195">
        <f t="shared" si="2"/>
        <v>-1.25</v>
      </c>
      <c r="P28" s="195">
        <f t="shared" si="2"/>
        <v>-1.25</v>
      </c>
      <c r="Q28" s="195">
        <f t="shared" si="2"/>
        <v>-1.25</v>
      </c>
      <c r="R28" s="195">
        <f t="shared" si="2"/>
        <v>-1.25</v>
      </c>
      <c r="S28" s="195">
        <f t="shared" si="2"/>
        <v>-1.25</v>
      </c>
      <c r="T28" s="195">
        <f t="shared" si="2"/>
        <v>-1.25</v>
      </c>
      <c r="U28" s="195">
        <f t="shared" si="2"/>
        <v>-1.25</v>
      </c>
      <c r="V28" s="195">
        <f t="shared" si="2"/>
        <v>-1.25</v>
      </c>
      <c r="W28" s="195">
        <f t="shared" si="2"/>
        <v>-1.25</v>
      </c>
      <c r="X28" s="195">
        <f t="shared" si="2"/>
        <v>3.75</v>
      </c>
      <c r="Y28" s="195">
        <f t="shared" si="2"/>
        <v>3.75</v>
      </c>
      <c r="Z28" s="195">
        <f t="shared" si="2"/>
        <v>3.75</v>
      </c>
      <c r="AA28" s="195">
        <f t="shared" si="2"/>
        <v>3.75</v>
      </c>
      <c r="AB28" s="195">
        <f t="shared" si="2"/>
        <v>3.75</v>
      </c>
      <c r="AC28" s="355">
        <f t="shared" ref="AC28:AC33" si="4">AC9-AC47</f>
        <v>-1.1666666666666679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-5.75</v>
      </c>
      <c r="C29" s="191">
        <f t="shared" si="5"/>
        <v>-5.75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-0.75</v>
      </c>
      <c r="L29" s="191">
        <f t="shared" si="5"/>
        <v>-0.75</v>
      </c>
      <c r="M29" s="191">
        <f t="shared" si="5"/>
        <v>-0.75</v>
      </c>
      <c r="N29" s="191">
        <f t="shared" si="5"/>
        <v>-0.75</v>
      </c>
      <c r="O29" s="191">
        <f t="shared" si="5"/>
        <v>-0.75</v>
      </c>
      <c r="P29" s="191">
        <f t="shared" si="5"/>
        <v>-0.75</v>
      </c>
      <c r="Q29" s="191">
        <f t="shared" si="5"/>
        <v>-0.75</v>
      </c>
      <c r="R29" s="191">
        <f t="shared" si="5"/>
        <v>-0.75</v>
      </c>
      <c r="S29" s="191">
        <f t="shared" si="5"/>
        <v>-0.75</v>
      </c>
      <c r="T29" s="191">
        <f t="shared" si="5"/>
        <v>-0.75</v>
      </c>
      <c r="U29" s="191">
        <f t="shared" si="5"/>
        <v>-0.75</v>
      </c>
      <c r="V29" s="191">
        <f t="shared" si="5"/>
        <v>-0.75</v>
      </c>
      <c r="W29" s="191">
        <f t="shared" si="5"/>
        <v>-0.75</v>
      </c>
      <c r="X29" s="191">
        <f t="shared" si="5"/>
        <v>4.25</v>
      </c>
      <c r="Y29" s="191">
        <f t="shared" si="5"/>
        <v>4.25</v>
      </c>
      <c r="Z29" s="191">
        <f t="shared" si="5"/>
        <v>4.25</v>
      </c>
      <c r="AA29" s="191">
        <f t="shared" si="5"/>
        <v>4.25</v>
      </c>
      <c r="AB29" s="191">
        <f t="shared" si="5"/>
        <v>4.25</v>
      </c>
      <c r="AC29" s="357">
        <f t="shared" si="4"/>
        <v>-1.00277777777778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-5</v>
      </c>
      <c r="C30" s="191">
        <f t="shared" si="6"/>
        <v>-5</v>
      </c>
      <c r="D30" s="191">
        <f t="shared" si="6"/>
        <v>1</v>
      </c>
      <c r="E30" s="191">
        <f t="shared" si="6"/>
        <v>1</v>
      </c>
      <c r="F30" s="191">
        <f t="shared" si="3"/>
        <v>1</v>
      </c>
      <c r="G30" s="191">
        <f t="shared" si="6"/>
        <v>1</v>
      </c>
      <c r="H30" s="191">
        <f t="shared" si="6"/>
        <v>1</v>
      </c>
      <c r="I30" s="191">
        <f t="shared" si="6"/>
        <v>1</v>
      </c>
      <c r="J30" s="191">
        <f t="shared" si="6"/>
        <v>1</v>
      </c>
      <c r="K30" s="191">
        <f t="shared" si="6"/>
        <v>-0.44999999999999929</v>
      </c>
      <c r="L30" s="191">
        <f t="shared" si="6"/>
        <v>-0.44999999999999929</v>
      </c>
      <c r="M30" s="191">
        <f t="shared" si="6"/>
        <v>-0.44999999999999929</v>
      </c>
      <c r="N30" s="191">
        <f t="shared" si="6"/>
        <v>-0.44999999999999929</v>
      </c>
      <c r="O30" s="191">
        <f t="shared" si="6"/>
        <v>-0.44999999999999929</v>
      </c>
      <c r="P30" s="191">
        <f t="shared" si="6"/>
        <v>-0.44999999999999929</v>
      </c>
      <c r="Q30" s="191">
        <f t="shared" si="6"/>
        <v>-0.44999999999999929</v>
      </c>
      <c r="R30" s="191">
        <f t="shared" si="6"/>
        <v>-0.44999999999999929</v>
      </c>
      <c r="S30" s="191">
        <f t="shared" si="6"/>
        <v>-0.44999999999999929</v>
      </c>
      <c r="T30" s="191">
        <f t="shared" si="6"/>
        <v>-0.44999999999999929</v>
      </c>
      <c r="U30" s="191">
        <f t="shared" si="6"/>
        <v>-0.44999999999999929</v>
      </c>
      <c r="V30" s="191">
        <f t="shared" si="6"/>
        <v>-0.44999999999999929</v>
      </c>
      <c r="W30" s="191">
        <f t="shared" si="6"/>
        <v>-0.44999999999999929</v>
      </c>
      <c r="X30" s="191">
        <f t="shared" si="6"/>
        <v>-0.44999999999999929</v>
      </c>
      <c r="Y30" s="191">
        <f t="shared" si="6"/>
        <v>-0.44999999999999929</v>
      </c>
      <c r="Z30" s="191">
        <f t="shared" si="6"/>
        <v>-0.44999999999999929</v>
      </c>
      <c r="AA30" s="191">
        <f t="shared" si="6"/>
        <v>-0.44999999999999929</v>
      </c>
      <c r="AB30" s="191">
        <f t="shared" si="6"/>
        <v>-0.44999999999999929</v>
      </c>
      <c r="AC30" s="357">
        <f t="shared" si="4"/>
        <v>-0.10833333333333073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-2.4249992370605007</v>
      </c>
      <c r="C31" s="191">
        <f t="shared" si="7"/>
        <v>-2.4249992370605007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7">
        <f t="shared" si="4"/>
        <v>-0.42466656494140054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-4.5</v>
      </c>
      <c r="C32" s="191">
        <f t="shared" si="8"/>
        <v>-4.5</v>
      </c>
      <c r="D32" s="191">
        <f t="shared" si="8"/>
        <v>0.25</v>
      </c>
      <c r="E32" s="191">
        <f t="shared" si="8"/>
        <v>0.25</v>
      </c>
      <c r="F32" s="191">
        <f t="shared" si="3"/>
        <v>0.25</v>
      </c>
      <c r="G32" s="191">
        <f t="shared" si="8"/>
        <v>0.25</v>
      </c>
      <c r="H32" s="191">
        <f t="shared" si="8"/>
        <v>0.25</v>
      </c>
      <c r="I32" s="191">
        <f t="shared" si="8"/>
        <v>0.25</v>
      </c>
      <c r="J32" s="191">
        <f t="shared" si="8"/>
        <v>0.25</v>
      </c>
      <c r="K32" s="191">
        <f t="shared" si="8"/>
        <v>-0.44999999999999929</v>
      </c>
      <c r="L32" s="191">
        <f t="shared" si="8"/>
        <v>-0.44999999999999929</v>
      </c>
      <c r="M32" s="191">
        <f t="shared" si="8"/>
        <v>-0.44999999999999929</v>
      </c>
      <c r="N32" s="191">
        <f t="shared" si="8"/>
        <v>-0.44999999999999929</v>
      </c>
      <c r="O32" s="191">
        <f t="shared" si="8"/>
        <v>-0.44999999999999929</v>
      </c>
      <c r="P32" s="191">
        <f t="shared" si="8"/>
        <v>-0.44999999999999929</v>
      </c>
      <c r="Q32" s="191">
        <f t="shared" si="8"/>
        <v>-0.44999999999999929</v>
      </c>
      <c r="R32" s="191">
        <f t="shared" si="8"/>
        <v>-0.44999999999999929</v>
      </c>
      <c r="S32" s="191">
        <f t="shared" si="8"/>
        <v>-0.44999999999999929</v>
      </c>
      <c r="T32" s="191">
        <f t="shared" si="8"/>
        <v>-0.44999999999999929</v>
      </c>
      <c r="U32" s="191">
        <f t="shared" si="8"/>
        <v>-0.44999999999999929</v>
      </c>
      <c r="V32" s="191">
        <f t="shared" si="8"/>
        <v>-0.44999999999999929</v>
      </c>
      <c r="W32" s="191">
        <f t="shared" si="8"/>
        <v>-0.44999999999999929</v>
      </c>
      <c r="X32" s="191">
        <f t="shared" si="8"/>
        <v>-0.44999999999999929</v>
      </c>
      <c r="Y32" s="191">
        <f t="shared" si="8"/>
        <v>-0.44999999999999929</v>
      </c>
      <c r="Z32" s="191">
        <f t="shared" si="8"/>
        <v>-0.44999999999999929</v>
      </c>
      <c r="AA32" s="191">
        <f t="shared" si="8"/>
        <v>-0.44999999999999929</v>
      </c>
      <c r="AB32" s="191">
        <f t="shared" si="8"/>
        <v>-0.44999999999999929</v>
      </c>
      <c r="AC32" s="357">
        <f t="shared" si="4"/>
        <v>-0.54855555555555924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-4.5999999999999996</v>
      </c>
      <c r="C33" s="191">
        <f t="shared" si="9"/>
        <v>-4.5999999999999996</v>
      </c>
      <c r="D33" s="191">
        <f t="shared" si="9"/>
        <v>1.25</v>
      </c>
      <c r="E33" s="191">
        <f t="shared" si="9"/>
        <v>1.25</v>
      </c>
      <c r="F33" s="191">
        <f t="shared" si="3"/>
        <v>1.25</v>
      </c>
      <c r="G33" s="191">
        <f t="shared" si="9"/>
        <v>1.25</v>
      </c>
      <c r="H33" s="191">
        <f t="shared" si="9"/>
        <v>1.25</v>
      </c>
      <c r="I33" s="191">
        <f t="shared" si="9"/>
        <v>1.25</v>
      </c>
      <c r="J33" s="191">
        <f t="shared" si="9"/>
        <v>1.25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0.23000000000000398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-4.6000000000000014</v>
      </c>
      <c r="C34" s="204">
        <f t="shared" si="10"/>
        <v>-4.6000000000000014</v>
      </c>
      <c r="D34" s="204">
        <f t="shared" si="10"/>
        <v>1.25</v>
      </c>
      <c r="E34" s="204">
        <f t="shared" si="10"/>
        <v>1.25</v>
      </c>
      <c r="F34" s="204">
        <f t="shared" si="3"/>
        <v>1.25</v>
      </c>
      <c r="G34" s="204">
        <f t="shared" si="10"/>
        <v>1.25</v>
      </c>
      <c r="H34" s="204">
        <f t="shared" si="10"/>
        <v>1.25</v>
      </c>
      <c r="I34" s="204">
        <f t="shared" si="10"/>
        <v>1.25</v>
      </c>
      <c r="J34" s="204">
        <f t="shared" si="10"/>
        <v>1.25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6.800000762939451</v>
      </c>
      <c r="C37" s="204">
        <f>C18-C56</f>
        <v>7.9000007629394524</v>
      </c>
      <c r="D37" s="204">
        <f>D18-D56</f>
        <v>7.9000007629394524</v>
      </c>
      <c r="E37" s="204">
        <f>E18-E56</f>
        <v>0</v>
      </c>
      <c r="F37" s="204">
        <f t="shared" si="3"/>
        <v>7.9000007629394524</v>
      </c>
      <c r="G37" s="204">
        <f t="shared" ref="G37:U37" si="11">G18-G56</f>
        <v>7.9000007629394524</v>
      </c>
      <c r="H37" s="204">
        <f t="shared" si="11"/>
        <v>7.9000007629394524</v>
      </c>
      <c r="I37" s="204">
        <f t="shared" si="11"/>
        <v>7.9000007629394524</v>
      </c>
      <c r="J37" s="204">
        <f t="shared" si="11"/>
        <v>7.9000007629394524</v>
      </c>
      <c r="K37" s="204">
        <f t="shared" si="11"/>
        <v>0</v>
      </c>
      <c r="L37" s="204">
        <f t="shared" si="11"/>
        <v>7.5400006103515622</v>
      </c>
      <c r="M37" s="204">
        <f t="shared" si="11"/>
        <v>7.5400006103515622</v>
      </c>
      <c r="N37" s="204">
        <f t="shared" si="11"/>
        <v>7.5400006103515622</v>
      </c>
      <c r="O37" s="204">
        <f t="shared" si="11"/>
        <v>7.5400006103515622</v>
      </c>
      <c r="P37" s="204">
        <f t="shared" si="11"/>
        <v>7.5400006103515622</v>
      </c>
      <c r="Q37" s="204">
        <f t="shared" si="11"/>
        <v>0</v>
      </c>
      <c r="R37" s="204">
        <f t="shared" si="11"/>
        <v>7.5400006103515622</v>
      </c>
      <c r="S37" s="204">
        <f t="shared" si="11"/>
        <v>7.5400006103515622</v>
      </c>
      <c r="T37" s="204">
        <f t="shared" si="11"/>
        <v>7.5400006103515622</v>
      </c>
      <c r="U37" s="204">
        <f t="shared" si="11"/>
        <v>7.5400006103515622</v>
      </c>
      <c r="V37" s="204">
        <f t="shared" ref="V37:AB37" si="12">V18-V56</f>
        <v>7.5400006103515622</v>
      </c>
      <c r="W37" s="204">
        <f t="shared" si="12"/>
        <v>0</v>
      </c>
      <c r="X37" s="204">
        <f t="shared" si="12"/>
        <v>7.5400006103515622</v>
      </c>
      <c r="Y37" s="204">
        <f t="shared" si="12"/>
        <v>53.490000762939452</v>
      </c>
      <c r="Z37" s="204">
        <f t="shared" si="12"/>
        <v>53.490000762939452</v>
      </c>
      <c r="AA37" s="204">
        <f t="shared" si="12"/>
        <v>53.490000762939452</v>
      </c>
      <c r="AB37" s="204">
        <f t="shared" si="12"/>
        <v>0</v>
      </c>
      <c r="AC37" s="361">
        <f>AC18-AC56</f>
        <v>6.5611117977566167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37211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19</v>
      </c>
      <c r="C47" s="195">
        <v>19</v>
      </c>
      <c r="D47" s="195">
        <v>19</v>
      </c>
      <c r="E47" s="195">
        <v>19</v>
      </c>
      <c r="F47" s="195">
        <v>19</v>
      </c>
      <c r="G47" s="195">
        <v>19</v>
      </c>
      <c r="H47" s="195">
        <v>19</v>
      </c>
      <c r="I47" s="195">
        <v>19</v>
      </c>
      <c r="J47" s="195">
        <v>19</v>
      </c>
      <c r="K47" s="191">
        <v>31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26</v>
      </c>
      <c r="Y47" s="348">
        <v>26</v>
      </c>
      <c r="Z47" s="348">
        <v>26</v>
      </c>
      <c r="AA47" s="348">
        <v>26</v>
      </c>
      <c r="AB47" s="348">
        <v>26</v>
      </c>
      <c r="AC47" s="401">
        <v>19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22</v>
      </c>
      <c r="C48" s="191">
        <v>22</v>
      </c>
      <c r="D48" s="191">
        <v>22</v>
      </c>
      <c r="E48" s="191">
        <v>22</v>
      </c>
      <c r="F48" s="191">
        <v>22</v>
      </c>
      <c r="G48" s="191">
        <v>22</v>
      </c>
      <c r="H48" s="191">
        <v>22</v>
      </c>
      <c r="I48" s="191">
        <v>22</v>
      </c>
      <c r="J48" s="191">
        <v>22</v>
      </c>
      <c r="K48" s="191">
        <v>31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26</v>
      </c>
      <c r="Y48" s="348">
        <v>26</v>
      </c>
      <c r="Z48" s="348">
        <v>26</v>
      </c>
      <c r="AA48" s="348">
        <v>26</v>
      </c>
      <c r="AB48" s="348">
        <v>26</v>
      </c>
      <c r="AC48" s="396">
        <v>21.725000000000001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22.75</v>
      </c>
      <c r="C49" s="191">
        <v>22.75</v>
      </c>
      <c r="D49" s="191">
        <v>22.75</v>
      </c>
      <c r="E49" s="191">
        <v>22.75</v>
      </c>
      <c r="F49" s="191">
        <v>22.75</v>
      </c>
      <c r="G49" s="191">
        <v>22.75</v>
      </c>
      <c r="H49" s="191">
        <v>22.75</v>
      </c>
      <c r="I49" s="191">
        <v>22.75</v>
      </c>
      <c r="J49" s="191">
        <v>22.75</v>
      </c>
      <c r="K49" s="191">
        <v>31.25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22.524999999999999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26</v>
      </c>
      <c r="F50" s="191">
        <v>20.174999237060501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36.65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32.5</v>
      </c>
      <c r="R50" s="191">
        <v>25</v>
      </c>
      <c r="S50" s="191">
        <v>25</v>
      </c>
      <c r="T50" s="191">
        <v>25</v>
      </c>
      <c r="U50" s="191">
        <v>25</v>
      </c>
      <c r="V50" s="191">
        <v>25</v>
      </c>
      <c r="W50" s="305">
        <v>31</v>
      </c>
      <c r="X50" s="348">
        <v>19.5</v>
      </c>
      <c r="Y50" s="348">
        <v>19.5</v>
      </c>
      <c r="Z50" s="348">
        <v>19.5</v>
      </c>
      <c r="AA50" s="348">
        <v>19.5</v>
      </c>
      <c r="AB50" s="348">
        <v>19.5</v>
      </c>
      <c r="AC50" s="396">
        <v>20.7079993896484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22.25</v>
      </c>
      <c r="C51" s="191">
        <v>22.25</v>
      </c>
      <c r="D51" s="191">
        <v>22.25</v>
      </c>
      <c r="E51" s="191">
        <v>22.25</v>
      </c>
      <c r="F51" s="191">
        <v>22.25</v>
      </c>
      <c r="G51" s="191">
        <v>22.25</v>
      </c>
      <c r="H51" s="191">
        <v>22.25</v>
      </c>
      <c r="I51" s="191">
        <v>22.25</v>
      </c>
      <c r="J51" s="191">
        <v>22.25</v>
      </c>
      <c r="K51" s="191">
        <v>29.25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21.993000000000002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20</v>
      </c>
      <c r="D52" s="191">
        <v>20</v>
      </c>
      <c r="E52" s="191">
        <v>20</v>
      </c>
      <c r="F52" s="191">
        <v>20</v>
      </c>
      <c r="G52" s="191">
        <v>20</v>
      </c>
      <c r="H52" s="191">
        <v>20</v>
      </c>
      <c r="I52" s="191">
        <v>20</v>
      </c>
      <c r="J52" s="191">
        <v>20</v>
      </c>
      <c r="K52" s="191">
        <v>26.5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19.72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21</v>
      </c>
      <c r="D53" s="191">
        <v>21</v>
      </c>
      <c r="E53" s="191">
        <v>21</v>
      </c>
      <c r="F53" s="191">
        <v>21</v>
      </c>
      <c r="G53" s="191">
        <v>21</v>
      </c>
      <c r="H53" s="191">
        <v>21</v>
      </c>
      <c r="I53" s="191">
        <v>21</v>
      </c>
      <c r="J53" s="191">
        <v>21</v>
      </c>
      <c r="K53" s="191">
        <v>27.5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20.72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30.499995422363281</v>
      </c>
      <c r="C56" s="191">
        <v>30.499995422363281</v>
      </c>
      <c r="D56" s="191">
        <v>30.499995422363281</v>
      </c>
      <c r="E56" s="191">
        <v>0</v>
      </c>
      <c r="F56" s="191">
        <v>30.499991607666015</v>
      </c>
      <c r="G56" s="191">
        <v>30.499995422363281</v>
      </c>
      <c r="H56" s="191">
        <v>30.499995422363281</v>
      </c>
      <c r="I56" s="191">
        <v>30.499995422363281</v>
      </c>
      <c r="J56" s="191">
        <v>30.499995422363281</v>
      </c>
      <c r="K56" s="191">
        <v>0</v>
      </c>
      <c r="L56" s="191">
        <v>45.95000015258789</v>
      </c>
      <c r="M56" s="191">
        <v>45.95000015258789</v>
      </c>
      <c r="N56" s="191">
        <v>45.95000015258789</v>
      </c>
      <c r="O56" s="191">
        <v>45.95000015258789</v>
      </c>
      <c r="P56" s="191">
        <v>45.95000015258789</v>
      </c>
      <c r="Q56" s="191">
        <v>0</v>
      </c>
      <c r="R56" s="191">
        <v>45.95000015258789</v>
      </c>
      <c r="S56" s="191">
        <v>45.95000015258789</v>
      </c>
      <c r="T56" s="191">
        <v>45.95000015258789</v>
      </c>
      <c r="U56" s="191">
        <v>45.95000015258789</v>
      </c>
      <c r="V56" s="191">
        <v>45.95000015258789</v>
      </c>
      <c r="W56" s="305">
        <v>0</v>
      </c>
      <c r="X56" s="348">
        <v>45.95000015258789</v>
      </c>
      <c r="Y56" s="348">
        <v>0</v>
      </c>
      <c r="Z56" s="348">
        <v>0</v>
      </c>
      <c r="AA56" s="348">
        <v>0</v>
      </c>
      <c r="AB56" s="348">
        <v>0</v>
      </c>
      <c r="AC56" s="396">
        <v>27.449995498657223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ColWidth="9.125" defaultRowHeight="10.199999999999999" x14ac:dyDescent="0.2"/>
  <cols>
    <col min="1" max="1" width="27.875" style="36" bestFit="1" customWidth="1"/>
    <col min="2" max="12" width="12.125" style="36" customWidth="1"/>
    <col min="13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37214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24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8</v>
      </c>
    </row>
    <row r="6" spans="1:78" ht="13.2" x14ac:dyDescent="0.25">
      <c r="A6" s="276">
        <f>+'Power Price PRINT'!A6</f>
        <v>37214</v>
      </c>
    </row>
    <row r="7" spans="1:78" hidden="1" x14ac:dyDescent="0.2">
      <c r="B7" s="261">
        <f>WORKDAY(A2, 1, Holidays)</f>
        <v>37215</v>
      </c>
      <c r="C7" s="261">
        <f>B7+1</f>
        <v>37216</v>
      </c>
      <c r="D7" s="261">
        <f>C7+1</f>
        <v>37217</v>
      </c>
      <c r="E7" s="261">
        <f t="shared" ref="E7:AF7" si="0">D7+1</f>
        <v>37218</v>
      </c>
      <c r="F7" s="261">
        <f t="shared" si="0"/>
        <v>37219</v>
      </c>
      <c r="G7" s="261">
        <f t="shared" si="0"/>
        <v>37220</v>
      </c>
      <c r="H7" s="261">
        <f t="shared" si="0"/>
        <v>37221</v>
      </c>
      <c r="I7" s="261">
        <f t="shared" si="0"/>
        <v>37222</v>
      </c>
      <c r="J7" s="261">
        <f t="shared" si="0"/>
        <v>37223</v>
      </c>
      <c r="K7" s="261">
        <f t="shared" si="0"/>
        <v>37224</v>
      </c>
      <c r="L7" s="261">
        <f t="shared" si="0"/>
        <v>37225</v>
      </c>
      <c r="M7" s="261">
        <f t="shared" si="0"/>
        <v>37226</v>
      </c>
      <c r="N7" s="261">
        <f t="shared" si="0"/>
        <v>37227</v>
      </c>
      <c r="O7" s="261">
        <f t="shared" si="0"/>
        <v>37228</v>
      </c>
      <c r="P7" s="261">
        <f t="shared" si="0"/>
        <v>37229</v>
      </c>
      <c r="Q7" s="261">
        <f t="shared" si="0"/>
        <v>37230</v>
      </c>
      <c r="R7" s="261">
        <f t="shared" si="0"/>
        <v>37231</v>
      </c>
      <c r="S7" s="261">
        <f t="shared" si="0"/>
        <v>37232</v>
      </c>
      <c r="T7" s="261">
        <f t="shared" si="0"/>
        <v>37233</v>
      </c>
      <c r="U7" s="261">
        <f t="shared" si="0"/>
        <v>37234</v>
      </c>
      <c r="V7" s="261">
        <f t="shared" si="0"/>
        <v>37235</v>
      </c>
      <c r="W7" s="261">
        <f t="shared" si="0"/>
        <v>37236</v>
      </c>
      <c r="X7" s="261">
        <f t="shared" si="0"/>
        <v>37237</v>
      </c>
      <c r="Y7" s="261">
        <f t="shared" si="0"/>
        <v>37238</v>
      </c>
      <c r="Z7" s="261">
        <f t="shared" si="0"/>
        <v>37239</v>
      </c>
      <c r="AA7" s="261">
        <f t="shared" si="0"/>
        <v>37240</v>
      </c>
      <c r="AB7" s="261">
        <f t="shared" si="0"/>
        <v>37241</v>
      </c>
      <c r="AC7" s="261">
        <f t="shared" si="0"/>
        <v>37242</v>
      </c>
      <c r="AD7" s="261">
        <f t="shared" si="0"/>
        <v>37243</v>
      </c>
      <c r="AE7" s="261">
        <f t="shared" si="0"/>
        <v>37244</v>
      </c>
      <c r="AF7" s="261">
        <f t="shared" si="0"/>
        <v>37245</v>
      </c>
      <c r="AG7" s="261"/>
    </row>
    <row r="8" spans="1:78" s="263" customFormat="1" ht="22.5" customHeight="1" thickBot="1" x14ac:dyDescent="0.25">
      <c r="A8" s="259" t="s">
        <v>199</v>
      </c>
      <c r="B8" s="270">
        <f t="shared" ref="B8:AB8" si="1">B7</f>
        <v>37215</v>
      </c>
      <c r="C8" s="270">
        <f t="shared" si="1"/>
        <v>37216</v>
      </c>
      <c r="D8" s="270">
        <f t="shared" si="1"/>
        <v>37217</v>
      </c>
      <c r="E8" s="270">
        <f t="shared" si="1"/>
        <v>37218</v>
      </c>
      <c r="F8" s="270">
        <f t="shared" si="1"/>
        <v>37219</v>
      </c>
      <c r="G8" s="270">
        <f t="shared" si="1"/>
        <v>37220</v>
      </c>
      <c r="H8" s="270">
        <f t="shared" si="1"/>
        <v>37221</v>
      </c>
      <c r="I8" s="270">
        <f t="shared" si="1"/>
        <v>37222</v>
      </c>
      <c r="J8" s="270">
        <f t="shared" si="1"/>
        <v>37223</v>
      </c>
      <c r="K8" s="270">
        <f t="shared" si="1"/>
        <v>37224</v>
      </c>
      <c r="L8" s="270">
        <f t="shared" si="1"/>
        <v>37225</v>
      </c>
      <c r="M8" s="270">
        <f t="shared" si="1"/>
        <v>37226</v>
      </c>
      <c r="N8" s="270">
        <f t="shared" si="1"/>
        <v>37227</v>
      </c>
      <c r="O8" s="270">
        <f t="shared" si="1"/>
        <v>37228</v>
      </c>
      <c r="P8" s="270">
        <f t="shared" si="1"/>
        <v>37229</v>
      </c>
      <c r="Q8" s="270">
        <f t="shared" si="1"/>
        <v>37230</v>
      </c>
      <c r="R8" s="270">
        <f t="shared" si="1"/>
        <v>37231</v>
      </c>
      <c r="S8" s="270">
        <f t="shared" si="1"/>
        <v>37232</v>
      </c>
      <c r="T8" s="270">
        <f t="shared" si="1"/>
        <v>37233</v>
      </c>
      <c r="U8" s="270">
        <f t="shared" si="1"/>
        <v>37234</v>
      </c>
      <c r="V8" s="270">
        <f t="shared" si="1"/>
        <v>37235</v>
      </c>
      <c r="W8" s="270">
        <f t="shared" si="1"/>
        <v>37236</v>
      </c>
      <c r="X8" s="270">
        <f t="shared" si="1"/>
        <v>37237</v>
      </c>
      <c r="Y8" s="270">
        <f t="shared" si="1"/>
        <v>37238</v>
      </c>
      <c r="Z8" s="270">
        <f t="shared" si="1"/>
        <v>37239</v>
      </c>
      <c r="AA8" s="270">
        <f t="shared" si="1"/>
        <v>37240</v>
      </c>
      <c r="AB8" s="270">
        <f t="shared" si="1"/>
        <v>37241</v>
      </c>
      <c r="AC8" s="270">
        <f>AC7</f>
        <v>37242</v>
      </c>
      <c r="AD8" s="270">
        <f>AD7</f>
        <v>37243</v>
      </c>
      <c r="AE8" s="270">
        <f>AE7</f>
        <v>37244</v>
      </c>
      <c r="AF8" s="270">
        <f>AF7</f>
        <v>37245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12.25</v>
      </c>
      <c r="C9" s="73">
        <f>VLOOKUP(C$8,'Off Peak Curve Sum'!$A$7:$AG$54,4)</f>
        <v>12.25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25</v>
      </c>
      <c r="N9" s="73">
        <f>VLOOKUP(N$8,'Off Peak Curve Sum'!$A$7:$AG$54,4)</f>
        <v>25</v>
      </c>
      <c r="O9" s="73">
        <f>VLOOKUP(O$8,'Off Peak Curve Sum'!$A$7:$AG$54,4)</f>
        <v>25</v>
      </c>
      <c r="P9" s="73">
        <f>VLOOKUP(P$8,'Off Peak Curve Sum'!$A$7:$AG$54,4)</f>
        <v>25</v>
      </c>
      <c r="Q9" s="73">
        <f>VLOOKUP(Q$8,'Off Peak Curve Sum'!$A$7:$AG$54,4)</f>
        <v>25</v>
      </c>
      <c r="R9" s="73">
        <f>VLOOKUP(R$8,'Off Peak Curve Sum'!$A$7:$AG$54,4)</f>
        <v>25</v>
      </c>
      <c r="S9" s="73">
        <f>VLOOKUP(S$8,'Off Peak Curve Sum'!$A$7:$AG$54,4)</f>
        <v>25</v>
      </c>
      <c r="T9" s="73">
        <f>VLOOKUP(T$8,'Off Peak Curve Sum'!$A$7:$AG$54,4)</f>
        <v>25</v>
      </c>
      <c r="U9" s="73">
        <f>VLOOKUP(U$8,'Off Peak Curve Sum'!$A$7:$AG$54,4)</f>
        <v>25</v>
      </c>
      <c r="V9" s="73">
        <f>VLOOKUP(V$8,'Off Peak Curve Sum'!$A$7:$AG$54,4)</f>
        <v>25</v>
      </c>
      <c r="W9" s="257">
        <f>VLOOKUP(W$8,'Off Peak Curve Sum'!$A$7:$AG$54,4)</f>
        <v>25</v>
      </c>
      <c r="X9" s="73">
        <f>VLOOKUP(X$8,'Off Peak Curve Sum'!$A$7:$AG$54,4)</f>
        <v>25</v>
      </c>
      <c r="Y9" s="73">
        <f>VLOOKUP(Y$8,'Off Peak Curve Sum'!$A$7:$AG$54,4)</f>
        <v>25</v>
      </c>
      <c r="Z9" s="73">
        <f>VLOOKUP(Z$8,'Off Peak Curve Sum'!$A$7:$AG$54,4)</f>
        <v>25</v>
      </c>
      <c r="AA9" s="73">
        <f>VLOOKUP(AA$8,'Off Peak Curve Sum'!$A$7:$AG$54,4)</f>
        <v>25</v>
      </c>
      <c r="AB9" s="73">
        <f>VLOOKUP(AB$8,'Off Peak Curve Sum'!$A$7:$AG$54,4)</f>
        <v>25</v>
      </c>
      <c r="AC9" s="73">
        <f>VLOOKUP(AC$8,'Off Peak Curve Sum'!$A$7:$AG$54,4)</f>
        <v>25</v>
      </c>
      <c r="AD9" s="73">
        <f>VLOOKUP(AD$8,'Off Peak Curve Sum'!$A$7:$AG$54,4)</f>
        <v>25</v>
      </c>
      <c r="AE9" s="73">
        <f>VLOOKUP(AE$8,'Off Peak Curve Sum'!$A$7:$AG$54,4)</f>
        <v>25</v>
      </c>
      <c r="AF9" s="257">
        <f>VLOOKUP(AF$8,'Off Peak Curve Sum'!$A$7:$AG$54,4)</f>
        <v>25</v>
      </c>
      <c r="AG9" s="413">
        <v>15.423076923076923</v>
      </c>
      <c r="AH9" s="95">
        <v>14.369999885559082</v>
      </c>
      <c r="AI9" s="96"/>
      <c r="AV9" s="96"/>
      <c r="AW9" s="96"/>
      <c r="AX9" s="96"/>
      <c r="AY9" s="96"/>
      <c r="AZ9" s="96">
        <v>15.423076923076923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13.5</v>
      </c>
      <c r="C10" s="22">
        <f>VLOOKUP(C$8,'Off Peak Curve Sum'!$A$7:$AG$54,3)</f>
        <v>13.5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25</v>
      </c>
      <c r="N10" s="22">
        <f>VLOOKUP(N$8,'Off Peak Curve Sum'!$A$7:$AG$54,3)</f>
        <v>25</v>
      </c>
      <c r="O10" s="22">
        <f>VLOOKUP(O$8,'Off Peak Curve Sum'!$A$7:$AG$54,3)</f>
        <v>25</v>
      </c>
      <c r="P10" s="22">
        <f>VLOOKUP(P$8,'Off Peak Curve Sum'!$A$7:$AG$54,3)</f>
        <v>25</v>
      </c>
      <c r="Q10" s="22">
        <f>VLOOKUP(Q$8,'Off Peak Curve Sum'!$A$7:$AG$54,3)</f>
        <v>25</v>
      </c>
      <c r="R10" s="22">
        <f>VLOOKUP(R$8,'Off Peak Curve Sum'!$A$7:$AG$54,3)</f>
        <v>25</v>
      </c>
      <c r="S10" s="22">
        <f>VLOOKUP(S$8,'Off Peak Curve Sum'!$A$7:$AG$54,3)</f>
        <v>25</v>
      </c>
      <c r="T10" s="22">
        <f>VLOOKUP(T$8,'Off Peak Curve Sum'!$A$7:$AG$54,3)</f>
        <v>25</v>
      </c>
      <c r="U10" s="22">
        <f>VLOOKUP(U$8,'Off Peak Curve Sum'!$A$7:$AG$54,3)</f>
        <v>25</v>
      </c>
      <c r="V10" s="22">
        <f>VLOOKUP(V$8,'Off Peak Curve Sum'!$A$7:$AG$54,3)</f>
        <v>25</v>
      </c>
      <c r="W10" s="97">
        <f>VLOOKUP(W$8,'Off Peak Curve Sum'!$A$7:$AG$54,3)</f>
        <v>25</v>
      </c>
      <c r="X10" s="22">
        <f>VLOOKUP(X$8,'Off Peak Curve Sum'!$A$7:$AG$54,3)</f>
        <v>25</v>
      </c>
      <c r="Y10" s="22">
        <f>VLOOKUP(Y$8,'Off Peak Curve Sum'!$A$7:$AG$54,3)</f>
        <v>25</v>
      </c>
      <c r="Z10" s="22">
        <f>VLOOKUP(Z$8,'Off Peak Curve Sum'!$A$7:$AG$54,3)</f>
        <v>25</v>
      </c>
      <c r="AA10" s="22">
        <f>VLOOKUP(AA$8,'Off Peak Curve Sum'!$A$7:$AG$54,3)</f>
        <v>25</v>
      </c>
      <c r="AB10" s="22">
        <f>VLOOKUP(AB$8,'Off Peak Curve Sum'!$A$7:$AG$54,3)</f>
        <v>25</v>
      </c>
      <c r="AC10" s="22">
        <f>VLOOKUP(AC$8,'Off Peak Curve Sum'!$A$7:$AG$54,3)</f>
        <v>25</v>
      </c>
      <c r="AD10" s="22">
        <f>VLOOKUP(AD$8,'Off Peak Curve Sum'!$A$7:$AG$54,3)</f>
        <v>25</v>
      </c>
      <c r="AE10" s="22">
        <f>VLOOKUP(AE$8,'Off Peak Curve Sum'!$A$7:$AG$54,3)</f>
        <v>25</v>
      </c>
      <c r="AF10" s="97">
        <f>VLOOKUP(AF$8,'Off Peak Curve Sum'!$A$7:$AG$54,3)</f>
        <v>25</v>
      </c>
      <c r="AG10" s="105">
        <v>16.46153846153846</v>
      </c>
      <c r="AH10" s="97">
        <v>7.4600000381469727</v>
      </c>
      <c r="AI10" s="96"/>
      <c r="AV10" s="96"/>
      <c r="AW10" s="96"/>
      <c r="AX10" s="96"/>
      <c r="AY10" s="96"/>
      <c r="AZ10" s="96">
        <v>16.46153846153846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14</v>
      </c>
      <c r="C11" s="22">
        <f>VLOOKUP(C$8,'Off Peak Curve Sum'!$A$7:$AG$54,5)</f>
        <v>14</v>
      </c>
      <c r="D11" s="22">
        <f>VLOOKUP(D$8,'Off Peak Curve Sum'!$A$7:$AG$54,5)</f>
        <v>19</v>
      </c>
      <c r="E11" s="22">
        <f>VLOOKUP(E$8,'Off Peak Curve Sum'!$A$7:$AG$54,5)</f>
        <v>19</v>
      </c>
      <c r="F11" s="22">
        <f>VLOOKUP(F$8,'Off Peak Curve Sum'!$A$7:$AG$54,5)</f>
        <v>19</v>
      </c>
      <c r="G11" s="22">
        <f>VLOOKUP(G$8,'Off Peak Curve Sum'!$A$7:$AG$54,5)</f>
        <v>19</v>
      </c>
      <c r="H11" s="22">
        <f>VLOOKUP(H$8,'Off Peak Curve Sum'!$A$7:$AG$54,5)</f>
        <v>19</v>
      </c>
      <c r="I11" s="22">
        <f>VLOOKUP(I$8,'Off Peak Curve Sum'!$A$7:$AG$54,5)</f>
        <v>19</v>
      </c>
      <c r="J11" s="22">
        <f>VLOOKUP(J$8,'Off Peak Curve Sum'!$A$7:$AG$54,5)</f>
        <v>19</v>
      </c>
      <c r="K11" s="22">
        <f>VLOOKUP(K$8,'Off Peak Curve Sum'!$A$7:$AG$54,5)</f>
        <v>19</v>
      </c>
      <c r="L11" s="22">
        <f>VLOOKUP(L$8,'Off Peak Curve Sum'!$A$7:$AG$54,5)</f>
        <v>19</v>
      </c>
      <c r="M11" s="22">
        <f>VLOOKUP(M$8,'Off Peak Curve Sum'!$A$7:$AG$54,5)</f>
        <v>26.5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18.23076923076923</v>
      </c>
      <c r="AH11" s="97"/>
      <c r="AI11" s="96"/>
      <c r="AV11" s="96"/>
      <c r="AW11" s="96"/>
      <c r="AX11" s="96"/>
      <c r="AY11" s="96"/>
      <c r="AZ11" s="96">
        <v>18.23076923076923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12.31</v>
      </c>
      <c r="C12" s="22">
        <f>VLOOKUP(C$8,'Off Peak Curve Sum'!$A$7:$AG$54,9)</f>
        <v>12.31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26</v>
      </c>
      <c r="G12" s="22">
        <f>VLOOKUP(G$8,'Off Peak Curve Sum'!$A$7:$AG$54,9)</f>
        <v>20.174999237060501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29.556000000000001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32.5</v>
      </c>
      <c r="U12" s="22">
        <f>VLOOKUP(U$8,'Off Peak Curve Sum'!$A$7:$AG$54,9)</f>
        <v>27.129000000000001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31</v>
      </c>
      <c r="AB12" s="22">
        <f>VLOOKUP(AB$8,'Off Peak Curve Sum'!$A$7:$AG$54,9)</f>
        <v>19.5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20.309230299729531</v>
      </c>
      <c r="AH12" s="97"/>
      <c r="AI12" s="96"/>
      <c r="AV12" s="96"/>
      <c r="AW12" s="96"/>
      <c r="AX12" s="96"/>
      <c r="AY12" s="96"/>
      <c r="AZ12" s="96">
        <v>20.309230299729531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12.31</v>
      </c>
      <c r="C13" s="22">
        <f>VLOOKUP(C$8,'Off Peak Curve Sum'!$A$7:$AG$54,6)</f>
        <v>12.31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16.066923076923079</v>
      </c>
      <c r="AH13" s="97"/>
      <c r="AI13" s="96"/>
      <c r="AV13" s="96"/>
      <c r="AW13" s="96"/>
      <c r="AX13" s="96"/>
      <c r="AY13" s="96"/>
      <c r="AZ13" s="96">
        <v>16.066923076923079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9.8000000000000007</v>
      </c>
      <c r="C14" s="22">
        <f>VLOOKUP(C$8,'Off Peak Curve Sum'!$A$7:$AG$54,2)</f>
        <v>9.8000000000000007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18.5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13.776923076923076</v>
      </c>
      <c r="AH14" s="97"/>
      <c r="AI14" s="96"/>
      <c r="AV14" s="96"/>
      <c r="AW14" s="96"/>
      <c r="AX14" s="96"/>
      <c r="AY14" s="96"/>
      <c r="AZ14" s="96">
        <v>13.776923076923076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10.3</v>
      </c>
      <c r="C15" s="29">
        <f>VLOOKUP(C$8,'Off Peak Curve Sum'!$A$7:$AG$54,7)</f>
        <v>10.3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19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14.276923076923076</v>
      </c>
      <c r="AH15" s="97">
        <v>67.5</v>
      </c>
      <c r="AI15" s="96"/>
      <c r="AV15" s="96"/>
      <c r="AW15" s="96"/>
      <c r="AX15" s="96"/>
      <c r="AY15" s="96"/>
      <c r="AZ15" s="96">
        <v>14.276923076923076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19.995443344116211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20.000303268432617</v>
      </c>
      <c r="F18" s="252">
        <f>IF(ISNUMBER(VLOOKUP(F$8,'Off Peak Curve Sum'!$A$7:$AG$54,18,FALSE)),VLOOKUP(F$8,'Off Peak Curve Sum'!$A$7:$AG$54,18,FALSE),0)</f>
        <v>20.004262924194336</v>
      </c>
      <c r="G18" s="252">
        <f>IF(ISNUMBER(VLOOKUP(G$8,'Off Peak Curve Sum'!$A$7:$AG$54,18,FALSE)),VLOOKUP(G$8,'Off Peak Curve Sum'!$A$7:$AG$54,18,FALSE),0)</f>
        <v>20.002470016479492</v>
      </c>
      <c r="H18" s="252">
        <f>IF(ISNUMBER(VLOOKUP(H$8,'Off Peak Curve Sum'!$A$7:$AG$54,18,FALSE)),VLOOKUP(H$8,'Off Peak Curve Sum'!$A$7:$AG$54,18,FALSE),0)</f>
        <v>19.995857238769531</v>
      </c>
      <c r="I18" s="252">
        <f>IF(ISNUMBER(VLOOKUP(I$8,'Off Peak Curve Sum'!$A$7:$AG$54,18,FALSE)),VLOOKUP(I$8,'Off Peak Curve Sum'!$A$7:$AG$54,18,FALSE),0)</f>
        <v>20.004755020141602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20.002511978149414</v>
      </c>
      <c r="M18" s="252">
        <f>IF(ISNUMBER(VLOOKUP(M$8,'Off Peak Curve Sum'!$A$7:$AG$54,18,FALSE)),VLOOKUP(M$8,'Off Peak Curve Sum'!$A$7:$AG$54,18,FALSE),0)</f>
        <v>32.717454833984377</v>
      </c>
      <c r="N18" s="252">
        <f>IF(ISNUMBER(VLOOKUP(N$8,'Off Peak Curve Sum'!$A$7:$AG$54,18,FALSE)),VLOOKUP(N$8,'Off Peak Curve Sum'!$A$7:$AG$54,18,FALSE),0)</f>
        <v>32.71628372192383</v>
      </c>
      <c r="O18" s="252">
        <f>IF(ISNUMBER(VLOOKUP(O$8,'Off Peak Curve Sum'!$A$7:$AG$54,18,FALSE)),VLOOKUP(O$8,'Off Peak Curve Sum'!$A$7:$AG$54,18,FALSE),0)</f>
        <v>32.719999237060549</v>
      </c>
      <c r="P18" s="252">
        <f>IF(ISNUMBER(VLOOKUP(P$8,'Off Peak Curve Sum'!$A$7:$AG$54,18,FALSE)),VLOOKUP(P$8,'Off Peak Curve Sum'!$A$7:$AG$54,18,FALSE),0)</f>
        <v>32.719999237060549</v>
      </c>
      <c r="Q18" s="252">
        <f>IF(ISNUMBER(VLOOKUP(Q$8,'Off Peak Curve Sum'!$A$7:$AG$54,18,FALSE)),VLOOKUP(Q$8,'Off Peak Curve Sum'!$A$7:$AG$54,18,FALSE),0)</f>
        <v>32.719999237060549</v>
      </c>
      <c r="R18" s="252">
        <f>IF(ISNUMBER(VLOOKUP(R$8,'Off Peak Curve Sum'!$A$7:$AG$54,18,FALSE)),VLOOKUP(R$8,'Off Peak Curve Sum'!$A$7:$AG$54,18,FALSE),0)</f>
        <v>32.719999237060549</v>
      </c>
      <c r="S18" s="252">
        <f>IF(ISNUMBER(VLOOKUP(S$8,'Off Peak Curve Sum'!$A$7:$AG$54,18,FALSE)),VLOOKUP(S$8,'Off Peak Curve Sum'!$A$7:$AG$54,18,FALSE),0)</f>
        <v>32.71500198364258</v>
      </c>
      <c r="T18" s="252">
        <f>IF(ISNUMBER(VLOOKUP(T$8,'Off Peak Curve Sum'!$A$7:$AG$54,18,FALSE)),VLOOKUP(T$8,'Off Peak Curve Sum'!$A$7:$AG$54,18,FALSE),0)</f>
        <v>32.722497863769533</v>
      </c>
      <c r="U18" s="252">
        <f>IF(ISNUMBER(VLOOKUP(U$8,'Off Peak Curve Sum'!$A$7:$AG$54,18,FALSE)),VLOOKUP(U$8,'Off Peak Curve Sum'!$A$7:$AG$54,18,FALSE),0)</f>
        <v>32.719999237060549</v>
      </c>
      <c r="V18" s="252">
        <f>IF(ISNUMBER(VLOOKUP(V$8,'Off Peak Curve Sum'!$A$7:$AG$54,18,FALSE)),VLOOKUP(V$8,'Off Peak Curve Sum'!$A$7:$AG$54,18,FALSE),0)</f>
        <v>32.722501678466799</v>
      </c>
      <c r="W18" s="252">
        <f>IF(ISNUMBER(VLOOKUP(W$8,'Off Peak Curve Sum'!$A$7:$AG$54,18,FALSE)),VLOOKUP(W$8,'Off Peak Curve Sum'!$A$7:$AG$54,18,FALSE),0)</f>
        <v>32.715000076293947</v>
      </c>
      <c r="X18" s="252">
        <f>IF(ISNUMBER(VLOOKUP(X$8,'Off Peak Curve Sum'!$A$7:$AG$54,18,FALSE)),VLOOKUP(X$8,'Off Peak Curve Sum'!$A$7:$AG$54,18,FALSE),0)</f>
        <v>32.715000076293947</v>
      </c>
      <c r="Y18" s="252">
        <f>IF(ISNUMBER(VLOOKUP(Y$8,'Off Peak Curve Sum'!$A$7:$AG$54,18,FALSE)),VLOOKUP(Y$8,'Off Peak Curve Sum'!$A$7:$AG$54,18,FALSE),0)</f>
        <v>32.715000076293947</v>
      </c>
      <c r="Z18" s="252">
        <f>IF(ISNUMBER(VLOOKUP(Z$8,'Off Peak Curve Sum'!$A$7:$AG$54,18,FALSE)),VLOOKUP(Z$8,'Off Peak Curve Sum'!$A$7:$AG$54,18,FALSE),0)</f>
        <v>32.722501678466799</v>
      </c>
      <c r="AA18" s="252">
        <f>IF(ISNUMBER(VLOOKUP(AA$8,'Off Peak Curve Sum'!$A$7:$AG$54,18,FALSE)),VLOOKUP(AA$8,'Off Peak Curve Sum'!$A$7:$AG$54,18,FALSE),0)</f>
        <v>32.719999237060549</v>
      </c>
      <c r="AB18" s="252">
        <f>IF(ISNUMBER(VLOOKUP(AB$8,'Off Peak Curve Sum'!$A$7:$AG$54,18,FALSE)),VLOOKUP(AB$8,'Off Peak Curve Sum'!$A$7:$AG$54,18,FALSE),0)</f>
        <v>32.720001144409181</v>
      </c>
      <c r="AC18" s="252">
        <f>IF(ISNUMBER(VLOOKUP(AC$8,'Off Peak Curve Sum'!$A$7:$AG$54,18,FALSE)),VLOOKUP(AC$8,'Off Peak Curve Sum'!$A$7:$AG$54,18,FALSE),0)</f>
        <v>32.715000076293947</v>
      </c>
      <c r="AD18" s="252">
        <f>IF(ISNUMBER(VLOOKUP(AD$8,'Off Peak Curve Sum'!$A$7:$AG$54,18,FALSE)),VLOOKUP(AD$8,'Off Peak Curve Sum'!$A$7:$AG$54,18,FALSE),0)</f>
        <v>32.719999237060549</v>
      </c>
      <c r="AE18" s="252">
        <f>IF(ISNUMBER(VLOOKUP(AE$8,'Off Peak Curve Sum'!$A$7:$AG$54,18,FALSE)),VLOOKUP(AE$8,'Off Peak Curve Sum'!$A$7:$AG$54,18,FALSE),0)</f>
        <v>32.719999237060549</v>
      </c>
      <c r="AF18" s="252">
        <f>IF(ISNUMBER(VLOOKUP(AF$8,'Off Peak Curve Sum'!$A$7:$AG$54,18,FALSE)),VLOOKUP(AF$8,'Off Peak Curve Sum'!$A$7:$AG$54,18,FALSE),0)</f>
        <v>32.719999237060549</v>
      </c>
      <c r="AG18" s="415">
        <v>20.000609005198758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20.000609005198758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-3.75</v>
      </c>
      <c r="C28" s="73">
        <f t="shared" si="2"/>
        <v>-3.75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-1</v>
      </c>
      <c r="N28" s="73">
        <f t="shared" si="2"/>
        <v>-1</v>
      </c>
      <c r="O28" s="73">
        <f t="shared" si="2"/>
        <v>-1</v>
      </c>
      <c r="P28" s="73">
        <f t="shared" si="2"/>
        <v>-1</v>
      </c>
      <c r="Q28" s="73">
        <f t="shared" si="2"/>
        <v>-1</v>
      </c>
      <c r="R28" s="73">
        <f t="shared" si="2"/>
        <v>-1</v>
      </c>
      <c r="S28" s="73">
        <f t="shared" si="2"/>
        <v>-1</v>
      </c>
      <c r="T28" s="73">
        <f t="shared" si="2"/>
        <v>-1</v>
      </c>
      <c r="U28" s="73">
        <f t="shared" si="2"/>
        <v>-1</v>
      </c>
      <c r="V28" s="73">
        <f t="shared" si="2"/>
        <v>-1</v>
      </c>
      <c r="W28" s="73">
        <f t="shared" si="2"/>
        <v>-1</v>
      </c>
      <c r="X28" s="73">
        <f t="shared" si="2"/>
        <v>-1</v>
      </c>
      <c r="Y28" s="73">
        <f t="shared" si="2"/>
        <v>-1</v>
      </c>
      <c r="Z28" s="73">
        <f t="shared" si="2"/>
        <v>-1</v>
      </c>
      <c r="AA28" s="73">
        <f t="shared" si="2"/>
        <v>-1</v>
      </c>
      <c r="AB28" s="73">
        <f t="shared" si="2"/>
        <v>-1</v>
      </c>
      <c r="AC28" s="73">
        <f t="shared" ref="AC28:AF34" si="3">AC9-AC47</f>
        <v>-1</v>
      </c>
      <c r="AD28" s="73">
        <f t="shared" si="3"/>
        <v>-1</v>
      </c>
      <c r="AE28" s="73">
        <f t="shared" si="3"/>
        <v>-1</v>
      </c>
      <c r="AF28" s="73">
        <f t="shared" si="3"/>
        <v>-1</v>
      </c>
      <c r="AG28" s="413">
        <f t="shared" si="2"/>
        <v>-0.57692307692307665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-3.5</v>
      </c>
      <c r="C29" s="22">
        <f t="shared" si="4"/>
        <v>-3.5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-1</v>
      </c>
      <c r="N29" s="22">
        <f t="shared" si="4"/>
        <v>-1</v>
      </c>
      <c r="O29" s="22">
        <f t="shared" si="4"/>
        <v>-1</v>
      </c>
      <c r="P29" s="22">
        <f t="shared" si="4"/>
        <v>-1</v>
      </c>
      <c r="Q29" s="22">
        <f t="shared" si="4"/>
        <v>-1</v>
      </c>
      <c r="R29" s="22">
        <f t="shared" si="4"/>
        <v>-1</v>
      </c>
      <c r="S29" s="22">
        <f t="shared" si="4"/>
        <v>-1</v>
      </c>
      <c r="T29" s="22">
        <f t="shared" si="4"/>
        <v>-1</v>
      </c>
      <c r="U29" s="22">
        <f t="shared" si="4"/>
        <v>-1</v>
      </c>
      <c r="V29" s="22">
        <f t="shared" si="4"/>
        <v>-1</v>
      </c>
      <c r="W29" s="22">
        <f t="shared" si="4"/>
        <v>-1</v>
      </c>
      <c r="X29" s="22">
        <f t="shared" si="4"/>
        <v>-1</v>
      </c>
      <c r="Y29" s="22">
        <f t="shared" si="4"/>
        <v>-1</v>
      </c>
      <c r="Z29" s="22">
        <f t="shared" si="4"/>
        <v>-1</v>
      </c>
      <c r="AA29" s="22">
        <f t="shared" si="4"/>
        <v>-1</v>
      </c>
      <c r="AB29" s="22">
        <f t="shared" si="4"/>
        <v>-1</v>
      </c>
      <c r="AC29" s="22">
        <f t="shared" si="3"/>
        <v>-1</v>
      </c>
      <c r="AD29" s="22">
        <f t="shared" si="3"/>
        <v>-1</v>
      </c>
      <c r="AE29" s="22">
        <f t="shared" si="3"/>
        <v>-1</v>
      </c>
      <c r="AF29" s="22">
        <f t="shared" si="3"/>
        <v>-1</v>
      </c>
      <c r="AG29" s="105">
        <f t="shared" si="4"/>
        <v>-0.58221153846153939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-5.75</v>
      </c>
      <c r="C30" s="22">
        <f t="shared" si="5"/>
        <v>-5.75</v>
      </c>
      <c r="D30" s="22">
        <f t="shared" si="5"/>
        <v>-0.75</v>
      </c>
      <c r="E30" s="22">
        <f t="shared" si="5"/>
        <v>-0.75</v>
      </c>
      <c r="F30" s="22">
        <f t="shared" si="5"/>
        <v>-0.75</v>
      </c>
      <c r="G30" s="22">
        <f t="shared" si="5"/>
        <v>-0.75</v>
      </c>
      <c r="H30" s="22">
        <f t="shared" si="5"/>
        <v>-0.75</v>
      </c>
      <c r="I30" s="22">
        <f t="shared" si="5"/>
        <v>-0.75</v>
      </c>
      <c r="J30" s="22">
        <f t="shared" si="5"/>
        <v>-0.75</v>
      </c>
      <c r="K30" s="22">
        <f t="shared" si="5"/>
        <v>-0.75</v>
      </c>
      <c r="L30" s="22">
        <f t="shared" si="5"/>
        <v>-0.75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-1.4648557692307698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-7.8649992370605002</v>
      </c>
      <c r="C31" s="22">
        <f t="shared" si="6"/>
        <v>-7.8649992370605002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0.139855967301596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-4.4399999999999995</v>
      </c>
      <c r="C32" s="22">
        <f t="shared" si="7"/>
        <v>-4.4399999999999995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-0.52745192307692079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-4.6999999999999993</v>
      </c>
      <c r="C33" s="22">
        <f t="shared" si="8"/>
        <v>-4.6999999999999993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-0.57307692307692371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-4.6999999999999993</v>
      </c>
      <c r="C34" s="29">
        <f t="shared" si="9"/>
        <v>-4.6999999999999993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1.6699996185302766</v>
      </c>
      <c r="N37" s="252">
        <f t="shared" si="10"/>
        <v>1.6699996185302766</v>
      </c>
      <c r="O37" s="252">
        <f t="shared" si="10"/>
        <v>1.6699996185302766</v>
      </c>
      <c r="P37" s="252">
        <f t="shared" si="10"/>
        <v>1.6699996185302766</v>
      </c>
      <c r="Q37" s="252">
        <f t="shared" si="10"/>
        <v>1.6699996185302766</v>
      </c>
      <c r="R37" s="252">
        <f t="shared" si="10"/>
        <v>1.6699996185302766</v>
      </c>
      <c r="S37" s="252">
        <f t="shared" si="10"/>
        <v>1.6699996185302766</v>
      </c>
      <c r="T37" s="252">
        <f t="shared" si="10"/>
        <v>1.6699996185302766</v>
      </c>
      <c r="U37" s="252">
        <f t="shared" si="10"/>
        <v>1.6699996185302766</v>
      </c>
      <c r="V37" s="252">
        <f t="shared" si="10"/>
        <v>1.6699996185302766</v>
      </c>
      <c r="W37" s="252">
        <f t="shared" si="10"/>
        <v>1.6699996185302766</v>
      </c>
      <c r="X37" s="252">
        <f t="shared" si="10"/>
        <v>1.6699996185302766</v>
      </c>
      <c r="Y37" s="252">
        <f t="shared" si="10"/>
        <v>1.6699996185302766</v>
      </c>
      <c r="Z37" s="252">
        <f t="shared" si="10"/>
        <v>1.6699996185302766</v>
      </c>
      <c r="AA37" s="252">
        <f t="shared" si="10"/>
        <v>1.6699996185302766</v>
      </c>
      <c r="AB37" s="252">
        <f t="shared" si="10"/>
        <v>1.6699996185302766</v>
      </c>
      <c r="AC37" s="252">
        <f>AC18-AC56</f>
        <v>1.6699999237060581</v>
      </c>
      <c r="AD37" s="252">
        <f>AD18-AD56</f>
        <v>32.719999237060549</v>
      </c>
      <c r="AE37" s="252">
        <f>AE18-AE56</f>
        <v>32.719999237060549</v>
      </c>
      <c r="AF37" s="252">
        <f>AF18-AF56</f>
        <v>32.719999237060549</v>
      </c>
      <c r="AG37" s="415">
        <f t="shared" si="10"/>
        <v>-1.0487300897921159E-4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37211</v>
      </c>
      <c r="B46" s="420">
        <v>37215</v>
      </c>
      <c r="C46" s="420">
        <v>37216</v>
      </c>
      <c r="D46" s="420">
        <v>37217</v>
      </c>
      <c r="E46" s="420">
        <v>37218</v>
      </c>
      <c r="F46" s="420">
        <v>37219</v>
      </c>
      <c r="G46" s="420">
        <v>37220</v>
      </c>
      <c r="H46" s="420">
        <v>37221</v>
      </c>
      <c r="I46" s="420">
        <v>37222</v>
      </c>
      <c r="J46" s="420">
        <v>37223</v>
      </c>
      <c r="K46" s="421">
        <v>37224</v>
      </c>
      <c r="L46" s="421">
        <v>37225</v>
      </c>
      <c r="M46" s="421">
        <v>37226</v>
      </c>
      <c r="N46" s="421">
        <v>37227</v>
      </c>
      <c r="O46" s="421">
        <v>37228</v>
      </c>
      <c r="P46" s="421">
        <v>37229</v>
      </c>
      <c r="Q46" s="421">
        <v>37230</v>
      </c>
      <c r="R46" s="421">
        <v>37231</v>
      </c>
      <c r="S46" s="421">
        <v>37232</v>
      </c>
      <c r="T46" s="421">
        <v>37233</v>
      </c>
      <c r="U46" s="421">
        <v>37234</v>
      </c>
      <c r="V46" s="421">
        <v>37235</v>
      </c>
      <c r="W46" s="421">
        <v>37236</v>
      </c>
      <c r="X46" s="421">
        <v>37237</v>
      </c>
      <c r="Y46" s="421">
        <v>37238</v>
      </c>
      <c r="Z46" s="421">
        <v>37239</v>
      </c>
      <c r="AA46" s="421">
        <v>37240</v>
      </c>
      <c r="AB46" s="421">
        <v>37241</v>
      </c>
      <c r="AC46" s="421">
        <v>37242</v>
      </c>
      <c r="AD46" s="421">
        <v>37243</v>
      </c>
      <c r="AE46" s="421">
        <v>37244</v>
      </c>
      <c r="AF46" s="421">
        <v>37245</v>
      </c>
      <c r="AG46" s="421" t="s">
        <v>183</v>
      </c>
    </row>
    <row r="47" spans="1:78" ht="14.1" customHeight="1" x14ac:dyDescent="0.2">
      <c r="A47" s="256" t="s">
        <v>135</v>
      </c>
      <c r="B47" s="266">
        <v>16</v>
      </c>
      <c r="C47" s="73">
        <v>16</v>
      </c>
      <c r="D47" s="73">
        <v>16</v>
      </c>
      <c r="E47" s="73">
        <v>16</v>
      </c>
      <c r="F47" s="73">
        <v>16</v>
      </c>
      <c r="G47" s="73">
        <v>16</v>
      </c>
      <c r="H47" s="73">
        <v>16</v>
      </c>
      <c r="I47" s="73">
        <v>16</v>
      </c>
      <c r="J47" s="73">
        <v>16</v>
      </c>
      <c r="K47" s="22">
        <v>16</v>
      </c>
      <c r="L47" s="22">
        <v>16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17</v>
      </c>
      <c r="C48" s="22">
        <v>17</v>
      </c>
      <c r="D48" s="22">
        <v>17</v>
      </c>
      <c r="E48" s="22">
        <v>17</v>
      </c>
      <c r="F48" s="22">
        <v>17</v>
      </c>
      <c r="G48" s="22">
        <v>17</v>
      </c>
      <c r="H48" s="22">
        <v>17</v>
      </c>
      <c r="I48" s="22">
        <v>17</v>
      </c>
      <c r="J48" s="22">
        <v>17</v>
      </c>
      <c r="K48" s="22">
        <v>17</v>
      </c>
      <c r="L48" s="22">
        <v>17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17.043749999999999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26.5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26.5</v>
      </c>
      <c r="AD49" s="96">
        <v>26.5</v>
      </c>
      <c r="AE49" s="96">
        <v>26.5</v>
      </c>
      <c r="AF49" s="96">
        <v>26.5</v>
      </c>
      <c r="AG49" s="105">
        <v>19.695625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26</v>
      </c>
      <c r="G50" s="22">
        <v>20.174999237060501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29.556000000000001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32.5</v>
      </c>
      <c r="U50" s="22">
        <v>27.129000000000001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31</v>
      </c>
      <c r="AB50" s="96">
        <v>19.5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20.169374332427935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16.75</v>
      </c>
      <c r="C51" s="22">
        <v>16.75</v>
      </c>
      <c r="D51" s="22">
        <v>16.75</v>
      </c>
      <c r="E51" s="22">
        <v>16.75</v>
      </c>
      <c r="F51" s="22">
        <v>16.75</v>
      </c>
      <c r="G51" s="22">
        <v>16.75</v>
      </c>
      <c r="H51" s="22">
        <v>16.75</v>
      </c>
      <c r="I51" s="22">
        <v>16.75</v>
      </c>
      <c r="J51" s="22">
        <v>16.75</v>
      </c>
      <c r="K51" s="22">
        <v>16.75</v>
      </c>
      <c r="L51" s="22">
        <v>16.75</v>
      </c>
      <c r="M51" s="22">
        <v>21.75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16.594374999999999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14.5</v>
      </c>
      <c r="C52" s="22">
        <v>14.5</v>
      </c>
      <c r="D52" s="22">
        <v>14.5</v>
      </c>
      <c r="E52" s="22">
        <v>14.5</v>
      </c>
      <c r="F52" s="22">
        <v>14.5</v>
      </c>
      <c r="G52" s="22">
        <v>14.5</v>
      </c>
      <c r="H52" s="22">
        <v>14.5</v>
      </c>
      <c r="I52" s="22">
        <v>14.5</v>
      </c>
      <c r="J52" s="22">
        <v>14.5</v>
      </c>
      <c r="K52" s="22">
        <v>14.5</v>
      </c>
      <c r="L52" s="22">
        <v>14.5</v>
      </c>
      <c r="M52" s="22">
        <v>18.5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14.35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</v>
      </c>
      <c r="C53" s="22">
        <v>15</v>
      </c>
      <c r="D53" s="22">
        <v>15</v>
      </c>
      <c r="E53" s="22">
        <v>15</v>
      </c>
      <c r="F53" s="22">
        <v>15</v>
      </c>
      <c r="G53" s="22">
        <v>15</v>
      </c>
      <c r="H53" s="22">
        <v>15</v>
      </c>
      <c r="I53" s="22">
        <v>15</v>
      </c>
      <c r="J53" s="22">
        <v>15</v>
      </c>
      <c r="K53" s="22">
        <v>15</v>
      </c>
      <c r="L53" s="22">
        <v>15</v>
      </c>
      <c r="M53" s="22">
        <v>19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14.85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19.995443344116211</v>
      </c>
      <c r="C56" s="22">
        <v>19.995443344116211</v>
      </c>
      <c r="D56" s="22">
        <v>19.995443344116211</v>
      </c>
      <c r="E56" s="22">
        <v>20.000303268432617</v>
      </c>
      <c r="F56" s="22">
        <v>20.004262924194336</v>
      </c>
      <c r="G56" s="22">
        <v>20.002470016479492</v>
      </c>
      <c r="H56" s="22">
        <v>19.995857238769531</v>
      </c>
      <c r="I56" s="22">
        <v>20.004755020141602</v>
      </c>
      <c r="J56" s="22">
        <v>20.004755020141602</v>
      </c>
      <c r="K56" s="22">
        <v>20.004755020141602</v>
      </c>
      <c r="L56" s="22">
        <v>20.002511978149414</v>
      </c>
      <c r="M56" s="22">
        <v>31.0474552154541</v>
      </c>
      <c r="N56" s="22">
        <v>31.046284103393553</v>
      </c>
      <c r="O56" s="22">
        <v>31.049999618530272</v>
      </c>
      <c r="P56" s="22">
        <v>31.049999618530272</v>
      </c>
      <c r="Q56" s="22">
        <v>31.049999618530272</v>
      </c>
      <c r="R56" s="22">
        <v>31.049999618530272</v>
      </c>
      <c r="S56" s="22">
        <v>31.045002365112303</v>
      </c>
      <c r="T56" s="22">
        <v>31.052498245239256</v>
      </c>
      <c r="U56" s="22">
        <v>31.049999618530272</v>
      </c>
      <c r="V56" s="22">
        <v>31.052502059936522</v>
      </c>
      <c r="W56" s="97">
        <v>31.04500045776367</v>
      </c>
      <c r="X56" s="96">
        <v>31.04500045776367</v>
      </c>
      <c r="Y56" s="96">
        <v>31.04500045776367</v>
      </c>
      <c r="Z56" s="96">
        <v>31.052502059936522</v>
      </c>
      <c r="AA56" s="96">
        <v>31.049999618530272</v>
      </c>
      <c r="AB56" s="96">
        <v>31.050001525878905</v>
      </c>
      <c r="AC56" s="96">
        <v>31.045000152587889</v>
      </c>
      <c r="AD56" s="96">
        <v>0</v>
      </c>
      <c r="AE56" s="96">
        <v>0</v>
      </c>
      <c r="AF56" s="96">
        <v>0</v>
      </c>
      <c r="AG56" s="105">
        <v>20.000713878207737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0.8" thickBot="1" x14ac:dyDescent="0.25"/>
    <row r="97" spans="1:52" ht="10.8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0.8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0.8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/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5" width="9.125" style="234"/>
    <col min="6" max="6" width="10" style="152" customWidth="1"/>
    <col min="7" max="8" width="0" style="152" hidden="1" customWidth="1"/>
    <col min="9" max="9" width="10.75" style="152" customWidth="1"/>
    <col min="10" max="11" width="0" style="152" hidden="1" customWidth="1"/>
    <col min="12" max="13" width="9.125" style="152"/>
    <col min="14" max="14" width="10.25" style="152" customWidth="1"/>
    <col min="15" max="16" width="0" style="152" hidden="1" customWidth="1"/>
    <col min="17" max="17" width="10" style="152" customWidth="1"/>
    <col min="18" max="18" width="10.625" style="152" customWidth="1"/>
    <col min="19" max="21" width="9.125" style="234" hidden="1" customWidth="1"/>
    <col min="22" max="26" width="9.125" style="234"/>
    <col min="27" max="27" width="0" style="234" hidden="1" customWidth="1"/>
    <col min="28" max="28" width="15" style="234" bestFit="1" customWidth="1"/>
    <col min="29" max="16384" width="9.1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5">
      <c r="A8" s="372">
        <f>+'Power Price PRINT'!A6</f>
        <v>37214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5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0.8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0.8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0.8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0.8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0.8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0.8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65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6414.8681055155876</v>
      </c>
      <c r="D16" s="345">
        <f ca="1">+'Power Price PRINT'!D67</f>
        <v>12157.744176542705</v>
      </c>
      <c r="E16" s="406">
        <f ca="1">+'Power Price PRINT'!E67</f>
        <v>9286.3061410291466</v>
      </c>
      <c r="F16" s="345">
        <f>+'Power Price PRINT'!G67</f>
        <v>11351.351351351352</v>
      </c>
      <c r="G16" s="345">
        <f>+'Power Price PRINT'!G67</f>
        <v>11351.351351351352</v>
      </c>
      <c r="H16" s="345">
        <f>+'Power Price PRINT'!H67</f>
        <v>11006.289308176101</v>
      </c>
      <c r="I16" s="345">
        <f>+'Power Price PRINT'!H67</f>
        <v>11006.289308176101</v>
      </c>
      <c r="J16" s="345">
        <f>+'Power Price PRINT'!J67</f>
        <v>11914.217633042095</v>
      </c>
      <c r="K16" s="345">
        <f>+'Power Price PRINT'!K67</f>
        <v>11164.274322169058</v>
      </c>
      <c r="L16" s="345">
        <f>+'Power Price PRINT'!J67</f>
        <v>11914.217633042095</v>
      </c>
      <c r="M16" s="345">
        <f>+'Power Price PRINT'!N67</f>
        <v>10714.060067989243</v>
      </c>
      <c r="N16" s="345">
        <f>+'Power Price PRINT'!O67</f>
        <v>16845.012560290717</v>
      </c>
      <c r="O16" s="345">
        <f>+'Power Price PRINT'!P67</f>
        <v>16091.508336564559</v>
      </c>
      <c r="P16" s="345">
        <f>+'Power Price PRINT'!Q67</f>
        <v>18688.024408848207</v>
      </c>
      <c r="Q16" s="345">
        <f>+'Power Price PRINT'!S67</f>
        <v>11418.026382873315</v>
      </c>
      <c r="R16" s="345">
        <f>+'Power Price PRINT'!W67</f>
        <v>12208.15955062047</v>
      </c>
      <c r="S16" s="345">
        <f>+'Power Price PRINT'!T67</f>
        <v>13361.462728551334</v>
      </c>
      <c r="T16" s="345">
        <f>+'Power Price PRINT'!U67</f>
        <v>11104.256631708822</v>
      </c>
      <c r="U16" s="345">
        <f>+'Power Price PRINT'!V67</f>
        <v>9788.3597883597886</v>
      </c>
      <c r="V16" s="406">
        <f>+'Power Price PRINT'!X67</f>
        <v>11850.077313413331</v>
      </c>
      <c r="W16" s="345">
        <f>+'Power Price PRINT'!Y67</f>
        <v>11359.271123204608</v>
      </c>
      <c r="X16" s="345">
        <f>+'Power Price PRINT'!Z67</f>
        <v>10947.100687999115</v>
      </c>
      <c r="Y16" s="345">
        <f>+'Power Price PRINT'!AA67</f>
        <v>10559.434882258885</v>
      </c>
      <c r="Z16" s="345">
        <f>+'Power Price PRINT'!AB67</f>
        <v>10472.342609489053</v>
      </c>
      <c r="AA16" s="345">
        <f>+'Power Price PRINT'!AB67</f>
        <v>10472.342609489053</v>
      </c>
      <c r="AB16" s="365">
        <f ca="1">+'Power Price PRINT'!AC67</f>
        <v>10954.670329716373</v>
      </c>
    </row>
    <row r="17" spans="1:28" ht="13.65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7121.038564337533</v>
      </c>
      <c r="D17" s="339">
        <f ca="1">+'Power Price PRINT'!D68</f>
        <v>12593.671940049959</v>
      </c>
      <c r="E17" s="407">
        <f ca="1">+'Power Price PRINT'!E68</f>
        <v>9857.3552521937454</v>
      </c>
      <c r="F17" s="339">
        <f>+'Power Price PRINT'!G68</f>
        <v>11842.105263157893</v>
      </c>
      <c r="G17" s="339">
        <f>+'Power Price PRINT'!G68</f>
        <v>11842.105263157893</v>
      </c>
      <c r="H17" s="339">
        <f>+'Power Price PRINT'!H68</f>
        <v>10949.03988183161</v>
      </c>
      <c r="I17" s="339">
        <f>+'Power Price PRINT'!H68</f>
        <v>10949.03988183161</v>
      </c>
      <c r="J17" s="339">
        <f>+'Power Price PRINT'!J68</f>
        <v>11202.389843166544</v>
      </c>
      <c r="K17" s="339">
        <f>+'Power Price PRINT'!K68</f>
        <v>11481.056257175662</v>
      </c>
      <c r="L17" s="339">
        <f>+'Power Price PRINT'!J68</f>
        <v>11202.389843166544</v>
      </c>
      <c r="M17" s="339">
        <f>+'Power Price PRINT'!N68</f>
        <v>11167.863991920902</v>
      </c>
      <c r="N17" s="339">
        <f>+'Power Price PRINT'!O68</f>
        <v>15894.072899958504</v>
      </c>
      <c r="O17" s="339">
        <f>+'Power Price PRINT'!P68</f>
        <v>15218.878248974006</v>
      </c>
      <c r="P17" s="339">
        <f>+'Power Price PRINT'!Q68</f>
        <v>17357.600269632625</v>
      </c>
      <c r="Q17" s="339">
        <f>+'Power Price PRINT'!S68</f>
        <v>11599.687274852286</v>
      </c>
      <c r="R17" s="339">
        <f>+'Power Price PRINT'!W68</f>
        <v>12109.193192481289</v>
      </c>
      <c r="S17" s="339">
        <f>+'Power Price PRINT'!T68</f>
        <v>13004.334778259419</v>
      </c>
      <c r="T17" s="339">
        <f>+'Power Price PRINT'!U68</f>
        <v>11171.497584541061</v>
      </c>
      <c r="U17" s="339">
        <f>+'Power Price PRINT'!V68</f>
        <v>10623.229461756373</v>
      </c>
      <c r="V17" s="407">
        <f>+'Power Price PRINT'!X68</f>
        <v>11857.70425693887</v>
      </c>
      <c r="W17" s="339">
        <f>+'Power Price PRINT'!Y68</f>
        <v>11168.757729187828</v>
      </c>
      <c r="X17" s="339">
        <f>+'Power Price PRINT'!Z68</f>
        <v>10991.304608594932</v>
      </c>
      <c r="Y17" s="339">
        <f>+'Power Price PRINT'!AA68</f>
        <v>10882.750693384887</v>
      </c>
      <c r="Z17" s="339">
        <f>+'Power Price PRINT'!AB68</f>
        <v>11101.54841540943</v>
      </c>
      <c r="AA17" s="339">
        <f>+'Power Price PRINT'!AB68</f>
        <v>11101.54841540943</v>
      </c>
      <c r="AB17" s="366">
        <f ca="1">+'Power Price PRINT'!AC68</f>
        <v>11138.37344974157</v>
      </c>
    </row>
    <row r="18" spans="1:28" ht="13.65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7301.8458197611299</v>
      </c>
      <c r="D18" s="339">
        <f ca="1">+'Power Price PRINT'!D69</f>
        <v>12517.799352750812</v>
      </c>
      <c r="E18" s="407">
        <f ca="1">+'Power Price PRINT'!E69</f>
        <v>9909.8225862559702</v>
      </c>
      <c r="F18" s="339">
        <f>+'Power Price PRINT'!G69</f>
        <v>12216.117216117216</v>
      </c>
      <c r="G18" s="339">
        <f>+'Power Price PRINT'!G69</f>
        <v>12216.117216117216</v>
      </c>
      <c r="H18" s="339">
        <f>+'Power Price PRINT'!H69</f>
        <v>11606.180380883938</v>
      </c>
      <c r="I18" s="339">
        <f>+'Power Price PRINT'!H69</f>
        <v>11606.180380883938</v>
      </c>
      <c r="J18" s="339">
        <f>+'Power Price PRINT'!J69</f>
        <v>11556.689755741887</v>
      </c>
      <c r="K18" s="339">
        <f>+'Power Price PRINT'!K69</f>
        <v>10491.391678622667</v>
      </c>
      <c r="L18" s="339">
        <f>+'Power Price PRINT'!J69</f>
        <v>11556.689755741887</v>
      </c>
      <c r="M18" s="339">
        <f>+'Power Price PRINT'!N69</f>
        <v>10785.541396021725</v>
      </c>
      <c r="N18" s="339">
        <f>+'Power Price PRINT'!O69</f>
        <v>15599.63340227441</v>
      </c>
      <c r="O18" s="339">
        <f>+'Power Price PRINT'!P69</f>
        <v>15160.987808690214</v>
      </c>
      <c r="P18" s="339">
        <f>+'Power Price PRINT'!Q69</f>
        <v>16835.793357933577</v>
      </c>
      <c r="Q18" s="339">
        <f>+'Power Price PRINT'!S69</f>
        <v>11095.576456046836</v>
      </c>
      <c r="R18" s="339">
        <f>+'Power Price PRINT'!W69</f>
        <v>12143.289767847667</v>
      </c>
      <c r="S18" s="339">
        <f>+'Power Price PRINT'!T69</f>
        <v>11727.244485865174</v>
      </c>
      <c r="T18" s="339">
        <f>+'Power Price PRINT'!U69</f>
        <v>11112.704330369945</v>
      </c>
      <c r="U18" s="339">
        <f>+'Power Price PRINT'!V69</f>
        <v>10446.780551905387</v>
      </c>
      <c r="V18" s="407">
        <f>+'Power Price PRINT'!X69</f>
        <v>11225.818557087909</v>
      </c>
      <c r="W18" s="339">
        <f>+'Power Price PRINT'!Y69</f>
        <v>10603.41411560684</v>
      </c>
      <c r="X18" s="339">
        <f>+'Power Price PRINT'!Z69</f>
        <v>10494.291065618047</v>
      </c>
      <c r="Y18" s="339">
        <f>+'Power Price PRINT'!AA69</f>
        <v>10079.356404068547</v>
      </c>
      <c r="Z18" s="339">
        <f>+'Power Price PRINT'!AB69</f>
        <v>9760.5757056430248</v>
      </c>
      <c r="AA18" s="339">
        <f>+'Power Price PRINT'!AB69</f>
        <v>9760.5757056430248</v>
      </c>
      <c r="AB18" s="366">
        <f ca="1">+'Power Price PRINT'!AC69</f>
        <v>10602.366886018286</v>
      </c>
    </row>
    <row r="19" spans="1:28" ht="13.65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6875.7060422735585</v>
      </c>
      <c r="D19" s="339">
        <f ca="1">+'Power Price PRINT'!D70</f>
        <v>11961.618690029201</v>
      </c>
      <c r="E19" s="407">
        <f ca="1">+'Power Price PRINT'!E70</f>
        <v>9418.6623661513804</v>
      </c>
      <c r="F19" s="339">
        <f>+'Power Price PRINT'!G70</f>
        <v>11769.087523277469</v>
      </c>
      <c r="G19" s="339">
        <f>+'Power Price PRINT'!G70</f>
        <v>11769.087523277469</v>
      </c>
      <c r="H19" s="339">
        <f>+'Power Price PRINT'!H70</f>
        <v>11418.621700879765</v>
      </c>
      <c r="I19" s="339">
        <f>+'Power Price PRINT'!H70</f>
        <v>11418.621700879765</v>
      </c>
      <c r="J19" s="339">
        <f>+'Power Price PRINT'!J70</f>
        <v>11452.928094885099</v>
      </c>
      <c r="K19" s="339">
        <f>+'Power Price PRINT'!K70</f>
        <v>10472.610096670247</v>
      </c>
      <c r="L19" s="339">
        <f>+'Power Price PRINT'!J70</f>
        <v>11452.928094885099</v>
      </c>
      <c r="M19" s="339">
        <f>+'Power Price PRINT'!N70</f>
        <v>10872.850064461216</v>
      </c>
      <c r="N19" s="339">
        <f>+'Power Price PRINT'!O70</f>
        <v>15706.553540271549</v>
      </c>
      <c r="O19" s="339">
        <f>+'Power Price PRINT'!P70</f>
        <v>15100.671140939594</v>
      </c>
      <c r="P19" s="339">
        <f>+'Power Price PRINT'!Q70</f>
        <v>17179.165359272039</v>
      </c>
      <c r="Q19" s="339">
        <f>+'Power Price PRINT'!S70</f>
        <v>11207.157830461161</v>
      </c>
      <c r="R19" s="339">
        <f>+'Power Price PRINT'!W70</f>
        <v>12071.199792372709</v>
      </c>
      <c r="S19" s="339">
        <f>+'Power Price PRINT'!T70</f>
        <v>11931.099873577748</v>
      </c>
      <c r="T19" s="339">
        <f>+'Power Price PRINT'!U70</f>
        <v>10866.351271437019</v>
      </c>
      <c r="U19" s="339">
        <f>+'Power Price PRINT'!V70</f>
        <v>10824.022346368714</v>
      </c>
      <c r="V19" s="407">
        <f>+'Power Price PRINT'!X70</f>
        <v>11577.812387684196</v>
      </c>
      <c r="W19" s="339">
        <f>+'Power Price PRINT'!Y70</f>
        <v>10867.873243568481</v>
      </c>
      <c r="X19" s="339">
        <f>+'Power Price PRINT'!Z70</f>
        <v>10817.004842225377</v>
      </c>
      <c r="Y19" s="339">
        <f>+'Power Price PRINT'!AA70</f>
        <v>10363.895047275688</v>
      </c>
      <c r="Z19" s="339">
        <f>+'Power Price PRINT'!AB70</f>
        <v>9992.9379024504742</v>
      </c>
      <c r="AA19" s="339">
        <f>+'Power Price PRINT'!AB70</f>
        <v>9992.9379024504742</v>
      </c>
      <c r="AB19" s="366">
        <f ca="1">+'Power Price PRINT'!AC70</f>
        <v>10729.912225961187</v>
      </c>
    </row>
    <row r="20" spans="1:28" ht="13.65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7269.3032015065901</v>
      </c>
      <c r="D20" s="339">
        <f ca="1">+'Power Price PRINT'!D71</f>
        <v>12015.018773466832</v>
      </c>
      <c r="E20" s="407">
        <f ca="1">+'Power Price PRINT'!E71</f>
        <v>9642.1609874867117</v>
      </c>
      <c r="F20" s="339">
        <f>+'Power Price PRINT'!G71</f>
        <v>11769.087523277469</v>
      </c>
      <c r="G20" s="339">
        <f>+'Power Price PRINT'!G71</f>
        <v>11769.087523277469</v>
      </c>
      <c r="H20" s="339">
        <f>+'Power Price PRINT'!H71</f>
        <v>11418.621700879765</v>
      </c>
      <c r="I20" s="339">
        <f>+'Power Price PRINT'!H71</f>
        <v>11418.621700879765</v>
      </c>
      <c r="J20" s="339">
        <f>+'Power Price PRINT'!J71</f>
        <v>11452.928094885099</v>
      </c>
      <c r="K20" s="339">
        <f>+'Power Price PRINT'!K71</f>
        <v>10472.610096670247</v>
      </c>
      <c r="L20" s="339">
        <f>+'Power Price PRINT'!J71</f>
        <v>11452.928094885099</v>
      </c>
      <c r="M20" s="339">
        <f>+'Power Price PRINT'!N71</f>
        <v>11905.367378938376</v>
      </c>
      <c r="N20" s="339">
        <f>+'Power Price PRINT'!O71</f>
        <v>15811.145110191015</v>
      </c>
      <c r="O20" s="339">
        <f>+'Power Price PRINT'!P71</f>
        <v>15100.671140939594</v>
      </c>
      <c r="P20" s="339">
        <f>+'Power Price PRINT'!Q71</f>
        <v>17492.940069030436</v>
      </c>
      <c r="Q20" s="339">
        <f>+'Power Price PRINT'!S71</f>
        <v>11207.157830461161</v>
      </c>
      <c r="R20" s="339">
        <f>+'Power Price PRINT'!W71</f>
        <v>12260.717939772148</v>
      </c>
      <c r="S20" s="339">
        <f>+'Power Price PRINT'!T71</f>
        <v>11931.099873577748</v>
      </c>
      <c r="T20" s="339">
        <f>+'Power Price PRINT'!U71</f>
        <v>10866.351271437019</v>
      </c>
      <c r="U20" s="339">
        <f>+'Power Price PRINT'!V71</f>
        <v>10824.022346368714</v>
      </c>
      <c r="V20" s="407">
        <f>+'Power Price PRINT'!X71</f>
        <v>11955.060367663697</v>
      </c>
      <c r="W20" s="339">
        <f>+'Power Price PRINT'!Y71</f>
        <v>11168.308668383504</v>
      </c>
      <c r="X20" s="339">
        <f>+'Power Price PRINT'!Z71</f>
        <v>11158.554841981559</v>
      </c>
      <c r="Y20" s="339">
        <f>+'Power Price PRINT'!AA71</f>
        <v>10689.713997610315</v>
      </c>
      <c r="Z20" s="339">
        <f>+'Power Price PRINT'!AB71</f>
        <v>10300.828237490499</v>
      </c>
      <c r="AA20" s="339">
        <f>+'Power Price PRINT'!AB71</f>
        <v>10300.828237490499</v>
      </c>
      <c r="AB20" s="366">
        <f ca="1">+'Power Price PRINT'!AC71</f>
        <v>11025.049291484062</v>
      </c>
    </row>
    <row r="21" spans="1:28" ht="13.65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7416.356877323421</v>
      </c>
      <c r="D21" s="339">
        <f ca="1">+'Power Price PRINT'!D72</f>
        <v>12172.71474506201</v>
      </c>
      <c r="E21" s="407">
        <f ca="1">+'Power Price PRINT'!E72</f>
        <v>9794.5358111927162</v>
      </c>
      <c r="F21" s="339">
        <f>+'Power Price PRINT'!G72</f>
        <v>11943.319838056679</v>
      </c>
      <c r="G21" s="339">
        <f>+'Power Price PRINT'!G72</f>
        <v>11943.319838056679</v>
      </c>
      <c r="H21" s="339">
        <f>+'Power Price PRINT'!H72</f>
        <v>11350.177654954599</v>
      </c>
      <c r="I21" s="339">
        <f>+'Power Price PRINT'!H72</f>
        <v>11350.177654954599</v>
      </c>
      <c r="J21" s="339">
        <f>+'Power Price PRINT'!J72</f>
        <v>11372.626582278483</v>
      </c>
      <c r="K21" s="339">
        <f>+'Power Price PRINT'!K72</f>
        <v>11679.420056383407</v>
      </c>
      <c r="L21" s="339">
        <f>+'Power Price PRINT'!J72</f>
        <v>11372.626582278483</v>
      </c>
      <c r="M21" s="339">
        <f>+'Power Price PRINT'!N72</f>
        <v>13496.993894150046</v>
      </c>
      <c r="N21" s="339">
        <f>+'Power Price PRINT'!O72</f>
        <v>20036.674240064793</v>
      </c>
      <c r="O21" s="339">
        <f>+'Power Price PRINT'!P72</f>
        <v>20402.406919894696</v>
      </c>
      <c r="P21" s="339">
        <f>+'Power Price PRINT'!Q72</f>
        <v>22205.773501110289</v>
      </c>
      <c r="Q21" s="339">
        <f>+'Power Price PRINT'!S72</f>
        <v>11742.257358518575</v>
      </c>
      <c r="R21" s="339">
        <f>+'Power Price PRINT'!W72</f>
        <v>13323.674928003864</v>
      </c>
      <c r="S21" s="339">
        <f>+'Power Price PRINT'!T72</f>
        <v>13186.613313932339</v>
      </c>
      <c r="T21" s="339">
        <f>+'Power Price PRINT'!U72</f>
        <v>11167.26442777959</v>
      </c>
      <c r="U21" s="339">
        <f>+'Power Price PRINT'!V72</f>
        <v>10872.894333843798</v>
      </c>
      <c r="V21" s="407">
        <f>+'Power Price PRINT'!X72</f>
        <v>12627.229820408038</v>
      </c>
      <c r="W21" s="339">
        <f>+'Power Price PRINT'!Y72</f>
        <v>11682.399735506533</v>
      </c>
      <c r="X21" s="339">
        <f>+'Power Price PRINT'!Z72</f>
        <v>11617.756883118302</v>
      </c>
      <c r="Y21" s="339">
        <f>+'Power Price PRINT'!AA72</f>
        <v>11064.58099244653</v>
      </c>
      <c r="Z21" s="339">
        <f>+'Power Price PRINT'!AB72</f>
        <v>10688.917817628277</v>
      </c>
      <c r="AA21" s="339">
        <f>+'Power Price PRINT'!AB72</f>
        <v>10688.917817628277</v>
      </c>
      <c r="AB21" s="366">
        <f ca="1">+'Power Price PRINT'!AC72</f>
        <v>11542.727998329179</v>
      </c>
    </row>
    <row r="22" spans="1:28" ht="13.65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7788.1040892193323</v>
      </c>
      <c r="D22" s="341">
        <f ca="1">+'Power Price PRINT'!D73</f>
        <v>12632.062471290768</v>
      </c>
      <c r="E22" s="408">
        <f ca="1">+'Power Price PRINT'!E73</f>
        <v>10210.08328025505</v>
      </c>
      <c r="F22" s="341">
        <f>+'Power Price PRINT'!G73</f>
        <v>12550.607287449391</v>
      </c>
      <c r="G22" s="341">
        <f>+'Power Price PRINT'!G73</f>
        <v>12550.607287449391</v>
      </c>
      <c r="H22" s="341">
        <f>+'Power Price PRINT'!H73</f>
        <v>11843.663639952625</v>
      </c>
      <c r="I22" s="341">
        <f>+'Power Price PRINT'!H73</f>
        <v>11843.663639952625</v>
      </c>
      <c r="J22" s="341">
        <f>+'Power Price PRINT'!J73</f>
        <v>11867.088607594937</v>
      </c>
      <c r="K22" s="341">
        <f>+'Power Price PRINT'!K73</f>
        <v>12484.897301651228</v>
      </c>
      <c r="L22" s="341">
        <f>+'Power Price PRINT'!J73</f>
        <v>11867.088607594937</v>
      </c>
      <c r="M22" s="341">
        <f>+'Power Price PRINT'!N73</f>
        <v>14809.625318771612</v>
      </c>
      <c r="N22" s="341">
        <f>+'Power Price PRINT'!O73</f>
        <v>23007.590823449413</v>
      </c>
      <c r="O22" s="341">
        <f>+'Power Price PRINT'!P73</f>
        <v>23034.975554719818</v>
      </c>
      <c r="P22" s="341">
        <f>+'Power Price PRINT'!Q73</f>
        <v>25906.735751295335</v>
      </c>
      <c r="Q22" s="341">
        <f>+'Power Price PRINT'!S73</f>
        <v>12466.951380983677</v>
      </c>
      <c r="R22" s="341">
        <f>+'Power Price PRINT'!W73</f>
        <v>14424.254509700275</v>
      </c>
      <c r="S22" s="341">
        <f>+'Power Price PRINT'!T73</f>
        <v>14096.03492178974</v>
      </c>
      <c r="T22" s="341">
        <f>+'Power Price PRINT'!U73</f>
        <v>11819.367460058687</v>
      </c>
      <c r="U22" s="341">
        <f>+'Power Price PRINT'!V73</f>
        <v>11485.451761102602</v>
      </c>
      <c r="V22" s="408">
        <f>+'Power Price PRINT'!X73</f>
        <v>13653.211092178473</v>
      </c>
      <c r="W22" s="341">
        <f>+'Power Price PRINT'!Y73</f>
        <v>12599.854233139946</v>
      </c>
      <c r="X22" s="341">
        <f>+'Power Price PRINT'!Z73</f>
        <v>12535.969844022218</v>
      </c>
      <c r="Y22" s="341">
        <f>+'Power Price PRINT'!AA73</f>
        <v>11888.882497389071</v>
      </c>
      <c r="Z22" s="341">
        <f>+'Power Price PRINT'!AB73</f>
        <v>11428.041307764657</v>
      </c>
      <c r="AA22" s="341">
        <f>+'Power Price PRINT'!AB73</f>
        <v>11428.041307764657</v>
      </c>
      <c r="AB22" s="367">
        <f ca="1">+'Power Price PRINT'!AC73</f>
        <v>12391.470966349954</v>
      </c>
    </row>
    <row r="23" spans="1:28" ht="13.65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65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65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65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0.8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-419.66426858513205</v>
      </c>
      <c r="D30" s="339">
        <f ca="1">'Power Price PRINT'!D87</f>
        <v>-750.88952002058068</v>
      </c>
      <c r="E30" s="339">
        <f ca="1">'Power Price PRINT'!E87</f>
        <v>-585.276894302855</v>
      </c>
      <c r="F30" s="339">
        <f>'Power Price PRINT'!G87</f>
        <v>-474.83126691047255</v>
      </c>
      <c r="G30" s="339">
        <f>'Power Price PRINT'!G87</f>
        <v>-474.83126691047255</v>
      </c>
      <c r="H30" s="339">
        <f>'Power Price PRINT'!H87</f>
        <v>-1043.0465552015066</v>
      </c>
      <c r="I30" s="339">
        <f>'Power Price PRINT'!H87</f>
        <v>-1043.0465552015066</v>
      </c>
      <c r="J30" s="339">
        <f>'Power Price PRINT'!J87</f>
        <v>-932.43815814876871</v>
      </c>
      <c r="K30" s="339">
        <f>'Power Price PRINT'!K87</f>
        <v>-315.84047897895289</v>
      </c>
      <c r="L30" s="339">
        <f>'Power Price PRINT'!J87</f>
        <v>-932.43815814876871</v>
      </c>
      <c r="M30" s="339">
        <f>'Power Price PRINT'!N87</f>
        <v>-423.57741897268897</v>
      </c>
      <c r="N30" s="339">
        <f>'Power Price PRINT'!O87</f>
        <v>-655.17266050240505</v>
      </c>
      <c r="O30" s="339">
        <f>'Power Price PRINT'!P87</f>
        <v>-595.02324865593982</v>
      </c>
      <c r="P30" s="339">
        <f>'Power Price PRINT'!Q87</f>
        <v>-827.97871371229485</v>
      </c>
      <c r="Q30" s="339">
        <f>'Power Price PRINT'!S87</f>
        <v>-243.2485742311419</v>
      </c>
      <c r="R30" s="339">
        <f>'Power Price PRINT'!W87</f>
        <v>-628.71910566116276</v>
      </c>
      <c r="S30" s="339">
        <f>'Power Price PRINT'!T87</f>
        <v>-273.26995892624109</v>
      </c>
      <c r="T30" s="339">
        <f>'Power Price PRINT'!U87</f>
        <v>-330.58046102300796</v>
      </c>
      <c r="U30" s="339">
        <f>'Power Price PRINT'!V87</f>
        <v>-125.89530274417666</v>
      </c>
      <c r="V30" s="339">
        <f>'Power Price PRINT'!X87</f>
        <v>-122.33939322593505</v>
      </c>
      <c r="W30" s="339">
        <f>'Power Price PRINT'!Y87</f>
        <v>-26.578855171519535</v>
      </c>
      <c r="X30" s="339">
        <f>'Power Price PRINT'!Z87</f>
        <v>12.236319288202139</v>
      </c>
      <c r="Y30" s="339">
        <f>'Power Price PRINT'!AA87</f>
        <v>44.244678128963642</v>
      </c>
      <c r="Z30" s="339">
        <f>'Power Price PRINT'!AB87</f>
        <v>67.592899575352931</v>
      </c>
      <c r="AA30" s="339">
        <f>'Power Price PRINT'!AB87</f>
        <v>67.592899575352931</v>
      </c>
      <c r="AB30" s="339">
        <f ca="1">'Power Price PRINT'!AC87</f>
        <v>-176.97719305270766</v>
      </c>
    </row>
    <row r="31" spans="1:28" ht="10.8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-439.09889270714029</v>
      </c>
      <c r="D31" s="339">
        <f ca="1">'Power Price PRINT'!D88</f>
        <v>-657.07560373474735</v>
      </c>
      <c r="E31" s="339">
        <f ca="1">'Power Price PRINT'!E88</f>
        <v>-548.08724822094518</v>
      </c>
      <c r="F31" s="339">
        <f>'Power Price PRINT'!G88</f>
        <v>-624.07177588346713</v>
      </c>
      <c r="G31" s="339">
        <f>'Power Price PRINT'!G88</f>
        <v>-624.07177588346713</v>
      </c>
      <c r="H31" s="339">
        <f>'Power Price PRINT'!H88</f>
        <v>-1085.1806504877804</v>
      </c>
      <c r="I31" s="339">
        <f>'Power Price PRINT'!H88</f>
        <v>-1085.1806504877804</v>
      </c>
      <c r="J31" s="339">
        <f>'Power Price PRINT'!J88</f>
        <v>-950.3879346112335</v>
      </c>
      <c r="K31" s="339">
        <f>'Power Price PRINT'!K88</f>
        <v>-265.2240873818937</v>
      </c>
      <c r="L31" s="339">
        <f>'Power Price PRINT'!J88</f>
        <v>-950.3879346112335</v>
      </c>
      <c r="M31" s="339">
        <f>'Power Price PRINT'!N88</f>
        <v>-373.59685862788137</v>
      </c>
      <c r="N31" s="339">
        <f>'Power Price PRINT'!O88</f>
        <v>-472.73958076691633</v>
      </c>
      <c r="O31" s="339">
        <f>'Power Price PRINT'!P88</f>
        <v>-422.41476458178113</v>
      </c>
      <c r="P31" s="339">
        <f>'Power Price PRINT'!Q88</f>
        <v>-609.54552092179074</v>
      </c>
      <c r="Q31" s="339">
        <f>'Power Price PRINT'!S88</f>
        <v>-222.46194122769703</v>
      </c>
      <c r="R31" s="339">
        <f>'Power Price PRINT'!W88</f>
        <v>-621.40645693416445</v>
      </c>
      <c r="S31" s="339">
        <f>'Power Price PRINT'!T88</f>
        <v>-229.46230351865961</v>
      </c>
      <c r="T31" s="339">
        <f>'Power Price PRINT'!U88</f>
        <v>-306.92298478859993</v>
      </c>
      <c r="U31" s="339">
        <f>'Power Price PRINT'!V88</f>
        <v>-131.00053537583153</v>
      </c>
      <c r="V31" s="339">
        <f>'Power Price PRINT'!X88</f>
        <v>-111.35960077481104</v>
      </c>
      <c r="W31" s="339">
        <f>'Power Price PRINT'!Y88</f>
        <v>-24.382207368278614</v>
      </c>
      <c r="X31" s="339">
        <f>'Power Price PRINT'!Z88</f>
        <v>11.66136674156769</v>
      </c>
      <c r="Y31" s="339">
        <f>'Power Price PRINT'!AA88</f>
        <v>43.919027380447005</v>
      </c>
      <c r="Z31" s="339">
        <f>'Power Price PRINT'!AB88</f>
        <v>69.870434125692555</v>
      </c>
      <c r="AA31" s="339">
        <f>'Power Price PRINT'!AB88</f>
        <v>69.870434125692555</v>
      </c>
      <c r="AB31" s="339">
        <f ca="1">'Power Price PRINT'!AC88</f>
        <v>-168.5406692929264</v>
      </c>
    </row>
    <row r="32" spans="1:28" ht="10.8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-108.57763300759962</v>
      </c>
      <c r="D32" s="339">
        <f ca="1">'Power Price PRINT'!D89</f>
        <v>-310.60787220813836</v>
      </c>
      <c r="E32" s="339">
        <f ca="1">'Power Price PRINT'!E89</f>
        <v>-209.59275260787035</v>
      </c>
      <c r="F32" s="339">
        <f>'Power Price PRINT'!G89</f>
        <v>-236.92560882643374</v>
      </c>
      <c r="G32" s="339">
        <f>'Power Price PRINT'!G89</f>
        <v>-236.92560882643374</v>
      </c>
      <c r="H32" s="339">
        <f>'Power Price PRINT'!H89</f>
        <v>-386.43954531532472</v>
      </c>
      <c r="I32" s="339">
        <f>'Power Price PRINT'!H89</f>
        <v>-386.43954531532472</v>
      </c>
      <c r="J32" s="339">
        <f>'Power Price PRINT'!J89</f>
        <v>-396.98973622673475</v>
      </c>
      <c r="K32" s="339">
        <f>'Power Price PRINT'!K89</f>
        <v>-228.13842416734587</v>
      </c>
      <c r="L32" s="339">
        <f>'Power Price PRINT'!J89</f>
        <v>-396.98973622673475</v>
      </c>
      <c r="M32" s="339">
        <f>'Power Price PRINT'!N89</f>
        <v>-221.02546077745865</v>
      </c>
      <c r="N32" s="339">
        <f>'Power Price PRINT'!O89</f>
        <v>-111.52614441750484</v>
      </c>
      <c r="O32" s="339">
        <f>'Power Price PRINT'!P89</f>
        <v>-115.90588959113666</v>
      </c>
      <c r="P32" s="339">
        <f>'Power Price PRINT'!Q89</f>
        <v>-133.24011094349407</v>
      </c>
      <c r="Q32" s="339">
        <f>'Power Price PRINT'!S89</f>
        <v>-175.73479440273513</v>
      </c>
      <c r="R32" s="339">
        <f>'Power Price PRINT'!W89</f>
        <v>-254.77354832769925</v>
      </c>
      <c r="S32" s="339">
        <f>'Power Price PRINT'!T89</f>
        <v>-239.91686557151479</v>
      </c>
      <c r="T32" s="339">
        <f>'Power Price PRINT'!U89</f>
        <v>-156.12533359297595</v>
      </c>
      <c r="U32" s="339">
        <f>'Power Price PRINT'!V89</f>
        <v>-131.16218404371102</v>
      </c>
      <c r="V32" s="339">
        <f>'Power Price PRINT'!X89</f>
        <v>21.404078770297929</v>
      </c>
      <c r="W32" s="339">
        <f>'Power Price PRINT'!Y89</f>
        <v>92.407482288754181</v>
      </c>
      <c r="X32" s="339">
        <f>'Power Price PRINT'!Z89</f>
        <v>120.89909628964779</v>
      </c>
      <c r="Y32" s="339">
        <f>'Power Price PRINT'!AA89</f>
        <v>142.00031803033016</v>
      </c>
      <c r="Z32" s="339">
        <f>'Power Price PRINT'!AB89</f>
        <v>155.00999490932554</v>
      </c>
      <c r="AA32" s="339">
        <f>'Power Price PRINT'!AB89</f>
        <v>155.00999490932554</v>
      </c>
      <c r="AB32" s="339">
        <f ca="1">'Power Price PRINT'!AC89</f>
        <v>9.6220956218257925</v>
      </c>
    </row>
    <row r="33" spans="1:28" ht="10.8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-182.67414215144981</v>
      </c>
      <c r="D33" s="339">
        <f ca="1">'Power Price PRINT'!D90</f>
        <v>-955.64296473770264</v>
      </c>
      <c r="E33" s="339">
        <f ca="1">'Power Price PRINT'!E90</f>
        <v>-569.15855344457668</v>
      </c>
      <c r="F33" s="339">
        <f>'Power Price PRINT'!G90</f>
        <v>-320.92010448759356</v>
      </c>
      <c r="G33" s="339">
        <f>'Power Price PRINT'!G90</f>
        <v>-320.92010448759356</v>
      </c>
      <c r="H33" s="339">
        <f>'Power Price PRINT'!H90</f>
        <v>-367.0925848345214</v>
      </c>
      <c r="I33" s="339">
        <f>'Power Price PRINT'!H90</f>
        <v>-367.0925848345214</v>
      </c>
      <c r="J33" s="339">
        <f>'Power Price PRINT'!J90</f>
        <v>-363.18132760730259</v>
      </c>
      <c r="K33" s="339">
        <f>'Power Price PRINT'!K90</f>
        <v>-151.70534692230285</v>
      </c>
      <c r="L33" s="339">
        <f>'Power Price PRINT'!J90</f>
        <v>-363.18132760730259</v>
      </c>
      <c r="M33" s="339">
        <f>'Power Price PRINT'!N90</f>
        <v>-179.2418403577667</v>
      </c>
      <c r="N33" s="339">
        <f>'Power Price PRINT'!O90</f>
        <v>-144.19047908886387</v>
      </c>
      <c r="O33" s="339">
        <f>'Power Price PRINT'!P90</f>
        <v>-255.19496240782246</v>
      </c>
      <c r="P33" s="339">
        <f>'Power Price PRINT'!Q90</f>
        <v>-114.42724512706991</v>
      </c>
      <c r="Q33" s="339">
        <f>'Power Price PRINT'!S90</f>
        <v>-238.7800061837097</v>
      </c>
      <c r="R33" s="339">
        <f>'Power Price PRINT'!W90</f>
        <v>-268.90105709329509</v>
      </c>
      <c r="S33" s="339">
        <f>'Power Price PRINT'!T90</f>
        <v>-228.02749247935753</v>
      </c>
      <c r="T33" s="339">
        <f>'Power Price PRINT'!U90</f>
        <v>-254.77887584281234</v>
      </c>
      <c r="U33" s="339">
        <f>'Power Price PRINT'!V90</f>
        <v>-233.53365022895923</v>
      </c>
      <c r="V33" s="339">
        <f>'Power Price PRINT'!X90</f>
        <v>60.45448212932024</v>
      </c>
      <c r="W33" s="339">
        <f>'Power Price PRINT'!Y90</f>
        <v>105.09075283020502</v>
      </c>
      <c r="X33" s="339">
        <f>'Power Price PRINT'!Z90</f>
        <v>135.19164243094565</v>
      </c>
      <c r="Y33" s="339">
        <f>'Power Price PRINT'!AA90</f>
        <v>157.21121199349363</v>
      </c>
      <c r="Z33" s="339">
        <f>'Power Price PRINT'!AB90</f>
        <v>170.41169003965479</v>
      </c>
      <c r="AA33" s="339">
        <f>'Power Price PRINT'!AB90</f>
        <v>170.41169003965479</v>
      </c>
      <c r="AB33" s="339">
        <f ca="1">'Power Price PRINT'!AC90</f>
        <v>-29.957118730606453</v>
      </c>
    </row>
    <row r="34" spans="1:28" ht="10.8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-273.06967984934181</v>
      </c>
      <c r="D34" s="339">
        <f ca="1">'Power Price PRINT'!D91</f>
        <v>-269.73553144706784</v>
      </c>
      <c r="E34" s="339">
        <f ca="1">'Power Price PRINT'!E91</f>
        <v>-271.40260564820528</v>
      </c>
      <c r="F34" s="339">
        <f>'Power Price PRINT'!G91</f>
        <v>-320.92010448759356</v>
      </c>
      <c r="G34" s="339">
        <f>'Power Price PRINT'!G91</f>
        <v>-320.92010448759356</v>
      </c>
      <c r="H34" s="339">
        <f>'Power Price PRINT'!H91</f>
        <v>-367.0925848345214</v>
      </c>
      <c r="I34" s="339">
        <f>'Power Price PRINT'!H91</f>
        <v>-367.0925848345214</v>
      </c>
      <c r="J34" s="339">
        <f>'Power Price PRINT'!J91</f>
        <v>-363.18132760730259</v>
      </c>
      <c r="K34" s="339">
        <f>'Power Price PRINT'!K91</f>
        <v>-151.70534692230285</v>
      </c>
      <c r="L34" s="339">
        <f>'Power Price PRINT'!J91</f>
        <v>-363.18132760730259</v>
      </c>
      <c r="M34" s="339">
        <f>'Power Price PRINT'!N91</f>
        <v>23.121882488410847</v>
      </c>
      <c r="N34" s="339">
        <f>'Power Price PRINT'!O91</f>
        <v>-145.85754268337041</v>
      </c>
      <c r="O34" s="339">
        <f>'Power Price PRINT'!P91</f>
        <v>-255.19496240782246</v>
      </c>
      <c r="P34" s="339">
        <f>'Power Price PRINT'!Q91</f>
        <v>-119.42843591059136</v>
      </c>
      <c r="Q34" s="339">
        <f>'Power Price PRINT'!S91</f>
        <v>-249.4740496015238</v>
      </c>
      <c r="R34" s="339">
        <f>'Power Price PRINT'!W91</f>
        <v>-237.23395445431561</v>
      </c>
      <c r="S34" s="339">
        <f>'Power Price PRINT'!T91</f>
        <v>-260.10962273280529</v>
      </c>
      <c r="T34" s="339">
        <f>'Power Price PRINT'!U91</f>
        <v>-254.77887584281234</v>
      </c>
      <c r="U34" s="339">
        <f>'Power Price PRINT'!V91</f>
        <v>-233.53365022895923</v>
      </c>
      <c r="V34" s="339">
        <f>'Power Price PRINT'!X91</f>
        <v>57.971061108975846</v>
      </c>
      <c r="W34" s="339">
        <f>'Power Price PRINT'!Y91</f>
        <v>103.74845840447415</v>
      </c>
      <c r="X34" s="339">
        <f>'Power Price PRINT'!Z91</f>
        <v>136.20769766650119</v>
      </c>
      <c r="Y34" s="339">
        <f>'Power Price PRINT'!AA91</f>
        <v>158.70844112472696</v>
      </c>
      <c r="Z34" s="339">
        <f>'Power Price PRINT'!AB91</f>
        <v>172.44715598893163</v>
      </c>
      <c r="AA34" s="339">
        <f>'Power Price PRINT'!AB91</f>
        <v>172.44715598893163</v>
      </c>
      <c r="AB34" s="339">
        <f ca="1">'Power Price PRINT'!AC91</f>
        <v>17.206607741582047</v>
      </c>
    </row>
    <row r="35" spans="1:28" ht="10.8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-18.587360594794518</v>
      </c>
      <c r="D35" s="339">
        <f ca="1">'Power Price PRINT'!D92</f>
        <v>-380.57753347896323</v>
      </c>
      <c r="E35" s="339">
        <f ca="1">'Power Price PRINT'!E92</f>
        <v>-199.58244703687888</v>
      </c>
      <c r="F35" s="339">
        <f>'Power Price PRINT'!G92</f>
        <v>-155.13656578145128</v>
      </c>
      <c r="G35" s="339">
        <f>'Power Price PRINT'!G92</f>
        <v>-155.13656578145128</v>
      </c>
      <c r="H35" s="339">
        <f>'Power Price PRINT'!H92</f>
        <v>-242.56428052926822</v>
      </c>
      <c r="I35" s="339">
        <f>'Power Price PRINT'!H92</f>
        <v>-242.56428052926822</v>
      </c>
      <c r="J35" s="339">
        <f>'Power Price PRINT'!J92</f>
        <v>-304.87138685230457</v>
      </c>
      <c r="K35" s="339">
        <f>'Power Price PRINT'!K92</f>
        <v>-284.27631325355469</v>
      </c>
      <c r="L35" s="339">
        <f>'Power Price PRINT'!J92</f>
        <v>-304.87138685230457</v>
      </c>
      <c r="M35" s="339">
        <f>'Power Price PRINT'!N92</f>
        <v>-311.27675218811419</v>
      </c>
      <c r="N35" s="339">
        <f>'Power Price PRINT'!O92</f>
        <v>-221.06533510373629</v>
      </c>
      <c r="O35" s="339">
        <f>'Power Price PRINT'!P92</f>
        <v>-311.05683154373764</v>
      </c>
      <c r="P35" s="339">
        <f>'Power Price PRINT'!Q92</f>
        <v>-418.66088802997911</v>
      </c>
      <c r="Q35" s="339">
        <f>'Power Price PRINT'!S92</f>
        <v>-264.53784866380556</v>
      </c>
      <c r="R35" s="339">
        <f>'Power Price PRINT'!W92</f>
        <v>-249.90869485311305</v>
      </c>
      <c r="S35" s="339">
        <f>'Power Price PRINT'!T92</f>
        <v>-321.89889924308591</v>
      </c>
      <c r="T35" s="339">
        <f>'Power Price PRINT'!U92</f>
        <v>-249.01618108871116</v>
      </c>
      <c r="U35" s="339">
        <f>'Power Price PRINT'!V92</f>
        <v>-222.69846565961598</v>
      </c>
      <c r="V35" s="339">
        <f>'Power Price PRINT'!X92</f>
        <v>-196.56139457197605</v>
      </c>
      <c r="W35" s="339">
        <f>'Power Price PRINT'!Y92</f>
        <v>-99.964984856238516</v>
      </c>
      <c r="X35" s="339">
        <f>'Power Price PRINT'!Z92</f>
        <v>-56.040775496188871</v>
      </c>
      <c r="Y35" s="339">
        <f>'Power Price PRINT'!AA92</f>
        <v>-16.974177601672636</v>
      </c>
      <c r="Z35" s="339">
        <f>'Power Price PRINT'!AB92</f>
        <v>7.8867397537796933</v>
      </c>
      <c r="AA35" s="339">
        <f>'Power Price PRINT'!AB92</f>
        <v>7.8867397537796933</v>
      </c>
      <c r="AB35" s="339">
        <f ca="1">'Power Price PRINT'!AC92</f>
        <v>-115.87796209461339</v>
      </c>
    </row>
    <row r="36" spans="1:28" ht="13.65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-419.66426858513205</v>
      </c>
      <c r="D36" s="345">
        <f ca="1">+'Power Price PRINT'!D87</f>
        <v>-750.88952002058068</v>
      </c>
      <c r="E36" s="406">
        <f ca="1">+'Power Price PRINT'!E87</f>
        <v>-585.276894302855</v>
      </c>
      <c r="F36" s="345">
        <f>+'Power Price PRINT'!G87</f>
        <v>-474.83126691047255</v>
      </c>
      <c r="G36" s="345">
        <f>+'Power Price PRINT'!G87</f>
        <v>-474.83126691047255</v>
      </c>
      <c r="H36" s="345">
        <f>+'Power Price PRINT'!H87</f>
        <v>-1043.0465552015066</v>
      </c>
      <c r="I36" s="345">
        <f>+'Power Price PRINT'!H87</f>
        <v>-1043.0465552015066</v>
      </c>
      <c r="J36" s="345">
        <f>+'Power Price PRINT'!J87</f>
        <v>-932.43815814876871</v>
      </c>
      <c r="K36" s="345">
        <f>+'Power Price PRINT'!K87</f>
        <v>-315.84047897895289</v>
      </c>
      <c r="L36" s="345">
        <f>+'Power Price PRINT'!J87</f>
        <v>-932.43815814876871</v>
      </c>
      <c r="M36" s="345">
        <f>+'Power Price PRINT'!N87</f>
        <v>-423.57741897268897</v>
      </c>
      <c r="N36" s="345">
        <f>+'Power Price PRINT'!O87</f>
        <v>-655.17266050240505</v>
      </c>
      <c r="O36" s="345">
        <f>+'Power Price PRINT'!P87</f>
        <v>-595.02324865593982</v>
      </c>
      <c r="P36" s="345">
        <f>+'Power Price PRINT'!Q87</f>
        <v>-827.97871371229485</v>
      </c>
      <c r="Q36" s="345">
        <f>+'Power Price PRINT'!S87</f>
        <v>-243.2485742311419</v>
      </c>
      <c r="R36" s="345">
        <f>+'Power Price PRINT'!W87</f>
        <v>-628.71910566116276</v>
      </c>
      <c r="S36" s="345">
        <f>+'Power Price PRINT'!T87</f>
        <v>-273.26995892624109</v>
      </c>
      <c r="T36" s="345">
        <f>+'Power Price PRINT'!U87</f>
        <v>-330.58046102300796</v>
      </c>
      <c r="U36" s="345">
        <f>+'Power Price PRINT'!V87</f>
        <v>-125.89530274417666</v>
      </c>
      <c r="V36" s="406">
        <f>+'Power Price PRINT'!X87</f>
        <v>-122.33939322593505</v>
      </c>
      <c r="W36" s="345">
        <f>+'Power Price PRINT'!Y87</f>
        <v>-26.578855171519535</v>
      </c>
      <c r="X36" s="345">
        <f>+'Power Price PRINT'!Z87</f>
        <v>12.236319288202139</v>
      </c>
      <c r="Y36" s="345">
        <f>+'Power Price PRINT'!AA87</f>
        <v>44.244678128963642</v>
      </c>
      <c r="Z36" s="345">
        <f>+'Power Price PRINT'!AB87</f>
        <v>67.592899575352931</v>
      </c>
      <c r="AA36" s="345">
        <f>+'Power Price PRINT'!AB87</f>
        <v>67.592899575352931</v>
      </c>
      <c r="AB36" s="365">
        <f ca="1">+'Power Price PRINT'!AC87</f>
        <v>-176.97719305270766</v>
      </c>
    </row>
    <row r="37" spans="1:28" ht="13.65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-439.09889270714029</v>
      </c>
      <c r="D37" s="339">
        <f ca="1">+'Power Price PRINT'!D88</f>
        <v>-657.07560373474735</v>
      </c>
      <c r="E37" s="407">
        <f ca="1">+'Power Price PRINT'!E88</f>
        <v>-548.08724822094518</v>
      </c>
      <c r="F37" s="339">
        <f>+'Power Price PRINT'!G88</f>
        <v>-624.07177588346713</v>
      </c>
      <c r="G37" s="339">
        <f>+'Power Price PRINT'!G88</f>
        <v>-624.07177588346713</v>
      </c>
      <c r="H37" s="339">
        <f>+'Power Price PRINT'!H88</f>
        <v>-1085.1806504877804</v>
      </c>
      <c r="I37" s="339">
        <f>+'Power Price PRINT'!H88</f>
        <v>-1085.1806504877804</v>
      </c>
      <c r="J37" s="339">
        <f>+'Power Price PRINT'!J88</f>
        <v>-950.3879346112335</v>
      </c>
      <c r="K37" s="339">
        <f>+'Power Price PRINT'!K88</f>
        <v>-265.2240873818937</v>
      </c>
      <c r="L37" s="339">
        <f>+'Power Price PRINT'!J88</f>
        <v>-950.3879346112335</v>
      </c>
      <c r="M37" s="339">
        <f>+'Power Price PRINT'!N88</f>
        <v>-373.59685862788137</v>
      </c>
      <c r="N37" s="339">
        <f>+'Power Price PRINT'!O88</f>
        <v>-472.73958076691633</v>
      </c>
      <c r="O37" s="339">
        <f>+'Power Price PRINT'!P88</f>
        <v>-422.41476458178113</v>
      </c>
      <c r="P37" s="339">
        <f>+'Power Price PRINT'!Q88</f>
        <v>-609.54552092179074</v>
      </c>
      <c r="Q37" s="339">
        <f>+'Power Price PRINT'!S88</f>
        <v>-222.46194122769703</v>
      </c>
      <c r="R37" s="339">
        <f>+'Power Price PRINT'!W88</f>
        <v>-621.40645693416445</v>
      </c>
      <c r="S37" s="339">
        <f>+'Power Price PRINT'!T88</f>
        <v>-229.46230351865961</v>
      </c>
      <c r="T37" s="339">
        <f>+'Power Price PRINT'!U88</f>
        <v>-306.92298478859993</v>
      </c>
      <c r="U37" s="339">
        <f>+'Power Price PRINT'!V88</f>
        <v>-131.00053537583153</v>
      </c>
      <c r="V37" s="407">
        <f>+'Power Price PRINT'!X88</f>
        <v>-111.35960077481104</v>
      </c>
      <c r="W37" s="339">
        <f>+'Power Price PRINT'!Y88</f>
        <v>-24.382207368278614</v>
      </c>
      <c r="X37" s="339">
        <f>+'Power Price PRINT'!Z88</f>
        <v>11.66136674156769</v>
      </c>
      <c r="Y37" s="339">
        <f>+'Power Price PRINT'!AA88</f>
        <v>43.919027380447005</v>
      </c>
      <c r="Z37" s="339">
        <f>+'Power Price PRINT'!AB88</f>
        <v>69.870434125692555</v>
      </c>
      <c r="AA37" s="339">
        <f>+'Power Price PRINT'!AB88</f>
        <v>69.870434125692555</v>
      </c>
      <c r="AB37" s="366">
        <f ca="1">+'Power Price PRINT'!AC88</f>
        <v>-168.5406692929264</v>
      </c>
    </row>
    <row r="38" spans="1:28" ht="13.65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-108.57763300759962</v>
      </c>
      <c r="D38" s="339">
        <f ca="1">+'Power Price PRINT'!D89</f>
        <v>-310.60787220813836</v>
      </c>
      <c r="E38" s="407">
        <f ca="1">+'Power Price PRINT'!E89</f>
        <v>-209.59275260787035</v>
      </c>
      <c r="F38" s="339">
        <f>+'Power Price PRINT'!G89</f>
        <v>-236.92560882643374</v>
      </c>
      <c r="G38" s="339">
        <f>+'Power Price PRINT'!G89</f>
        <v>-236.92560882643374</v>
      </c>
      <c r="H38" s="339">
        <f>+'Power Price PRINT'!H89</f>
        <v>-386.43954531532472</v>
      </c>
      <c r="I38" s="339">
        <f>+'Power Price PRINT'!H89</f>
        <v>-386.43954531532472</v>
      </c>
      <c r="J38" s="339">
        <f>+'Power Price PRINT'!J89</f>
        <v>-396.98973622673475</v>
      </c>
      <c r="K38" s="339">
        <f>+'Power Price PRINT'!K89</f>
        <v>-228.13842416734587</v>
      </c>
      <c r="L38" s="339">
        <f>+'Power Price PRINT'!J89</f>
        <v>-396.98973622673475</v>
      </c>
      <c r="M38" s="339">
        <f>+'Power Price PRINT'!N89</f>
        <v>-221.02546077745865</v>
      </c>
      <c r="N38" s="339">
        <f>+'Power Price PRINT'!O89</f>
        <v>-111.52614441750484</v>
      </c>
      <c r="O38" s="339">
        <f>+'Power Price PRINT'!P89</f>
        <v>-115.90588959113666</v>
      </c>
      <c r="P38" s="339">
        <f>+'Power Price PRINT'!Q89</f>
        <v>-133.24011094349407</v>
      </c>
      <c r="Q38" s="339">
        <f>+'Power Price PRINT'!S89</f>
        <v>-175.73479440273513</v>
      </c>
      <c r="R38" s="339">
        <f>+'Power Price PRINT'!W89</f>
        <v>-254.77354832769925</v>
      </c>
      <c r="S38" s="339">
        <f>+'Power Price PRINT'!T89</f>
        <v>-239.91686557151479</v>
      </c>
      <c r="T38" s="339">
        <f>+'Power Price PRINT'!U89</f>
        <v>-156.12533359297595</v>
      </c>
      <c r="U38" s="339">
        <f>+'Power Price PRINT'!V89</f>
        <v>-131.16218404371102</v>
      </c>
      <c r="V38" s="407">
        <f>+'Power Price PRINT'!X89</f>
        <v>21.404078770297929</v>
      </c>
      <c r="W38" s="339">
        <f>+'Power Price PRINT'!Y89</f>
        <v>92.407482288754181</v>
      </c>
      <c r="X38" s="339">
        <f>+'Power Price PRINT'!Z89</f>
        <v>120.89909628964779</v>
      </c>
      <c r="Y38" s="339">
        <f>+'Power Price PRINT'!AA89</f>
        <v>142.00031803033016</v>
      </c>
      <c r="Z38" s="339">
        <f>+'Power Price PRINT'!AB89</f>
        <v>155.00999490932554</v>
      </c>
      <c r="AA38" s="339">
        <f>+'Power Price PRINT'!AB89</f>
        <v>155.00999490932554</v>
      </c>
      <c r="AB38" s="366">
        <f ca="1">+'Power Price PRINT'!AC89</f>
        <v>9.6220956218257925</v>
      </c>
    </row>
    <row r="39" spans="1:28" ht="13.65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-182.67414215144981</v>
      </c>
      <c r="D39" s="339">
        <f ca="1">+'Power Price PRINT'!D90</f>
        <v>-955.64296473770264</v>
      </c>
      <c r="E39" s="407">
        <f ca="1">+'Power Price PRINT'!E90</f>
        <v>-569.15855344457668</v>
      </c>
      <c r="F39" s="339">
        <f>+'Power Price PRINT'!G90</f>
        <v>-320.92010448759356</v>
      </c>
      <c r="G39" s="339">
        <f>+'Power Price PRINT'!G90</f>
        <v>-320.92010448759356</v>
      </c>
      <c r="H39" s="339">
        <f>+'Power Price PRINT'!H90</f>
        <v>-367.0925848345214</v>
      </c>
      <c r="I39" s="339">
        <f>+'Power Price PRINT'!H90</f>
        <v>-367.0925848345214</v>
      </c>
      <c r="J39" s="339">
        <f>+'Power Price PRINT'!J90</f>
        <v>-363.18132760730259</v>
      </c>
      <c r="K39" s="339">
        <f>+'Power Price PRINT'!K90</f>
        <v>-151.70534692230285</v>
      </c>
      <c r="L39" s="339">
        <f>+'Power Price PRINT'!J90</f>
        <v>-363.18132760730259</v>
      </c>
      <c r="M39" s="339">
        <f>+'Power Price PRINT'!N90</f>
        <v>-179.2418403577667</v>
      </c>
      <c r="N39" s="339">
        <f>+'Power Price PRINT'!O90</f>
        <v>-144.19047908886387</v>
      </c>
      <c r="O39" s="339">
        <f>+'Power Price PRINT'!P90</f>
        <v>-255.19496240782246</v>
      </c>
      <c r="P39" s="339">
        <f>+'Power Price PRINT'!Q90</f>
        <v>-114.42724512706991</v>
      </c>
      <c r="Q39" s="339">
        <f>+'Power Price PRINT'!S90</f>
        <v>-238.7800061837097</v>
      </c>
      <c r="R39" s="339">
        <f>+'Power Price PRINT'!W90</f>
        <v>-268.90105709329509</v>
      </c>
      <c r="S39" s="339">
        <f>+'Power Price PRINT'!T90</f>
        <v>-228.02749247935753</v>
      </c>
      <c r="T39" s="339">
        <f>+'Power Price PRINT'!U90</f>
        <v>-254.77887584281234</v>
      </c>
      <c r="U39" s="339">
        <f>+'Power Price PRINT'!V90</f>
        <v>-233.53365022895923</v>
      </c>
      <c r="V39" s="407">
        <f>+'Power Price PRINT'!X90</f>
        <v>60.45448212932024</v>
      </c>
      <c r="W39" s="339">
        <f>+'Power Price PRINT'!Y90</f>
        <v>105.09075283020502</v>
      </c>
      <c r="X39" s="339">
        <f>+'Power Price PRINT'!Z90</f>
        <v>135.19164243094565</v>
      </c>
      <c r="Y39" s="339">
        <f>+'Power Price PRINT'!AA90</f>
        <v>157.21121199349363</v>
      </c>
      <c r="Z39" s="339">
        <f>+'Power Price PRINT'!AB90</f>
        <v>170.41169003965479</v>
      </c>
      <c r="AA39" s="339">
        <f>+'Power Price PRINT'!AB90</f>
        <v>170.41169003965479</v>
      </c>
      <c r="AB39" s="366">
        <f ca="1">+'Power Price PRINT'!AC90</f>
        <v>-29.957118730606453</v>
      </c>
    </row>
    <row r="40" spans="1:28" ht="13.65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-273.06967984934181</v>
      </c>
      <c r="D40" s="339">
        <f ca="1">+'Power Price PRINT'!D91</f>
        <v>-269.73553144706784</v>
      </c>
      <c r="E40" s="407">
        <f ca="1">+'Power Price PRINT'!E91</f>
        <v>-271.40260564820528</v>
      </c>
      <c r="F40" s="339">
        <f>+'Power Price PRINT'!G91</f>
        <v>-320.92010448759356</v>
      </c>
      <c r="G40" s="339">
        <f>+'Power Price PRINT'!G91</f>
        <v>-320.92010448759356</v>
      </c>
      <c r="H40" s="339">
        <f>+'Power Price PRINT'!H91</f>
        <v>-367.0925848345214</v>
      </c>
      <c r="I40" s="339">
        <f>+'Power Price PRINT'!H91</f>
        <v>-367.0925848345214</v>
      </c>
      <c r="J40" s="339">
        <f>+'Power Price PRINT'!J91</f>
        <v>-363.18132760730259</v>
      </c>
      <c r="K40" s="339">
        <f>+'Power Price PRINT'!K91</f>
        <v>-151.70534692230285</v>
      </c>
      <c r="L40" s="339">
        <f>+'Power Price PRINT'!J91</f>
        <v>-363.18132760730259</v>
      </c>
      <c r="M40" s="339">
        <f>+'Power Price PRINT'!N91</f>
        <v>23.121882488410847</v>
      </c>
      <c r="N40" s="339">
        <f>+'Power Price PRINT'!O91</f>
        <v>-145.85754268337041</v>
      </c>
      <c r="O40" s="339">
        <f>+'Power Price PRINT'!P91</f>
        <v>-255.19496240782246</v>
      </c>
      <c r="P40" s="339">
        <f>+'Power Price PRINT'!Q91</f>
        <v>-119.42843591059136</v>
      </c>
      <c r="Q40" s="339">
        <f>+'Power Price PRINT'!S91</f>
        <v>-249.4740496015238</v>
      </c>
      <c r="R40" s="339">
        <f>+'Power Price PRINT'!W91</f>
        <v>-237.23395445431561</v>
      </c>
      <c r="S40" s="339">
        <f>+'Power Price PRINT'!T91</f>
        <v>-260.10962273280529</v>
      </c>
      <c r="T40" s="339">
        <f>+'Power Price PRINT'!U91</f>
        <v>-254.77887584281234</v>
      </c>
      <c r="U40" s="339">
        <f>+'Power Price PRINT'!V91</f>
        <v>-233.53365022895923</v>
      </c>
      <c r="V40" s="407">
        <f>+'Power Price PRINT'!X91</f>
        <v>57.971061108975846</v>
      </c>
      <c r="W40" s="339">
        <f>+'Power Price PRINT'!Y91</f>
        <v>103.74845840447415</v>
      </c>
      <c r="X40" s="339">
        <f>+'Power Price PRINT'!Z91</f>
        <v>136.20769766650119</v>
      </c>
      <c r="Y40" s="339">
        <f>+'Power Price PRINT'!AA91</f>
        <v>158.70844112472696</v>
      </c>
      <c r="Z40" s="339">
        <f>+'Power Price PRINT'!AB91</f>
        <v>172.44715598893163</v>
      </c>
      <c r="AA40" s="339">
        <f>+'Power Price PRINT'!AB91</f>
        <v>172.44715598893163</v>
      </c>
      <c r="AB40" s="366">
        <f ca="1">+'Power Price PRINT'!AC91</f>
        <v>17.206607741582047</v>
      </c>
    </row>
    <row r="41" spans="1:28" ht="13.65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-18.587360594794518</v>
      </c>
      <c r="D41" s="339">
        <f ca="1">+'Power Price PRINT'!D92</f>
        <v>-380.57753347896323</v>
      </c>
      <c r="E41" s="407">
        <f ca="1">+'Power Price PRINT'!E92</f>
        <v>-199.58244703687888</v>
      </c>
      <c r="F41" s="339">
        <f>+'Power Price PRINT'!G92</f>
        <v>-155.13656578145128</v>
      </c>
      <c r="G41" s="339">
        <f>+'Power Price PRINT'!G92</f>
        <v>-155.13656578145128</v>
      </c>
      <c r="H41" s="339">
        <f>+'Power Price PRINT'!H92</f>
        <v>-242.56428052926822</v>
      </c>
      <c r="I41" s="339">
        <f>+'Power Price PRINT'!H92</f>
        <v>-242.56428052926822</v>
      </c>
      <c r="J41" s="339">
        <f>+'Power Price PRINT'!J92</f>
        <v>-304.87138685230457</v>
      </c>
      <c r="K41" s="339">
        <f>+'Power Price PRINT'!K92</f>
        <v>-284.27631325355469</v>
      </c>
      <c r="L41" s="339">
        <f>+'Power Price PRINT'!J92</f>
        <v>-304.87138685230457</v>
      </c>
      <c r="M41" s="339">
        <f>+'Power Price PRINT'!N92</f>
        <v>-311.27675218811419</v>
      </c>
      <c r="N41" s="339">
        <f>+'Power Price PRINT'!O92</f>
        <v>-221.06533510373629</v>
      </c>
      <c r="O41" s="339">
        <f>+'Power Price PRINT'!P92</f>
        <v>-311.05683154373764</v>
      </c>
      <c r="P41" s="339">
        <f>+'Power Price PRINT'!Q92</f>
        <v>-418.66088802997911</v>
      </c>
      <c r="Q41" s="339">
        <f>+'Power Price PRINT'!S92</f>
        <v>-264.53784866380556</v>
      </c>
      <c r="R41" s="339">
        <f>+'Power Price PRINT'!W92</f>
        <v>-249.90869485311305</v>
      </c>
      <c r="S41" s="339">
        <f>+'Power Price PRINT'!T92</f>
        <v>-321.89889924308591</v>
      </c>
      <c r="T41" s="339">
        <f>+'Power Price PRINT'!U92</f>
        <v>-249.01618108871116</v>
      </c>
      <c r="U41" s="339">
        <f>+'Power Price PRINT'!V92</f>
        <v>-222.69846565961598</v>
      </c>
      <c r="V41" s="407">
        <f>+'Power Price PRINT'!X92</f>
        <v>-196.56139457197605</v>
      </c>
      <c r="W41" s="339">
        <f>+'Power Price PRINT'!Y92</f>
        <v>-99.964984856238516</v>
      </c>
      <c r="X41" s="339">
        <f>+'Power Price PRINT'!Z92</f>
        <v>-56.040775496188871</v>
      </c>
      <c r="Y41" s="339">
        <f>+'Power Price PRINT'!AA92</f>
        <v>-16.974177601672636</v>
      </c>
      <c r="Z41" s="339">
        <f>+'Power Price PRINT'!AB92</f>
        <v>7.8867397537796933</v>
      </c>
      <c r="AA41" s="339">
        <f>+'Power Price PRINT'!AB92</f>
        <v>7.8867397537796933</v>
      </c>
      <c r="AB41" s="366">
        <f ca="1">+'Power Price PRINT'!AC92</f>
        <v>-115.87796209461339</v>
      </c>
    </row>
    <row r="42" spans="1:28" ht="13.65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-18.587360594793608</v>
      </c>
      <c r="D42" s="341">
        <f ca="1">+'Power Price PRINT'!D93</f>
        <v>-394.93894983665814</v>
      </c>
      <c r="E42" s="408">
        <f ca="1">+'Power Price PRINT'!E93</f>
        <v>-206.76315521572542</v>
      </c>
      <c r="F42" s="341">
        <f>+'Power Price PRINT'!G93</f>
        <v>-173.63134417346919</v>
      </c>
      <c r="G42" s="341">
        <f>+'Power Price PRINT'!G93</f>
        <v>-173.63134417346919</v>
      </c>
      <c r="H42" s="341">
        <f>+'Power Price PRINT'!H93</f>
        <v>-253.11055359575948</v>
      </c>
      <c r="I42" s="341">
        <f>+'Power Price PRINT'!H93</f>
        <v>-253.11055359575948</v>
      </c>
      <c r="J42" s="341">
        <f>+'Power Price PRINT'!J93</f>
        <v>-318.12666454153623</v>
      </c>
      <c r="K42" s="341">
        <f>+'Power Price PRINT'!K93</f>
        <v>-303.88157623655752</v>
      </c>
      <c r="L42" s="341">
        <f>+'Power Price PRINT'!J93</f>
        <v>-318.12666454153623</v>
      </c>
      <c r="M42" s="341">
        <f>+'Power Price PRINT'!N93</f>
        <v>-341.18741040476198</v>
      </c>
      <c r="N42" s="341">
        <f>+'Power Price PRINT'!O93</f>
        <v>-276.97862349009301</v>
      </c>
      <c r="O42" s="341">
        <f>+'Power Price PRINT'!P93</f>
        <v>-363.56683116433851</v>
      </c>
      <c r="P42" s="341">
        <f>+'Power Price PRINT'!Q93</f>
        <v>-488.43770270164532</v>
      </c>
      <c r="Q42" s="341">
        <f>+'Power Price PRINT'!S93</f>
        <v>-275.77262469343441</v>
      </c>
      <c r="R42" s="341">
        <f>+'Power Price PRINT'!W93</f>
        <v>-273.13453681650935</v>
      </c>
      <c r="S42" s="341">
        <f>+'Power Price PRINT'!T93</f>
        <v>-337.71785393194841</v>
      </c>
      <c r="T42" s="341">
        <f>+'Power Price PRINT'!U93</f>
        <v>-258.72651743965798</v>
      </c>
      <c r="U42" s="341">
        <f>+'Power Price PRINT'!V93</f>
        <v>-230.87350270869501</v>
      </c>
      <c r="V42" s="408">
        <f>+'Power Price PRINT'!X93</f>
        <v>-206.22493498817676</v>
      </c>
      <c r="W42" s="341">
        <f>+'Power Price PRINT'!Y93</f>
        <v>-102.16527384017718</v>
      </c>
      <c r="X42" s="341">
        <f>+'Power Price PRINT'!Z93</f>
        <v>-54.977216572819088</v>
      </c>
      <c r="Y42" s="341">
        <f>+'Power Price PRINT'!AA93</f>
        <v>-13.407085384773382</v>
      </c>
      <c r="Z42" s="341">
        <f>+'Power Price PRINT'!AB93</f>
        <v>12.739350451782229</v>
      </c>
      <c r="AA42" s="341">
        <f>+'Power Price PRINT'!AB93</f>
        <v>12.739350451782229</v>
      </c>
      <c r="AB42" s="367">
        <f ca="1">+'Power Price PRINT'!AC93</f>
        <v>-120.56183605234401</v>
      </c>
    </row>
    <row r="43" spans="1:28" ht="13.65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65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65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65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2" thickBot="1" x14ac:dyDescent="0.35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0.8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5603.2097399003887</v>
      </c>
      <c r="D53" s="191">
        <f ca="1">'Power Off-Peak Prices PRINT'!D67</f>
        <v>10248.03891275529</v>
      </c>
      <c r="E53" s="387">
        <f ca="1">'Power Off-Peak Prices PRINT'!E67</f>
        <v>7925.6243263278393</v>
      </c>
      <c r="F53" s="191" t="e">
        <f>'[15]Power Ogg-Peak Prices PRINT'!G67</f>
        <v>#REF!</v>
      </c>
      <c r="G53" s="191">
        <f>'Power Off-Peak Prices PRINT'!G67</f>
        <v>9792.1829521829532</v>
      </c>
      <c r="H53" s="191">
        <f>'Power Off-Peak Prices PRINT'!H67</f>
        <v>9249.0648250914619</v>
      </c>
      <c r="I53" s="191">
        <f>'Power Off-Peak Prices PRINT'!H67</f>
        <v>9249.0648250914619</v>
      </c>
      <c r="J53" s="191">
        <f>'Power Off-Peak Prices PRINT'!J67</f>
        <v>9531.4128518568741</v>
      </c>
      <c r="K53" s="191">
        <f>'Power Off-Peak Prices PRINT'!K67</f>
        <v>7974.3767313019398</v>
      </c>
      <c r="L53" s="191">
        <f>'Power Off-Peak Prices PRINT'!J67</f>
        <v>9531.4128518568741</v>
      </c>
      <c r="M53" s="191">
        <f>'Power Off-Peak Prices PRINT'!N67</f>
        <v>7439.6982730401751</v>
      </c>
      <c r="N53" s="191">
        <f>'Power Off-Peak Prices PRINT'!O67</f>
        <v>11854.638739554042</v>
      </c>
      <c r="O53" s="191">
        <f>'Power Off-Peak Prices PRINT'!P67</f>
        <v>11610.015808154621</v>
      </c>
      <c r="P53" s="191">
        <f>'Power Off-Peak Prices PRINT'!Q67</f>
        <v>12585.734123491562</v>
      </c>
      <c r="Q53" s="191">
        <f>'Power Off-Peak Prices PRINT'!S67</f>
        <v>8311.571902954498</v>
      </c>
      <c r="R53" s="191" t="e">
        <f>'[16]Power Off-Peak Pricew PRINT'!W67</f>
        <v>#REF!</v>
      </c>
      <c r="S53" s="387">
        <f>'Power Off-Peak Prices PRINT'!T67</f>
        <v>9845.2973421327843</v>
      </c>
      <c r="T53" s="387">
        <f>'Power Off-Peak Prices PRINT'!U67</f>
        <v>7678.739569466542</v>
      </c>
      <c r="U53" s="387">
        <f>'Power Off-Peak Prices PRINT'!V67</f>
        <v>7410.6787972641632</v>
      </c>
      <c r="V53" s="387">
        <f>'Power Off-Peak Prices PRINT'!X67</f>
        <v>8037.4876125747205</v>
      </c>
      <c r="W53" s="387">
        <f>'Power Off-Peak Prices PRINT'!Y67</f>
        <v>7665.2319331106401</v>
      </c>
      <c r="X53" s="387">
        <f>'Power Off-Peak Prices PRINT'!Z67</f>
        <v>7425.4226109141355</v>
      </c>
      <c r="Y53" s="387">
        <f>'Power Off-Peak Prices PRINT'!AA67</f>
        <v>7166.8702175685958</v>
      </c>
      <c r="Z53" s="387">
        <f>'Power Off-Peak Prices PRINT'!AB67</f>
        <v>7057.4333118098893</v>
      </c>
      <c r="AA53" s="387">
        <f>'Power Off-Peak Prices PRINT'!AB67</f>
        <v>7057.4333118098893</v>
      </c>
      <c r="AB53" s="387">
        <f ca="1">'Power Off-Peak Prices PRINT'!AC67</f>
        <v>7805.880705202736</v>
      </c>
    </row>
    <row r="54" spans="1:28" ht="10.8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5656.8860692572025</v>
      </c>
      <c r="D54" s="191">
        <f ca="1">'Power Off-Peak Prices PRINT'!D68</f>
        <v>10441.3953818972</v>
      </c>
      <c r="E54" s="387">
        <f ca="1">'Power Off-Peak Prices PRINT'!E68</f>
        <v>8049.140725577201</v>
      </c>
      <c r="F54" s="191" t="e">
        <f>'[15]Power Ogg-Peak Prices PRINT'!G68</f>
        <v>#REF!</v>
      </c>
      <c r="G54" s="191">
        <f>'Power Off-Peak Prices PRINT'!G68</f>
        <v>10017.707730865626</v>
      </c>
      <c r="H54" s="191">
        <f>'Power Off-Peak Prices PRINT'!H68</f>
        <v>9047.1852946003601</v>
      </c>
      <c r="I54" s="191">
        <f>'Power Off-Peak Prices PRINT'!H68</f>
        <v>9047.1852946003601</v>
      </c>
      <c r="J54" s="191">
        <f>'Power Off-Peak Prices PRINT'!J68</f>
        <v>9148.5728337492492</v>
      </c>
      <c r="K54" s="191">
        <f>'Power Off-Peak Prices PRINT'!K68</f>
        <v>8036.7393800229611</v>
      </c>
      <c r="L54" s="191">
        <f>'Power Off-Peak Prices PRINT'!J68</f>
        <v>9148.5728337492492</v>
      </c>
      <c r="M54" s="191">
        <f>'Power Off-Peak Prices PRINT'!N68</f>
        <v>7644.0150272183319</v>
      </c>
      <c r="N54" s="191">
        <f>'Power Off-Peak Prices PRINT'!O68</f>
        <v>10968.005580228617</v>
      </c>
      <c r="O54" s="191">
        <f>'Power Off-Peak Prices PRINT'!P68</f>
        <v>10739.985618576589</v>
      </c>
      <c r="P54" s="191">
        <f>'Power Off-Peak Prices PRINT'!Q68</f>
        <v>11627.777345674212</v>
      </c>
      <c r="Q54" s="191">
        <f>'Power Off-Peak Prices PRINT'!S68</f>
        <v>8218.9360044140321</v>
      </c>
      <c r="R54" s="191" t="e">
        <f>'[16]Power Off-Peak Pricew PRINT'!W68</f>
        <v>#REF!</v>
      </c>
      <c r="S54" s="387">
        <f>'Power Off-Peak Prices PRINT'!T68</f>
        <v>9836.7404519455213</v>
      </c>
      <c r="T54" s="387">
        <f>'Power Off-Peak Prices PRINT'!U68</f>
        <v>7186.7848970251716</v>
      </c>
      <c r="U54" s="387">
        <f>'Power Off-Peak Prices PRINT'!V68</f>
        <v>7633.2826642714008</v>
      </c>
      <c r="V54" s="387">
        <f>'Power Off-Peak Prices PRINT'!X68</f>
        <v>8035.1788275785093</v>
      </c>
      <c r="W54" s="387">
        <f>'Power Off-Peak Prices PRINT'!Y68</f>
        <v>7495.4291861291631</v>
      </c>
      <c r="X54" s="387">
        <f>'Power Off-Peak Prices PRINT'!Z68</f>
        <v>7420.7673659506117</v>
      </c>
      <c r="Y54" s="387">
        <f>'Power Off-Peak Prices PRINT'!AA68</f>
        <v>7384.5104584693354</v>
      </c>
      <c r="Z54" s="387">
        <f>'Power Off-Peak Prices PRINT'!AB68</f>
        <v>7706.2492720231612</v>
      </c>
      <c r="AA54" s="387">
        <f>'Power Off-Peak Prices PRINT'!AB68</f>
        <v>7706.2492720231612</v>
      </c>
      <c r="AB54" s="387">
        <f ca="1">'Power Off-Peak Prices PRINT'!AC68</f>
        <v>7895.0494639391454</v>
      </c>
    </row>
    <row r="55" spans="1:28" ht="10.8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5938.3613129541463</v>
      </c>
      <c r="D55" s="191">
        <f ca="1">'Power Off-Peak Prices PRINT'!D69</f>
        <v>10680.943641960692</v>
      </c>
      <c r="E55" s="387">
        <f ca="1">'Power Off-Peak Prices PRINT'!E69</f>
        <v>8309.6524774574191</v>
      </c>
      <c r="F55" s="191" t="e">
        <f>'[15]Power Ogg-Peak Prices PRINT'!G69</f>
        <v>#REF!</v>
      </c>
      <c r="G55" s="191">
        <f>'Power Off-Peak Prices PRINT'!G69</f>
        <v>10023.818916126609</v>
      </c>
      <c r="H55" s="191">
        <f>'Power Off-Peak Prices PRINT'!H69</f>
        <v>9611.8097975805504</v>
      </c>
      <c r="I55" s="191">
        <f>'Power Off-Peak Prices PRINT'!H69</f>
        <v>9611.8097975805504</v>
      </c>
      <c r="J55" s="191">
        <f>'Power Off-Peak Prices PRINT'!J69</f>
        <v>9569.7073704240502</v>
      </c>
      <c r="K55" s="191">
        <f>'Power Off-Peak Prices PRINT'!K69</f>
        <v>8608.3591331269345</v>
      </c>
      <c r="L55" s="191">
        <f>'Power Off-Peak Prices PRINT'!J69</f>
        <v>9569.7073704240502</v>
      </c>
      <c r="M55" s="191">
        <f>'Power Off-Peak Prices PRINT'!N69</f>
        <v>9006.4107935700686</v>
      </c>
      <c r="N55" s="191">
        <f>'Power Off-Peak Prices PRINT'!O69</f>
        <v>9969.6766711092878</v>
      </c>
      <c r="O55" s="191">
        <f>'Power Off-Peak Prices PRINT'!P69</f>
        <v>9850.8187654795965</v>
      </c>
      <c r="P55" s="191">
        <f>'Power Off-Peak Prices PRINT'!Q69</f>
        <v>10224.5403223263</v>
      </c>
      <c r="Q55" s="191">
        <f>'Power Off-Peak Prices PRINT'!S69</f>
        <v>8221.160678179147</v>
      </c>
      <c r="R55" s="191" t="e">
        <f>'[16]Power Off-Peak Pricew PRINT'!W69</f>
        <v>#REF!</v>
      </c>
      <c r="S55" s="387">
        <f>'Power Off-Peak Prices PRINT'!T69</f>
        <v>8542.9779912538525</v>
      </c>
      <c r="T55" s="387">
        <f>'Power Off-Peak Prices PRINT'!U69</f>
        <v>8164.8680059770895</v>
      </c>
      <c r="U55" s="387">
        <f>'Power Off-Peak Prices PRINT'!V69</f>
        <v>7955.6360373064972</v>
      </c>
      <c r="V55" s="387">
        <f>'Power Off-Peak Prices PRINT'!X69</f>
        <v>7440.0573873889416</v>
      </c>
      <c r="W55" s="387">
        <f>'Power Off-Peak Prices PRINT'!Y69</f>
        <v>7035.153067220228</v>
      </c>
      <c r="X55" s="387">
        <f>'Power Off-Peak Prices PRINT'!Z69</f>
        <v>6890.8715767119002</v>
      </c>
      <c r="Y55" s="387">
        <f>'Power Off-Peak Prices PRINT'!AA69</f>
        <v>6620.4506974538826</v>
      </c>
      <c r="Z55" s="387">
        <f>'Power Off-Peak Prices PRINT'!AB69</f>
        <v>6432.6615781478276</v>
      </c>
      <c r="AA55" s="387">
        <f>'Power Off-Peak Prices PRINT'!AB69</f>
        <v>6432.6615781478276</v>
      </c>
      <c r="AB55" s="387">
        <f ca="1">'Power Off-Peak Prices PRINT'!AC69</f>
        <v>7447.0396412683549</v>
      </c>
    </row>
    <row r="56" spans="1:28" ht="10.8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6580.7038427797906</v>
      </c>
      <c r="D56" s="191">
        <f ca="1">'Power Off-Peak Prices PRINT'!D70</f>
        <v>10093.205938317207</v>
      </c>
      <c r="E56" s="387">
        <f ca="1">'Power Off-Peak Prices PRINT'!E70</f>
        <v>8336.954890548499</v>
      </c>
      <c r="F56" s="191" t="e">
        <f>'[15]Power Ogg-Peak Prices PRINT'!G70</f>
        <v>#REF!</v>
      </c>
      <c r="G56" s="191">
        <f>'Power Off-Peak Prices PRINT'!G70</f>
        <v>8846.35439048847</v>
      </c>
      <c r="H56" s="191">
        <f>'Power Off-Peak Prices PRINT'!H70</f>
        <v>8614.3287715868355</v>
      </c>
      <c r="I56" s="191">
        <f>'Power Off-Peak Prices PRINT'!H70</f>
        <v>8614.3287715868355</v>
      </c>
      <c r="J56" s="191">
        <f>'Power Off-Peak Prices PRINT'!J70</f>
        <v>8617.4401996058514</v>
      </c>
      <c r="K56" s="191">
        <f>'Power Off-Peak Prices PRINT'!K70</f>
        <v>8414.0237812576543</v>
      </c>
      <c r="L56" s="191">
        <f>'Power Off-Peak Prices PRINT'!J70</f>
        <v>8617.4401996058514</v>
      </c>
      <c r="M56" s="191">
        <f>'Power Off-Peak Prices PRINT'!N70</f>
        <v>8462.6852896062865</v>
      </c>
      <c r="N56" s="191">
        <f>'Power Off-Peak Prices PRINT'!O70</f>
        <v>9924.6151243348122</v>
      </c>
      <c r="O56" s="191">
        <f>'Power Off-Peak Prices PRINT'!P70</f>
        <v>10086.453442158137</v>
      </c>
      <c r="P56" s="191">
        <f>'Power Off-Peak Prices PRINT'!Q70</f>
        <v>10433.073463509611</v>
      </c>
      <c r="Q56" s="191">
        <f>'Power Off-Peak Prices PRINT'!S70</f>
        <v>7844.8520237699822</v>
      </c>
      <c r="R56" s="191" t="e">
        <f>'[16]Power Off-Peak Pricew PRINT'!W70</f>
        <v>#REF!</v>
      </c>
      <c r="S56" s="387">
        <f>'Power Off-Peak Prices PRINT'!T70</f>
        <v>8375.4416674770655</v>
      </c>
      <c r="T56" s="387">
        <f>'Power Off-Peak Prices PRINT'!U70</f>
        <v>7352.2674219552428</v>
      </c>
      <c r="U56" s="387">
        <f>'Power Off-Peak Prices PRINT'!V70</f>
        <v>7806.8469818776412</v>
      </c>
      <c r="V56" s="387">
        <f>'Power Off-Peak Prices PRINT'!X70</f>
        <v>7592.0876570748624</v>
      </c>
      <c r="W56" s="387">
        <f>'Power Off-Peak Prices PRINT'!Y70</f>
        <v>7150.4884986312845</v>
      </c>
      <c r="X56" s="387">
        <f>'Power Off-Peak Prices PRINT'!Z70</f>
        <v>7087.88969282362</v>
      </c>
      <c r="Y56" s="387">
        <f>'Power Off-Peak Prices PRINT'!AA70</f>
        <v>6876.7070046379549</v>
      </c>
      <c r="Z56" s="387">
        <f>'Power Off-Peak Prices PRINT'!AB70</f>
        <v>6664.6977089098473</v>
      </c>
      <c r="AA56" s="387">
        <f>'Power Off-Peak Prices PRINT'!AB70</f>
        <v>6664.6977089098473</v>
      </c>
      <c r="AB56" s="387">
        <f ca="1">'Power Off-Peak Prices PRINT'!AC70</f>
        <v>7489.6006789321109</v>
      </c>
    </row>
    <row r="57" spans="1:28" ht="10.8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5446.4146023468056</v>
      </c>
      <c r="D57" s="191">
        <f ca="1">'Power Off-Peak Prices PRINT'!D71</f>
        <v>9019.2008303061757</v>
      </c>
      <c r="E57" s="387">
        <f ca="1">'Power Off-Peak Prices PRINT'!E71</f>
        <v>7232.8077163264907</v>
      </c>
      <c r="F57" s="191" t="e">
        <f>'[15]Power Ogg-Peak Prices PRINT'!G71</f>
        <v>#REF!</v>
      </c>
      <c r="G57" s="191">
        <f>'Power Off-Peak Prices PRINT'!G71</f>
        <v>8846.35439048847</v>
      </c>
      <c r="H57" s="191">
        <f>'Power Off-Peak Prices PRINT'!H71</f>
        <v>8614.3287715868355</v>
      </c>
      <c r="I57" s="191">
        <f>'Power Off-Peak Prices PRINT'!H71</f>
        <v>8614.3287715868355</v>
      </c>
      <c r="J57" s="191">
        <f>'Power Off-Peak Prices PRINT'!J71</f>
        <v>8617.4401996058514</v>
      </c>
      <c r="K57" s="191">
        <f>'Power Off-Peak Prices PRINT'!K71</f>
        <v>8414.0237812576543</v>
      </c>
      <c r="L57" s="191">
        <f>'Power Off-Peak Prices PRINT'!J71</f>
        <v>8617.4401996058514</v>
      </c>
      <c r="M57" s="191">
        <f>'Power Off-Peak Prices PRINT'!N71</f>
        <v>8441.4712599959294</v>
      </c>
      <c r="N57" s="191">
        <f>'Power Off-Peak Prices PRINT'!O71</f>
        <v>10141.192695578886</v>
      </c>
      <c r="O57" s="191">
        <f>'Power Off-Peak Prices PRINT'!P71</f>
        <v>10422.540174218026</v>
      </c>
      <c r="P57" s="191">
        <f>'Power Off-Peak Prices PRINT'!Q71</f>
        <v>10746.719445181949</v>
      </c>
      <c r="Q57" s="191">
        <f>'Power Off-Peak Prices PRINT'!S71</f>
        <v>7844.8520237699822</v>
      </c>
      <c r="R57" s="191" t="e">
        <f>'[16]Power Off-Peak Pricew PRINT'!W71</f>
        <v>#REF!</v>
      </c>
      <c r="S57" s="387">
        <f>'Power Off-Peak Prices PRINT'!T71</f>
        <v>8375.4416674770655</v>
      </c>
      <c r="T57" s="387">
        <f>'Power Off-Peak Prices PRINT'!U71</f>
        <v>7352.2674219552428</v>
      </c>
      <c r="U57" s="387">
        <f>'Power Off-Peak Prices PRINT'!V71</f>
        <v>7806.8469818776412</v>
      </c>
      <c r="V57" s="387">
        <f>'Power Off-Peak Prices PRINT'!X71</f>
        <v>7644.3830293857927</v>
      </c>
      <c r="W57" s="387">
        <f>'Power Off-Peak Prices PRINT'!Y71</f>
        <v>7160.4655079430513</v>
      </c>
      <c r="X57" s="387">
        <f>'Power Off-Peak Prices PRINT'!Z71</f>
        <v>7067.4294485307319</v>
      </c>
      <c r="Y57" s="387">
        <f>'Power Off-Peak Prices PRINT'!AA71</f>
        <v>6776.6490312738079</v>
      </c>
      <c r="Z57" s="387">
        <f>'Power Off-Peak Prices PRINT'!AB71</f>
        <v>6558.2668511736756</v>
      </c>
      <c r="AA57" s="387">
        <f>'Power Off-Peak Prices PRINT'!AB71</f>
        <v>6558.2668511736756</v>
      </c>
      <c r="AB57" s="387">
        <f ca="1">'Power Off-Peak Prices PRINT'!AC71</f>
        <v>7312.9916392577925</v>
      </c>
    </row>
    <row r="58" spans="1:28" ht="10.8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5121.5327423505869</v>
      </c>
      <c r="D58" s="356">
        <f ca="1">'Power Off-Peak Prices PRINT'!D72</f>
        <v>8509.427831990768</v>
      </c>
      <c r="E58" s="387">
        <f ca="1">'Power Off-Peak Prices PRINT'!E72</f>
        <v>6815.4802871706779</v>
      </c>
      <c r="F58" s="191" t="e">
        <f>'[15]Power Ogg-Peak Prices PRINT'!G72</f>
        <v>#REF!</v>
      </c>
      <c r="G58" s="191">
        <f>'Power Off-Peak Prices PRINT'!G72</f>
        <v>8478.6359389598256</v>
      </c>
      <c r="H58" s="191">
        <f>'Power Off-Peak Prices PRINT'!H72</f>
        <v>8093.038557704961</v>
      </c>
      <c r="I58" s="191">
        <f>'Power Off-Peak Prices PRINT'!H72</f>
        <v>8093.038557704961</v>
      </c>
      <c r="J58" s="191">
        <f>'Power Off-Peak Prices PRINT'!J72</f>
        <v>8109.1000308737248</v>
      </c>
      <c r="K58" s="191">
        <f>'Power Off-Peak Prices PRINT'!K72</f>
        <v>8457.5110753121226</v>
      </c>
      <c r="L58" s="191">
        <f>'Power Off-Peak Prices PRINT'!J72</f>
        <v>8109.1000308737248</v>
      </c>
      <c r="M58" s="191">
        <f>'Power Off-Peak Prices PRINT'!N72</f>
        <v>8550.7655078259777</v>
      </c>
      <c r="N58" s="191">
        <f>'Power Off-Peak Prices PRINT'!O72</f>
        <v>12051.093083967862</v>
      </c>
      <c r="O58" s="191">
        <f>'Power Off-Peak Prices PRINT'!P72</f>
        <v>12064.81133258117</v>
      </c>
      <c r="P58" s="191">
        <f>'Power Off-Peak Prices PRINT'!Q72</f>
        <v>13138.302112395377</v>
      </c>
      <c r="Q58" s="191">
        <f>'Power Off-Peak Prices PRINT'!S72</f>
        <v>8238.7785900949693</v>
      </c>
      <c r="R58" s="191" t="e">
        <f>'[16]Power Off-Peak Pricew PRINT'!W72</f>
        <v>#REF!</v>
      </c>
      <c r="S58" s="387">
        <f>'Power Off-Peak Prices PRINT'!T72</f>
        <v>9275.9884713322335</v>
      </c>
      <c r="T58" s="387">
        <f>'Power Off-Peak Prices PRINT'!U72</f>
        <v>7968.1327544488868</v>
      </c>
      <c r="U58" s="387">
        <f>'Power Off-Peak Prices PRINT'!V72</f>
        <v>7472.2145445037895</v>
      </c>
      <c r="V58" s="387">
        <f>'Power Off-Peak Prices PRINT'!X72</f>
        <v>8164.7683995825982</v>
      </c>
      <c r="W58" s="387">
        <f>'Power Off-Peak Prices PRINT'!Y72</f>
        <v>7645.4033602034888</v>
      </c>
      <c r="X58" s="387">
        <f>'Power Off-Peak Prices PRINT'!Z72</f>
        <v>7521.9650984954842</v>
      </c>
      <c r="Y58" s="387">
        <f>'Power Off-Peak Prices PRINT'!AA72</f>
        <v>7214.5450955876504</v>
      </c>
      <c r="Z58" s="387">
        <f>'Power Off-Peak Prices PRINT'!AB72</f>
        <v>7002.9848403849173</v>
      </c>
      <c r="AA58" s="387">
        <f>'Power Off-Peak Prices PRINT'!AB72</f>
        <v>7002.9848403849173</v>
      </c>
      <c r="AB58" s="387">
        <f ca="1">'Power Off-Peak Prices PRINT'!AC72</f>
        <v>7612.1974809041958</v>
      </c>
    </row>
    <row r="59" spans="1:28" ht="13.65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5603.2097399003887</v>
      </c>
      <c r="D59" s="345">
        <f ca="1">+'Power Off-Peak Prices PRINT'!D67</f>
        <v>10248.03891275529</v>
      </c>
      <c r="E59" s="406">
        <f ca="1">+'Power Off-Peak Prices PRINT'!E67</f>
        <v>7925.6243263278393</v>
      </c>
      <c r="F59" s="345">
        <f>+'Power Off-Peak Prices PRINT'!G67</f>
        <v>9792.1829521829532</v>
      </c>
      <c r="G59" s="345">
        <f>+'Power Off-Peak Prices PRINT'!G67</f>
        <v>9792.1829521829532</v>
      </c>
      <c r="H59" s="345">
        <f>+'Power Off-Peak Prices PRINT'!H67</f>
        <v>9249.0648250914619</v>
      </c>
      <c r="I59" s="345">
        <f>+'Power Off-Peak Prices PRINT'!H67</f>
        <v>9249.0648250914619</v>
      </c>
      <c r="J59" s="345">
        <f>+'Power Off-Peak Prices PRINT'!J67</f>
        <v>9531.4128518568741</v>
      </c>
      <c r="K59" s="345">
        <f>+'Power Off-Peak Prices PRINT'!K67</f>
        <v>7974.3767313019398</v>
      </c>
      <c r="L59" s="345">
        <f>+'Power Off-Peak Prices PRINT'!J67</f>
        <v>9531.4128518568741</v>
      </c>
      <c r="M59" s="345">
        <f>+'Power Off-Peak Prices PRINT'!N67</f>
        <v>7439.6982730401751</v>
      </c>
      <c r="N59" s="345">
        <f>+'Power Off-Peak Prices PRINT'!O67</f>
        <v>11854.638739554042</v>
      </c>
      <c r="O59" s="345">
        <f>+'Power Off-Peak Prices PRINT'!P67</f>
        <v>11610.015808154621</v>
      </c>
      <c r="P59" s="345">
        <f>+'Power Off-Peak Prices PRINT'!Q67</f>
        <v>12585.734123491562</v>
      </c>
      <c r="Q59" s="345">
        <f>+'Power Off-Peak Prices PRINT'!S67</f>
        <v>8311.571902954498</v>
      </c>
      <c r="R59" s="345">
        <f>+'Power Off-Peak Prices PRINT'!W67</f>
        <v>9363.0949241133349</v>
      </c>
      <c r="S59" s="345">
        <f>+'Power Off-Peak Prices PRINT'!T67</f>
        <v>9845.2973421327843</v>
      </c>
      <c r="T59" s="345">
        <f>+'Power Off-Peak Prices PRINT'!U67</f>
        <v>7678.739569466542</v>
      </c>
      <c r="U59" s="345">
        <f>+'Power Off-Peak Prices PRINT'!V67</f>
        <v>7410.6787972641632</v>
      </c>
      <c r="V59" s="406">
        <f>+'Power Off-Peak Prices PRINT'!X67</f>
        <v>8037.4876125747205</v>
      </c>
      <c r="W59" s="345">
        <f>+'Power Off-Peak Prices PRINT'!Y67</f>
        <v>7665.2319331106401</v>
      </c>
      <c r="X59" s="345">
        <f>+'Power Off-Peak Prices PRINT'!Z67</f>
        <v>7425.4226109141355</v>
      </c>
      <c r="Y59" s="345">
        <f>+'Power Off-Peak Prices PRINT'!AA67</f>
        <v>7166.8702175685958</v>
      </c>
      <c r="Z59" s="345">
        <f>+'Power Off-Peak Prices PRINT'!AB67</f>
        <v>7057.4333118098893</v>
      </c>
      <c r="AA59" s="345">
        <f>+'Power Off-Peak Prices PRINT'!AB67</f>
        <v>7057.4333118098893</v>
      </c>
      <c r="AB59" s="365">
        <f ca="1">+'Power Off-Peak Prices PRINT'!AC67</f>
        <v>7805.880705202736</v>
      </c>
    </row>
    <row r="60" spans="1:28" ht="13.65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5656.8860692572025</v>
      </c>
      <c r="D60" s="339">
        <f ca="1">+'Power Off-Peak Prices PRINT'!D68</f>
        <v>10441.3953818972</v>
      </c>
      <c r="E60" s="407">
        <f ca="1">+'Power Off-Peak Prices PRINT'!E68</f>
        <v>8049.140725577201</v>
      </c>
      <c r="F60" s="339">
        <f>+'Power Off-Peak Prices PRINT'!G68</f>
        <v>10017.707730865626</v>
      </c>
      <c r="G60" s="339">
        <f>+'Power Off-Peak Prices PRINT'!G68</f>
        <v>10017.707730865626</v>
      </c>
      <c r="H60" s="339">
        <f>+'Power Off-Peak Prices PRINT'!H68</f>
        <v>9047.1852946003601</v>
      </c>
      <c r="I60" s="339">
        <f>+'Power Off-Peak Prices PRINT'!H68</f>
        <v>9047.1852946003601</v>
      </c>
      <c r="J60" s="339">
        <f>+'Power Off-Peak Prices PRINT'!J68</f>
        <v>9148.5728337492492</v>
      </c>
      <c r="K60" s="339">
        <f>+'Power Off-Peak Prices PRINT'!K68</f>
        <v>8036.7393800229611</v>
      </c>
      <c r="L60" s="339">
        <f>+'Power Off-Peak Prices PRINT'!J68</f>
        <v>9148.5728337492492</v>
      </c>
      <c r="M60" s="339">
        <f>+'Power Off-Peak Prices PRINT'!N68</f>
        <v>7644.0150272183319</v>
      </c>
      <c r="N60" s="339">
        <f>+'Power Off-Peak Prices PRINT'!O68</f>
        <v>10968.005580228617</v>
      </c>
      <c r="O60" s="339">
        <f>+'Power Off-Peak Prices PRINT'!P68</f>
        <v>10739.985618576589</v>
      </c>
      <c r="P60" s="339">
        <f>+'Power Off-Peak Prices PRINT'!Q68</f>
        <v>11627.777345674212</v>
      </c>
      <c r="Q60" s="339">
        <f>+'Power Off-Peak Prices PRINT'!S68</f>
        <v>8218.9360044140321</v>
      </c>
      <c r="R60" s="339">
        <f>+'Power Off-Peak Prices PRINT'!W68</f>
        <v>9174.0704118460362</v>
      </c>
      <c r="S60" s="339">
        <f>+'Power Off-Peak Prices PRINT'!T68</f>
        <v>9836.7404519455213</v>
      </c>
      <c r="T60" s="339">
        <f>+'Power Off-Peak Prices PRINT'!U68</f>
        <v>7186.7848970251716</v>
      </c>
      <c r="U60" s="339">
        <f>+'Power Off-Peak Prices PRINT'!V68</f>
        <v>7633.2826642714008</v>
      </c>
      <c r="V60" s="407">
        <f>+'Power Off-Peak Prices PRINT'!X68</f>
        <v>8035.1788275785093</v>
      </c>
      <c r="W60" s="339">
        <f>+'Power Off-Peak Prices PRINT'!Y68</f>
        <v>7495.4291861291631</v>
      </c>
      <c r="X60" s="339">
        <f>+'Power Off-Peak Prices PRINT'!Z68</f>
        <v>7420.7673659506117</v>
      </c>
      <c r="Y60" s="339">
        <f>+'Power Off-Peak Prices PRINT'!AA68</f>
        <v>7384.5104584693354</v>
      </c>
      <c r="Z60" s="339">
        <f>+'Power Off-Peak Prices PRINT'!AB68</f>
        <v>7706.2492720231612</v>
      </c>
      <c r="AA60" s="339">
        <f>+'Power Off-Peak Prices PRINT'!AB68</f>
        <v>7706.2492720231612</v>
      </c>
      <c r="AB60" s="366">
        <f ca="1">+'Power Off-Peak Prices PRINT'!AC68</f>
        <v>7895.0494639391454</v>
      </c>
    </row>
    <row r="61" spans="1:28" ht="13.65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5938.3613129541463</v>
      </c>
      <c r="D61" s="339">
        <f ca="1">+'Power Off-Peak Prices PRINT'!D69</f>
        <v>10680.943641960692</v>
      </c>
      <c r="E61" s="407">
        <f ca="1">+'Power Off-Peak Prices PRINT'!E69</f>
        <v>8309.6524774574191</v>
      </c>
      <c r="F61" s="339">
        <f>+'Power Off-Peak Prices PRINT'!G69</f>
        <v>10023.818916126609</v>
      </c>
      <c r="G61" s="339">
        <f>+'Power Off-Peak Prices PRINT'!G69</f>
        <v>10023.818916126609</v>
      </c>
      <c r="H61" s="339">
        <f>+'Power Off-Peak Prices PRINT'!H69</f>
        <v>9611.8097975805504</v>
      </c>
      <c r="I61" s="339">
        <f>+'Power Off-Peak Prices PRINT'!H69</f>
        <v>9611.8097975805504</v>
      </c>
      <c r="J61" s="339">
        <f>+'Power Off-Peak Prices PRINT'!J69</f>
        <v>9569.7073704240502</v>
      </c>
      <c r="K61" s="339">
        <f>+'Power Off-Peak Prices PRINT'!K69</f>
        <v>8608.3591331269345</v>
      </c>
      <c r="L61" s="339">
        <f>+'Power Off-Peak Prices PRINT'!J69</f>
        <v>9569.7073704240502</v>
      </c>
      <c r="M61" s="339">
        <f>+'Power Off-Peak Prices PRINT'!N69</f>
        <v>9006.4107935700686</v>
      </c>
      <c r="N61" s="339">
        <f>+'Power Off-Peak Prices PRINT'!O69</f>
        <v>9969.6766711092878</v>
      </c>
      <c r="O61" s="339">
        <f>+'Power Off-Peak Prices PRINT'!P69</f>
        <v>9850.8187654795965</v>
      </c>
      <c r="P61" s="339">
        <f>+'Power Off-Peak Prices PRINT'!Q69</f>
        <v>10224.5403223263</v>
      </c>
      <c r="Q61" s="339">
        <f>+'Power Off-Peak Prices PRINT'!S69</f>
        <v>8221.160678179147</v>
      </c>
      <c r="R61" s="339">
        <f>+'Power Off-Peak Prices PRINT'!W69</f>
        <v>9400.4307044982852</v>
      </c>
      <c r="S61" s="339">
        <f>+'Power Off-Peak Prices PRINT'!T69</f>
        <v>8542.9779912538525</v>
      </c>
      <c r="T61" s="339">
        <f>+'Power Off-Peak Prices PRINT'!U69</f>
        <v>8164.8680059770895</v>
      </c>
      <c r="U61" s="339">
        <f>+'Power Off-Peak Prices PRINT'!V69</f>
        <v>7955.6360373064972</v>
      </c>
      <c r="V61" s="407">
        <f>+'Power Off-Peak Prices PRINT'!X69</f>
        <v>7440.0573873889416</v>
      </c>
      <c r="W61" s="339">
        <f>+'Power Off-Peak Prices PRINT'!Y69</f>
        <v>7035.153067220228</v>
      </c>
      <c r="X61" s="339">
        <f>+'Power Off-Peak Prices PRINT'!Z69</f>
        <v>6890.8715767119002</v>
      </c>
      <c r="Y61" s="339">
        <f>+'Power Off-Peak Prices PRINT'!AA69</f>
        <v>6620.4506974538826</v>
      </c>
      <c r="Z61" s="339">
        <f>+'Power Off-Peak Prices PRINT'!AB69</f>
        <v>6432.6615781478276</v>
      </c>
      <c r="AA61" s="339">
        <f>+'Power Off-Peak Prices PRINT'!AB69</f>
        <v>6432.6615781478276</v>
      </c>
      <c r="AB61" s="366">
        <f ca="1">+'Power Off-Peak Prices PRINT'!AC69</f>
        <v>7447.0396412683549</v>
      </c>
    </row>
    <row r="62" spans="1:28" ht="13.65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6580.7038427797906</v>
      </c>
      <c r="D62" s="339">
        <f ca="1">+'Power Off-Peak Prices PRINT'!D70</f>
        <v>10093.205938317207</v>
      </c>
      <c r="E62" s="407">
        <f ca="1">+'Power Off-Peak Prices PRINT'!E70</f>
        <v>8336.954890548499</v>
      </c>
      <c r="F62" s="339">
        <f>+'Power Off-Peak Prices PRINT'!G70</f>
        <v>8846.35439048847</v>
      </c>
      <c r="G62" s="339">
        <f>+'Power Off-Peak Prices PRINT'!G70</f>
        <v>8846.35439048847</v>
      </c>
      <c r="H62" s="339">
        <f>+'Power Off-Peak Prices PRINT'!H70</f>
        <v>8614.3287715868355</v>
      </c>
      <c r="I62" s="339">
        <f>+'Power Off-Peak Prices PRINT'!H70</f>
        <v>8614.3287715868355</v>
      </c>
      <c r="J62" s="339">
        <f>+'Power Off-Peak Prices PRINT'!J70</f>
        <v>8617.4401996058514</v>
      </c>
      <c r="K62" s="339">
        <f>+'Power Off-Peak Prices PRINT'!K70</f>
        <v>8414.0237812576543</v>
      </c>
      <c r="L62" s="339">
        <f>+'Power Off-Peak Prices PRINT'!J70</f>
        <v>8617.4401996058514</v>
      </c>
      <c r="M62" s="339">
        <f>+'Power Off-Peak Prices PRINT'!N70</f>
        <v>8462.6852896062865</v>
      </c>
      <c r="N62" s="339">
        <f>+'Power Off-Peak Prices PRINT'!O70</f>
        <v>9924.6151243348122</v>
      </c>
      <c r="O62" s="339">
        <f>+'Power Off-Peak Prices PRINT'!P70</f>
        <v>10086.453442158137</v>
      </c>
      <c r="P62" s="339">
        <f>+'Power Off-Peak Prices PRINT'!Q70</f>
        <v>10433.073463509611</v>
      </c>
      <c r="Q62" s="339">
        <f>+'Power Off-Peak Prices PRINT'!S70</f>
        <v>7844.8520237699822</v>
      </c>
      <c r="R62" s="339">
        <f>+'Power Off-Peak Prices PRINT'!W70</f>
        <v>8718.3792998987064</v>
      </c>
      <c r="S62" s="339">
        <f>+'Power Off-Peak Prices PRINT'!T70</f>
        <v>8375.4416674770655</v>
      </c>
      <c r="T62" s="339">
        <f>+'Power Off-Peak Prices PRINT'!U70</f>
        <v>7352.2674219552428</v>
      </c>
      <c r="U62" s="339">
        <f>+'Power Off-Peak Prices PRINT'!V70</f>
        <v>7806.8469818776412</v>
      </c>
      <c r="V62" s="407">
        <f>+'Power Off-Peak Prices PRINT'!X70</f>
        <v>7592.0876570748624</v>
      </c>
      <c r="W62" s="339">
        <f>+'Power Off-Peak Prices PRINT'!Y70</f>
        <v>7150.4884986312845</v>
      </c>
      <c r="X62" s="339">
        <f>+'Power Off-Peak Prices PRINT'!Z70</f>
        <v>7087.88969282362</v>
      </c>
      <c r="Y62" s="339">
        <f>+'Power Off-Peak Prices PRINT'!AA70</f>
        <v>6876.7070046379549</v>
      </c>
      <c r="Z62" s="339">
        <f>+'Power Off-Peak Prices PRINT'!AB70</f>
        <v>6664.6977089098473</v>
      </c>
      <c r="AA62" s="339">
        <f>+'Power Off-Peak Prices PRINT'!AB70</f>
        <v>6664.6977089098473</v>
      </c>
      <c r="AB62" s="366">
        <f ca="1">+'Power Off-Peak Prices PRINT'!AC70</f>
        <v>7489.6006789321109</v>
      </c>
    </row>
    <row r="63" spans="1:28" ht="13.65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5446.4146023468056</v>
      </c>
      <c r="D63" s="339">
        <f ca="1">+'Power Off-Peak Prices PRINT'!D71</f>
        <v>9019.2008303061757</v>
      </c>
      <c r="E63" s="407">
        <f ca="1">+'Power Off-Peak Prices PRINT'!E71</f>
        <v>7232.8077163264907</v>
      </c>
      <c r="F63" s="339">
        <f>+'Power Off-Peak Prices PRINT'!G71</f>
        <v>8846.35439048847</v>
      </c>
      <c r="G63" s="339">
        <f>+'Power Off-Peak Prices PRINT'!G71</f>
        <v>8846.35439048847</v>
      </c>
      <c r="H63" s="339">
        <f>+'Power Off-Peak Prices PRINT'!H71</f>
        <v>8614.3287715868355</v>
      </c>
      <c r="I63" s="339">
        <f>+'Power Off-Peak Prices PRINT'!H71</f>
        <v>8614.3287715868355</v>
      </c>
      <c r="J63" s="339">
        <f>+'Power Off-Peak Prices PRINT'!J71</f>
        <v>8617.4401996058514</v>
      </c>
      <c r="K63" s="339">
        <f>+'Power Off-Peak Prices PRINT'!K71</f>
        <v>8414.0237812576543</v>
      </c>
      <c r="L63" s="339">
        <f>+'Power Off-Peak Prices PRINT'!J71</f>
        <v>8617.4401996058514</v>
      </c>
      <c r="M63" s="339">
        <f>+'Power Off-Peak Prices PRINT'!N71</f>
        <v>8441.4712599959294</v>
      </c>
      <c r="N63" s="339">
        <f>+'Power Off-Peak Prices PRINT'!O71</f>
        <v>10141.192695578886</v>
      </c>
      <c r="O63" s="339">
        <f>+'Power Off-Peak Prices PRINT'!P71</f>
        <v>10422.540174218026</v>
      </c>
      <c r="P63" s="339">
        <f>+'Power Off-Peak Prices PRINT'!Q71</f>
        <v>10746.719445181949</v>
      </c>
      <c r="Q63" s="339">
        <f>+'Power Off-Peak Prices PRINT'!S71</f>
        <v>7844.8520237699822</v>
      </c>
      <c r="R63" s="339">
        <f>+'Power Off-Peak Prices PRINT'!W71</f>
        <v>8750.9398901709937</v>
      </c>
      <c r="S63" s="339">
        <f>+'Power Off-Peak Prices PRINT'!T71</f>
        <v>8375.4416674770655</v>
      </c>
      <c r="T63" s="339">
        <f>+'Power Off-Peak Prices PRINT'!U71</f>
        <v>7352.2674219552428</v>
      </c>
      <c r="U63" s="339">
        <f>+'Power Off-Peak Prices PRINT'!V71</f>
        <v>7806.8469818776412</v>
      </c>
      <c r="V63" s="407">
        <f>+'Power Off-Peak Prices PRINT'!X71</f>
        <v>7644.3830293857927</v>
      </c>
      <c r="W63" s="339">
        <f>+'Power Off-Peak Prices PRINT'!Y71</f>
        <v>7160.4655079430513</v>
      </c>
      <c r="X63" s="339">
        <f>+'Power Off-Peak Prices PRINT'!Z71</f>
        <v>7067.4294485307319</v>
      </c>
      <c r="Y63" s="339">
        <f>+'Power Off-Peak Prices PRINT'!AA71</f>
        <v>6776.6490312738079</v>
      </c>
      <c r="Z63" s="339">
        <f>+'Power Off-Peak Prices PRINT'!AB71</f>
        <v>6558.2668511736756</v>
      </c>
      <c r="AA63" s="339">
        <f>+'Power Off-Peak Prices PRINT'!AB71</f>
        <v>6558.2668511736756</v>
      </c>
      <c r="AB63" s="366">
        <f ca="1">+'Power Off-Peak Prices PRINT'!AC71</f>
        <v>7312.9916392577925</v>
      </c>
    </row>
    <row r="64" spans="1:28" ht="13.65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5121.5327423505869</v>
      </c>
      <c r="D64" s="339">
        <f ca="1">+'Power Off-Peak Prices PRINT'!D72</f>
        <v>8509.427831990768</v>
      </c>
      <c r="E64" s="407">
        <f ca="1">+'Power Off-Peak Prices PRINT'!E72</f>
        <v>6815.4802871706779</v>
      </c>
      <c r="F64" s="339">
        <f>+'Power Off-Peak Prices PRINT'!G72</f>
        <v>8478.6359389598256</v>
      </c>
      <c r="G64" s="339">
        <f>+'Power Off-Peak Prices PRINT'!G72</f>
        <v>8478.6359389598256</v>
      </c>
      <c r="H64" s="339">
        <f>+'Power Off-Peak Prices PRINT'!H72</f>
        <v>8093.038557704961</v>
      </c>
      <c r="I64" s="339">
        <f>+'Power Off-Peak Prices PRINT'!H72</f>
        <v>8093.038557704961</v>
      </c>
      <c r="J64" s="339">
        <f>+'Power Off-Peak Prices PRINT'!J72</f>
        <v>8109.1000308737248</v>
      </c>
      <c r="K64" s="339">
        <f>+'Power Off-Peak Prices PRINT'!K72</f>
        <v>8457.5110753121226</v>
      </c>
      <c r="L64" s="339">
        <f>+'Power Off-Peak Prices PRINT'!J72</f>
        <v>8109.1000308737248</v>
      </c>
      <c r="M64" s="339">
        <f>+'Power Off-Peak Prices PRINT'!N72</f>
        <v>8550.7655078259777</v>
      </c>
      <c r="N64" s="339">
        <f>+'Power Off-Peak Prices PRINT'!O72</f>
        <v>12051.093083967862</v>
      </c>
      <c r="O64" s="339">
        <f>+'Power Off-Peak Prices PRINT'!P72</f>
        <v>12064.81133258117</v>
      </c>
      <c r="P64" s="339">
        <f>+'Power Off-Peak Prices PRINT'!Q72</f>
        <v>13138.302112395377</v>
      </c>
      <c r="Q64" s="339">
        <f>+'Power Off-Peak Prices PRINT'!S72</f>
        <v>8238.7785900949693</v>
      </c>
      <c r="R64" s="339">
        <f>+'Power Off-Peak Prices PRINT'!W72</f>
        <v>8920.2352849045528</v>
      </c>
      <c r="S64" s="339">
        <f>+'Power Off-Peak Prices PRINT'!T72</f>
        <v>9275.9884713322335</v>
      </c>
      <c r="T64" s="339">
        <f>+'Power Off-Peak Prices PRINT'!U72</f>
        <v>7968.1327544488868</v>
      </c>
      <c r="U64" s="339">
        <f>+'Power Off-Peak Prices PRINT'!V72</f>
        <v>7472.2145445037895</v>
      </c>
      <c r="V64" s="407">
        <f>+'Power Off-Peak Prices PRINT'!X72</f>
        <v>8164.7683995825982</v>
      </c>
      <c r="W64" s="339">
        <f>+'Power Off-Peak Prices PRINT'!Y72</f>
        <v>7645.4033602034888</v>
      </c>
      <c r="X64" s="339">
        <f>+'Power Off-Peak Prices PRINT'!Z72</f>
        <v>7521.9650984954842</v>
      </c>
      <c r="Y64" s="339">
        <f>+'Power Off-Peak Prices PRINT'!AA72</f>
        <v>7214.5450955876504</v>
      </c>
      <c r="Z64" s="339">
        <f>+'Power Off-Peak Prices PRINT'!AB72</f>
        <v>7002.9848403849173</v>
      </c>
      <c r="AA64" s="339">
        <f>+'Power Off-Peak Prices PRINT'!AB72</f>
        <v>7002.9848403849173</v>
      </c>
      <c r="AB64" s="366">
        <f ca="1">+'Power Off-Peak Prices PRINT'!AC72</f>
        <v>7612.1974809041958</v>
      </c>
    </row>
    <row r="65" spans="1:28" ht="13.65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5336.00228767515</v>
      </c>
      <c r="D65" s="341">
        <f ca="1">+'Power Off-Peak Prices PRINT'!D73</f>
        <v>8739.1016951051442</v>
      </c>
      <c r="E65" s="408">
        <f ca="1">+'Power Off-Peak Prices PRINT'!E73</f>
        <v>7037.5519913901471</v>
      </c>
      <c r="F65" s="341">
        <f>+'Power Off-Peak Prices PRINT'!G73</f>
        <v>8719.9937714107764</v>
      </c>
      <c r="G65" s="341">
        <f>+'Power Off-Peak Prices PRINT'!G73</f>
        <v>8719.9937714107764</v>
      </c>
      <c r="H65" s="341">
        <f>+'Power Off-Peak Prices PRINT'!H73</f>
        <v>8286.4850638241878</v>
      </c>
      <c r="I65" s="341">
        <f>+'Power Off-Peak Prices PRINT'!H73</f>
        <v>8286.4850638241878</v>
      </c>
      <c r="J65" s="341">
        <f>+'Power Off-Peak Prices PRINT'!J73</f>
        <v>8297.5262426674908</v>
      </c>
      <c r="K65" s="341">
        <f>+'Power Off-Peak Prices PRINT'!K73</f>
        <v>8775.4626194967896</v>
      </c>
      <c r="L65" s="341">
        <f>+'Power Off-Peak Prices PRINT'!J73</f>
        <v>8297.5262426674908</v>
      </c>
      <c r="M65" s="341">
        <f>+'Power Off-Peak Prices PRINT'!N73</f>
        <v>9057.1834707788094</v>
      </c>
      <c r="N65" s="341">
        <f>+'Power Off-Peak Prices PRINT'!O73</f>
        <v>13212.552952518157</v>
      </c>
      <c r="O65" s="341">
        <f>+'Power Off-Peak Prices PRINT'!P73</f>
        <v>13111.088610524486</v>
      </c>
      <c r="P65" s="341">
        <f>+'Power Off-Peak Prices PRINT'!Q73</f>
        <v>14609.19736567405</v>
      </c>
      <c r="Q65" s="341">
        <f>+'Power Off-Peak Prices PRINT'!S73</f>
        <v>8522.2527477314561</v>
      </c>
      <c r="R65" s="341">
        <f>+'Power Off-Peak Prices PRINT'!W73</f>
        <v>9349.3323748218118</v>
      </c>
      <c r="S65" s="341">
        <f>+'Power Off-Peak Prices PRINT'!T73</f>
        <v>9637.4252641986368</v>
      </c>
      <c r="T65" s="341">
        <f>+'Power Off-Peak Prices PRINT'!U73</f>
        <v>8225.541846138005</v>
      </c>
      <c r="U65" s="341">
        <f>+'Power Off-Peak Prices PRINT'!V73</f>
        <v>7703.7911328577293</v>
      </c>
      <c r="V65" s="408">
        <f>+'Power Off-Peak Prices PRINT'!X73</f>
        <v>8564.6710935328574</v>
      </c>
      <c r="W65" s="341">
        <f>+'Power Off-Peak Prices PRINT'!Y73</f>
        <v>8001.1956544668656</v>
      </c>
      <c r="X65" s="341">
        <f>+'Power Off-Peak Prices PRINT'!Z73</f>
        <v>7877.1466988845959</v>
      </c>
      <c r="Y65" s="341">
        <f>+'Power Off-Peak Prices PRINT'!AA73</f>
        <v>7535.1949510914592</v>
      </c>
      <c r="Z65" s="341">
        <f>+'Power Off-Peak Prices PRINT'!AB73</f>
        <v>7290.1034798029668</v>
      </c>
      <c r="AA65" s="341">
        <f>+'Power Off-Peak Prices PRINT'!AB73</f>
        <v>7290.1034798029668</v>
      </c>
      <c r="AB65" s="367">
        <f ca="1">+'Power Off-Peak Prices PRINT'!AC73</f>
        <v>7950.7423205700989</v>
      </c>
    </row>
    <row r="66" spans="1:28" ht="13.65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65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65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65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0.8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-184.30310696497691</v>
      </c>
      <c r="D73" s="339">
        <f ca="1">'Power Off-Peak Prices PRINT'!D87</f>
        <v>-634.93698322328601</v>
      </c>
      <c r="E73" s="389">
        <f ca="1">'Power Off-Peak Prices PRINT'!E87</f>
        <v>-409.62004509413055</v>
      </c>
      <c r="F73" s="339">
        <f>'Power Off-Peak Prices PRINT'!G87</f>
        <v>-547.29031138271966</v>
      </c>
      <c r="G73" s="339">
        <f>'Power Off-Peak Prices PRINT'!G87</f>
        <v>-547.29031138271966</v>
      </c>
      <c r="H73" s="339">
        <f>'Power Off-Peak Prices PRINT'!H87</f>
        <v>-618.15001783495609</v>
      </c>
      <c r="I73" s="339">
        <f>'Power Off-Peak Prices PRINT'!H87</f>
        <v>-618.15001783495609</v>
      </c>
      <c r="J73" s="339">
        <f>'Power Off-Peak Prices PRINT'!J87</f>
        <v>-256.5253170843589</v>
      </c>
      <c r="K73" s="339">
        <f>'Power Off-Peak Prices PRINT'!K87</f>
        <v>-225.59737370226867</v>
      </c>
      <c r="L73" s="339">
        <f>'Power Off-Peak Prices PRINT'!J87</f>
        <v>-256.5253170843589</v>
      </c>
      <c r="M73" s="339">
        <f>'Power Off-Peak Prices PRINT'!N87</f>
        <v>-199.38460928501536</v>
      </c>
      <c r="N73" s="339">
        <f>'Power Off-Peak Prices PRINT'!O87</f>
        <v>-411.74329871210284</v>
      </c>
      <c r="O73" s="339">
        <f>'Power Off-Peak Prices PRINT'!P87</f>
        <v>-696.13824174198089</v>
      </c>
      <c r="P73" s="339">
        <f>'Power Off-Peak Prices PRINT'!Q87</f>
        <v>-294.91801125893653</v>
      </c>
      <c r="Q73" s="339">
        <f>'Power Off-Peak Prices PRINT'!S87</f>
        <v>-136.92299335505777</v>
      </c>
      <c r="R73" s="339">
        <f>'Power Off-Peak Prices PRINT'!W87</f>
        <v>-361.66942460903374</v>
      </c>
      <c r="S73" s="389">
        <f>'Power Off-Peak Prices PRINT'!T87</f>
        <v>-201.35699623307482</v>
      </c>
      <c r="T73" s="389">
        <f>'Power Off-Peak Prices PRINT'!U87</f>
        <v>-114.09778708272552</v>
      </c>
      <c r="U73" s="389">
        <f>'Power Off-Peak Prices PRINT'!V87</f>
        <v>-95.314196749377516</v>
      </c>
      <c r="V73" s="389">
        <f>'Power Off-Peak Prices PRINT'!X87</f>
        <v>-145.50399112852665</v>
      </c>
      <c r="W73" s="389">
        <f>'Power Off-Peak Prices PRINT'!Y87</f>
        <v>-85.221501911029918</v>
      </c>
      <c r="X73" s="389">
        <f>'Power Off-Peak Prices PRINT'!Z87</f>
        <v>-46.995937521345695</v>
      </c>
      <c r="Y73" s="389">
        <f>'Power Off-Peak Prices PRINT'!AA87</f>
        <v>-22.429301061521073</v>
      </c>
      <c r="Z73" s="389">
        <f>'Power Off-Peak Prices PRINT'!AB87</f>
        <v>-4.7311344914514848</v>
      </c>
      <c r="AA73" s="389">
        <f>'Power Off-Peak Prices PRINT'!AB87</f>
        <v>-4.7311344914514848</v>
      </c>
      <c r="AB73" s="389">
        <f ca="1">'Power Off-Peak Prices PRINT'!AC87</f>
        <v>-153.73876225957792</v>
      </c>
    </row>
    <row r="74" spans="1:28" ht="10.8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-182.58373928476976</v>
      </c>
      <c r="D74" s="339">
        <f ca="1">'Power Off-Peak Prices PRINT'!D88</f>
        <v>-649.89872839545933</v>
      </c>
      <c r="E74" s="389">
        <f ca="1">'Power Off-Peak Prices PRINT'!E88</f>
        <v>-416.24123384011546</v>
      </c>
      <c r="F74" s="339">
        <f>'Power Off-Peak Prices PRINT'!G88</f>
        <v>-678.20774394432192</v>
      </c>
      <c r="G74" s="339">
        <f>'Power Off-Peak Prices PRINT'!G88</f>
        <v>-678.20774394432192</v>
      </c>
      <c r="H74" s="339">
        <f>'Power Off-Peak Prices PRINT'!H88</f>
        <v>-648.80118617699372</v>
      </c>
      <c r="I74" s="339">
        <f>'Power Off-Peak Prices PRINT'!H88</f>
        <v>-648.80118617699372</v>
      </c>
      <c r="J74" s="339">
        <f>'Power Off-Peak Prices PRINT'!J88</f>
        <v>-303.5123815473471</v>
      </c>
      <c r="K74" s="339">
        <f>'Power Off-Peak Prices PRINT'!K88</f>
        <v>-185.65686116732741</v>
      </c>
      <c r="L74" s="339">
        <f>'Power Off-Peak Prices PRINT'!J88</f>
        <v>-303.5123815473471</v>
      </c>
      <c r="M74" s="339">
        <f>'Power Off-Peak Prices PRINT'!N88</f>
        <v>-166.34929980106972</v>
      </c>
      <c r="N74" s="339">
        <f>'Power Off-Peak Prices PRINT'!O88</f>
        <v>-285.93147977151239</v>
      </c>
      <c r="O74" s="339">
        <f>'Power Off-Peak Prices PRINT'!P88</f>
        <v>-534.28512284743556</v>
      </c>
      <c r="P74" s="339">
        <f>'Power Off-Peak Prices PRINT'!Q88</f>
        <v>-179.22172415853493</v>
      </c>
      <c r="Q74" s="339">
        <f>'Power Off-Peak Prices PRINT'!S88</f>
        <v>-120.21670391010412</v>
      </c>
      <c r="R74" s="339">
        <f>'Power Off-Peak Prices PRINT'!W88</f>
        <v>-367.1697991918918</v>
      </c>
      <c r="S74" s="389">
        <f>'Power Off-Peak Prices PRINT'!T88</f>
        <v>-173.56990278288504</v>
      </c>
      <c r="T74" s="389">
        <f>'Power Off-Peak Prices PRINT'!U88</f>
        <v>-92.950253523376887</v>
      </c>
      <c r="U74" s="389">
        <f>'Power Off-Peak Prices PRINT'!V88</f>
        <v>-94.129955424053151</v>
      </c>
      <c r="V74" s="389">
        <f>'Power Off-Peak Prices PRINT'!X88</f>
        <v>-134.44358366750293</v>
      </c>
      <c r="W74" s="389">
        <f>'Power Off-Peak Prices PRINT'!Y88</f>
        <v>-78.54243042726921</v>
      </c>
      <c r="X74" s="389">
        <f>'Power Off-Peak Prices PRINT'!Z88</f>
        <v>-44.892684214891233</v>
      </c>
      <c r="Y74" s="389">
        <f>'Power Off-Peak Prices PRINT'!AA88</f>
        <v>-20.775552642764524</v>
      </c>
      <c r="Z74" s="389">
        <f>'Power Off-Peak Prices PRINT'!AB88</f>
        <v>-1.107481055880271</v>
      </c>
      <c r="AA74" s="389">
        <f>'Power Off-Peak Prices PRINT'!AB88</f>
        <v>-1.107481055880271</v>
      </c>
      <c r="AB74" s="389">
        <f ca="1">'Power Off-Peak Prices PRINT'!AC88</f>
        <v>-151.88182357718688</v>
      </c>
    </row>
    <row r="75" spans="1:28" ht="10.8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-375.04026917707779</v>
      </c>
      <c r="D75" s="339">
        <f ca="1">'Power Off-Peak Prices PRINT'!D89</f>
        <v>-210.46170066416198</v>
      </c>
      <c r="E75" s="389">
        <f ca="1">'Power Off-Peak Prices PRINT'!E89</f>
        <v>-292.75098492061989</v>
      </c>
      <c r="F75" s="339">
        <f>'Power Off-Peak Prices PRINT'!G89</f>
        <v>-258.79103590483101</v>
      </c>
      <c r="G75" s="339">
        <f>'Power Off-Peak Prices PRINT'!G89</f>
        <v>-258.79103590483101</v>
      </c>
      <c r="H75" s="339">
        <f>'Power Off-Peak Prices PRINT'!H89</f>
        <v>-259.16191213654565</v>
      </c>
      <c r="I75" s="339">
        <f>'Power Off-Peak Prices PRINT'!H89</f>
        <v>-259.16191213654565</v>
      </c>
      <c r="J75" s="339">
        <f>'Power Off-Peak Prices PRINT'!J89</f>
        <v>-236.10000404864877</v>
      </c>
      <c r="K75" s="339">
        <f>'Power Off-Peak Prices PRINT'!K89</f>
        <v>-202.21355409773423</v>
      </c>
      <c r="L75" s="339">
        <f>'Power Off-Peak Prices PRINT'!J89</f>
        <v>-236.10000404864877</v>
      </c>
      <c r="M75" s="339">
        <f>'Power Off-Peak Prices PRINT'!N89</f>
        <v>-197.47076981710779</v>
      </c>
      <c r="N75" s="339">
        <f>'Power Off-Peak Prices PRINT'!O89</f>
        <v>-339.52630199243322</v>
      </c>
      <c r="O75" s="339">
        <f>'Power Off-Peak Prices PRINT'!P89</f>
        <v>-352.05707711617106</v>
      </c>
      <c r="P75" s="339">
        <f>'Power Off-Peak Prices PRINT'!Q89</f>
        <v>-332.31185479487976</v>
      </c>
      <c r="Q75" s="339">
        <f>'Power Off-Peak Prices PRINT'!S89</f>
        <v>-96.464509369452571</v>
      </c>
      <c r="R75" s="339">
        <f>'Power Off-Peak Prices PRINT'!W89</f>
        <v>-231.25242221150438</v>
      </c>
      <c r="S75" s="389">
        <f>'Power Off-Peak Prices PRINT'!T89</f>
        <v>-140.24563702819069</v>
      </c>
      <c r="T75" s="389">
        <f>'Power Off-Peak Prices PRINT'!U89</f>
        <v>-80.923907177756519</v>
      </c>
      <c r="U75" s="389">
        <f>'Power Off-Peak Prices PRINT'!V89</f>
        <v>-68.223983902410509</v>
      </c>
      <c r="V75" s="389">
        <f>'Power Off-Peak Prices PRINT'!X89</f>
        <v>-201.21868566347985</v>
      </c>
      <c r="W75" s="389">
        <f>'Power Off-Peak Prices PRINT'!Y89</f>
        <v>-167.30248460650091</v>
      </c>
      <c r="X75" s="389">
        <f>'Power Off-Peak Prices PRINT'!Z89</f>
        <v>-163.91675329155896</v>
      </c>
      <c r="Y75" s="389">
        <f>'Power Off-Peak Prices PRINT'!AA89</f>
        <v>-195.04581473844428</v>
      </c>
      <c r="Z75" s="389">
        <f>'Power Off-Peak Prices PRINT'!AB89</f>
        <v>-181.21581251404859</v>
      </c>
      <c r="AA75" s="389">
        <f>'Power Off-Peak Prices PRINT'!AB89</f>
        <v>-181.21581251404859</v>
      </c>
      <c r="AB75" s="389">
        <f ca="1">'Power Off-Peak Prices PRINT'!AC89</f>
        <v>-204.67185113516371</v>
      </c>
    </row>
    <row r="76" spans="1:28" ht="10.8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44.384414920106792</v>
      </c>
      <c r="D76" s="339">
        <f ca="1">'Power Off-Peak Prices PRINT'!D90</f>
        <v>-302.36468685565706</v>
      </c>
      <c r="E76" s="389">
        <f ca="1">'Power Off-Peak Prices PRINT'!E90</f>
        <v>-128.99013596777513</v>
      </c>
      <c r="F76" s="339">
        <f>'Power Off-Peak Prices PRINT'!G90</f>
        <v>-211.14722307721786</v>
      </c>
      <c r="G76" s="339">
        <f>'Power Off-Peak Prices PRINT'!G90</f>
        <v>-211.14722307721786</v>
      </c>
      <c r="H76" s="339">
        <f>'Power Off-Peak Prices PRINT'!H90</f>
        <v>-220.13238129537058</v>
      </c>
      <c r="I76" s="339">
        <f>'Power Off-Peak Prices PRINT'!H90</f>
        <v>-220.13238129537058</v>
      </c>
      <c r="J76" s="339">
        <f>'Power Off-Peak Prices PRINT'!J90</f>
        <v>-216.20202739392698</v>
      </c>
      <c r="K76" s="339">
        <f>'Power Off-Peak Prices PRINT'!K90</f>
        <v>-165.84593684922402</v>
      </c>
      <c r="L76" s="339">
        <f>'Power Off-Peak Prices PRINT'!J90</f>
        <v>-216.20202739392698</v>
      </c>
      <c r="M76" s="339">
        <f>'Power Off-Peak Prices PRINT'!N90</f>
        <v>-161.42617603430517</v>
      </c>
      <c r="N76" s="339">
        <f>'Power Off-Peak Prices PRINT'!O90</f>
        <v>-326.37039442944479</v>
      </c>
      <c r="O76" s="339">
        <f>'Power Off-Peak Prices PRINT'!P90</f>
        <v>-341.46919310931662</v>
      </c>
      <c r="P76" s="339">
        <f>'Power Off-Peak Prices PRINT'!Q90</f>
        <v>-325.69491719055259</v>
      </c>
      <c r="Q76" s="339">
        <f>'Power Off-Peak Prices PRINT'!S90</f>
        <v>-119.76247852752567</v>
      </c>
      <c r="R76" s="339">
        <f>'Power Off-Peak Prices PRINT'!W90</f>
        <v>-209.17344679296366</v>
      </c>
      <c r="S76" s="389">
        <f>'Power Off-Peak Prices PRINT'!T90</f>
        <v>-126.26526637616189</v>
      </c>
      <c r="T76" s="389">
        <f>'Power Off-Peak Prices PRINT'!U90</f>
        <v>-118.42689725125001</v>
      </c>
      <c r="U76" s="389">
        <f>'Power Off-Peak Prices PRINT'!V90</f>
        <v>-114.59527195516057</v>
      </c>
      <c r="V76" s="389">
        <f>'Power Off-Peak Prices PRINT'!X90</f>
        <v>-192.76722386002893</v>
      </c>
      <c r="W76" s="389">
        <f>'Power Off-Peak Prices PRINT'!Y90</f>
        <v>-148.7293942456572</v>
      </c>
      <c r="X76" s="389">
        <f>'Power Off-Peak Prices PRINT'!Z90</f>
        <v>-122.27258339786295</v>
      </c>
      <c r="Y76" s="389">
        <f>'Power Off-Peak Prices PRINT'!AA90</f>
        <v>-95.561359120349152</v>
      </c>
      <c r="Z76" s="389">
        <f>'Power Off-Peak Prices PRINT'!AB90</f>
        <v>-76.561038128370456</v>
      </c>
      <c r="AA76" s="389">
        <f>'Power Off-Peak Prices PRINT'!AB90</f>
        <v>-76.561038128370456</v>
      </c>
      <c r="AB76" s="389">
        <f ca="1">'Power Off-Peak Prices PRINT'!AC90</f>
        <v>-139.15074021614328</v>
      </c>
    </row>
    <row r="77" spans="1:28" ht="10.8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-36.6362451108198</v>
      </c>
      <c r="D77" s="339">
        <f ca="1">'Power Off-Peak Prices PRINT'!D91</f>
        <v>-114.73551535715342</v>
      </c>
      <c r="E77" s="389">
        <f ca="1">'Power Off-Peak Prices PRINT'!E91</f>
        <v>-75.685880233986609</v>
      </c>
      <c r="F77" s="339">
        <f>'Power Off-Peak Prices PRINT'!G91</f>
        <v>-211.14722307721786</v>
      </c>
      <c r="G77" s="339">
        <f>'Power Off-Peak Prices PRINT'!G91</f>
        <v>-211.14722307721786</v>
      </c>
      <c r="H77" s="339">
        <f>'Power Off-Peak Prices PRINT'!H91</f>
        <v>-220.13238129537058</v>
      </c>
      <c r="I77" s="339">
        <f>'Power Off-Peak Prices PRINT'!H91</f>
        <v>-220.13238129537058</v>
      </c>
      <c r="J77" s="339">
        <f>'Power Off-Peak Prices PRINT'!J91</f>
        <v>-216.20202739392698</v>
      </c>
      <c r="K77" s="339">
        <f>'Power Off-Peak Prices PRINT'!K91</f>
        <v>-165.84593684922402</v>
      </c>
      <c r="L77" s="339">
        <f>'Power Off-Peak Prices PRINT'!J91</f>
        <v>-216.20202739392698</v>
      </c>
      <c r="M77" s="339">
        <f>'Power Off-Peak Prices PRINT'!N91</f>
        <v>-165.34862256360429</v>
      </c>
      <c r="N77" s="339">
        <f>'Power Off-Peak Prices PRINT'!O91</f>
        <v>-329.84390640161291</v>
      </c>
      <c r="O77" s="339">
        <f>'Power Off-Peak Prices PRINT'!P91</f>
        <v>-346.89059001287205</v>
      </c>
      <c r="P77" s="339">
        <f>'Power Off-Peak Prices PRINT'!Q91</f>
        <v>-330.69405620350153</v>
      </c>
      <c r="Q77" s="339">
        <f>'Power Off-Peak Prices PRINT'!S91</f>
        <v>-119.79264121408778</v>
      </c>
      <c r="R77" s="339">
        <f>'Power Off-Peak Prices PRINT'!W91</f>
        <v>-210.41113365763704</v>
      </c>
      <c r="S77" s="389">
        <f>'Power Off-Peak Prices PRINT'!T91</f>
        <v>-126.35575443585367</v>
      </c>
      <c r="T77" s="389">
        <f>'Power Off-Peak Prices PRINT'!U91</f>
        <v>-118.42689725125001</v>
      </c>
      <c r="U77" s="389">
        <f>'Power Off-Peak Prices PRINT'!V91</f>
        <v>-114.59527195516057</v>
      </c>
      <c r="V77" s="389">
        <f>'Power Off-Peak Prices PRINT'!X91</f>
        <v>-193.11626312346471</v>
      </c>
      <c r="W77" s="389">
        <f>'Power Off-Peak Prices PRINT'!Y91</f>
        <v>-177.69930128110991</v>
      </c>
      <c r="X77" s="389">
        <f>'Power Off-Peak Prices PRINT'!Z91</f>
        <v>-174.0523165885661</v>
      </c>
      <c r="Y77" s="389">
        <f>'Power Off-Peak Prices PRINT'!AA91</f>
        <v>-206.02330430276288</v>
      </c>
      <c r="Z77" s="389">
        <f>'Power Off-Peak Prices PRINT'!AB91</f>
        <v>-190.0151169569499</v>
      </c>
      <c r="AA77" s="389">
        <f>'Power Off-Peak Prices PRINT'!AB91</f>
        <v>-190.0151169569499</v>
      </c>
      <c r="AB77" s="389">
        <f ca="1">'Power Off-Peak Prices PRINT'!AC91</f>
        <v>-175.28618802064011</v>
      </c>
    </row>
    <row r="78" spans="1:28" ht="10.8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-47.081171616487154</v>
      </c>
      <c r="D78" s="339">
        <f ca="1">'Power Off-Peak Prices PRINT'!D92</f>
        <v>-247.53627009932825</v>
      </c>
      <c r="E78" s="389">
        <f ca="1">'Power Off-Peak Prices PRINT'!E92</f>
        <v>-147.30872085790725</v>
      </c>
      <c r="F78" s="339">
        <f>'Power Off-Peak Prices PRINT'!G92</f>
        <v>-266.24815761388345</v>
      </c>
      <c r="G78" s="339">
        <f>'Power Off-Peak Prices PRINT'!G92</f>
        <v>-266.24815761388345</v>
      </c>
      <c r="H78" s="339">
        <f>'Power Off-Peak Prices PRINT'!H92</f>
        <v>-172.95606595095069</v>
      </c>
      <c r="I78" s="339">
        <f>'Power Off-Peak Prices PRINT'!H92</f>
        <v>-172.95606595095069</v>
      </c>
      <c r="J78" s="339">
        <f>'Power Off-Peak Prices PRINT'!J92</f>
        <v>-217.3844849868683</v>
      </c>
      <c r="K78" s="339">
        <f>'Power Off-Peak Prices PRINT'!K92</f>
        <v>-205.85526132153791</v>
      </c>
      <c r="L78" s="339">
        <f>'Power Off-Peak Prices PRINT'!J92</f>
        <v>-217.3844849868683</v>
      </c>
      <c r="M78" s="339">
        <f>'Power Off-Peak Prices PRINT'!N92</f>
        <v>-198.35313256989139</v>
      </c>
      <c r="N78" s="339">
        <f>'Power Off-Peak Prices PRINT'!O92</f>
        <v>-232.96286227424753</v>
      </c>
      <c r="O78" s="339">
        <f>'Power Off-Peak Prices PRINT'!P92</f>
        <v>-244.14974853180684</v>
      </c>
      <c r="P78" s="339">
        <f>'Power Off-Peak Prices PRINT'!Q92</f>
        <v>-247.705545105493</v>
      </c>
      <c r="Q78" s="339">
        <f>'Power Off-Peak Prices PRINT'!S92</f>
        <v>-124.47779120270025</v>
      </c>
      <c r="R78" s="339">
        <f>'Power Off-Peak Prices PRINT'!W92</f>
        <v>-202.06374909975784</v>
      </c>
      <c r="S78" s="389">
        <f>'Power Off-Peak Prices PRINT'!T92</f>
        <v>-161.4273080524581</v>
      </c>
      <c r="T78" s="389">
        <f>'Power Off-Peak Prices PRINT'!U92</f>
        <v>-115.22089771594074</v>
      </c>
      <c r="U78" s="389">
        <f>'Power Off-Peak Prices PRINT'!V92</f>
        <v>-96.785167839702808</v>
      </c>
      <c r="V78" s="389">
        <f>'Power Off-Peak Prices PRINT'!X92</f>
        <v>-75.452631839664718</v>
      </c>
      <c r="W78" s="389">
        <f>'Power Off-Peak Prices PRINT'!Y92</f>
        <v>-16.926795355335344</v>
      </c>
      <c r="X78" s="389">
        <f>'Power Off-Peak Prices PRINT'!Z92</f>
        <v>10.088336576398433</v>
      </c>
      <c r="Y78" s="389">
        <f>'Power Off-Peak Prices PRINT'!AA92</f>
        <v>32.460271073319745</v>
      </c>
      <c r="Z78" s="389">
        <f>'Power Off-Peak Prices PRINT'!AB92</f>
        <v>47.165728069747274</v>
      </c>
      <c r="AA78" s="389">
        <f>'Power Off-Peak Prices PRINT'!AB92</f>
        <v>47.165728069747274</v>
      </c>
      <c r="AB78" s="389">
        <f ca="1">'Power Off-Peak Prices PRINT'!AC92</f>
        <v>-50.291080204742684</v>
      </c>
    </row>
    <row r="79" spans="1:28" ht="13.65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-184.30310696497691</v>
      </c>
      <c r="D79" s="345">
        <f ca="1">+'Power Off-Peak Prices PRINT'!D87</f>
        <v>-634.93698322328601</v>
      </c>
      <c r="E79" s="406">
        <f ca="1">+'Power Off-Peak Prices PRINT'!E87</f>
        <v>-409.62004509413055</v>
      </c>
      <c r="F79" s="345">
        <f>+'Power Off-Peak Prices PRINT'!G87</f>
        <v>-547.29031138271966</v>
      </c>
      <c r="G79" s="345">
        <f>+'Power Off-Peak Prices PRINT'!G87</f>
        <v>-547.29031138271966</v>
      </c>
      <c r="H79" s="345">
        <f>+'Power Off-Peak Prices PRINT'!H87</f>
        <v>-618.15001783495609</v>
      </c>
      <c r="I79" s="345">
        <f>+'Power Off-Peak Prices PRINT'!H87</f>
        <v>-618.15001783495609</v>
      </c>
      <c r="J79" s="345">
        <f>+'Power Off-Peak Prices PRINT'!J87</f>
        <v>-256.5253170843589</v>
      </c>
      <c r="K79" s="345">
        <f>+'Power Off-Peak Prices PRINT'!K87</f>
        <v>-225.59737370226867</v>
      </c>
      <c r="L79" s="345">
        <f>+'Power Off-Peak Prices PRINT'!J87</f>
        <v>-256.5253170843589</v>
      </c>
      <c r="M79" s="345">
        <f>+'Power Off-Peak Prices PRINT'!N87</f>
        <v>-199.38460928501536</v>
      </c>
      <c r="N79" s="345">
        <f>+'Power Off-Peak Prices PRINT'!O87</f>
        <v>-411.74329871210284</v>
      </c>
      <c r="O79" s="345">
        <f>+'Power Off-Peak Prices PRINT'!P87</f>
        <v>-696.13824174198089</v>
      </c>
      <c r="P79" s="345">
        <f>+'Power Off-Peak Prices PRINT'!Q87</f>
        <v>-294.91801125893653</v>
      </c>
      <c r="Q79" s="345">
        <f>+'Power Off-Peak Prices PRINT'!S87</f>
        <v>-136.92299335505777</v>
      </c>
      <c r="R79" s="345">
        <f>+'Power Off-Peak Prices PRINT'!W87</f>
        <v>-361.66942460903374</v>
      </c>
      <c r="S79" s="345">
        <f>+'Power Off-Peak Prices PRINT'!T87</f>
        <v>-201.35699623307482</v>
      </c>
      <c r="T79" s="345">
        <f>+'Power Off-Peak Prices PRINT'!U87</f>
        <v>-114.09778708272552</v>
      </c>
      <c r="U79" s="345">
        <f>+'Power Off-Peak Prices PRINT'!V87</f>
        <v>-95.314196749377516</v>
      </c>
      <c r="V79" s="406">
        <f>+'Power Off-Peak Prices PRINT'!X87</f>
        <v>-145.50399112852665</v>
      </c>
      <c r="W79" s="345">
        <f>+'Power Off-Peak Prices PRINT'!Y87</f>
        <v>-85.221501911029918</v>
      </c>
      <c r="X79" s="345">
        <f>+'Power Off-Peak Prices PRINT'!Z87</f>
        <v>-46.995937521345695</v>
      </c>
      <c r="Y79" s="345">
        <f>+'Power Off-Peak Prices PRINT'!AA87</f>
        <v>-22.429301061521073</v>
      </c>
      <c r="Z79" s="345">
        <f>+'Power Off-Peak Prices PRINT'!AB87</f>
        <v>-4.7311344914514848</v>
      </c>
      <c r="AA79" s="345">
        <f>+'Power Off-Peak Prices PRINT'!AB87</f>
        <v>-4.7311344914514848</v>
      </c>
      <c r="AB79" s="365">
        <f ca="1">+'Power Off-Peak Prices PRINT'!AC87</f>
        <v>-153.73876225957792</v>
      </c>
    </row>
    <row r="80" spans="1:28" ht="13.65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-182.58373928476976</v>
      </c>
      <c r="D80" s="339">
        <f ca="1">+'Power Off-Peak Prices PRINT'!D88</f>
        <v>-649.89872839545933</v>
      </c>
      <c r="E80" s="407">
        <f ca="1">+'Power Off-Peak Prices PRINT'!E88</f>
        <v>-416.24123384011546</v>
      </c>
      <c r="F80" s="339">
        <f>+'Power Off-Peak Prices PRINT'!G88</f>
        <v>-678.20774394432192</v>
      </c>
      <c r="G80" s="339">
        <f>+'Power Off-Peak Prices PRINT'!G88</f>
        <v>-678.20774394432192</v>
      </c>
      <c r="H80" s="339">
        <f>+'Power Off-Peak Prices PRINT'!H88</f>
        <v>-648.80118617699372</v>
      </c>
      <c r="I80" s="339">
        <f>+'Power Off-Peak Prices PRINT'!H88</f>
        <v>-648.80118617699372</v>
      </c>
      <c r="J80" s="339">
        <f>+'Power Off-Peak Prices PRINT'!J88</f>
        <v>-303.5123815473471</v>
      </c>
      <c r="K80" s="339">
        <f>+'Power Off-Peak Prices PRINT'!K88</f>
        <v>-185.65686116732741</v>
      </c>
      <c r="L80" s="339">
        <f>+'Power Off-Peak Prices PRINT'!J88</f>
        <v>-303.5123815473471</v>
      </c>
      <c r="M80" s="339">
        <f>+'Power Off-Peak Prices PRINT'!N88</f>
        <v>-166.34929980106972</v>
      </c>
      <c r="N80" s="339">
        <f>+'Power Off-Peak Prices PRINT'!O88</f>
        <v>-285.93147977151239</v>
      </c>
      <c r="O80" s="339">
        <f>+'Power Off-Peak Prices PRINT'!P88</f>
        <v>-534.28512284743556</v>
      </c>
      <c r="P80" s="339">
        <f>+'Power Off-Peak Prices PRINT'!Q88</f>
        <v>-179.22172415853493</v>
      </c>
      <c r="Q80" s="339">
        <f>+'Power Off-Peak Prices PRINT'!S88</f>
        <v>-120.21670391010412</v>
      </c>
      <c r="R80" s="339">
        <f>+'Power Off-Peak Prices PRINT'!W88</f>
        <v>-367.1697991918918</v>
      </c>
      <c r="S80" s="339">
        <f>+'Power Off-Peak Prices PRINT'!T88</f>
        <v>-173.56990278288504</v>
      </c>
      <c r="T80" s="339">
        <f>+'Power Off-Peak Prices PRINT'!U88</f>
        <v>-92.950253523376887</v>
      </c>
      <c r="U80" s="339">
        <f>+'Power Off-Peak Prices PRINT'!V88</f>
        <v>-94.129955424053151</v>
      </c>
      <c r="V80" s="407">
        <f>+'Power Off-Peak Prices PRINT'!X88</f>
        <v>-134.44358366750293</v>
      </c>
      <c r="W80" s="339">
        <f>+'Power Off-Peak Prices PRINT'!Y88</f>
        <v>-78.54243042726921</v>
      </c>
      <c r="X80" s="339">
        <f>+'Power Off-Peak Prices PRINT'!Z88</f>
        <v>-44.892684214891233</v>
      </c>
      <c r="Y80" s="339">
        <f>+'Power Off-Peak Prices PRINT'!AA88</f>
        <v>-20.775552642764524</v>
      </c>
      <c r="Z80" s="339">
        <f>+'Power Off-Peak Prices PRINT'!AB88</f>
        <v>-1.107481055880271</v>
      </c>
      <c r="AA80" s="339">
        <f>+'Power Off-Peak Prices PRINT'!AB88</f>
        <v>-1.107481055880271</v>
      </c>
      <c r="AB80" s="366">
        <f ca="1">+'Power Off-Peak Prices PRINT'!AC88</f>
        <v>-151.88182357718688</v>
      </c>
    </row>
    <row r="81" spans="1:28" ht="13.65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-375.04026917707779</v>
      </c>
      <c r="D81" s="339">
        <f ca="1">+'Power Off-Peak Prices PRINT'!D89</f>
        <v>-210.46170066416198</v>
      </c>
      <c r="E81" s="407">
        <f ca="1">+'Power Off-Peak Prices PRINT'!E89</f>
        <v>-292.75098492061989</v>
      </c>
      <c r="F81" s="339">
        <f>+'Power Off-Peak Prices PRINT'!G89</f>
        <v>-258.79103590483101</v>
      </c>
      <c r="G81" s="339">
        <f>+'Power Off-Peak Prices PRINT'!G89</f>
        <v>-258.79103590483101</v>
      </c>
      <c r="H81" s="339">
        <f>+'Power Off-Peak Prices PRINT'!H89</f>
        <v>-259.16191213654565</v>
      </c>
      <c r="I81" s="339">
        <f>+'Power Off-Peak Prices PRINT'!H89</f>
        <v>-259.16191213654565</v>
      </c>
      <c r="J81" s="339">
        <f>+'Power Off-Peak Prices PRINT'!J89</f>
        <v>-236.10000404864877</v>
      </c>
      <c r="K81" s="339">
        <f>+'Power Off-Peak Prices PRINT'!K89</f>
        <v>-202.21355409773423</v>
      </c>
      <c r="L81" s="339">
        <f>+'Power Off-Peak Prices PRINT'!J89</f>
        <v>-236.10000404864877</v>
      </c>
      <c r="M81" s="339">
        <f>+'Power Off-Peak Prices PRINT'!N89</f>
        <v>-197.47076981710779</v>
      </c>
      <c r="N81" s="339">
        <f>+'Power Off-Peak Prices PRINT'!O89</f>
        <v>-339.52630199243322</v>
      </c>
      <c r="O81" s="339">
        <f>+'Power Off-Peak Prices PRINT'!P89</f>
        <v>-352.05707711617106</v>
      </c>
      <c r="P81" s="339">
        <f>+'Power Off-Peak Prices PRINT'!Q89</f>
        <v>-332.31185479487976</v>
      </c>
      <c r="Q81" s="339">
        <f>+'Power Off-Peak Prices PRINT'!S89</f>
        <v>-96.464509369452571</v>
      </c>
      <c r="R81" s="339">
        <f>+'Power Off-Peak Prices PRINT'!W89</f>
        <v>-231.25242221150438</v>
      </c>
      <c r="S81" s="339">
        <f>+'Power Off-Peak Prices PRINT'!T89</f>
        <v>-140.24563702819069</v>
      </c>
      <c r="T81" s="339">
        <f>+'Power Off-Peak Prices PRINT'!U89</f>
        <v>-80.923907177756519</v>
      </c>
      <c r="U81" s="339">
        <f>+'Power Off-Peak Prices PRINT'!V89</f>
        <v>-68.223983902410509</v>
      </c>
      <c r="V81" s="407">
        <f>+'Power Off-Peak Prices PRINT'!X89</f>
        <v>-201.21868566347985</v>
      </c>
      <c r="W81" s="339">
        <f>+'Power Off-Peak Prices PRINT'!Y89</f>
        <v>-167.30248460650091</v>
      </c>
      <c r="X81" s="339">
        <f>+'Power Off-Peak Prices PRINT'!Z89</f>
        <v>-163.91675329155896</v>
      </c>
      <c r="Y81" s="339">
        <f>+'Power Off-Peak Prices PRINT'!AA89</f>
        <v>-195.04581473844428</v>
      </c>
      <c r="Z81" s="339">
        <f>+'Power Off-Peak Prices PRINT'!AB89</f>
        <v>-181.21581251404859</v>
      </c>
      <c r="AA81" s="339">
        <f>+'Power Off-Peak Prices PRINT'!AB89</f>
        <v>-181.21581251404859</v>
      </c>
      <c r="AB81" s="366">
        <f ca="1">+'Power Off-Peak Prices PRINT'!AC89</f>
        <v>-204.67185113516371</v>
      </c>
    </row>
    <row r="82" spans="1:28" ht="13.65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44.384414920106792</v>
      </c>
      <c r="D82" s="339">
        <f ca="1">+'Power Off-Peak Prices PRINT'!D90</f>
        <v>-302.36468685565706</v>
      </c>
      <c r="E82" s="407">
        <f ca="1">+'Power Off-Peak Prices PRINT'!E90</f>
        <v>-128.99013596777513</v>
      </c>
      <c r="F82" s="339">
        <f>+'Power Off-Peak Prices PRINT'!G90</f>
        <v>-211.14722307721786</v>
      </c>
      <c r="G82" s="339">
        <f>+'Power Off-Peak Prices PRINT'!G90</f>
        <v>-211.14722307721786</v>
      </c>
      <c r="H82" s="339">
        <f>+'Power Off-Peak Prices PRINT'!H90</f>
        <v>-220.13238129537058</v>
      </c>
      <c r="I82" s="339">
        <f>+'Power Off-Peak Prices PRINT'!H90</f>
        <v>-220.13238129537058</v>
      </c>
      <c r="J82" s="339">
        <f>+'Power Off-Peak Prices PRINT'!J90</f>
        <v>-216.20202739392698</v>
      </c>
      <c r="K82" s="339">
        <f>+'Power Off-Peak Prices PRINT'!K90</f>
        <v>-165.84593684922402</v>
      </c>
      <c r="L82" s="339">
        <f>+'Power Off-Peak Prices PRINT'!J90</f>
        <v>-216.20202739392698</v>
      </c>
      <c r="M82" s="339">
        <f>+'Power Off-Peak Prices PRINT'!N90</f>
        <v>-161.42617603430517</v>
      </c>
      <c r="N82" s="339">
        <f>+'Power Off-Peak Prices PRINT'!O90</f>
        <v>-326.37039442944479</v>
      </c>
      <c r="O82" s="339">
        <f>+'Power Off-Peak Prices PRINT'!P90</f>
        <v>-341.46919310931662</v>
      </c>
      <c r="P82" s="339">
        <f>+'Power Off-Peak Prices PRINT'!Q90</f>
        <v>-325.69491719055259</v>
      </c>
      <c r="Q82" s="339">
        <f>+'Power Off-Peak Prices PRINT'!S90</f>
        <v>-119.76247852752567</v>
      </c>
      <c r="R82" s="339">
        <f>+'Power Off-Peak Prices PRINT'!W90</f>
        <v>-209.17344679296366</v>
      </c>
      <c r="S82" s="339">
        <f>+'Power Off-Peak Prices PRINT'!T90</f>
        <v>-126.26526637616189</v>
      </c>
      <c r="T82" s="339">
        <f>+'Power Off-Peak Prices PRINT'!U90</f>
        <v>-118.42689725125001</v>
      </c>
      <c r="U82" s="339">
        <f>+'Power Off-Peak Prices PRINT'!V90</f>
        <v>-114.59527195516057</v>
      </c>
      <c r="V82" s="407">
        <f>+'Power Off-Peak Prices PRINT'!X90</f>
        <v>-192.76722386002893</v>
      </c>
      <c r="W82" s="339">
        <f>+'Power Off-Peak Prices PRINT'!Y90</f>
        <v>-148.7293942456572</v>
      </c>
      <c r="X82" s="339">
        <f>+'Power Off-Peak Prices PRINT'!Z90</f>
        <v>-122.27258339786295</v>
      </c>
      <c r="Y82" s="339">
        <f>+'Power Off-Peak Prices PRINT'!AA90</f>
        <v>-95.561359120349152</v>
      </c>
      <c r="Z82" s="339">
        <f>+'Power Off-Peak Prices PRINT'!AB90</f>
        <v>-76.561038128370456</v>
      </c>
      <c r="AA82" s="339">
        <f>+'Power Off-Peak Prices PRINT'!AB90</f>
        <v>-76.561038128370456</v>
      </c>
      <c r="AB82" s="366">
        <f ca="1">+'Power Off-Peak Prices PRINT'!AC90</f>
        <v>-139.15074021614328</v>
      </c>
    </row>
    <row r="83" spans="1:28" ht="13.65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-36.6362451108198</v>
      </c>
      <c r="D83" s="339">
        <f ca="1">+'Power Off-Peak Prices PRINT'!D91</f>
        <v>-114.73551535715342</v>
      </c>
      <c r="E83" s="407">
        <f ca="1">+'Power Off-Peak Prices PRINT'!E91</f>
        <v>-75.685880233986609</v>
      </c>
      <c r="F83" s="339">
        <f>+'Power Off-Peak Prices PRINT'!G91</f>
        <v>-211.14722307721786</v>
      </c>
      <c r="G83" s="339">
        <f>+'Power Off-Peak Prices PRINT'!G91</f>
        <v>-211.14722307721786</v>
      </c>
      <c r="H83" s="339">
        <f>+'Power Off-Peak Prices PRINT'!H91</f>
        <v>-220.13238129537058</v>
      </c>
      <c r="I83" s="339">
        <f>+'Power Off-Peak Prices PRINT'!H91</f>
        <v>-220.13238129537058</v>
      </c>
      <c r="J83" s="339">
        <f>+'Power Off-Peak Prices PRINT'!J91</f>
        <v>-216.20202739392698</v>
      </c>
      <c r="K83" s="339">
        <f>+'Power Off-Peak Prices PRINT'!K91</f>
        <v>-165.84593684922402</v>
      </c>
      <c r="L83" s="339">
        <f>+'Power Off-Peak Prices PRINT'!J91</f>
        <v>-216.20202739392698</v>
      </c>
      <c r="M83" s="339">
        <f>+'Power Off-Peak Prices PRINT'!N91</f>
        <v>-165.34862256360429</v>
      </c>
      <c r="N83" s="339">
        <f>+'Power Off-Peak Prices PRINT'!O91</f>
        <v>-329.84390640161291</v>
      </c>
      <c r="O83" s="339">
        <f>+'Power Off-Peak Prices PRINT'!P91</f>
        <v>-346.89059001287205</v>
      </c>
      <c r="P83" s="339">
        <f>+'Power Off-Peak Prices PRINT'!Q91</f>
        <v>-330.69405620350153</v>
      </c>
      <c r="Q83" s="339">
        <f>+'Power Off-Peak Prices PRINT'!S91</f>
        <v>-119.79264121408778</v>
      </c>
      <c r="R83" s="339">
        <f>+'Power Off-Peak Prices PRINT'!W91</f>
        <v>-210.41113365763704</v>
      </c>
      <c r="S83" s="339">
        <f>+'Power Off-Peak Prices PRINT'!T91</f>
        <v>-126.35575443585367</v>
      </c>
      <c r="T83" s="339">
        <f>+'Power Off-Peak Prices PRINT'!U91</f>
        <v>-118.42689725125001</v>
      </c>
      <c r="U83" s="339">
        <f>+'Power Off-Peak Prices PRINT'!V91</f>
        <v>-114.59527195516057</v>
      </c>
      <c r="V83" s="407">
        <f>+'Power Off-Peak Prices PRINT'!X91</f>
        <v>-193.11626312346471</v>
      </c>
      <c r="W83" s="339">
        <f>+'Power Off-Peak Prices PRINT'!Y91</f>
        <v>-177.69930128110991</v>
      </c>
      <c r="X83" s="339">
        <f>+'Power Off-Peak Prices PRINT'!Z91</f>
        <v>-174.0523165885661</v>
      </c>
      <c r="Y83" s="339">
        <f>+'Power Off-Peak Prices PRINT'!AA91</f>
        <v>-206.02330430276288</v>
      </c>
      <c r="Z83" s="339">
        <f>+'Power Off-Peak Prices PRINT'!AB91</f>
        <v>-190.0151169569499</v>
      </c>
      <c r="AA83" s="339">
        <f>+'Power Off-Peak Prices PRINT'!AB91</f>
        <v>-190.0151169569499</v>
      </c>
      <c r="AB83" s="366">
        <f ca="1">+'Power Off-Peak Prices PRINT'!AC91</f>
        <v>-175.28618802064011</v>
      </c>
    </row>
    <row r="84" spans="1:28" ht="13.65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-47.081171616487154</v>
      </c>
      <c r="D84" s="339">
        <f ca="1">+'Power Off-Peak Prices PRINT'!D92</f>
        <v>-247.53627009932825</v>
      </c>
      <c r="E84" s="407">
        <f ca="1">+'Power Off-Peak Prices PRINT'!E92</f>
        <v>-147.30872085790725</v>
      </c>
      <c r="F84" s="339">
        <f>+'Power Off-Peak Prices PRINT'!G92</f>
        <v>-266.24815761388345</v>
      </c>
      <c r="G84" s="339">
        <f>+'Power Off-Peak Prices PRINT'!G92</f>
        <v>-266.24815761388345</v>
      </c>
      <c r="H84" s="339">
        <f>+'Power Off-Peak Prices PRINT'!H92</f>
        <v>-172.95606595095069</v>
      </c>
      <c r="I84" s="339">
        <f>+'Power Off-Peak Prices PRINT'!H92</f>
        <v>-172.95606595095069</v>
      </c>
      <c r="J84" s="339">
        <f>+'Power Off-Peak Prices PRINT'!J92</f>
        <v>-217.3844849868683</v>
      </c>
      <c r="K84" s="339">
        <f>+'Power Off-Peak Prices PRINT'!K92</f>
        <v>-205.85526132153791</v>
      </c>
      <c r="L84" s="339">
        <f>+'Power Off-Peak Prices PRINT'!J92</f>
        <v>-217.3844849868683</v>
      </c>
      <c r="M84" s="339">
        <f>+'Power Off-Peak Prices PRINT'!N92</f>
        <v>-198.35313256989139</v>
      </c>
      <c r="N84" s="339">
        <f>+'Power Off-Peak Prices PRINT'!O92</f>
        <v>-232.96286227424753</v>
      </c>
      <c r="O84" s="339">
        <f>+'Power Off-Peak Prices PRINT'!P92</f>
        <v>-244.14974853180684</v>
      </c>
      <c r="P84" s="339">
        <f>+'Power Off-Peak Prices PRINT'!Q92</f>
        <v>-247.705545105493</v>
      </c>
      <c r="Q84" s="339">
        <f>+'Power Off-Peak Prices PRINT'!S92</f>
        <v>-124.47779120270025</v>
      </c>
      <c r="R84" s="339">
        <f>+'Power Off-Peak Prices PRINT'!W92</f>
        <v>-202.06374909975784</v>
      </c>
      <c r="S84" s="339">
        <f>+'Power Off-Peak Prices PRINT'!T92</f>
        <v>-161.4273080524581</v>
      </c>
      <c r="T84" s="339">
        <f>+'Power Off-Peak Prices PRINT'!U92</f>
        <v>-115.22089771594074</v>
      </c>
      <c r="U84" s="339">
        <f>+'Power Off-Peak Prices PRINT'!V92</f>
        <v>-96.785167839702808</v>
      </c>
      <c r="V84" s="407">
        <f>+'Power Off-Peak Prices PRINT'!X92</f>
        <v>-75.452631839664718</v>
      </c>
      <c r="W84" s="339">
        <f>+'Power Off-Peak Prices PRINT'!Y92</f>
        <v>-16.926795355335344</v>
      </c>
      <c r="X84" s="339">
        <f>+'Power Off-Peak Prices PRINT'!Z92</f>
        <v>10.088336576398433</v>
      </c>
      <c r="Y84" s="339">
        <f>+'Power Off-Peak Prices PRINT'!AA92</f>
        <v>32.460271073319745</v>
      </c>
      <c r="Z84" s="339">
        <f>+'Power Off-Peak Prices PRINT'!AB92</f>
        <v>47.165728069747274</v>
      </c>
      <c r="AA84" s="339">
        <f>+'Power Off-Peak Prices PRINT'!AB92</f>
        <v>47.165728069747274</v>
      </c>
      <c r="AB84" s="366">
        <f ca="1">+'Power Off-Peak Prices PRINT'!AC92</f>
        <v>-50.291080204742684</v>
      </c>
    </row>
    <row r="85" spans="1:28" ht="13.65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-45.038604518159445</v>
      </c>
      <c r="D85" s="341">
        <f ca="1">+'Power Off-Peak Prices PRINT'!D93</f>
        <v>-254.71697827817661</v>
      </c>
      <c r="E85" s="408">
        <f ca="1">+'Power Off-Peak Prices PRINT'!E93</f>
        <v>-149.87779139816757</v>
      </c>
      <c r="F85" s="341">
        <f>+'Power Off-Peak Prices PRINT'!G93</f>
        <v>-273.59864646199276</v>
      </c>
      <c r="G85" s="341">
        <f>+'Power Off-Peak Prices PRINT'!G93</f>
        <v>-273.59864646199276</v>
      </c>
      <c r="H85" s="341">
        <f>+'Power Off-Peak Prices PRINT'!H93</f>
        <v>-177.09020499301369</v>
      </c>
      <c r="I85" s="341">
        <f>+'Power Off-Peak Prices PRINT'!H93</f>
        <v>-177.09020499301369</v>
      </c>
      <c r="J85" s="341">
        <f>+'Power Off-Peak Prices PRINT'!J93</f>
        <v>-222.43571568482912</v>
      </c>
      <c r="K85" s="341">
        <f>+'Power Off-Peak Prices PRINT'!K93</f>
        <v>-213.594180920094</v>
      </c>
      <c r="L85" s="341">
        <f>+'Power Off-Peak Prices PRINT'!J93</f>
        <v>-222.43571568482912</v>
      </c>
      <c r="M85" s="341">
        <f>+'Power Off-Peak Prices PRINT'!N93</f>
        <v>-209.91103019974616</v>
      </c>
      <c r="N85" s="341">
        <f>+'Power Off-Peak Prices PRINT'!O93</f>
        <v>-254.84488356020665</v>
      </c>
      <c r="O85" s="341">
        <f>+'Power Off-Peak Prices PRINT'!P93</f>
        <v>-265.01910735538331</v>
      </c>
      <c r="P85" s="341">
        <f>+'Power Off-Peak Prices PRINT'!Q93</f>
        <v>-275.43735606474547</v>
      </c>
      <c r="Q85" s="341">
        <f>+'Power Off-Peak Prices PRINT'!S93</f>
        <v>-128.88132811838841</v>
      </c>
      <c r="R85" s="341">
        <f>+'Power Off-Peak Prices PRINT'!W93</f>
        <v>-211.12696816969765</v>
      </c>
      <c r="S85" s="341">
        <f>+'Power Off-Peak Prices PRINT'!T93</f>
        <v>-167.71432850572455</v>
      </c>
      <c r="T85" s="341">
        <f>+'Power Off-Peak Prices PRINT'!U93</f>
        <v>-119.05392522289367</v>
      </c>
      <c r="U85" s="341">
        <f>+'Power Off-Peak Prices PRINT'!V93</f>
        <v>-99.875730626547011</v>
      </c>
      <c r="V85" s="408">
        <f>+'Power Off-Peak Prices PRINT'!X93</f>
        <v>-79.219246252483572</v>
      </c>
      <c r="W85" s="341">
        <f>+'Power Off-Peak Prices PRINT'!Y93</f>
        <v>-17.780075673495958</v>
      </c>
      <c r="X85" s="341">
        <f>+'Power Off-Peak Prices PRINT'!Z93</f>
        <v>10.499740658671726</v>
      </c>
      <c r="Y85" s="341">
        <f>+'Power Off-Peak Prices PRINT'!AA93</f>
        <v>33.847855103021175</v>
      </c>
      <c r="Z85" s="341">
        <f>+'Power Off-Peak Prices PRINT'!AB93</f>
        <v>49.050764873243679</v>
      </c>
      <c r="AA85" s="341">
        <f>+'Power Off-Peak Prices PRINT'!AB93</f>
        <v>49.050764873243679</v>
      </c>
      <c r="AB85" s="367">
        <f ca="1">+'Power Off-Peak Prices PRINT'!AC93</f>
        <v>-52.086531551274675</v>
      </c>
    </row>
    <row r="86" spans="1:28" ht="13.65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65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65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65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2" ht="15.6" x14ac:dyDescent="0.3">
      <c r="B4" s="81" t="s">
        <v>81</v>
      </c>
    </row>
    <row r="5" spans="1:12" ht="15.75" customHeight="1" x14ac:dyDescent="0.25">
      <c r="B5" s="80" t="s">
        <v>82</v>
      </c>
      <c r="C5" s="80" t="s">
        <v>87</v>
      </c>
      <c r="D5" s="80"/>
    </row>
    <row r="6" spans="1:12" s="49" customFormat="1" ht="24.75" customHeight="1" x14ac:dyDescent="0.25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5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5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5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5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5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5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5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5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5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5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5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5">
      <c r="A18" s="50">
        <f>[4]Curves!$A24</f>
        <v>37226</v>
      </c>
      <c r="B18" s="40">
        <f>[4]Curves!$E24</f>
        <v>2.637</v>
      </c>
      <c r="C18" s="118">
        <f>[4]Curves!$J24</f>
        <v>-0.19</v>
      </c>
      <c r="D18" s="40">
        <f t="shared" si="0"/>
        <v>2.4470000000000001</v>
      </c>
      <c r="E18" s="40">
        <f>[4]Curves!$G24</f>
        <v>-0.23499999999999999</v>
      </c>
      <c r="F18" s="40">
        <f t="shared" si="1"/>
        <v>2.4020000000000001</v>
      </c>
      <c r="G18" s="40">
        <f>[4]Curves!$H24</f>
        <v>-0.16500000000000001</v>
      </c>
      <c r="H18" s="40">
        <f t="shared" si="2"/>
        <v>2.472</v>
      </c>
      <c r="I18" s="40">
        <f>[4]Curves!$I24</f>
        <v>-0.46</v>
      </c>
      <c r="J18" s="40">
        <f t="shared" si="3"/>
        <v>2.177</v>
      </c>
      <c r="K18" s="40">
        <f>[4]Curves!$B24</f>
        <v>-0.24</v>
      </c>
      <c r="L18" s="40">
        <f t="shared" si="4"/>
        <v>2.3970000000000002</v>
      </c>
    </row>
    <row r="19" spans="1:12" x14ac:dyDescent="0.25">
      <c r="A19" s="50">
        <f>[4]Curves!$A25</f>
        <v>37257</v>
      </c>
      <c r="B19" s="40">
        <f>[4]Curves!$E25</f>
        <v>2.85</v>
      </c>
      <c r="C19" s="118">
        <f>[4]Curves!$J25</f>
        <v>-7.4999999999999997E-2</v>
      </c>
      <c r="D19" s="40">
        <f t="shared" si="0"/>
        <v>2.7749999999999999</v>
      </c>
      <c r="E19" s="40">
        <f>[4]Curves!$G25</f>
        <v>-0.19</v>
      </c>
      <c r="F19" s="40">
        <f t="shared" si="1"/>
        <v>2.66</v>
      </c>
      <c r="G19" s="40">
        <f>[4]Curves!$H25</f>
        <v>-0.12</v>
      </c>
      <c r="H19" s="40">
        <f t="shared" si="2"/>
        <v>2.73</v>
      </c>
      <c r="I19" s="40">
        <f>[4]Curves!$I25</f>
        <v>-0.38</v>
      </c>
      <c r="J19" s="40">
        <f t="shared" si="3"/>
        <v>2.4700000000000002</v>
      </c>
      <c r="K19" s="40">
        <f>[4]Curves!$B25</f>
        <v>-0.16500000000000001</v>
      </c>
      <c r="L19" s="40">
        <f t="shared" si="4"/>
        <v>2.6850000000000001</v>
      </c>
    </row>
    <row r="20" spans="1:12" x14ac:dyDescent="0.25">
      <c r="A20" s="50">
        <f>[4]Curves!$A26</f>
        <v>37288</v>
      </c>
      <c r="B20" s="40">
        <f>[4]Curves!$E26</f>
        <v>2.903</v>
      </c>
      <c r="C20" s="118">
        <f>[4]Curves!$J26</f>
        <v>-0.2</v>
      </c>
      <c r="D20" s="40">
        <f t="shared" si="0"/>
        <v>2.7029999999999998</v>
      </c>
      <c r="E20" s="40">
        <f>[4]Curves!$G26</f>
        <v>-0.19500000000000001</v>
      </c>
      <c r="F20" s="40">
        <f t="shared" si="1"/>
        <v>2.7080000000000002</v>
      </c>
      <c r="G20" s="40">
        <f>[4]Curves!$H26</f>
        <v>-0.12</v>
      </c>
      <c r="H20" s="40">
        <f t="shared" si="2"/>
        <v>2.7829999999999999</v>
      </c>
      <c r="I20" s="40">
        <f>[4]Curves!$I26</f>
        <v>-0.37</v>
      </c>
      <c r="J20" s="40">
        <f t="shared" si="3"/>
        <v>2.5329999999999999</v>
      </c>
      <c r="K20" s="40">
        <f>[4]Curves!$B26</f>
        <v>-0.17499999999999999</v>
      </c>
      <c r="L20" s="40">
        <f t="shared" si="4"/>
        <v>2.7280000000000002</v>
      </c>
    </row>
    <row r="21" spans="1:12" s="83" customFormat="1" x14ac:dyDescent="0.25">
      <c r="A21" s="50">
        <f>[4]Curves!$A27</f>
        <v>37316</v>
      </c>
      <c r="B21" s="40">
        <f>[4]Curves!$E27</f>
        <v>2.8980000000000001</v>
      </c>
      <c r="C21" s="118">
        <f>[4]Curves!$J27</f>
        <v>-0.38</v>
      </c>
      <c r="D21" s="40">
        <f t="shared" si="0"/>
        <v>2.5180000000000002</v>
      </c>
      <c r="E21" s="40">
        <f>[4]Curves!$G27</f>
        <v>-0.22</v>
      </c>
      <c r="F21" s="40">
        <f t="shared" si="1"/>
        <v>2.6779999999999999</v>
      </c>
      <c r="G21" s="40">
        <f>[4]Curves!$H27</f>
        <v>-0.155</v>
      </c>
      <c r="H21" s="40">
        <f t="shared" si="2"/>
        <v>2.7430000000000003</v>
      </c>
      <c r="I21" s="40">
        <f>[4]Curves!$I27</f>
        <v>-0.37</v>
      </c>
      <c r="J21" s="40">
        <f t="shared" si="3"/>
        <v>2.528</v>
      </c>
      <c r="K21" s="40">
        <f>[4]Curves!$B27</f>
        <v>-0.2</v>
      </c>
      <c r="L21" s="40">
        <f t="shared" si="4"/>
        <v>2.698</v>
      </c>
    </row>
    <row r="22" spans="1:12" s="83" customFormat="1" x14ac:dyDescent="0.25">
      <c r="A22" s="50">
        <f>[4]Curves!$A28</f>
        <v>37347</v>
      </c>
      <c r="B22" s="40">
        <f>[4]Curves!$E28</f>
        <v>2.8780000000000001</v>
      </c>
      <c r="C22" s="118">
        <f>[4]Curves!$J28</f>
        <v>-0.37</v>
      </c>
      <c r="D22" s="40">
        <f t="shared" si="0"/>
        <v>2.508</v>
      </c>
      <c r="E22" s="40">
        <f>[4]Curves!$G28</f>
        <v>-0.26500000000000001</v>
      </c>
      <c r="F22" s="40">
        <f t="shared" si="1"/>
        <v>2.613</v>
      </c>
      <c r="G22" s="40">
        <f>[4]Curves!$H28</f>
        <v>-0.09</v>
      </c>
      <c r="H22" s="40">
        <f t="shared" si="2"/>
        <v>2.7880000000000003</v>
      </c>
      <c r="I22" s="40">
        <f>[4]Curves!$I28</f>
        <v>-0.39500000000000002</v>
      </c>
      <c r="J22" s="40">
        <f t="shared" si="3"/>
        <v>2.4830000000000001</v>
      </c>
      <c r="K22" s="40">
        <f>[4]Curves!$B28</f>
        <v>-8.5000000000000006E-2</v>
      </c>
      <c r="L22" s="40">
        <f t="shared" si="4"/>
        <v>2.7930000000000001</v>
      </c>
    </row>
    <row r="23" spans="1:12" x14ac:dyDescent="0.25">
      <c r="A23" s="50">
        <f>[4]Curves!$A29</f>
        <v>37377</v>
      </c>
      <c r="B23" s="40">
        <f>[4]Curves!$E29</f>
        <v>2.9210000000000003</v>
      </c>
      <c r="C23" s="118">
        <f>[4]Curves!$J29</f>
        <v>-0.37</v>
      </c>
      <c r="D23" s="40">
        <f t="shared" si="0"/>
        <v>2.5510000000000002</v>
      </c>
      <c r="E23" s="40">
        <f>[4]Curves!$G29</f>
        <v>-0.26500000000000001</v>
      </c>
      <c r="F23" s="40">
        <f t="shared" si="1"/>
        <v>2.6560000000000001</v>
      </c>
      <c r="G23" s="40">
        <f>[4]Curves!$H29</f>
        <v>-5.5E-2</v>
      </c>
      <c r="H23" s="40">
        <f t="shared" si="2"/>
        <v>2.8660000000000001</v>
      </c>
      <c r="I23" s="40">
        <f>[4]Curves!$I29</f>
        <v>-0.39500000000000002</v>
      </c>
      <c r="J23" s="40">
        <f t="shared" si="3"/>
        <v>2.5260000000000002</v>
      </c>
      <c r="K23" s="40">
        <f>[4]Curves!$B29</f>
        <v>-5.5E-2</v>
      </c>
      <c r="L23" s="40">
        <f t="shared" si="4"/>
        <v>2.8660000000000001</v>
      </c>
    </row>
    <row r="24" spans="1:12" x14ac:dyDescent="0.25">
      <c r="A24" s="50">
        <f>[4]Curves!$A30</f>
        <v>37408</v>
      </c>
      <c r="B24" s="40">
        <f>[4]Curves!$E30</f>
        <v>2.9660000000000002</v>
      </c>
      <c r="C24" s="118">
        <f>[4]Curves!$J30</f>
        <v>-0.37</v>
      </c>
      <c r="D24" s="40">
        <f t="shared" si="0"/>
        <v>2.5960000000000001</v>
      </c>
      <c r="E24" s="40">
        <f>[4]Curves!$G30</f>
        <v>-0.26500000000000001</v>
      </c>
      <c r="F24" s="40">
        <f t="shared" si="1"/>
        <v>2.7010000000000001</v>
      </c>
      <c r="G24" s="40">
        <f>[4]Curves!$H30</f>
        <v>5.5E-2</v>
      </c>
      <c r="H24" s="40">
        <f t="shared" si="2"/>
        <v>3.0210000000000004</v>
      </c>
      <c r="I24" s="40">
        <f>[4]Curves!$I30</f>
        <v>-0.39500000000000002</v>
      </c>
      <c r="J24" s="40">
        <f t="shared" si="3"/>
        <v>2.5710000000000002</v>
      </c>
      <c r="K24" s="40">
        <f>[4]Curves!$B30</f>
        <v>-1.4999999999999999E-2</v>
      </c>
      <c r="L24" s="40">
        <f t="shared" si="4"/>
        <v>2.9510000000000001</v>
      </c>
    </row>
    <row r="25" spans="1:12" x14ac:dyDescent="0.25">
      <c r="A25" s="50">
        <f>[4]Curves!$A31</f>
        <v>37438</v>
      </c>
      <c r="B25" s="40">
        <f>[4]Curves!$E31</f>
        <v>3.0090000000000003</v>
      </c>
      <c r="C25" s="118">
        <f>[4]Curves!$J31</f>
        <v>-0.43</v>
      </c>
      <c r="D25" s="40">
        <f t="shared" si="0"/>
        <v>2.5790000000000002</v>
      </c>
      <c r="E25" s="40">
        <f>[4]Curves!$G31</f>
        <v>-8.5000000000000006E-2</v>
      </c>
      <c r="F25" s="40">
        <f t="shared" si="1"/>
        <v>2.9240000000000004</v>
      </c>
      <c r="G25" s="40">
        <f>[4]Curves!$H31</f>
        <v>0.19</v>
      </c>
      <c r="H25" s="40">
        <f t="shared" si="2"/>
        <v>3.1990000000000003</v>
      </c>
      <c r="I25" s="40">
        <f>[4]Curves!$I31</f>
        <v>-0.35</v>
      </c>
      <c r="J25" s="40">
        <f t="shared" si="3"/>
        <v>2.6590000000000003</v>
      </c>
      <c r="K25" s="40">
        <f>[4]Curves!$B31</f>
        <v>0.12</v>
      </c>
      <c r="L25" s="40">
        <f t="shared" si="4"/>
        <v>3.1290000000000004</v>
      </c>
    </row>
    <row r="26" spans="1:12" x14ac:dyDescent="0.25">
      <c r="A26" s="50">
        <f>[4]Curves!$A32</f>
        <v>37469</v>
      </c>
      <c r="B26" s="40">
        <f>[4]Curves!$E32</f>
        <v>3.052</v>
      </c>
      <c r="C26" s="118">
        <f>[4]Curves!$J32</f>
        <v>-0.43</v>
      </c>
      <c r="D26" s="40">
        <f t="shared" si="0"/>
        <v>2.6219999999999999</v>
      </c>
      <c r="E26" s="40">
        <f>[4]Curves!$G32</f>
        <v>-8.5000000000000006E-2</v>
      </c>
      <c r="F26" s="40">
        <f t="shared" si="1"/>
        <v>2.9670000000000001</v>
      </c>
      <c r="G26" s="40">
        <f>[4]Curves!$H32</f>
        <v>0.2</v>
      </c>
      <c r="H26" s="40">
        <f t="shared" si="2"/>
        <v>3.2520000000000002</v>
      </c>
      <c r="I26" s="40">
        <f>[4]Curves!$I32</f>
        <v>-0.35</v>
      </c>
      <c r="J26" s="40">
        <f t="shared" si="3"/>
        <v>2.702</v>
      </c>
      <c r="K26" s="40">
        <f>[4]Curves!$B32</f>
        <v>0.13500000000000001</v>
      </c>
      <c r="L26" s="40">
        <f t="shared" si="4"/>
        <v>3.1870000000000003</v>
      </c>
    </row>
    <row r="27" spans="1:12" x14ac:dyDescent="0.25">
      <c r="A27" s="50">
        <f>[4]Curves!$A33</f>
        <v>37500</v>
      </c>
      <c r="B27" s="40">
        <f>[4]Curves!$E33</f>
        <v>3.0640000000000001</v>
      </c>
      <c r="C27" s="118">
        <f>[4]Curves!$J33</f>
        <v>-0.43</v>
      </c>
      <c r="D27" s="40">
        <f t="shared" si="0"/>
        <v>2.6339999999999999</v>
      </c>
      <c r="E27" s="40">
        <f>[4]Curves!$G33</f>
        <v>-8.5000000000000006E-2</v>
      </c>
      <c r="F27" s="40">
        <f t="shared" si="1"/>
        <v>2.9790000000000001</v>
      </c>
      <c r="G27" s="40">
        <f>[4]Curves!$H33</f>
        <v>0.14499999999999999</v>
      </c>
      <c r="H27" s="40">
        <f t="shared" si="2"/>
        <v>3.2090000000000001</v>
      </c>
      <c r="I27" s="40">
        <f>[4]Curves!$I33</f>
        <v>-0.35</v>
      </c>
      <c r="J27" s="40">
        <f t="shared" si="3"/>
        <v>2.714</v>
      </c>
      <c r="K27" s="40">
        <f>[4]Curves!$B33</f>
        <v>0.12</v>
      </c>
      <c r="L27" s="40">
        <f t="shared" si="4"/>
        <v>3.1840000000000002</v>
      </c>
    </row>
    <row r="28" spans="1:12" s="83" customFormat="1" x14ac:dyDescent="0.25">
      <c r="A28" s="50">
        <f>[4]Curves!$A34</f>
        <v>37530</v>
      </c>
      <c r="B28" s="40">
        <f>[4]Curves!$E34</f>
        <v>3.1040000000000001</v>
      </c>
      <c r="C28" s="118">
        <f>[4]Curves!$J34</f>
        <v>-0.26</v>
      </c>
      <c r="D28" s="40">
        <f t="shared" si="0"/>
        <v>2.8440000000000003</v>
      </c>
      <c r="E28" s="40">
        <f>[4]Curves!$G34</f>
        <v>-0.105</v>
      </c>
      <c r="F28" s="40">
        <f t="shared" si="1"/>
        <v>2.9990000000000001</v>
      </c>
      <c r="G28" s="40">
        <f>[4]Curves!$H34</f>
        <v>0.115</v>
      </c>
      <c r="H28" s="40">
        <f t="shared" si="2"/>
        <v>3.2190000000000003</v>
      </c>
      <c r="I28" s="40">
        <f>[4]Curves!$I34</f>
        <v>-0.35499999999999998</v>
      </c>
      <c r="J28" s="40">
        <f t="shared" si="3"/>
        <v>2.7490000000000001</v>
      </c>
      <c r="K28" s="40">
        <f>[4]Curves!$B34</f>
        <v>0.06</v>
      </c>
      <c r="L28" s="40">
        <f t="shared" si="4"/>
        <v>3.1640000000000001</v>
      </c>
    </row>
    <row r="29" spans="1:12" s="83" customFormat="1" x14ac:dyDescent="0.25">
      <c r="A29" s="50">
        <f>[4]Curves!$A35</f>
        <v>37561</v>
      </c>
      <c r="B29" s="40">
        <f>[4]Curves!$E35</f>
        <v>3.2970000000000002</v>
      </c>
      <c r="C29" s="118">
        <f>[4]Curves!$J35</f>
        <v>-5.5E-2</v>
      </c>
      <c r="D29" s="40">
        <f t="shared" si="0"/>
        <v>3.242</v>
      </c>
      <c r="E29" s="40">
        <f>[4]Curves!$G35</f>
        <v>1.4999999999999999E-2</v>
      </c>
      <c r="F29" s="40">
        <f t="shared" si="1"/>
        <v>3.3120000000000003</v>
      </c>
      <c r="G29" s="40">
        <f>[4]Curves!$H35</f>
        <v>0.19</v>
      </c>
      <c r="H29" s="40">
        <f t="shared" si="2"/>
        <v>3.4870000000000001</v>
      </c>
      <c r="I29" s="40">
        <f>[4]Curves!$I35</f>
        <v>-0.23</v>
      </c>
      <c r="J29" s="40">
        <f t="shared" si="3"/>
        <v>3.0670000000000002</v>
      </c>
      <c r="K29" s="40">
        <f>[4]Curves!$B35</f>
        <v>8.5000000000000006E-2</v>
      </c>
      <c r="L29" s="40">
        <f t="shared" si="4"/>
        <v>3.3820000000000001</v>
      </c>
    </row>
    <row r="30" spans="1:12" x14ac:dyDescent="0.25">
      <c r="A30" s="50">
        <f>[4]Curves!$A36</f>
        <v>37591</v>
      </c>
      <c r="B30" s="40">
        <f>[4]Curves!$E36</f>
        <v>3.4950000000000001</v>
      </c>
      <c r="C30" s="118">
        <f>[4]Curves!$J36</f>
        <v>0.28499999999999998</v>
      </c>
      <c r="D30" s="40">
        <f t="shared" si="0"/>
        <v>3.7800000000000002</v>
      </c>
      <c r="E30" s="40">
        <f>[4]Curves!$G36</f>
        <v>3.5000000000000003E-2</v>
      </c>
      <c r="F30" s="40">
        <f t="shared" si="1"/>
        <v>3.5300000000000002</v>
      </c>
      <c r="G30" s="40">
        <f>[4]Curves!$H36</f>
        <v>0.31</v>
      </c>
      <c r="H30" s="40">
        <f t="shared" si="2"/>
        <v>3.8050000000000002</v>
      </c>
      <c r="I30" s="40">
        <f>[4]Curves!$I36</f>
        <v>-0.23</v>
      </c>
      <c r="J30" s="40">
        <f t="shared" si="3"/>
        <v>3.2650000000000001</v>
      </c>
      <c r="K30" s="40">
        <f>[4]Curves!$B36</f>
        <v>8.5000000000000006E-2</v>
      </c>
      <c r="L30" s="40">
        <f t="shared" si="4"/>
        <v>3.58</v>
      </c>
    </row>
    <row r="31" spans="1:12" x14ac:dyDescent="0.25">
      <c r="A31" s="50">
        <f>[4]Curves!$A37</f>
        <v>37622</v>
      </c>
      <c r="B31" s="40">
        <f>[4]Curves!$E37</f>
        <v>3.6120000000000001</v>
      </c>
      <c r="C31" s="118">
        <f>[4]Curves!$J37</f>
        <v>0.315</v>
      </c>
      <c r="D31" s="40">
        <f t="shared" si="0"/>
        <v>3.927</v>
      </c>
      <c r="E31" s="40">
        <f>[4]Curves!$G37</f>
        <v>0.11</v>
      </c>
      <c r="F31" s="40">
        <f t="shared" si="1"/>
        <v>3.722</v>
      </c>
      <c r="G31" s="40">
        <f>[4]Curves!$H37</f>
        <v>0.43</v>
      </c>
      <c r="H31" s="40">
        <f t="shared" si="2"/>
        <v>4.0419999999999998</v>
      </c>
      <c r="I31" s="40">
        <f>[4]Curves!$I37</f>
        <v>-0.23</v>
      </c>
      <c r="J31" s="40">
        <f t="shared" si="3"/>
        <v>3.3820000000000001</v>
      </c>
      <c r="K31" s="40">
        <f>[4]Curves!$B37</f>
        <v>8.5000000000000006E-2</v>
      </c>
      <c r="L31" s="40">
        <f t="shared" si="4"/>
        <v>3.6970000000000001</v>
      </c>
    </row>
    <row r="32" spans="1:12" x14ac:dyDescent="0.25">
      <c r="A32" s="50">
        <f>[4]Curves!$A38</f>
        <v>37653</v>
      </c>
      <c r="B32" s="40">
        <f>[4]Curves!$E38</f>
        <v>3.5420000000000003</v>
      </c>
      <c r="C32" s="118">
        <f>[4]Curves!$J38</f>
        <v>-5.0000000000000001E-3</v>
      </c>
      <c r="D32" s="40">
        <f t="shared" si="0"/>
        <v>3.5370000000000004</v>
      </c>
      <c r="E32" s="40">
        <f>[4]Curves!$G38</f>
        <v>0.09</v>
      </c>
      <c r="F32" s="40">
        <f t="shared" si="1"/>
        <v>3.6320000000000001</v>
      </c>
      <c r="G32" s="40">
        <f>[4]Curves!$H38</f>
        <v>0.33</v>
      </c>
      <c r="H32" s="40">
        <f t="shared" si="2"/>
        <v>3.8720000000000003</v>
      </c>
      <c r="I32" s="40">
        <f>[4]Curves!$I38</f>
        <v>-0.23</v>
      </c>
      <c r="J32" s="40">
        <f t="shared" si="3"/>
        <v>3.3120000000000003</v>
      </c>
      <c r="K32" s="40">
        <f>[4]Curves!$B38</f>
        <v>8.5000000000000006E-2</v>
      </c>
      <c r="L32" s="40">
        <f t="shared" si="4"/>
        <v>3.6270000000000002</v>
      </c>
    </row>
    <row r="33" spans="1:12" x14ac:dyDescent="0.25">
      <c r="A33" s="50">
        <f>[4]Curves!$A39</f>
        <v>37681</v>
      </c>
      <c r="B33" s="40">
        <f>[4]Curves!$E39</f>
        <v>3.452</v>
      </c>
      <c r="C33" s="118">
        <f>[4]Curves!$J39</f>
        <v>-0.315</v>
      </c>
      <c r="D33" s="40">
        <f t="shared" si="0"/>
        <v>3.137</v>
      </c>
      <c r="E33" s="40">
        <f>[4]Curves!$G39</f>
        <v>0.01</v>
      </c>
      <c r="F33" s="40">
        <f t="shared" si="1"/>
        <v>3.4619999999999997</v>
      </c>
      <c r="G33" s="40">
        <f>[4]Curves!$H39</f>
        <v>0.2</v>
      </c>
      <c r="H33" s="40">
        <f t="shared" si="2"/>
        <v>3.6520000000000001</v>
      </c>
      <c r="I33" s="40">
        <f>[4]Curves!$I39</f>
        <v>-0.23</v>
      </c>
      <c r="J33" s="40">
        <f t="shared" si="3"/>
        <v>3.222</v>
      </c>
      <c r="K33" s="40">
        <f>[4]Curves!$B39</f>
        <v>8.5000000000000006E-2</v>
      </c>
      <c r="L33" s="40">
        <f t="shared" si="4"/>
        <v>3.5369999999999999</v>
      </c>
    </row>
    <row r="34" spans="1:12" x14ac:dyDescent="0.25">
      <c r="A34" s="50">
        <f>[4]Curves!$A40</f>
        <v>37712</v>
      </c>
      <c r="B34" s="40">
        <f>[4]Curves!$E40</f>
        <v>3.347</v>
      </c>
      <c r="C34" s="118">
        <f>[4]Curves!$J40</f>
        <v>-0.27500000000000002</v>
      </c>
      <c r="D34" s="40">
        <f t="shared" si="0"/>
        <v>3.0720000000000001</v>
      </c>
      <c r="E34" s="40">
        <f>[4]Curves!$G40</f>
        <v>0.05</v>
      </c>
      <c r="F34" s="40">
        <f t="shared" si="1"/>
        <v>3.3969999999999998</v>
      </c>
      <c r="G34" s="40">
        <f>[4]Curves!$H40</f>
        <v>0.43</v>
      </c>
      <c r="H34" s="40">
        <f t="shared" si="2"/>
        <v>3.7770000000000001</v>
      </c>
      <c r="I34" s="40">
        <f>[4]Curves!$I40</f>
        <v>-0.28499999999999998</v>
      </c>
      <c r="J34" s="40">
        <f t="shared" si="3"/>
        <v>3.0619999999999998</v>
      </c>
      <c r="K34" s="40">
        <f>[4]Curves!$B40</f>
        <v>0.21</v>
      </c>
      <c r="L34" s="40">
        <f t="shared" si="4"/>
        <v>3.5569999999999999</v>
      </c>
    </row>
    <row r="35" spans="1:12" s="83" customFormat="1" x14ac:dyDescent="0.25">
      <c r="A35" s="50">
        <f>[4]Curves!$A41</f>
        <v>37742</v>
      </c>
      <c r="B35" s="40">
        <f>[4]Curves!$E41</f>
        <v>3.3570000000000002</v>
      </c>
      <c r="C35" s="118">
        <f>[4]Curves!$J41</f>
        <v>-0.27500000000000002</v>
      </c>
      <c r="D35" s="40">
        <f t="shared" si="0"/>
        <v>3.0820000000000003</v>
      </c>
      <c r="E35" s="40">
        <f>[4]Curves!$G41</f>
        <v>0.05</v>
      </c>
      <c r="F35" s="40">
        <f t="shared" si="1"/>
        <v>3.407</v>
      </c>
      <c r="G35" s="40">
        <f>[4]Curves!$H41</f>
        <v>0.43</v>
      </c>
      <c r="H35" s="40">
        <f t="shared" si="2"/>
        <v>3.7870000000000004</v>
      </c>
      <c r="I35" s="40">
        <f>[4]Curves!$I41</f>
        <v>-0.28499999999999998</v>
      </c>
      <c r="J35" s="40">
        <f t="shared" si="3"/>
        <v>3.0720000000000001</v>
      </c>
      <c r="K35" s="40">
        <f>[4]Curves!$B41</f>
        <v>0.21</v>
      </c>
      <c r="L35" s="40">
        <f t="shared" si="4"/>
        <v>3.5670000000000002</v>
      </c>
    </row>
    <row r="36" spans="1:12" s="83" customFormat="1" x14ac:dyDescent="0.25">
      <c r="A36" s="50">
        <f>[4]Curves!$A42</f>
        <v>37773</v>
      </c>
      <c r="B36" s="40">
        <f>[4]Curves!$E42</f>
        <v>3.387</v>
      </c>
      <c r="C36" s="118">
        <f>[4]Curves!$J42</f>
        <v>-0.27500000000000002</v>
      </c>
      <c r="D36" s="40">
        <f t="shared" si="0"/>
        <v>3.1120000000000001</v>
      </c>
      <c r="E36" s="40">
        <f>[4]Curves!$G42</f>
        <v>0.05</v>
      </c>
      <c r="F36" s="40">
        <f t="shared" si="1"/>
        <v>3.4369999999999998</v>
      </c>
      <c r="G36" s="40">
        <f>[4]Curves!$H42</f>
        <v>0.43</v>
      </c>
      <c r="H36" s="40">
        <f t="shared" si="2"/>
        <v>3.8170000000000002</v>
      </c>
      <c r="I36" s="40">
        <f>[4]Curves!$I42</f>
        <v>-0.28499999999999998</v>
      </c>
      <c r="J36" s="40">
        <f t="shared" si="3"/>
        <v>3.1019999999999999</v>
      </c>
      <c r="K36" s="40">
        <f>[4]Curves!$B42</f>
        <v>0.21</v>
      </c>
      <c r="L36" s="40">
        <f t="shared" si="4"/>
        <v>3.597</v>
      </c>
    </row>
    <row r="37" spans="1:12" x14ac:dyDescent="0.25">
      <c r="A37" s="50">
        <f>[4]Curves!$A43</f>
        <v>37803</v>
      </c>
      <c r="B37" s="40">
        <f>[4]Curves!$E43</f>
        <v>3.4220000000000002</v>
      </c>
      <c r="C37" s="118">
        <f>[4]Curves!$J43</f>
        <v>-0.27500000000000002</v>
      </c>
      <c r="D37" s="40">
        <f t="shared" si="0"/>
        <v>3.1470000000000002</v>
      </c>
      <c r="E37" s="40">
        <f>[4]Curves!$G43</f>
        <v>0.05</v>
      </c>
      <c r="F37" s="40">
        <f t="shared" si="1"/>
        <v>3.472</v>
      </c>
      <c r="G37" s="40">
        <f>[4]Curves!$H43</f>
        <v>0.43</v>
      </c>
      <c r="H37" s="40">
        <f t="shared" si="2"/>
        <v>3.8520000000000003</v>
      </c>
      <c r="I37" s="40">
        <f>[4]Curves!$I43</f>
        <v>-0.28499999999999998</v>
      </c>
      <c r="J37" s="40">
        <f t="shared" si="3"/>
        <v>3.137</v>
      </c>
      <c r="K37" s="40">
        <f>[4]Curves!$B43</f>
        <v>0.21</v>
      </c>
      <c r="L37" s="40">
        <f t="shared" si="4"/>
        <v>3.6320000000000001</v>
      </c>
    </row>
    <row r="38" spans="1:12" x14ac:dyDescent="0.25">
      <c r="A38" s="50">
        <f>[4]Curves!$A44</f>
        <v>37834</v>
      </c>
      <c r="B38" s="40">
        <f>[4]Curves!$E44</f>
        <v>3.4490000000000003</v>
      </c>
      <c r="C38" s="118">
        <f>[4]Curves!$J44</f>
        <v>-0.27500000000000002</v>
      </c>
      <c r="D38" s="40">
        <f t="shared" si="0"/>
        <v>3.1740000000000004</v>
      </c>
      <c r="E38" s="40">
        <f>[4]Curves!$G44</f>
        <v>0.05</v>
      </c>
      <c r="F38" s="40">
        <f t="shared" si="1"/>
        <v>3.4990000000000001</v>
      </c>
      <c r="G38" s="40">
        <f>[4]Curves!$H44</f>
        <v>0.43</v>
      </c>
      <c r="H38" s="40">
        <f t="shared" si="2"/>
        <v>3.8790000000000004</v>
      </c>
      <c r="I38" s="40">
        <f>[4]Curves!$I44</f>
        <v>-0.28499999999999998</v>
      </c>
      <c r="J38" s="40">
        <f t="shared" si="3"/>
        <v>3.1640000000000001</v>
      </c>
      <c r="K38" s="40">
        <f>[4]Curves!$B44</f>
        <v>0.21</v>
      </c>
      <c r="L38" s="40">
        <f t="shared" si="4"/>
        <v>3.6590000000000003</v>
      </c>
    </row>
    <row r="39" spans="1:12" x14ac:dyDescent="0.25">
      <c r="A39" s="50">
        <f>[4]Curves!$A45</f>
        <v>37865</v>
      </c>
      <c r="B39" s="40">
        <f>[4]Curves!$E45</f>
        <v>3.4570000000000003</v>
      </c>
      <c r="C39" s="118">
        <f>[4]Curves!$J45</f>
        <v>-0.27500000000000002</v>
      </c>
      <c r="D39" s="40">
        <f t="shared" si="0"/>
        <v>3.1820000000000004</v>
      </c>
      <c r="E39" s="40">
        <f>[4]Curves!$G45</f>
        <v>0.05</v>
      </c>
      <c r="F39" s="40">
        <f t="shared" si="1"/>
        <v>3.5070000000000001</v>
      </c>
      <c r="G39" s="40">
        <f>[4]Curves!$H45</f>
        <v>0.43</v>
      </c>
      <c r="H39" s="40">
        <f t="shared" si="2"/>
        <v>3.8870000000000005</v>
      </c>
      <c r="I39" s="40">
        <f>[4]Curves!$I45</f>
        <v>-0.28499999999999998</v>
      </c>
      <c r="J39" s="40">
        <f t="shared" si="3"/>
        <v>3.1720000000000002</v>
      </c>
      <c r="K39" s="40">
        <f>[4]Curves!$B45</f>
        <v>0.21</v>
      </c>
      <c r="L39" s="40">
        <f t="shared" si="4"/>
        <v>3.6670000000000003</v>
      </c>
    </row>
    <row r="40" spans="1:12" x14ac:dyDescent="0.25">
      <c r="A40" s="50">
        <f>[4]Curves!$A46</f>
        <v>37895</v>
      </c>
      <c r="B40" s="40">
        <f>[4]Curves!$E46</f>
        <v>3.4990000000000001</v>
      </c>
      <c r="C40" s="118">
        <f>[4]Curves!$J46</f>
        <v>-0.27500000000000002</v>
      </c>
      <c r="D40" s="40">
        <f t="shared" si="0"/>
        <v>3.2240000000000002</v>
      </c>
      <c r="E40" s="40">
        <f>[4]Curves!$G46</f>
        <v>0.05</v>
      </c>
      <c r="F40" s="40">
        <f t="shared" si="1"/>
        <v>3.5489999999999999</v>
      </c>
      <c r="G40" s="40">
        <f>[4]Curves!$H46</f>
        <v>0.43</v>
      </c>
      <c r="H40" s="40">
        <f t="shared" si="2"/>
        <v>3.9290000000000003</v>
      </c>
      <c r="I40" s="40">
        <f>[4]Curves!$I46</f>
        <v>-0.28499999999999998</v>
      </c>
      <c r="J40" s="40">
        <f t="shared" si="3"/>
        <v>3.214</v>
      </c>
      <c r="K40" s="40">
        <f>[4]Curves!$B46</f>
        <v>0.21</v>
      </c>
      <c r="L40" s="40">
        <f t="shared" si="4"/>
        <v>3.7090000000000001</v>
      </c>
    </row>
    <row r="41" spans="1:12" x14ac:dyDescent="0.25">
      <c r="A41" s="50">
        <f>[4]Curves!$A47</f>
        <v>37926</v>
      </c>
      <c r="B41" s="40">
        <f>[4]Curves!$E47</f>
        <v>3.657</v>
      </c>
      <c r="C41" s="118">
        <f>[4]Curves!$J47</f>
        <v>0.05</v>
      </c>
      <c r="D41" s="40">
        <f t="shared" si="0"/>
        <v>3.7069999999999999</v>
      </c>
      <c r="E41" s="40">
        <f>[4]Curves!$G47</f>
        <v>0.16</v>
      </c>
      <c r="F41" s="40">
        <f t="shared" si="1"/>
        <v>3.8170000000000002</v>
      </c>
      <c r="G41" s="40">
        <f>[4]Curves!$H47</f>
        <v>0.5</v>
      </c>
      <c r="H41" s="40">
        <f t="shared" si="2"/>
        <v>4.157</v>
      </c>
      <c r="I41" s="40">
        <f>[4]Curves!$I47</f>
        <v>-0.155</v>
      </c>
      <c r="J41" s="40">
        <f t="shared" si="3"/>
        <v>3.5020000000000002</v>
      </c>
      <c r="K41" s="40">
        <f>[4]Curves!$B47</f>
        <v>0.23</v>
      </c>
      <c r="L41" s="40">
        <f t="shared" si="4"/>
        <v>3.887</v>
      </c>
    </row>
    <row r="42" spans="1:12" x14ac:dyDescent="0.25">
      <c r="A42" s="50">
        <f>[4]Curves!$A48</f>
        <v>37956</v>
      </c>
      <c r="B42" s="40">
        <f>[4]Curves!$E48</f>
        <v>3.8240000000000003</v>
      </c>
      <c r="C42" s="118">
        <f>[4]Curves!$J48</f>
        <v>0.39</v>
      </c>
      <c r="D42" s="40">
        <f t="shared" si="0"/>
        <v>4.2140000000000004</v>
      </c>
      <c r="E42" s="40">
        <f>[4]Curves!$G48</f>
        <v>0.16</v>
      </c>
      <c r="F42" s="40">
        <f t="shared" si="1"/>
        <v>3.9840000000000004</v>
      </c>
      <c r="G42" s="40">
        <f>[4]Curves!$H48</f>
        <v>0.55000000000000004</v>
      </c>
      <c r="H42" s="40">
        <f t="shared" si="2"/>
        <v>4.3740000000000006</v>
      </c>
      <c r="I42" s="40">
        <f>[4]Curves!$I48</f>
        <v>-0.155</v>
      </c>
      <c r="J42" s="40">
        <f t="shared" si="3"/>
        <v>3.6690000000000005</v>
      </c>
      <c r="K42" s="40">
        <f>[4]Curves!$B48</f>
        <v>0.23</v>
      </c>
      <c r="L42" s="40">
        <f t="shared" si="4"/>
        <v>4.0540000000000003</v>
      </c>
    </row>
    <row r="43" spans="1:12" x14ac:dyDescent="0.25">
      <c r="A43" s="50">
        <f>[4]Curves!$A49</f>
        <v>37987</v>
      </c>
      <c r="B43" s="40">
        <f>[4]Curves!$E49</f>
        <v>3.883</v>
      </c>
      <c r="C43" s="118">
        <f>[4]Curves!$J49</f>
        <v>0.42</v>
      </c>
      <c r="D43" s="40">
        <f t="shared" si="0"/>
        <v>4.3029999999999999</v>
      </c>
      <c r="E43" s="40">
        <f>[4]Curves!$G49</f>
        <v>0.17</v>
      </c>
      <c r="F43" s="40">
        <f t="shared" si="1"/>
        <v>4.0529999999999999</v>
      </c>
      <c r="G43" s="40">
        <f>[4]Curves!$H49</f>
        <v>0.56000000000000005</v>
      </c>
      <c r="H43" s="40">
        <f t="shared" si="2"/>
        <v>4.4429999999999996</v>
      </c>
      <c r="I43" s="40">
        <f>[4]Curves!$I49</f>
        <v>-0.155</v>
      </c>
      <c r="J43" s="40">
        <f t="shared" si="3"/>
        <v>3.7280000000000002</v>
      </c>
      <c r="K43" s="40">
        <f>[4]Curves!$B49</f>
        <v>0.23</v>
      </c>
      <c r="L43" s="40">
        <f t="shared" si="4"/>
        <v>4.1130000000000004</v>
      </c>
    </row>
    <row r="44" spans="1:12" x14ac:dyDescent="0.25">
      <c r="A44" s="50">
        <f>[4]Curves!$A50</f>
        <v>38018</v>
      </c>
      <c r="B44" s="40">
        <f>[4]Curves!$E50</f>
        <v>3.7990000000000004</v>
      </c>
      <c r="C44" s="118">
        <f>[4]Curves!$J50</f>
        <v>0.1</v>
      </c>
      <c r="D44" s="40">
        <f t="shared" si="0"/>
        <v>3.8990000000000005</v>
      </c>
      <c r="E44" s="40">
        <f>[4]Curves!$G50</f>
        <v>0.17</v>
      </c>
      <c r="F44" s="40">
        <f t="shared" si="1"/>
        <v>3.9690000000000003</v>
      </c>
      <c r="G44" s="40">
        <f>[4]Curves!$H50</f>
        <v>0.52</v>
      </c>
      <c r="H44" s="40">
        <f t="shared" si="2"/>
        <v>4.3190000000000008</v>
      </c>
      <c r="I44" s="40">
        <f>[4]Curves!$I50</f>
        <v>-0.155</v>
      </c>
      <c r="J44" s="40">
        <f t="shared" si="3"/>
        <v>3.6440000000000006</v>
      </c>
      <c r="K44" s="40">
        <f>[4]Curves!$B50</f>
        <v>0.23</v>
      </c>
      <c r="L44" s="40">
        <f t="shared" si="4"/>
        <v>4.0290000000000008</v>
      </c>
    </row>
    <row r="45" spans="1:12" x14ac:dyDescent="0.25">
      <c r="A45" s="50">
        <f>[4]Curves!$A51</f>
        <v>38047</v>
      </c>
      <c r="B45" s="40">
        <f>[4]Curves!$E51</f>
        <v>3.6640000000000001</v>
      </c>
      <c r="C45" s="118">
        <f>[4]Curves!$J51</f>
        <v>-0.21</v>
      </c>
      <c r="D45" s="40">
        <f t="shared" si="0"/>
        <v>3.4540000000000002</v>
      </c>
      <c r="E45" s="40">
        <f>[4]Curves!$G51</f>
        <v>0.17</v>
      </c>
      <c r="F45" s="40">
        <f t="shared" si="1"/>
        <v>3.8340000000000001</v>
      </c>
      <c r="G45" s="40">
        <f>[4]Curves!$H51</f>
        <v>0.4</v>
      </c>
      <c r="H45" s="40">
        <f t="shared" si="2"/>
        <v>4.0640000000000001</v>
      </c>
      <c r="I45" s="40">
        <f>[4]Curves!$I51</f>
        <v>-0.155</v>
      </c>
      <c r="J45" s="40">
        <f t="shared" si="3"/>
        <v>3.5090000000000003</v>
      </c>
      <c r="K45" s="40">
        <f>[4]Curves!$B51</f>
        <v>0.23</v>
      </c>
      <c r="L45" s="40">
        <f t="shared" si="4"/>
        <v>3.8940000000000001</v>
      </c>
    </row>
    <row r="46" spans="1:12" x14ac:dyDescent="0.25">
      <c r="A46" s="50">
        <f>[4]Curves!$A52</f>
        <v>38078</v>
      </c>
      <c r="B46" s="40">
        <f>[4]Curves!$E52</f>
        <v>3.504</v>
      </c>
      <c r="C46" s="118">
        <f>[4]Curves!$J52</f>
        <v>-0.3</v>
      </c>
      <c r="D46" s="40">
        <f t="shared" si="0"/>
        <v>3.2040000000000002</v>
      </c>
      <c r="E46" s="40">
        <f>[4]Curves!$G52</f>
        <v>0.13500000000000001</v>
      </c>
      <c r="F46" s="40">
        <f t="shared" si="1"/>
        <v>3.6390000000000002</v>
      </c>
      <c r="G46" s="40">
        <f>[4]Curves!$H52</f>
        <v>0.47499999999999998</v>
      </c>
      <c r="H46" s="40">
        <f t="shared" si="2"/>
        <v>3.9790000000000001</v>
      </c>
      <c r="I46" s="40">
        <f>[4]Curves!$I52</f>
        <v>-0.22</v>
      </c>
      <c r="J46" s="40">
        <f t="shared" si="3"/>
        <v>3.2839999999999998</v>
      </c>
      <c r="K46" s="40">
        <f>[4]Curves!$B52</f>
        <v>0.26</v>
      </c>
      <c r="L46" s="40">
        <f t="shared" si="4"/>
        <v>3.7640000000000002</v>
      </c>
    </row>
    <row r="47" spans="1:12" x14ac:dyDescent="0.25">
      <c r="A47" s="50">
        <f>[4]Curves!$A53</f>
        <v>38108</v>
      </c>
      <c r="B47" s="40">
        <f>[4]Curves!$E53</f>
        <v>3.508</v>
      </c>
      <c r="C47" s="118">
        <f>[4]Curves!$J53</f>
        <v>-0.3</v>
      </c>
      <c r="D47" s="40">
        <f t="shared" si="0"/>
        <v>3.2080000000000002</v>
      </c>
      <c r="E47" s="40">
        <f>[4]Curves!$G53</f>
        <v>0.13500000000000001</v>
      </c>
      <c r="F47" s="40">
        <f t="shared" si="1"/>
        <v>3.6429999999999998</v>
      </c>
      <c r="G47" s="40">
        <f>[4]Curves!$H53</f>
        <v>0.47499999999999998</v>
      </c>
      <c r="H47" s="40">
        <f t="shared" si="2"/>
        <v>3.9830000000000001</v>
      </c>
      <c r="I47" s="40">
        <f>[4]Curves!$I53</f>
        <v>-0.22</v>
      </c>
      <c r="J47" s="40">
        <f t="shared" si="3"/>
        <v>3.2879999999999998</v>
      </c>
      <c r="K47" s="40">
        <f>[4]Curves!$B53</f>
        <v>0.26</v>
      </c>
      <c r="L47" s="40">
        <f t="shared" si="4"/>
        <v>3.7679999999999998</v>
      </c>
    </row>
    <row r="48" spans="1:12" x14ac:dyDescent="0.25">
      <c r="A48" s="50">
        <f>[4]Curves!$A54</f>
        <v>38139</v>
      </c>
      <c r="B48" s="40">
        <f>[4]Curves!$E54</f>
        <v>3.548</v>
      </c>
      <c r="C48" s="118">
        <f>[4]Curves!$J54</f>
        <v>-0.3</v>
      </c>
      <c r="D48" s="40">
        <f t="shared" si="0"/>
        <v>3.2480000000000002</v>
      </c>
      <c r="E48" s="40">
        <f>[4]Curves!$G54</f>
        <v>0.13500000000000001</v>
      </c>
      <c r="F48" s="40">
        <f t="shared" si="1"/>
        <v>3.6829999999999998</v>
      </c>
      <c r="G48" s="40">
        <f>[4]Curves!$H54</f>
        <v>0.47499999999999998</v>
      </c>
      <c r="H48" s="40">
        <f t="shared" si="2"/>
        <v>4.0229999999999997</v>
      </c>
      <c r="I48" s="40">
        <f>[4]Curves!$I54</f>
        <v>-0.22</v>
      </c>
      <c r="J48" s="40">
        <f t="shared" si="3"/>
        <v>3.3279999999999998</v>
      </c>
      <c r="K48" s="40">
        <f>[4]Curves!$B54</f>
        <v>0.26</v>
      </c>
      <c r="L48" s="40">
        <f t="shared" si="4"/>
        <v>3.8079999999999998</v>
      </c>
    </row>
    <row r="49" spans="1:12" x14ac:dyDescent="0.25">
      <c r="A49" s="50">
        <f>[4]Curves!$A55</f>
        <v>38169</v>
      </c>
      <c r="B49" s="40">
        <f>[4]Curves!$E55</f>
        <v>3.59</v>
      </c>
      <c r="C49" s="118">
        <f>[4]Curves!$J55</f>
        <v>-0.3</v>
      </c>
      <c r="D49" s="40">
        <f t="shared" si="0"/>
        <v>3.29</v>
      </c>
      <c r="E49" s="40">
        <f>[4]Curves!$G55</f>
        <v>0.13500000000000001</v>
      </c>
      <c r="F49" s="40">
        <f t="shared" si="1"/>
        <v>3.7249999999999996</v>
      </c>
      <c r="G49" s="40">
        <f>[4]Curves!$H55</f>
        <v>0.47499999999999998</v>
      </c>
      <c r="H49" s="40">
        <f t="shared" si="2"/>
        <v>4.0649999999999995</v>
      </c>
      <c r="I49" s="40">
        <f>[4]Curves!$I55</f>
        <v>-0.22</v>
      </c>
      <c r="J49" s="40">
        <f t="shared" si="3"/>
        <v>3.3699999999999997</v>
      </c>
      <c r="K49" s="40">
        <f>[4]Curves!$B55</f>
        <v>0.26</v>
      </c>
      <c r="L49" s="40">
        <f t="shared" si="4"/>
        <v>3.8499999999999996</v>
      </c>
    </row>
    <row r="50" spans="1:12" x14ac:dyDescent="0.25">
      <c r="A50" s="50">
        <f>[4]Curves!$A56</f>
        <v>38200</v>
      </c>
      <c r="B50" s="40">
        <f>[4]Curves!$E56</f>
        <v>3.6270000000000002</v>
      </c>
      <c r="C50" s="118">
        <f>[4]Curves!$J56</f>
        <v>-0.3</v>
      </c>
      <c r="D50" s="40">
        <f t="shared" si="0"/>
        <v>3.3270000000000004</v>
      </c>
      <c r="E50" s="40">
        <f>[4]Curves!$G56</f>
        <v>0.13500000000000001</v>
      </c>
      <c r="F50" s="40">
        <f t="shared" si="1"/>
        <v>3.7620000000000005</v>
      </c>
      <c r="G50" s="40">
        <f>[4]Curves!$H56</f>
        <v>0.47499999999999998</v>
      </c>
      <c r="H50" s="40">
        <f t="shared" si="2"/>
        <v>4.1020000000000003</v>
      </c>
      <c r="I50" s="40">
        <f>[4]Curves!$I56</f>
        <v>-0.22</v>
      </c>
      <c r="J50" s="40">
        <f t="shared" si="3"/>
        <v>3.407</v>
      </c>
      <c r="K50" s="40">
        <f>[4]Curves!$B56</f>
        <v>0.26</v>
      </c>
      <c r="L50" s="40">
        <f t="shared" si="4"/>
        <v>3.8870000000000005</v>
      </c>
    </row>
    <row r="51" spans="1:12" x14ac:dyDescent="0.25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5">
      <c r="A52" s="50">
        <f>[4]Curves!$A58</f>
        <v>38261</v>
      </c>
      <c r="B52" s="40">
        <f>[4]Curves!$E58</f>
        <v>3.6230000000000002</v>
      </c>
      <c r="C52" s="118">
        <f>[4]Curves!$J58</f>
        <v>-0.3</v>
      </c>
      <c r="D52" s="40">
        <f t="shared" si="0"/>
        <v>3.3230000000000004</v>
      </c>
      <c r="E52" s="40">
        <f>[4]Curves!$G58</f>
        <v>0.13500000000000001</v>
      </c>
      <c r="F52" s="40">
        <f t="shared" si="1"/>
        <v>3.758</v>
      </c>
      <c r="G52" s="40">
        <f>[4]Curves!$H58</f>
        <v>0.47499999999999998</v>
      </c>
      <c r="H52" s="40">
        <f t="shared" si="2"/>
        <v>4.0979999999999999</v>
      </c>
      <c r="I52" s="40">
        <f>[4]Curves!$I58</f>
        <v>-0.22</v>
      </c>
      <c r="J52" s="40">
        <f t="shared" si="3"/>
        <v>3.403</v>
      </c>
      <c r="K52" s="40">
        <f>[4]Curves!$B58</f>
        <v>0.26</v>
      </c>
      <c r="L52" s="40">
        <f t="shared" si="4"/>
        <v>3.883</v>
      </c>
    </row>
    <row r="53" spans="1:12" x14ac:dyDescent="0.25">
      <c r="A53" s="50">
        <f>[4]Curves!$A59</f>
        <v>38292</v>
      </c>
      <c r="B53" s="40">
        <f>[4]Curves!$E59</f>
        <v>3.778</v>
      </c>
      <c r="C53" s="118">
        <f>[4]Curves!$J59</f>
        <v>0.248</v>
      </c>
      <c r="D53" s="40">
        <f t="shared" si="0"/>
        <v>4.0259999999999998</v>
      </c>
      <c r="E53" s="40">
        <f>[4]Curves!$G59</f>
        <v>0.19</v>
      </c>
      <c r="F53" s="40">
        <f t="shared" si="1"/>
        <v>3.968</v>
      </c>
      <c r="G53" s="40">
        <f>[4]Curves!$H59</f>
        <v>0.5</v>
      </c>
      <c r="H53" s="40">
        <f t="shared" si="2"/>
        <v>4.2780000000000005</v>
      </c>
      <c r="I53" s="40">
        <f>[4]Curves!$I59</f>
        <v>-0.13500000000000001</v>
      </c>
      <c r="J53" s="40">
        <f t="shared" si="3"/>
        <v>3.6429999999999998</v>
      </c>
      <c r="K53" s="40">
        <f>[4]Curves!$B59</f>
        <v>0.25</v>
      </c>
      <c r="L53" s="40">
        <f t="shared" si="4"/>
        <v>4.0280000000000005</v>
      </c>
    </row>
    <row r="54" spans="1:12" x14ac:dyDescent="0.25">
      <c r="A54" s="50">
        <f>[4]Curves!$A60</f>
        <v>38322</v>
      </c>
      <c r="B54" s="40">
        <f>[4]Curves!$E60</f>
        <v>3.9380000000000002</v>
      </c>
      <c r="C54" s="118">
        <f>[4]Curves!$J60</f>
        <v>0.308</v>
      </c>
      <c r="D54" s="40">
        <f t="shared" si="0"/>
        <v>4.2460000000000004</v>
      </c>
      <c r="E54" s="40">
        <f>[4]Curves!$G60</f>
        <v>0.19</v>
      </c>
      <c r="F54" s="40">
        <f t="shared" si="1"/>
        <v>4.1280000000000001</v>
      </c>
      <c r="G54" s="40">
        <f>[4]Curves!$H60</f>
        <v>0.56999999999999995</v>
      </c>
      <c r="H54" s="40">
        <f t="shared" si="2"/>
        <v>4.508</v>
      </c>
      <c r="I54" s="40">
        <f>[4]Curves!$I60</f>
        <v>-0.13500000000000001</v>
      </c>
      <c r="J54" s="40">
        <f t="shared" si="3"/>
        <v>3.8029999999999999</v>
      </c>
      <c r="K54" s="40">
        <f>[4]Curves!$B60</f>
        <v>0.25</v>
      </c>
      <c r="L54" s="40">
        <f t="shared" si="4"/>
        <v>4.1880000000000006</v>
      </c>
    </row>
    <row r="55" spans="1:12" x14ac:dyDescent="0.25">
      <c r="A55" s="50">
        <f>[4]Curves!$A61</f>
        <v>38353</v>
      </c>
      <c r="B55" s="40">
        <f>[4]Curves!$E61</f>
        <v>3.9755000000000003</v>
      </c>
      <c r="C55" s="118">
        <f>[4]Curves!$J61</f>
        <v>0.378</v>
      </c>
      <c r="D55" s="40">
        <f t="shared" si="0"/>
        <v>4.3535000000000004</v>
      </c>
      <c r="E55" s="40">
        <f>[4]Curves!$G61</f>
        <v>0.19</v>
      </c>
      <c r="F55" s="40">
        <f t="shared" si="1"/>
        <v>4.1655000000000006</v>
      </c>
      <c r="G55" s="40">
        <f>[4]Curves!$H61</f>
        <v>0.56999999999999995</v>
      </c>
      <c r="H55" s="40">
        <f t="shared" si="2"/>
        <v>4.5455000000000005</v>
      </c>
      <c r="I55" s="40">
        <f>[4]Curves!$I61</f>
        <v>-0.13500000000000001</v>
      </c>
      <c r="J55" s="40">
        <f t="shared" si="3"/>
        <v>3.8405000000000005</v>
      </c>
      <c r="K55" s="40">
        <f>[4]Curves!$B61</f>
        <v>0.25</v>
      </c>
      <c r="L55" s="40">
        <f t="shared" si="4"/>
        <v>4.2255000000000003</v>
      </c>
    </row>
    <row r="56" spans="1:12" x14ac:dyDescent="0.25">
      <c r="A56" s="50">
        <f>[4]Curves!$A62</f>
        <v>38384</v>
      </c>
      <c r="B56" s="40">
        <f>[4]Curves!$E62</f>
        <v>3.8915000000000002</v>
      </c>
      <c r="C56" s="118">
        <f>[4]Curves!$J62</f>
        <v>0.248</v>
      </c>
      <c r="D56" s="40">
        <f t="shared" si="0"/>
        <v>4.1395</v>
      </c>
      <c r="E56" s="40">
        <f>[4]Curves!$G62</f>
        <v>0.19</v>
      </c>
      <c r="F56" s="40">
        <f t="shared" si="1"/>
        <v>4.0815000000000001</v>
      </c>
      <c r="G56" s="40">
        <f>[4]Curves!$H62</f>
        <v>0.56999999999999995</v>
      </c>
      <c r="H56" s="40">
        <f t="shared" si="2"/>
        <v>4.4615</v>
      </c>
      <c r="I56" s="40">
        <f>[4]Curves!$I62</f>
        <v>-0.13500000000000001</v>
      </c>
      <c r="J56" s="40">
        <f t="shared" si="3"/>
        <v>3.7565</v>
      </c>
      <c r="K56" s="40">
        <f>[4]Curves!$B62</f>
        <v>0.25</v>
      </c>
      <c r="L56" s="40">
        <f t="shared" si="4"/>
        <v>4.1415000000000006</v>
      </c>
    </row>
    <row r="57" spans="1:12" x14ac:dyDescent="0.25">
      <c r="A57" s="50">
        <f>[4]Curves!$A63</f>
        <v>38412</v>
      </c>
      <c r="B57" s="40">
        <f>[4]Curves!$E63</f>
        <v>3.7565000000000004</v>
      </c>
      <c r="C57" s="118">
        <f>[4]Curves!$J63</f>
        <v>6.8000000000000005E-2</v>
      </c>
      <c r="D57" s="40">
        <f t="shared" si="0"/>
        <v>3.8245000000000005</v>
      </c>
      <c r="E57" s="40">
        <f>[4]Curves!$G63</f>
        <v>0.19</v>
      </c>
      <c r="F57" s="40">
        <f t="shared" si="1"/>
        <v>3.9465000000000003</v>
      </c>
      <c r="G57" s="40">
        <f>[4]Curves!$H63</f>
        <v>0.56999999999999995</v>
      </c>
      <c r="H57" s="40">
        <f t="shared" si="2"/>
        <v>4.3265000000000002</v>
      </c>
      <c r="I57" s="40">
        <f>[4]Curves!$I63</f>
        <v>-0.13500000000000001</v>
      </c>
      <c r="J57" s="40">
        <f t="shared" si="3"/>
        <v>3.6215000000000002</v>
      </c>
      <c r="K57" s="40">
        <f>[4]Curves!$B63</f>
        <v>0.25</v>
      </c>
      <c r="L57" s="40">
        <f t="shared" si="4"/>
        <v>4.0065000000000008</v>
      </c>
    </row>
    <row r="58" spans="1:12" x14ac:dyDescent="0.25">
      <c r="A58" s="50">
        <f>[4]Curves!$A64</f>
        <v>38443</v>
      </c>
      <c r="B58" s="40">
        <f>[4]Curves!$E64</f>
        <v>3.5965000000000003</v>
      </c>
      <c r="C58" s="118">
        <f>[4]Curves!$J64</f>
        <v>-0.25</v>
      </c>
      <c r="D58" s="40">
        <f t="shared" si="0"/>
        <v>3.3465000000000003</v>
      </c>
      <c r="E58" s="40">
        <f>[4]Curves!$G64</f>
        <v>0.13500000000000001</v>
      </c>
      <c r="F58" s="40">
        <f t="shared" si="1"/>
        <v>3.7315000000000005</v>
      </c>
      <c r="G58" s="40">
        <f>[4]Curves!$H64</f>
        <v>0.47499999999999998</v>
      </c>
      <c r="H58" s="40">
        <f t="shared" si="2"/>
        <v>4.0715000000000003</v>
      </c>
      <c r="I58" s="40">
        <f>[4]Curves!$I64</f>
        <v>-0.2</v>
      </c>
      <c r="J58" s="40">
        <f t="shared" si="3"/>
        <v>3.3965000000000001</v>
      </c>
      <c r="K58" s="40">
        <f>[4]Curves!$B64</f>
        <v>0.26</v>
      </c>
      <c r="L58" s="40">
        <f t="shared" si="4"/>
        <v>3.8565000000000005</v>
      </c>
    </row>
    <row r="59" spans="1:12" x14ac:dyDescent="0.25">
      <c r="A59" s="50">
        <f>[4]Curves!$A65</f>
        <v>38473</v>
      </c>
      <c r="B59" s="40">
        <f>[4]Curves!$E65</f>
        <v>3.6005000000000003</v>
      </c>
      <c r="C59" s="118">
        <f>[4]Curves!$J65</f>
        <v>-0.25</v>
      </c>
      <c r="D59" s="40">
        <f t="shared" si="0"/>
        <v>3.3505000000000003</v>
      </c>
      <c r="E59" s="40">
        <f>[4]Curves!$G65</f>
        <v>0.13500000000000001</v>
      </c>
      <c r="F59" s="40">
        <f t="shared" si="1"/>
        <v>3.7355</v>
      </c>
      <c r="G59" s="40">
        <f>[4]Curves!$H65</f>
        <v>0.47499999999999998</v>
      </c>
      <c r="H59" s="40">
        <f t="shared" si="2"/>
        <v>4.0754999999999999</v>
      </c>
      <c r="I59" s="40">
        <f>[4]Curves!$I65</f>
        <v>-0.2</v>
      </c>
      <c r="J59" s="40">
        <f t="shared" si="3"/>
        <v>3.4005000000000001</v>
      </c>
      <c r="K59" s="40">
        <f>[4]Curves!$B65</f>
        <v>0.26</v>
      </c>
      <c r="L59" s="40">
        <f t="shared" si="4"/>
        <v>3.8605</v>
      </c>
    </row>
    <row r="60" spans="1:12" x14ac:dyDescent="0.25">
      <c r="A60" s="50">
        <f>[4]Curves!$A66</f>
        <v>38504</v>
      </c>
      <c r="B60" s="40">
        <f>[4]Curves!$E66</f>
        <v>3.6405000000000003</v>
      </c>
      <c r="C60" s="118">
        <f>[4]Curves!$J66</f>
        <v>-0.25</v>
      </c>
      <c r="D60" s="40">
        <f t="shared" si="0"/>
        <v>3.3905000000000003</v>
      </c>
      <c r="E60" s="40">
        <f>[4]Curves!$G66</f>
        <v>0.13500000000000001</v>
      </c>
      <c r="F60" s="40">
        <f t="shared" si="1"/>
        <v>3.7755000000000001</v>
      </c>
      <c r="G60" s="40">
        <f>[4]Curves!$H66</f>
        <v>0.47499999999999998</v>
      </c>
      <c r="H60" s="40">
        <f t="shared" si="2"/>
        <v>4.1154999999999999</v>
      </c>
      <c r="I60" s="40">
        <f>[4]Curves!$I66</f>
        <v>-0.2</v>
      </c>
      <c r="J60" s="40">
        <f t="shared" si="3"/>
        <v>3.4405000000000001</v>
      </c>
      <c r="K60" s="40">
        <f>[4]Curves!$B66</f>
        <v>0.26</v>
      </c>
      <c r="L60" s="40">
        <f t="shared" si="4"/>
        <v>3.9005000000000001</v>
      </c>
    </row>
    <row r="61" spans="1:12" x14ac:dyDescent="0.25">
      <c r="A61" s="50">
        <f>[4]Curves!$A67</f>
        <v>38534</v>
      </c>
      <c r="B61" s="40">
        <f>[4]Curves!$E67</f>
        <v>3.6825000000000001</v>
      </c>
      <c r="C61" s="118">
        <f>[4]Curves!$J67</f>
        <v>-0.25</v>
      </c>
      <c r="D61" s="40">
        <f t="shared" si="0"/>
        <v>3.4325000000000001</v>
      </c>
      <c r="E61" s="40">
        <f>[4]Curves!$G67</f>
        <v>0.13500000000000001</v>
      </c>
      <c r="F61" s="40">
        <f t="shared" si="1"/>
        <v>3.8174999999999999</v>
      </c>
      <c r="G61" s="40">
        <f>[4]Curves!$H67</f>
        <v>0.47499999999999998</v>
      </c>
      <c r="H61" s="40">
        <f t="shared" si="2"/>
        <v>4.1574999999999998</v>
      </c>
      <c r="I61" s="40">
        <f>[4]Curves!$I67</f>
        <v>-0.2</v>
      </c>
      <c r="J61" s="40">
        <f t="shared" si="3"/>
        <v>3.4824999999999999</v>
      </c>
      <c r="K61" s="40">
        <f>[4]Curves!$B67</f>
        <v>0.26</v>
      </c>
      <c r="L61" s="40">
        <f t="shared" si="4"/>
        <v>3.9424999999999999</v>
      </c>
    </row>
    <row r="62" spans="1:12" x14ac:dyDescent="0.25">
      <c r="A62" s="50">
        <f>[4]Curves!$A68</f>
        <v>38565</v>
      </c>
      <c r="B62" s="40">
        <f>[4]Curves!$E68</f>
        <v>3.7195</v>
      </c>
      <c r="C62" s="118">
        <f>[4]Curves!$J68</f>
        <v>-0.25</v>
      </c>
      <c r="D62" s="40">
        <f t="shared" si="0"/>
        <v>3.4695</v>
      </c>
      <c r="E62" s="40">
        <f>[4]Curves!$G68</f>
        <v>0.13500000000000001</v>
      </c>
      <c r="F62" s="40">
        <f t="shared" si="1"/>
        <v>3.8544999999999998</v>
      </c>
      <c r="G62" s="40">
        <f>[4]Curves!$H68</f>
        <v>0.47499999999999998</v>
      </c>
      <c r="H62" s="40">
        <f t="shared" si="2"/>
        <v>4.1944999999999997</v>
      </c>
      <c r="I62" s="40">
        <f>[4]Curves!$I68</f>
        <v>-0.2</v>
      </c>
      <c r="J62" s="40">
        <f t="shared" si="3"/>
        <v>3.5194999999999999</v>
      </c>
      <c r="K62" s="40">
        <f>[4]Curves!$B68</f>
        <v>0.26</v>
      </c>
      <c r="L62" s="40">
        <f t="shared" si="4"/>
        <v>3.9794999999999998</v>
      </c>
    </row>
    <row r="63" spans="1:12" x14ac:dyDescent="0.25">
      <c r="A63" s="50">
        <f>[4]Curves!$A69</f>
        <v>38596</v>
      </c>
      <c r="B63" s="40">
        <f>[4]Curves!$E69</f>
        <v>3.7025000000000001</v>
      </c>
      <c r="C63" s="118">
        <f>[4]Curves!$J69</f>
        <v>-0.25</v>
      </c>
      <c r="D63" s="40">
        <f t="shared" si="0"/>
        <v>3.4525000000000001</v>
      </c>
      <c r="E63" s="40">
        <f>[4]Curves!$G69</f>
        <v>0.13500000000000001</v>
      </c>
      <c r="F63" s="40">
        <f t="shared" si="1"/>
        <v>3.8375000000000004</v>
      </c>
      <c r="G63" s="40">
        <f>[4]Curves!$H69</f>
        <v>0.47499999999999998</v>
      </c>
      <c r="H63" s="40">
        <f t="shared" si="2"/>
        <v>4.1775000000000002</v>
      </c>
      <c r="I63" s="40">
        <f>[4]Curves!$I69</f>
        <v>-0.2</v>
      </c>
      <c r="J63" s="40">
        <f t="shared" si="3"/>
        <v>3.5024999999999999</v>
      </c>
      <c r="K63" s="40">
        <f>[4]Curves!$B69</f>
        <v>0.26</v>
      </c>
      <c r="L63" s="40">
        <f t="shared" si="4"/>
        <v>3.9625000000000004</v>
      </c>
    </row>
    <row r="64" spans="1:12" x14ac:dyDescent="0.25">
      <c r="A64" s="50">
        <f>[4]Curves!$A70</f>
        <v>38626</v>
      </c>
      <c r="B64" s="40">
        <f>[4]Curves!$E70</f>
        <v>3.7155</v>
      </c>
      <c r="C64" s="118">
        <f>[4]Curves!$J70</f>
        <v>-0.25</v>
      </c>
      <c r="D64" s="40">
        <f t="shared" si="0"/>
        <v>3.4655</v>
      </c>
      <c r="E64" s="40">
        <f>[4]Curves!$G70</f>
        <v>0.13500000000000001</v>
      </c>
      <c r="F64" s="40">
        <f t="shared" si="1"/>
        <v>3.8505000000000003</v>
      </c>
      <c r="G64" s="40">
        <f>[4]Curves!$H70</f>
        <v>0.47499999999999998</v>
      </c>
      <c r="H64" s="40">
        <f t="shared" si="2"/>
        <v>4.1905000000000001</v>
      </c>
      <c r="I64" s="40">
        <f>[4]Curves!$I70</f>
        <v>-0.2</v>
      </c>
      <c r="J64" s="40">
        <f t="shared" si="3"/>
        <v>3.5154999999999998</v>
      </c>
      <c r="K64" s="40">
        <f>[4]Curves!$B70</f>
        <v>0.26</v>
      </c>
      <c r="L64" s="40">
        <f t="shared" si="4"/>
        <v>3.9755000000000003</v>
      </c>
    </row>
    <row r="65" spans="1:12" x14ac:dyDescent="0.25">
      <c r="A65" s="50">
        <f>[4]Curves!$A71</f>
        <v>38657</v>
      </c>
      <c r="B65" s="40">
        <f>[4]Curves!$E71</f>
        <v>3.8705000000000003</v>
      </c>
      <c r="C65" s="118">
        <f>[4]Curves!$J71</f>
        <v>0.248</v>
      </c>
      <c r="D65" s="40">
        <f t="shared" si="0"/>
        <v>4.1185</v>
      </c>
      <c r="E65" s="40">
        <f>[4]Curves!$G71</f>
        <v>0.19</v>
      </c>
      <c r="F65" s="40">
        <f t="shared" si="1"/>
        <v>4.0605000000000002</v>
      </c>
      <c r="G65" s="40">
        <f>[4]Curves!$H71</f>
        <v>0.5</v>
      </c>
      <c r="H65" s="40">
        <f t="shared" si="2"/>
        <v>4.3704999999999998</v>
      </c>
      <c r="I65" s="40">
        <f>[4]Curves!$I71</f>
        <v>-0.13</v>
      </c>
      <c r="J65" s="40">
        <f t="shared" si="3"/>
        <v>3.7405000000000004</v>
      </c>
      <c r="K65" s="40">
        <f>[4]Curves!$B71</f>
        <v>0.25</v>
      </c>
      <c r="L65" s="40">
        <f t="shared" si="4"/>
        <v>4.1204999999999998</v>
      </c>
    </row>
    <row r="66" spans="1:12" x14ac:dyDescent="0.25">
      <c r="A66" s="50">
        <f>[4]Curves!$A72</f>
        <v>38687</v>
      </c>
      <c r="B66" s="40">
        <f>[4]Curves!$E72</f>
        <v>4.0305</v>
      </c>
      <c r="C66" s="118">
        <f>[4]Curves!$J72</f>
        <v>0.308</v>
      </c>
      <c r="D66" s="40">
        <f t="shared" si="0"/>
        <v>4.3384999999999998</v>
      </c>
      <c r="E66" s="40">
        <f>[4]Curves!$G72</f>
        <v>0.19</v>
      </c>
      <c r="F66" s="40">
        <f t="shared" si="1"/>
        <v>4.2205000000000004</v>
      </c>
      <c r="G66" s="40">
        <f>[4]Curves!$H72</f>
        <v>0.56999999999999995</v>
      </c>
      <c r="H66" s="40">
        <f t="shared" si="2"/>
        <v>4.6005000000000003</v>
      </c>
      <c r="I66" s="40">
        <f>[4]Curves!$I72</f>
        <v>-0.13</v>
      </c>
      <c r="J66" s="40">
        <f t="shared" si="3"/>
        <v>3.9005000000000001</v>
      </c>
      <c r="K66" s="40">
        <f>[4]Curves!$B72</f>
        <v>0.25</v>
      </c>
      <c r="L66" s="40">
        <f t="shared" si="4"/>
        <v>4.2805</v>
      </c>
    </row>
    <row r="67" spans="1:12" x14ac:dyDescent="0.25">
      <c r="A67" s="50">
        <f>[4]Curves!$A73</f>
        <v>38718</v>
      </c>
      <c r="B67" s="40">
        <f>[4]Curves!$E73</f>
        <v>4.0680000000000005</v>
      </c>
      <c r="C67" s="118">
        <f>[4]Curves!$J73</f>
        <v>0.378</v>
      </c>
      <c r="D67" s="40">
        <f t="shared" si="0"/>
        <v>4.4460000000000006</v>
      </c>
      <c r="E67" s="40">
        <f>[4]Curves!$G73</f>
        <v>0.19</v>
      </c>
      <c r="F67" s="40">
        <f t="shared" si="1"/>
        <v>4.2580000000000009</v>
      </c>
      <c r="G67" s="40">
        <f>[4]Curves!$H73</f>
        <v>0.56999999999999995</v>
      </c>
      <c r="H67" s="40">
        <f t="shared" si="2"/>
        <v>4.6380000000000008</v>
      </c>
      <c r="I67" s="40">
        <f>[4]Curves!$I73</f>
        <v>-0.13</v>
      </c>
      <c r="J67" s="40">
        <f t="shared" si="3"/>
        <v>3.9380000000000006</v>
      </c>
      <c r="K67" s="40">
        <f>[4]Curves!$B73</f>
        <v>0.25</v>
      </c>
      <c r="L67" s="40">
        <f t="shared" si="4"/>
        <v>4.3180000000000005</v>
      </c>
    </row>
    <row r="68" spans="1:12" x14ac:dyDescent="0.25">
      <c r="A68" s="50">
        <f>[4]Curves!$A74</f>
        <v>38749</v>
      </c>
      <c r="B68" s="40">
        <f>[4]Curves!$E74</f>
        <v>3.984</v>
      </c>
      <c r="C68" s="118">
        <f>[4]Curves!$J74</f>
        <v>0.248</v>
      </c>
      <c r="D68" s="40">
        <f t="shared" si="0"/>
        <v>4.2320000000000002</v>
      </c>
      <c r="E68" s="40">
        <f>[4]Curves!$G74</f>
        <v>0.19</v>
      </c>
      <c r="F68" s="40">
        <f t="shared" si="1"/>
        <v>4.1740000000000004</v>
      </c>
      <c r="G68" s="40">
        <f>[4]Curves!$H74</f>
        <v>0.56999999999999995</v>
      </c>
      <c r="H68" s="40">
        <f t="shared" si="2"/>
        <v>4.5540000000000003</v>
      </c>
      <c r="I68" s="40">
        <f>[4]Curves!$I74</f>
        <v>-0.13</v>
      </c>
      <c r="J68" s="40">
        <f t="shared" si="3"/>
        <v>3.8540000000000001</v>
      </c>
      <c r="K68" s="40">
        <f>[4]Curves!$B74</f>
        <v>0.25</v>
      </c>
      <c r="L68" s="40">
        <f t="shared" si="4"/>
        <v>4.234</v>
      </c>
    </row>
    <row r="69" spans="1:12" x14ac:dyDescent="0.25">
      <c r="A69" s="50">
        <f>[4]Curves!$A75</f>
        <v>38777</v>
      </c>
      <c r="B69" s="40">
        <f>[4]Curves!$E75</f>
        <v>3.8490000000000002</v>
      </c>
      <c r="C69" s="118">
        <f>[4]Curves!$J75</f>
        <v>6.8000000000000005E-2</v>
      </c>
      <c r="D69" s="40">
        <f t="shared" si="0"/>
        <v>3.9170000000000003</v>
      </c>
      <c r="E69" s="40">
        <f>[4]Curves!$G75</f>
        <v>0.19</v>
      </c>
      <c r="F69" s="40">
        <f t="shared" si="1"/>
        <v>4.0390000000000006</v>
      </c>
      <c r="G69" s="40">
        <f>[4]Curves!$H75</f>
        <v>0.56999999999999995</v>
      </c>
      <c r="H69" s="40">
        <f t="shared" si="2"/>
        <v>4.4190000000000005</v>
      </c>
      <c r="I69" s="40">
        <f>[4]Curves!$I75</f>
        <v>-0.13</v>
      </c>
      <c r="J69" s="40">
        <f t="shared" si="3"/>
        <v>3.7190000000000003</v>
      </c>
      <c r="K69" s="40">
        <f>[4]Curves!$B75</f>
        <v>0.25</v>
      </c>
      <c r="L69" s="40">
        <f t="shared" si="4"/>
        <v>4.0990000000000002</v>
      </c>
    </row>
    <row r="70" spans="1:12" x14ac:dyDescent="0.25">
      <c r="A70" s="50">
        <f>[4]Curves!$A76</f>
        <v>38808</v>
      </c>
      <c r="B70" s="40">
        <f>[4]Curves!$E76</f>
        <v>3.6890000000000001</v>
      </c>
      <c r="C70" s="118">
        <f>[4]Curves!$J76</f>
        <v>-0.25</v>
      </c>
      <c r="D70" s="40">
        <f t="shared" si="0"/>
        <v>3.4390000000000001</v>
      </c>
      <c r="E70" s="40">
        <f>[4]Curves!$G76</f>
        <v>0.13500000000000001</v>
      </c>
      <c r="F70" s="40">
        <f t="shared" si="1"/>
        <v>3.8239999999999998</v>
      </c>
      <c r="G70" s="40">
        <f>[4]Curves!$H76</f>
        <v>0.47499999999999998</v>
      </c>
      <c r="H70" s="40">
        <f t="shared" si="2"/>
        <v>4.1639999999999997</v>
      </c>
      <c r="I70" s="40">
        <f>[4]Curves!$I76</f>
        <v>-0.19500000000000001</v>
      </c>
      <c r="J70" s="40">
        <f t="shared" si="3"/>
        <v>3.4940000000000002</v>
      </c>
      <c r="K70" s="40">
        <f>[4]Curves!$B76</f>
        <v>0.26</v>
      </c>
      <c r="L70" s="40">
        <f t="shared" si="4"/>
        <v>3.9489999999999998</v>
      </c>
    </row>
    <row r="71" spans="1:12" x14ac:dyDescent="0.25">
      <c r="A71" s="50">
        <f>[4]Curves!$A77</f>
        <v>38838</v>
      </c>
      <c r="B71" s="40">
        <f>[4]Curves!$E77</f>
        <v>3.6930000000000001</v>
      </c>
      <c r="C71" s="118">
        <f>[4]Curves!$J77</f>
        <v>-0.25</v>
      </c>
      <c r="D71" s="40">
        <f t="shared" si="0"/>
        <v>3.4430000000000001</v>
      </c>
      <c r="E71" s="40">
        <f>[4]Curves!$G77</f>
        <v>0.13500000000000001</v>
      </c>
      <c r="F71" s="40">
        <f t="shared" si="1"/>
        <v>3.8280000000000003</v>
      </c>
      <c r="G71" s="40">
        <f>[4]Curves!$H77</f>
        <v>0.47499999999999998</v>
      </c>
      <c r="H71" s="40">
        <f t="shared" si="2"/>
        <v>4.1680000000000001</v>
      </c>
      <c r="I71" s="40">
        <f>[4]Curves!$I77</f>
        <v>-0.19500000000000001</v>
      </c>
      <c r="J71" s="40">
        <f t="shared" si="3"/>
        <v>3.4980000000000002</v>
      </c>
      <c r="K71" s="40">
        <f>[4]Curves!$B77</f>
        <v>0.26</v>
      </c>
      <c r="L71" s="40">
        <f t="shared" si="4"/>
        <v>3.9530000000000003</v>
      </c>
    </row>
    <row r="72" spans="1:12" x14ac:dyDescent="0.25">
      <c r="A72" s="50">
        <f>[4]Curves!$A78</f>
        <v>38869</v>
      </c>
      <c r="B72" s="40">
        <f>[4]Curves!$E78</f>
        <v>3.7330000000000001</v>
      </c>
      <c r="C72" s="118">
        <f>[4]Curves!$J78</f>
        <v>-0.25</v>
      </c>
      <c r="D72" s="40">
        <f t="shared" ref="D72:D124" si="5">B72+C72</f>
        <v>3.4830000000000001</v>
      </c>
      <c r="E72" s="40">
        <f>[4]Curves!$G78</f>
        <v>0.13500000000000001</v>
      </c>
      <c r="F72" s="40">
        <f t="shared" ref="F72:F124" si="6">B72+E72</f>
        <v>3.8680000000000003</v>
      </c>
      <c r="G72" s="40">
        <f>[4]Curves!$H78</f>
        <v>0.47499999999999998</v>
      </c>
      <c r="H72" s="40">
        <f t="shared" ref="H72:H124" si="7">B72+G72</f>
        <v>4.2080000000000002</v>
      </c>
      <c r="I72" s="40">
        <f>[4]Curves!$I78</f>
        <v>-0.19500000000000001</v>
      </c>
      <c r="J72" s="40">
        <f t="shared" ref="J72:J124" si="8">B72+I72</f>
        <v>3.5380000000000003</v>
      </c>
      <c r="K72" s="40">
        <f>[4]Curves!$B78</f>
        <v>0.26</v>
      </c>
      <c r="L72" s="40">
        <f t="shared" ref="L72:L135" si="9">+B72+K72</f>
        <v>3.9930000000000003</v>
      </c>
    </row>
    <row r="73" spans="1:12" x14ac:dyDescent="0.25">
      <c r="A73" s="50">
        <f>[4]Curves!$A79</f>
        <v>38899</v>
      </c>
      <c r="B73" s="40">
        <f>[4]Curves!$E79</f>
        <v>3.7749999999999999</v>
      </c>
      <c r="C73" s="118">
        <f>[4]Curves!$J79</f>
        <v>-0.25</v>
      </c>
      <c r="D73" s="40">
        <f t="shared" si="5"/>
        <v>3.5249999999999999</v>
      </c>
      <c r="E73" s="40">
        <f>[4]Curves!$G79</f>
        <v>0.13500000000000001</v>
      </c>
      <c r="F73" s="40">
        <f t="shared" si="6"/>
        <v>3.91</v>
      </c>
      <c r="G73" s="40">
        <f>[4]Curves!$H79</f>
        <v>0.47499999999999998</v>
      </c>
      <c r="H73" s="40">
        <f t="shared" si="7"/>
        <v>4.25</v>
      </c>
      <c r="I73" s="40">
        <f>[4]Curves!$I79</f>
        <v>-0.19500000000000001</v>
      </c>
      <c r="J73" s="40">
        <f t="shared" si="8"/>
        <v>3.58</v>
      </c>
      <c r="K73" s="40">
        <f>[4]Curves!$B79</f>
        <v>0.26</v>
      </c>
      <c r="L73" s="40">
        <f t="shared" si="9"/>
        <v>4.0350000000000001</v>
      </c>
    </row>
    <row r="74" spans="1:12" x14ac:dyDescent="0.25">
      <c r="A74" s="50">
        <f>[4]Curves!$A80</f>
        <v>38930</v>
      </c>
      <c r="B74" s="40">
        <f>[4]Curves!$E80</f>
        <v>3.8120000000000003</v>
      </c>
      <c r="C74" s="118">
        <f>[4]Curves!$J80</f>
        <v>-0.25</v>
      </c>
      <c r="D74" s="40">
        <f t="shared" si="5"/>
        <v>3.5620000000000003</v>
      </c>
      <c r="E74" s="40">
        <f>[4]Curves!$G80</f>
        <v>0.13500000000000001</v>
      </c>
      <c r="F74" s="40">
        <f t="shared" si="6"/>
        <v>3.9470000000000001</v>
      </c>
      <c r="G74" s="40">
        <f>[4]Curves!$H80</f>
        <v>0.47499999999999998</v>
      </c>
      <c r="H74" s="40">
        <f t="shared" si="7"/>
        <v>4.2869999999999999</v>
      </c>
      <c r="I74" s="40">
        <f>[4]Curves!$I80</f>
        <v>-0.19500000000000001</v>
      </c>
      <c r="J74" s="40">
        <f t="shared" si="8"/>
        <v>3.6170000000000004</v>
      </c>
      <c r="K74" s="40">
        <f>[4]Curves!$B80</f>
        <v>0.26</v>
      </c>
      <c r="L74" s="40">
        <f t="shared" si="9"/>
        <v>4.0720000000000001</v>
      </c>
    </row>
    <row r="75" spans="1:12" x14ac:dyDescent="0.25">
      <c r="A75" s="50">
        <f>[4]Curves!$A81</f>
        <v>38961</v>
      </c>
      <c r="B75" s="40">
        <f>[4]Curves!$E81</f>
        <v>3.7949999999999999</v>
      </c>
      <c r="C75" s="118">
        <f>[4]Curves!$J81</f>
        <v>-0.25</v>
      </c>
      <c r="D75" s="40">
        <f t="shared" si="5"/>
        <v>3.5449999999999999</v>
      </c>
      <c r="E75" s="40">
        <f>[4]Curves!$G81</f>
        <v>0.13500000000000001</v>
      </c>
      <c r="F75" s="40">
        <f t="shared" si="6"/>
        <v>3.9299999999999997</v>
      </c>
      <c r="G75" s="40">
        <f>[4]Curves!$H81</f>
        <v>0.47499999999999998</v>
      </c>
      <c r="H75" s="40">
        <f t="shared" si="7"/>
        <v>4.2699999999999996</v>
      </c>
      <c r="I75" s="40">
        <f>[4]Curves!$I81</f>
        <v>-0.19500000000000001</v>
      </c>
      <c r="J75" s="40">
        <f t="shared" si="8"/>
        <v>3.6</v>
      </c>
      <c r="K75" s="40">
        <f>[4]Curves!$B81</f>
        <v>0.26</v>
      </c>
      <c r="L75" s="40">
        <f t="shared" si="9"/>
        <v>4.0549999999999997</v>
      </c>
    </row>
    <row r="76" spans="1:12" x14ac:dyDescent="0.25">
      <c r="A76" s="50">
        <f>[4]Curves!$A82</f>
        <v>38991</v>
      </c>
      <c r="B76" s="40">
        <f>[4]Curves!$E82</f>
        <v>3.8080000000000003</v>
      </c>
      <c r="C76" s="118">
        <f>[4]Curves!$J82</f>
        <v>-0.25</v>
      </c>
      <c r="D76" s="40">
        <f t="shared" si="5"/>
        <v>3.5580000000000003</v>
      </c>
      <c r="E76" s="40">
        <f>[4]Curves!$G82</f>
        <v>0.13500000000000001</v>
      </c>
      <c r="F76" s="40">
        <f t="shared" si="6"/>
        <v>3.9430000000000005</v>
      </c>
      <c r="G76" s="40">
        <f>[4]Curves!$H82</f>
        <v>0.47499999999999998</v>
      </c>
      <c r="H76" s="40">
        <f t="shared" si="7"/>
        <v>4.2830000000000004</v>
      </c>
      <c r="I76" s="40">
        <f>[4]Curves!$I82</f>
        <v>-0.19500000000000001</v>
      </c>
      <c r="J76" s="40">
        <f t="shared" si="8"/>
        <v>3.6130000000000004</v>
      </c>
      <c r="K76" s="40">
        <f>[4]Curves!$B82</f>
        <v>0.26</v>
      </c>
      <c r="L76" s="40">
        <f t="shared" si="9"/>
        <v>4.0680000000000005</v>
      </c>
    </row>
    <row r="77" spans="1:12" x14ac:dyDescent="0.25">
      <c r="A77" s="50">
        <f>[4]Curves!$A83</f>
        <v>39022</v>
      </c>
      <c r="B77" s="40">
        <f>[4]Curves!$E83</f>
        <v>3.9630000000000001</v>
      </c>
      <c r="C77" s="118">
        <f>[4]Curves!$J83</f>
        <v>0.248</v>
      </c>
      <c r="D77" s="40">
        <f t="shared" si="5"/>
        <v>4.2110000000000003</v>
      </c>
      <c r="E77" s="40">
        <f>[4]Curves!$G83</f>
        <v>0.19</v>
      </c>
      <c r="F77" s="40">
        <f t="shared" si="6"/>
        <v>4.1530000000000005</v>
      </c>
      <c r="G77" s="40">
        <f>[4]Curves!$H83</f>
        <v>0.5</v>
      </c>
      <c r="H77" s="40">
        <f t="shared" si="7"/>
        <v>4.4630000000000001</v>
      </c>
      <c r="I77" s="40">
        <f>[4]Curves!$I83</f>
        <v>-0.13</v>
      </c>
      <c r="J77" s="40">
        <f t="shared" si="8"/>
        <v>3.8330000000000002</v>
      </c>
      <c r="K77" s="40">
        <f>[4]Curves!$B83</f>
        <v>0.25</v>
      </c>
      <c r="L77" s="40">
        <f t="shared" si="9"/>
        <v>4.2130000000000001</v>
      </c>
    </row>
    <row r="78" spans="1:12" x14ac:dyDescent="0.25">
      <c r="A78" s="50">
        <f>[4]Curves!$A84</f>
        <v>39052</v>
      </c>
      <c r="B78" s="40">
        <f>[4]Curves!$E84</f>
        <v>4.1230000000000002</v>
      </c>
      <c r="C78" s="118">
        <f>[4]Curves!$J84</f>
        <v>0.308</v>
      </c>
      <c r="D78" s="40">
        <f t="shared" si="5"/>
        <v>4.431</v>
      </c>
      <c r="E78" s="40">
        <f>[4]Curves!$G84</f>
        <v>0.19</v>
      </c>
      <c r="F78" s="40">
        <f t="shared" si="6"/>
        <v>4.3130000000000006</v>
      </c>
      <c r="G78" s="40">
        <f>[4]Curves!$H84</f>
        <v>0.56999999999999995</v>
      </c>
      <c r="H78" s="40">
        <f t="shared" si="7"/>
        <v>4.6930000000000005</v>
      </c>
      <c r="I78" s="40">
        <f>[4]Curves!$I84</f>
        <v>-0.13</v>
      </c>
      <c r="J78" s="40">
        <f t="shared" si="8"/>
        <v>3.9930000000000003</v>
      </c>
      <c r="K78" s="40">
        <f>[4]Curves!$B84</f>
        <v>0.25</v>
      </c>
      <c r="L78" s="40">
        <f t="shared" si="9"/>
        <v>4.3730000000000002</v>
      </c>
    </row>
    <row r="79" spans="1:12" x14ac:dyDescent="0.25">
      <c r="A79" s="50">
        <f>[4]Curves!$A85</f>
        <v>39083</v>
      </c>
      <c r="B79" s="40">
        <f>[4]Curves!$E85</f>
        <v>4.1630000000000003</v>
      </c>
      <c r="C79" s="118">
        <f>[4]Curves!$J85</f>
        <v>0.378</v>
      </c>
      <c r="D79" s="40">
        <f t="shared" si="5"/>
        <v>4.5410000000000004</v>
      </c>
      <c r="E79" s="40">
        <f>[4]Curves!$G85</f>
        <v>0.19</v>
      </c>
      <c r="F79" s="40">
        <f t="shared" si="6"/>
        <v>4.3530000000000006</v>
      </c>
      <c r="G79" s="40">
        <f>[4]Curves!$H85</f>
        <v>0.56999999999999995</v>
      </c>
      <c r="H79" s="40">
        <f t="shared" si="7"/>
        <v>4.7330000000000005</v>
      </c>
      <c r="I79" s="40">
        <f>[4]Curves!$I85</f>
        <v>-0.13</v>
      </c>
      <c r="J79" s="40">
        <f t="shared" si="8"/>
        <v>4.0330000000000004</v>
      </c>
      <c r="K79" s="40">
        <f>[4]Curves!$B85</f>
        <v>0.25</v>
      </c>
      <c r="L79" s="40">
        <f t="shared" si="9"/>
        <v>4.4130000000000003</v>
      </c>
    </row>
    <row r="80" spans="1:12" x14ac:dyDescent="0.25">
      <c r="A80" s="50">
        <f>[4]Curves!$A86</f>
        <v>39114</v>
      </c>
      <c r="B80" s="40">
        <f>[4]Curves!$E86</f>
        <v>4.0790000000000006</v>
      </c>
      <c r="C80" s="118">
        <f>[4]Curves!$J86</f>
        <v>0.248</v>
      </c>
      <c r="D80" s="40">
        <f t="shared" si="5"/>
        <v>4.3270000000000008</v>
      </c>
      <c r="E80" s="40">
        <f>[4]Curves!$G86</f>
        <v>0.19</v>
      </c>
      <c r="F80" s="40">
        <f t="shared" si="6"/>
        <v>4.269000000000001</v>
      </c>
      <c r="G80" s="40">
        <f>[4]Curves!$H86</f>
        <v>0.56999999999999995</v>
      </c>
      <c r="H80" s="40">
        <f t="shared" si="7"/>
        <v>4.6490000000000009</v>
      </c>
      <c r="I80" s="40">
        <f>[4]Curves!$I86</f>
        <v>-0.13</v>
      </c>
      <c r="J80" s="40">
        <f t="shared" si="8"/>
        <v>3.9490000000000007</v>
      </c>
      <c r="K80" s="40">
        <f>[4]Curves!$B86</f>
        <v>0.25</v>
      </c>
      <c r="L80" s="40">
        <f t="shared" si="9"/>
        <v>4.3290000000000006</v>
      </c>
    </row>
    <row r="81" spans="1:12" x14ac:dyDescent="0.25">
      <c r="A81" s="50">
        <f>[4]Curves!$A87</f>
        <v>39142</v>
      </c>
      <c r="B81" s="40">
        <f>[4]Curves!$E87</f>
        <v>3.9440000000000004</v>
      </c>
      <c r="C81" s="118">
        <f>[4]Curves!$J87</f>
        <v>6.8000000000000005E-2</v>
      </c>
      <c r="D81" s="40">
        <f t="shared" si="5"/>
        <v>4.0120000000000005</v>
      </c>
      <c r="E81" s="40">
        <f>[4]Curves!$G87</f>
        <v>0.19</v>
      </c>
      <c r="F81" s="40">
        <f t="shared" si="6"/>
        <v>4.1340000000000003</v>
      </c>
      <c r="G81" s="40">
        <f>[4]Curves!$H87</f>
        <v>0.56999999999999995</v>
      </c>
      <c r="H81" s="40">
        <f t="shared" si="7"/>
        <v>4.5140000000000002</v>
      </c>
      <c r="I81" s="40">
        <f>[4]Curves!$I87</f>
        <v>-0.13</v>
      </c>
      <c r="J81" s="40">
        <f t="shared" si="8"/>
        <v>3.8140000000000005</v>
      </c>
      <c r="K81" s="40">
        <f>[4]Curves!$B87</f>
        <v>0.25</v>
      </c>
      <c r="L81" s="40">
        <f t="shared" si="9"/>
        <v>4.1940000000000008</v>
      </c>
    </row>
    <row r="82" spans="1:12" x14ac:dyDescent="0.25">
      <c r="A82" s="50">
        <f>[4]Curves!$A88</f>
        <v>39173</v>
      </c>
      <c r="B82" s="40">
        <f>[4]Curves!$E88</f>
        <v>3.7840000000000003</v>
      </c>
      <c r="C82" s="118">
        <f>[4]Curves!$J88</f>
        <v>-0.25</v>
      </c>
      <c r="D82" s="40">
        <f t="shared" si="5"/>
        <v>3.5340000000000003</v>
      </c>
      <c r="E82" s="40">
        <f>[4]Curves!$G88</f>
        <v>0.13500000000000001</v>
      </c>
      <c r="F82" s="40">
        <f t="shared" si="6"/>
        <v>3.9190000000000005</v>
      </c>
      <c r="G82" s="40">
        <f>[4]Curves!$H88</f>
        <v>0.47499999999999998</v>
      </c>
      <c r="H82" s="40">
        <f t="shared" si="7"/>
        <v>4.2590000000000003</v>
      </c>
      <c r="I82" s="40">
        <f>[4]Curves!$I88</f>
        <v>-0.19500000000000001</v>
      </c>
      <c r="J82" s="40">
        <f t="shared" si="8"/>
        <v>3.5890000000000004</v>
      </c>
      <c r="K82" s="40">
        <f>[4]Curves!$B88</f>
        <v>0.26</v>
      </c>
      <c r="L82" s="40">
        <f t="shared" si="9"/>
        <v>4.0440000000000005</v>
      </c>
    </row>
    <row r="83" spans="1:12" x14ac:dyDescent="0.25">
      <c r="A83" s="50">
        <f>[4]Curves!$A89</f>
        <v>39203</v>
      </c>
      <c r="B83" s="40">
        <f>[4]Curves!$E89</f>
        <v>3.7880000000000003</v>
      </c>
      <c r="C83" s="118">
        <f>[4]Curves!$J89</f>
        <v>-0.25</v>
      </c>
      <c r="D83" s="40">
        <f t="shared" si="5"/>
        <v>3.5380000000000003</v>
      </c>
      <c r="E83" s="40">
        <f>[4]Curves!$G89</f>
        <v>0.13500000000000001</v>
      </c>
      <c r="F83" s="40">
        <f t="shared" si="6"/>
        <v>3.923</v>
      </c>
      <c r="G83" s="40">
        <f>[4]Curves!$H89</f>
        <v>0.47499999999999998</v>
      </c>
      <c r="H83" s="40">
        <f t="shared" si="7"/>
        <v>4.2629999999999999</v>
      </c>
      <c r="I83" s="40">
        <f>[4]Curves!$I89</f>
        <v>-0.19500000000000001</v>
      </c>
      <c r="J83" s="40">
        <f t="shared" si="8"/>
        <v>3.5930000000000004</v>
      </c>
      <c r="K83" s="40">
        <f>[4]Curves!$B89</f>
        <v>0.26</v>
      </c>
      <c r="L83" s="40">
        <f t="shared" si="9"/>
        <v>4.048</v>
      </c>
    </row>
    <row r="84" spans="1:12" x14ac:dyDescent="0.25">
      <c r="A84" s="50">
        <f>[4]Curves!$A90</f>
        <v>39234</v>
      </c>
      <c r="B84" s="40">
        <f>[4]Curves!$E90</f>
        <v>3.8280000000000003</v>
      </c>
      <c r="C84" s="118">
        <f>[4]Curves!$J90</f>
        <v>-0.25</v>
      </c>
      <c r="D84" s="40">
        <f t="shared" si="5"/>
        <v>3.5780000000000003</v>
      </c>
      <c r="E84" s="40">
        <f>[4]Curves!$G90</f>
        <v>0.13500000000000001</v>
      </c>
      <c r="F84" s="40">
        <f t="shared" si="6"/>
        <v>3.9630000000000001</v>
      </c>
      <c r="G84" s="40">
        <f>[4]Curves!$H90</f>
        <v>0.47499999999999998</v>
      </c>
      <c r="H84" s="40">
        <f t="shared" si="7"/>
        <v>4.3029999999999999</v>
      </c>
      <c r="I84" s="40">
        <f>[4]Curves!$I90</f>
        <v>-0.19500000000000001</v>
      </c>
      <c r="J84" s="40">
        <f t="shared" si="8"/>
        <v>3.6330000000000005</v>
      </c>
      <c r="K84" s="40">
        <f>[4]Curves!$B90</f>
        <v>0.26</v>
      </c>
      <c r="L84" s="40">
        <f t="shared" si="9"/>
        <v>4.0880000000000001</v>
      </c>
    </row>
    <row r="85" spans="1:12" x14ac:dyDescent="0.25">
      <c r="A85" s="50">
        <f>[4]Curves!$A91</f>
        <v>39264</v>
      </c>
      <c r="B85" s="40">
        <f>[4]Curves!$E91</f>
        <v>3.87</v>
      </c>
      <c r="C85" s="118">
        <f>[4]Curves!$J91</f>
        <v>-0.25</v>
      </c>
      <c r="D85" s="40">
        <f t="shared" si="5"/>
        <v>3.62</v>
      </c>
      <c r="E85" s="40">
        <f>[4]Curves!$G91</f>
        <v>0.13500000000000001</v>
      </c>
      <c r="F85" s="40">
        <f t="shared" si="6"/>
        <v>4.0049999999999999</v>
      </c>
      <c r="G85" s="40">
        <f>[4]Curves!$H91</f>
        <v>0.47499999999999998</v>
      </c>
      <c r="H85" s="40">
        <f t="shared" si="7"/>
        <v>4.3449999999999998</v>
      </c>
      <c r="I85" s="40">
        <f>[4]Curves!$I91</f>
        <v>-0.19500000000000001</v>
      </c>
      <c r="J85" s="40">
        <f t="shared" si="8"/>
        <v>3.6750000000000003</v>
      </c>
      <c r="K85" s="40">
        <f>[4]Curves!$B91</f>
        <v>0.26</v>
      </c>
      <c r="L85" s="40">
        <f t="shared" si="9"/>
        <v>4.13</v>
      </c>
    </row>
    <row r="86" spans="1:12" x14ac:dyDescent="0.25">
      <c r="A86" s="50">
        <f>[4]Curves!$A92</f>
        <v>39295</v>
      </c>
      <c r="B86" s="40">
        <f>[4]Curves!$E92</f>
        <v>3.907</v>
      </c>
      <c r="C86" s="118">
        <f>[4]Curves!$J92</f>
        <v>-0.25</v>
      </c>
      <c r="D86" s="40">
        <f t="shared" si="5"/>
        <v>3.657</v>
      </c>
      <c r="E86" s="40">
        <f>[4]Curves!$G92</f>
        <v>0.13500000000000001</v>
      </c>
      <c r="F86" s="40">
        <f t="shared" si="6"/>
        <v>4.0419999999999998</v>
      </c>
      <c r="G86" s="40">
        <f>[4]Curves!$H92</f>
        <v>0.47499999999999998</v>
      </c>
      <c r="H86" s="40">
        <f t="shared" si="7"/>
        <v>4.3819999999999997</v>
      </c>
      <c r="I86" s="40">
        <f>[4]Curves!$I92</f>
        <v>-0.19500000000000001</v>
      </c>
      <c r="J86" s="40">
        <f t="shared" si="8"/>
        <v>3.7120000000000002</v>
      </c>
      <c r="K86" s="40">
        <f>[4]Curves!$B92</f>
        <v>0.26</v>
      </c>
      <c r="L86" s="40">
        <f t="shared" si="9"/>
        <v>4.1669999999999998</v>
      </c>
    </row>
    <row r="87" spans="1:12" x14ac:dyDescent="0.25">
      <c r="A87" s="50">
        <f>[4]Curves!$A93</f>
        <v>39326</v>
      </c>
      <c r="B87" s="40">
        <f>[4]Curves!$E93</f>
        <v>3.89</v>
      </c>
      <c r="C87" s="118">
        <f>[4]Curves!$J93</f>
        <v>-0.25</v>
      </c>
      <c r="D87" s="40">
        <f t="shared" si="5"/>
        <v>3.64</v>
      </c>
      <c r="E87" s="40">
        <f>[4]Curves!$G93</f>
        <v>0.13500000000000001</v>
      </c>
      <c r="F87" s="40">
        <f t="shared" si="6"/>
        <v>4.0250000000000004</v>
      </c>
      <c r="G87" s="40">
        <f>[4]Curves!$H93</f>
        <v>0.47499999999999998</v>
      </c>
      <c r="H87" s="40">
        <f t="shared" si="7"/>
        <v>4.3650000000000002</v>
      </c>
      <c r="I87" s="40">
        <f>[4]Curves!$I93</f>
        <v>-0.19500000000000001</v>
      </c>
      <c r="J87" s="40">
        <f t="shared" si="8"/>
        <v>3.6950000000000003</v>
      </c>
      <c r="K87" s="40">
        <f>[4]Curves!$B93</f>
        <v>0.26</v>
      </c>
      <c r="L87" s="40">
        <f t="shared" si="9"/>
        <v>4.1500000000000004</v>
      </c>
    </row>
    <row r="88" spans="1:12" x14ac:dyDescent="0.25">
      <c r="A88" s="50">
        <f>[4]Curves!$A94</f>
        <v>39356</v>
      </c>
      <c r="B88" s="40">
        <f>[4]Curves!$E94</f>
        <v>3.903</v>
      </c>
      <c r="C88" s="118">
        <f>[4]Curves!$J94</f>
        <v>-0.25</v>
      </c>
      <c r="D88" s="40">
        <f t="shared" si="5"/>
        <v>3.653</v>
      </c>
      <c r="E88" s="40">
        <f>[4]Curves!$G94</f>
        <v>0.13500000000000001</v>
      </c>
      <c r="F88" s="40">
        <f t="shared" si="6"/>
        <v>4.0380000000000003</v>
      </c>
      <c r="G88" s="40">
        <f>[4]Curves!$H94</f>
        <v>0.47499999999999998</v>
      </c>
      <c r="H88" s="40">
        <f t="shared" si="7"/>
        <v>4.3780000000000001</v>
      </c>
      <c r="I88" s="40">
        <f>[4]Curves!$I94</f>
        <v>-0.19500000000000001</v>
      </c>
      <c r="J88" s="40">
        <f t="shared" si="8"/>
        <v>3.7080000000000002</v>
      </c>
      <c r="K88" s="40">
        <f>[4]Curves!$B94</f>
        <v>0.26</v>
      </c>
      <c r="L88" s="40">
        <f t="shared" si="9"/>
        <v>4.1630000000000003</v>
      </c>
    </row>
    <row r="89" spans="1:12" x14ac:dyDescent="0.25">
      <c r="A89" s="50">
        <f>[4]Curves!$A95</f>
        <v>39387</v>
      </c>
      <c r="B89" s="40">
        <f>[4]Curves!$E95</f>
        <v>4.0579999999999998</v>
      </c>
      <c r="C89" s="118">
        <f>[4]Curves!$J95</f>
        <v>0.248</v>
      </c>
      <c r="D89" s="40">
        <f t="shared" si="5"/>
        <v>4.306</v>
      </c>
      <c r="E89" s="40">
        <f>[4]Curves!$G95</f>
        <v>0.19</v>
      </c>
      <c r="F89" s="40">
        <f t="shared" si="6"/>
        <v>4.2480000000000002</v>
      </c>
      <c r="G89" s="40">
        <f>[4]Curves!$H95</f>
        <v>0.5</v>
      </c>
      <c r="H89" s="40">
        <f t="shared" si="7"/>
        <v>4.5579999999999998</v>
      </c>
      <c r="I89" s="40">
        <f>[4]Curves!$I95</f>
        <v>-0.13</v>
      </c>
      <c r="J89" s="40">
        <f t="shared" si="8"/>
        <v>3.9279999999999999</v>
      </c>
      <c r="K89" s="40">
        <f>[4]Curves!$B95</f>
        <v>0.25</v>
      </c>
      <c r="L89" s="40">
        <f t="shared" si="9"/>
        <v>4.3079999999999998</v>
      </c>
    </row>
    <row r="90" spans="1:12" x14ac:dyDescent="0.25">
      <c r="A90" s="50">
        <f>[4]Curves!$A96</f>
        <v>39417</v>
      </c>
      <c r="B90" s="40">
        <f>[4]Curves!$E96</f>
        <v>4.218</v>
      </c>
      <c r="C90" s="118">
        <f>[4]Curves!$J96</f>
        <v>0.308</v>
      </c>
      <c r="D90" s="40">
        <f t="shared" si="5"/>
        <v>4.5259999999999998</v>
      </c>
      <c r="E90" s="40">
        <f>[4]Curves!$G96</f>
        <v>0.19</v>
      </c>
      <c r="F90" s="40">
        <f t="shared" si="6"/>
        <v>4.4080000000000004</v>
      </c>
      <c r="G90" s="40">
        <f>[4]Curves!$H96</f>
        <v>0.56999999999999995</v>
      </c>
      <c r="H90" s="40">
        <f t="shared" si="7"/>
        <v>4.7880000000000003</v>
      </c>
      <c r="I90" s="40">
        <f>[4]Curves!$I96</f>
        <v>-0.13</v>
      </c>
      <c r="J90" s="40">
        <f t="shared" si="8"/>
        <v>4.0880000000000001</v>
      </c>
      <c r="K90" s="40">
        <f>[4]Curves!$B96</f>
        <v>0.25</v>
      </c>
      <c r="L90" s="40">
        <f t="shared" si="9"/>
        <v>4.468</v>
      </c>
    </row>
    <row r="91" spans="1:12" x14ac:dyDescent="0.25">
      <c r="A91" s="50">
        <f>[4]Curves!$A97</f>
        <v>39448</v>
      </c>
      <c r="B91" s="40">
        <f>[4]Curves!$E97</f>
        <v>4.2605000000000004</v>
      </c>
      <c r="C91" s="118">
        <f>[4]Curves!$J97</f>
        <v>0.378</v>
      </c>
      <c r="D91" s="40">
        <f t="shared" si="5"/>
        <v>4.6385000000000005</v>
      </c>
      <c r="E91" s="40">
        <f>[4]Curves!$G97</f>
        <v>0.19</v>
      </c>
      <c r="F91" s="40">
        <f t="shared" si="6"/>
        <v>4.4505000000000008</v>
      </c>
      <c r="G91" s="40">
        <f>[4]Curves!$H97</f>
        <v>0.56999999999999995</v>
      </c>
      <c r="H91" s="40">
        <f t="shared" si="7"/>
        <v>4.8305000000000007</v>
      </c>
      <c r="I91" s="40">
        <f>[4]Curves!$I97</f>
        <v>-0.13</v>
      </c>
      <c r="J91" s="40">
        <f t="shared" si="8"/>
        <v>4.1305000000000005</v>
      </c>
      <c r="K91" s="40">
        <f>[4]Curves!$B97</f>
        <v>0.25</v>
      </c>
      <c r="L91" s="40">
        <f t="shared" si="9"/>
        <v>4.5105000000000004</v>
      </c>
    </row>
    <row r="92" spans="1:12" x14ac:dyDescent="0.25">
      <c r="A92" s="50">
        <f>[4]Curves!$A98</f>
        <v>39479</v>
      </c>
      <c r="B92" s="40">
        <f>[4]Curves!$E98</f>
        <v>4.1764999999999999</v>
      </c>
      <c r="C92" s="118">
        <f>[4]Curves!$J98</f>
        <v>0.248</v>
      </c>
      <c r="D92" s="40">
        <f t="shared" si="5"/>
        <v>4.4245000000000001</v>
      </c>
      <c r="E92" s="40">
        <f>[4]Curves!$G98</f>
        <v>0.19</v>
      </c>
      <c r="F92" s="40">
        <f t="shared" si="6"/>
        <v>4.3665000000000003</v>
      </c>
      <c r="G92" s="40">
        <f>[4]Curves!$H98</f>
        <v>0.56999999999999995</v>
      </c>
      <c r="H92" s="40">
        <f t="shared" si="7"/>
        <v>4.7465000000000002</v>
      </c>
      <c r="I92" s="40">
        <f>[4]Curves!$I98</f>
        <v>-0.13</v>
      </c>
      <c r="J92" s="40">
        <f t="shared" si="8"/>
        <v>4.0465</v>
      </c>
      <c r="K92" s="40">
        <f>[4]Curves!$B98</f>
        <v>0.25</v>
      </c>
      <c r="L92" s="40">
        <f t="shared" si="9"/>
        <v>4.4264999999999999</v>
      </c>
    </row>
    <row r="93" spans="1:12" x14ac:dyDescent="0.25">
      <c r="A93" s="50">
        <f>[4]Curves!$A99</f>
        <v>39508</v>
      </c>
      <c r="B93" s="40">
        <f>[4]Curves!$E99</f>
        <v>4.0415000000000001</v>
      </c>
      <c r="C93" s="118">
        <f>[4]Curves!$J99</f>
        <v>6.8000000000000005E-2</v>
      </c>
      <c r="D93" s="40">
        <f t="shared" si="5"/>
        <v>4.1094999999999997</v>
      </c>
      <c r="E93" s="40">
        <f>[4]Curves!$G99</f>
        <v>0.19</v>
      </c>
      <c r="F93" s="40">
        <f t="shared" si="6"/>
        <v>4.2315000000000005</v>
      </c>
      <c r="G93" s="40">
        <f>[4]Curves!$H99</f>
        <v>0.56999999999999995</v>
      </c>
      <c r="H93" s="40">
        <f t="shared" si="7"/>
        <v>4.6115000000000004</v>
      </c>
      <c r="I93" s="40">
        <f>[4]Curves!$I99</f>
        <v>-0.13</v>
      </c>
      <c r="J93" s="40">
        <f t="shared" si="8"/>
        <v>3.9115000000000002</v>
      </c>
      <c r="K93" s="40">
        <f>[4]Curves!$B99</f>
        <v>0.25</v>
      </c>
      <c r="L93" s="40">
        <f t="shared" si="9"/>
        <v>4.2915000000000001</v>
      </c>
    </row>
    <row r="94" spans="1:12" x14ac:dyDescent="0.25">
      <c r="A94" s="50">
        <f>[4]Curves!$A100</f>
        <v>39539</v>
      </c>
      <c r="B94" s="40">
        <f>[4]Curves!$E100</f>
        <v>3.8815000000000004</v>
      </c>
      <c r="C94" s="118">
        <f>[4]Curves!$J100</f>
        <v>-0.25</v>
      </c>
      <c r="D94" s="40">
        <f t="shared" si="5"/>
        <v>3.6315000000000004</v>
      </c>
      <c r="E94" s="40">
        <f>[4]Curves!$G100</f>
        <v>0.13500000000000001</v>
      </c>
      <c r="F94" s="40">
        <f t="shared" si="6"/>
        <v>4.0165000000000006</v>
      </c>
      <c r="G94" s="40">
        <f>[4]Curves!$H100</f>
        <v>0.47499999999999998</v>
      </c>
      <c r="H94" s="40">
        <f t="shared" si="7"/>
        <v>4.3565000000000005</v>
      </c>
      <c r="I94" s="40">
        <f>[4]Curves!$I100</f>
        <v>-0.19500000000000001</v>
      </c>
      <c r="J94" s="40">
        <f t="shared" si="8"/>
        <v>3.6865000000000006</v>
      </c>
      <c r="K94" s="40">
        <f>[4]Curves!$B100</f>
        <v>0.26</v>
      </c>
      <c r="L94" s="40">
        <f t="shared" si="9"/>
        <v>4.1415000000000006</v>
      </c>
    </row>
    <row r="95" spans="1:12" x14ac:dyDescent="0.25">
      <c r="A95" s="50">
        <f>[4]Curves!$A101</f>
        <v>39569</v>
      </c>
      <c r="B95" s="40">
        <f>[4]Curves!$E101</f>
        <v>3.8855000000000004</v>
      </c>
      <c r="C95" s="118">
        <f>[4]Curves!$J101</f>
        <v>-0.25</v>
      </c>
      <c r="D95" s="40">
        <f t="shared" si="5"/>
        <v>3.6355000000000004</v>
      </c>
      <c r="E95" s="40">
        <f>[4]Curves!$G101</f>
        <v>0.13500000000000001</v>
      </c>
      <c r="F95" s="40">
        <f t="shared" si="6"/>
        <v>4.0205000000000002</v>
      </c>
      <c r="G95" s="40">
        <f>[4]Curves!$H101</f>
        <v>0.47499999999999998</v>
      </c>
      <c r="H95" s="40">
        <f t="shared" si="7"/>
        <v>4.3605</v>
      </c>
      <c r="I95" s="40">
        <f>[4]Curves!$I101</f>
        <v>-0.19500000000000001</v>
      </c>
      <c r="J95" s="40">
        <f t="shared" si="8"/>
        <v>3.6905000000000006</v>
      </c>
      <c r="K95" s="40">
        <f>[4]Curves!$B101</f>
        <v>0.26</v>
      </c>
      <c r="L95" s="40">
        <f t="shared" si="9"/>
        <v>4.1455000000000002</v>
      </c>
    </row>
    <row r="96" spans="1:12" x14ac:dyDescent="0.25">
      <c r="A96" s="50">
        <f>[4]Curves!$A102</f>
        <v>39600</v>
      </c>
      <c r="B96" s="40">
        <f>[4]Curves!$E102</f>
        <v>3.9255</v>
      </c>
      <c r="C96" s="118">
        <f>[4]Curves!$J102</f>
        <v>-0.25</v>
      </c>
      <c r="D96" s="40">
        <f t="shared" si="5"/>
        <v>3.6755</v>
      </c>
      <c r="E96" s="40">
        <f>[4]Curves!$G102</f>
        <v>0.13500000000000001</v>
      </c>
      <c r="F96" s="40">
        <f t="shared" si="6"/>
        <v>4.0605000000000002</v>
      </c>
      <c r="G96" s="40">
        <f>[4]Curves!$H102</f>
        <v>0.47499999999999998</v>
      </c>
      <c r="H96" s="40">
        <f t="shared" si="7"/>
        <v>4.4005000000000001</v>
      </c>
      <c r="I96" s="40">
        <f>[4]Curves!$I102</f>
        <v>-0.19500000000000001</v>
      </c>
      <c r="J96" s="40">
        <f t="shared" si="8"/>
        <v>3.7305000000000001</v>
      </c>
      <c r="K96" s="40">
        <f>[4]Curves!$B102</f>
        <v>0.26</v>
      </c>
      <c r="L96" s="40">
        <f t="shared" si="9"/>
        <v>4.1855000000000002</v>
      </c>
    </row>
    <row r="97" spans="1:12" x14ac:dyDescent="0.25">
      <c r="A97" s="50">
        <f>[4]Curves!$A103</f>
        <v>39630</v>
      </c>
      <c r="B97" s="40">
        <f>[4]Curves!$E103</f>
        <v>3.9674999999999998</v>
      </c>
      <c r="C97" s="118">
        <f>[4]Curves!$J103</f>
        <v>-0.25</v>
      </c>
      <c r="D97" s="40">
        <f t="shared" si="5"/>
        <v>3.7174999999999998</v>
      </c>
      <c r="E97" s="40">
        <f>[4]Curves!$G103</f>
        <v>0.13500000000000001</v>
      </c>
      <c r="F97" s="40">
        <f t="shared" si="6"/>
        <v>4.1025</v>
      </c>
      <c r="G97" s="40">
        <f>[4]Curves!$H103</f>
        <v>0.47499999999999998</v>
      </c>
      <c r="H97" s="40">
        <f t="shared" si="7"/>
        <v>4.4424999999999999</v>
      </c>
      <c r="I97" s="40">
        <f>[4]Curves!$I103</f>
        <v>-0.19500000000000001</v>
      </c>
      <c r="J97" s="40">
        <f t="shared" si="8"/>
        <v>3.7725</v>
      </c>
      <c r="K97" s="40">
        <f>[4]Curves!$B103</f>
        <v>0.26</v>
      </c>
      <c r="L97" s="40">
        <f t="shared" si="9"/>
        <v>4.2275</v>
      </c>
    </row>
    <row r="98" spans="1:12" x14ac:dyDescent="0.25">
      <c r="A98" s="50">
        <f>[4]Curves!$A104</f>
        <v>39661</v>
      </c>
      <c r="B98" s="40">
        <f>[4]Curves!$E104</f>
        <v>4.0045000000000002</v>
      </c>
      <c r="C98" s="118">
        <f>[4]Curves!$J104</f>
        <v>-0.25</v>
      </c>
      <c r="D98" s="40">
        <f t="shared" si="5"/>
        <v>3.7545000000000002</v>
      </c>
      <c r="E98" s="40">
        <f>[4]Curves!$G104</f>
        <v>0.13500000000000001</v>
      </c>
      <c r="F98" s="40">
        <f t="shared" si="6"/>
        <v>4.1395</v>
      </c>
      <c r="G98" s="40">
        <f>[4]Curves!$H104</f>
        <v>0.47499999999999998</v>
      </c>
      <c r="H98" s="40">
        <f t="shared" si="7"/>
        <v>4.4794999999999998</v>
      </c>
      <c r="I98" s="40">
        <f>[4]Curves!$I104</f>
        <v>-0.19500000000000001</v>
      </c>
      <c r="J98" s="40">
        <f t="shared" si="8"/>
        <v>3.8095000000000003</v>
      </c>
      <c r="K98" s="40">
        <f>[4]Curves!$B104</f>
        <v>0.26</v>
      </c>
      <c r="L98" s="40">
        <f t="shared" si="9"/>
        <v>4.2645</v>
      </c>
    </row>
    <row r="99" spans="1:12" x14ac:dyDescent="0.25">
      <c r="A99" s="50">
        <f>[4]Curves!$A105</f>
        <v>39692</v>
      </c>
      <c r="B99" s="40">
        <f>[4]Curves!$E105</f>
        <v>3.9874999999999998</v>
      </c>
      <c r="C99" s="118">
        <f>[4]Curves!$J105</f>
        <v>-0.25</v>
      </c>
      <c r="D99" s="40">
        <f t="shared" si="5"/>
        <v>3.7374999999999998</v>
      </c>
      <c r="E99" s="40">
        <f>[4]Curves!$G105</f>
        <v>0.13500000000000001</v>
      </c>
      <c r="F99" s="40">
        <f t="shared" si="6"/>
        <v>4.1224999999999996</v>
      </c>
      <c r="G99" s="40">
        <f>[4]Curves!$H105</f>
        <v>0.47499999999999998</v>
      </c>
      <c r="H99" s="40">
        <f t="shared" si="7"/>
        <v>4.4624999999999995</v>
      </c>
      <c r="I99" s="40">
        <f>[4]Curves!$I105</f>
        <v>-0.19500000000000001</v>
      </c>
      <c r="J99" s="40">
        <f t="shared" si="8"/>
        <v>3.7925</v>
      </c>
      <c r="K99" s="40">
        <f>[4]Curves!$B105</f>
        <v>0.26</v>
      </c>
      <c r="L99" s="40">
        <f t="shared" si="9"/>
        <v>4.2474999999999996</v>
      </c>
    </row>
    <row r="100" spans="1:12" x14ac:dyDescent="0.25">
      <c r="A100" s="50">
        <f>[4]Curves!$A106</f>
        <v>39722</v>
      </c>
      <c r="B100" s="40">
        <f>[4]Curves!$E106</f>
        <v>4.0005000000000006</v>
      </c>
      <c r="C100" s="118">
        <f>[4]Curves!$J106</f>
        <v>-0.25</v>
      </c>
      <c r="D100" s="40">
        <f t="shared" si="5"/>
        <v>3.7505000000000006</v>
      </c>
      <c r="E100" s="40">
        <f>[4]Curves!$G106</f>
        <v>0.13500000000000001</v>
      </c>
      <c r="F100" s="40">
        <f t="shared" si="6"/>
        <v>4.1355000000000004</v>
      </c>
      <c r="G100" s="40">
        <f>[4]Curves!$H106</f>
        <v>0.47499999999999998</v>
      </c>
      <c r="H100" s="40">
        <f t="shared" si="7"/>
        <v>4.4755000000000003</v>
      </c>
      <c r="I100" s="40">
        <f>[4]Curves!$I106</f>
        <v>-0.19500000000000001</v>
      </c>
      <c r="J100" s="40">
        <f t="shared" si="8"/>
        <v>3.8055000000000008</v>
      </c>
      <c r="K100" s="40">
        <f>[4]Curves!$B106</f>
        <v>0.26</v>
      </c>
      <c r="L100" s="40">
        <f t="shared" si="9"/>
        <v>4.2605000000000004</v>
      </c>
    </row>
    <row r="101" spans="1:12" x14ac:dyDescent="0.25">
      <c r="A101" s="50">
        <f>[4]Curves!$A107</f>
        <v>39753</v>
      </c>
      <c r="B101" s="40">
        <f>[4]Curves!$E107</f>
        <v>4.1555</v>
      </c>
      <c r="C101" s="118">
        <f>[4]Curves!$J107</f>
        <v>0.248</v>
      </c>
      <c r="D101" s="40">
        <f t="shared" si="5"/>
        <v>4.4035000000000002</v>
      </c>
      <c r="E101" s="40">
        <f>[4]Curves!$G107</f>
        <v>0</v>
      </c>
      <c r="F101" s="40">
        <f t="shared" si="6"/>
        <v>4.1555</v>
      </c>
      <c r="G101" s="40">
        <f>[4]Curves!$H107</f>
        <v>0.5</v>
      </c>
      <c r="H101" s="40">
        <f t="shared" si="7"/>
        <v>4.6555</v>
      </c>
      <c r="I101" s="40">
        <f>[4]Curves!$I107</f>
        <v>-0.13</v>
      </c>
      <c r="J101" s="40">
        <f t="shared" si="8"/>
        <v>4.0255000000000001</v>
      </c>
      <c r="K101" s="40">
        <f>[4]Curves!$B107</f>
        <v>0.25</v>
      </c>
      <c r="L101" s="40">
        <f t="shared" si="9"/>
        <v>4.4055</v>
      </c>
    </row>
    <row r="102" spans="1:12" x14ac:dyDescent="0.25">
      <c r="A102" s="50">
        <f>[4]Curves!$A108</f>
        <v>39783</v>
      </c>
      <c r="B102" s="40">
        <f>[4]Curves!$E108</f>
        <v>4.3155000000000001</v>
      </c>
      <c r="C102" s="118">
        <f>[4]Curves!$J108</f>
        <v>0.308</v>
      </c>
      <c r="D102" s="40">
        <f t="shared" si="5"/>
        <v>4.6234999999999999</v>
      </c>
      <c r="E102" s="40">
        <f>[4]Curves!$G108</f>
        <v>0</v>
      </c>
      <c r="F102" s="40">
        <f t="shared" si="6"/>
        <v>4.3155000000000001</v>
      </c>
      <c r="G102" s="40">
        <f>[4]Curves!$H108</f>
        <v>0.56999999999999995</v>
      </c>
      <c r="H102" s="40">
        <f t="shared" si="7"/>
        <v>4.8855000000000004</v>
      </c>
      <c r="I102" s="40">
        <f>[4]Curves!$I108</f>
        <v>-0.13</v>
      </c>
      <c r="J102" s="40">
        <f t="shared" si="8"/>
        <v>4.1855000000000002</v>
      </c>
      <c r="K102" s="40">
        <f>[4]Curves!$B108</f>
        <v>0.25</v>
      </c>
      <c r="L102" s="40">
        <f t="shared" si="9"/>
        <v>4.5655000000000001</v>
      </c>
    </row>
    <row r="103" spans="1:12" x14ac:dyDescent="0.25">
      <c r="A103" s="50">
        <f>[4]Curves!$A109</f>
        <v>39814</v>
      </c>
      <c r="B103" s="40">
        <f>[4]Curves!$E109</f>
        <v>4.3605</v>
      </c>
      <c r="C103" s="118">
        <f>[4]Curves!$J109</f>
        <v>0.378</v>
      </c>
      <c r="D103" s="40">
        <f t="shared" si="5"/>
        <v>4.7385000000000002</v>
      </c>
      <c r="E103" s="40">
        <f>[4]Curves!$G109</f>
        <v>0</v>
      </c>
      <c r="F103" s="40">
        <f t="shared" si="6"/>
        <v>4.3605</v>
      </c>
      <c r="G103" s="40">
        <f>[4]Curves!$H109</f>
        <v>0.56999999999999995</v>
      </c>
      <c r="H103" s="40">
        <f t="shared" si="7"/>
        <v>4.9305000000000003</v>
      </c>
      <c r="I103" s="40">
        <f>[4]Curves!$I109</f>
        <v>-0.13</v>
      </c>
      <c r="J103" s="40">
        <f t="shared" si="8"/>
        <v>4.2305000000000001</v>
      </c>
      <c r="K103" s="40">
        <f>[4]Curves!$B109</f>
        <v>0.25</v>
      </c>
      <c r="L103" s="40">
        <f t="shared" si="9"/>
        <v>4.6105</v>
      </c>
    </row>
    <row r="104" spans="1:12" x14ac:dyDescent="0.25">
      <c r="A104" s="50">
        <f>[4]Curves!$A110</f>
        <v>39845</v>
      </c>
      <c r="B104" s="40">
        <f>[4]Curves!$E110</f>
        <v>4.2765000000000004</v>
      </c>
      <c r="C104" s="118">
        <f>[4]Curves!$J110</f>
        <v>0.248</v>
      </c>
      <c r="D104" s="40">
        <f t="shared" si="5"/>
        <v>4.5245000000000006</v>
      </c>
      <c r="E104" s="40">
        <f>[4]Curves!$G110</f>
        <v>0</v>
      </c>
      <c r="F104" s="40">
        <f t="shared" si="6"/>
        <v>4.2765000000000004</v>
      </c>
      <c r="G104" s="40">
        <f>[4]Curves!$H110</f>
        <v>0.56999999999999995</v>
      </c>
      <c r="H104" s="40">
        <f t="shared" si="7"/>
        <v>4.8465000000000007</v>
      </c>
      <c r="I104" s="40">
        <f>[4]Curves!$I110</f>
        <v>-0.13</v>
      </c>
      <c r="J104" s="40">
        <f t="shared" si="8"/>
        <v>4.1465000000000005</v>
      </c>
      <c r="K104" s="40">
        <f>[4]Curves!$B110</f>
        <v>0.25</v>
      </c>
      <c r="L104" s="40">
        <f t="shared" si="9"/>
        <v>4.5265000000000004</v>
      </c>
    </row>
    <row r="105" spans="1:12" x14ac:dyDescent="0.25">
      <c r="A105" s="50">
        <f>[4]Curves!$A111</f>
        <v>39873</v>
      </c>
      <c r="B105" s="40">
        <f>[4]Curves!$E111</f>
        <v>4.1415000000000006</v>
      </c>
      <c r="C105" s="118">
        <f>[4]Curves!$J111</f>
        <v>6.8000000000000005E-2</v>
      </c>
      <c r="D105" s="40">
        <f t="shared" si="5"/>
        <v>4.2095000000000002</v>
      </c>
      <c r="E105" s="40">
        <f>[4]Curves!$G111</f>
        <v>0</v>
      </c>
      <c r="F105" s="40">
        <f t="shared" si="6"/>
        <v>4.1415000000000006</v>
      </c>
      <c r="G105" s="40">
        <f>[4]Curves!$H111</f>
        <v>0.56999999999999995</v>
      </c>
      <c r="H105" s="40">
        <f t="shared" si="7"/>
        <v>4.7115000000000009</v>
      </c>
      <c r="I105" s="40">
        <f>[4]Curves!$I111</f>
        <v>-0.13</v>
      </c>
      <c r="J105" s="40">
        <f t="shared" si="8"/>
        <v>4.0115000000000007</v>
      </c>
      <c r="K105" s="40">
        <f>[4]Curves!$B111</f>
        <v>0.25</v>
      </c>
      <c r="L105" s="40">
        <f t="shared" si="9"/>
        <v>4.3915000000000006</v>
      </c>
    </row>
    <row r="106" spans="1:12" x14ac:dyDescent="0.25">
      <c r="A106" s="50">
        <f>[4]Curves!$A112</f>
        <v>39904</v>
      </c>
      <c r="B106" s="40">
        <f>[4]Curves!$E112</f>
        <v>3.9815</v>
      </c>
      <c r="C106" s="118">
        <f>[4]Curves!$J112</f>
        <v>-0.25</v>
      </c>
      <c r="D106" s="40">
        <f t="shared" si="5"/>
        <v>3.7315</v>
      </c>
      <c r="E106" s="40">
        <f>[4]Curves!$G112</f>
        <v>0</v>
      </c>
      <c r="F106" s="40">
        <f t="shared" si="6"/>
        <v>3.9815</v>
      </c>
      <c r="G106" s="40">
        <f>[4]Curves!$H112</f>
        <v>0.47499999999999998</v>
      </c>
      <c r="H106" s="40">
        <f t="shared" si="7"/>
        <v>4.4565000000000001</v>
      </c>
      <c r="I106" s="40">
        <f>[4]Curves!$I112</f>
        <v>-0.19500000000000001</v>
      </c>
      <c r="J106" s="40">
        <f t="shared" si="8"/>
        <v>3.7865000000000002</v>
      </c>
      <c r="K106" s="40">
        <f>[4]Curves!$B112</f>
        <v>0.26</v>
      </c>
      <c r="L106" s="40">
        <f t="shared" si="9"/>
        <v>4.2415000000000003</v>
      </c>
    </row>
    <row r="107" spans="1:12" x14ac:dyDescent="0.25">
      <c r="A107" s="50">
        <f>[4]Curves!$A113</f>
        <v>39934</v>
      </c>
      <c r="B107" s="40">
        <f>[4]Curves!$E113</f>
        <v>3.9855</v>
      </c>
      <c r="C107" s="118">
        <f>[4]Curves!$J113</f>
        <v>-0.25</v>
      </c>
      <c r="D107" s="40">
        <f t="shared" si="5"/>
        <v>3.7355</v>
      </c>
      <c r="E107" s="40">
        <f>[4]Curves!$G113</f>
        <v>0</v>
      </c>
      <c r="F107" s="40">
        <f t="shared" si="6"/>
        <v>3.9855</v>
      </c>
      <c r="G107" s="40">
        <f>[4]Curves!$H113</f>
        <v>0.47499999999999998</v>
      </c>
      <c r="H107" s="40">
        <f t="shared" si="7"/>
        <v>4.4604999999999997</v>
      </c>
      <c r="I107" s="40">
        <f>[4]Curves!$I113</f>
        <v>-0.19500000000000001</v>
      </c>
      <c r="J107" s="40">
        <f t="shared" si="8"/>
        <v>3.7905000000000002</v>
      </c>
      <c r="K107" s="40">
        <f>[4]Curves!$B113</f>
        <v>0.26</v>
      </c>
      <c r="L107" s="40">
        <f t="shared" si="9"/>
        <v>4.2454999999999998</v>
      </c>
    </row>
    <row r="108" spans="1:12" x14ac:dyDescent="0.25">
      <c r="A108" s="50">
        <f>[4]Curves!$A114</f>
        <v>39965</v>
      </c>
      <c r="B108" s="40">
        <f>[4]Curves!$E114</f>
        <v>4.0255000000000001</v>
      </c>
      <c r="C108" s="118">
        <f>[4]Curves!$J114</f>
        <v>-0.25</v>
      </c>
      <c r="D108" s="40">
        <f t="shared" si="5"/>
        <v>3.7755000000000001</v>
      </c>
      <c r="E108" s="40">
        <f>[4]Curves!$G114</f>
        <v>0</v>
      </c>
      <c r="F108" s="40">
        <f t="shared" si="6"/>
        <v>4.0255000000000001</v>
      </c>
      <c r="G108" s="40">
        <f>[4]Curves!$H114</f>
        <v>0.47499999999999998</v>
      </c>
      <c r="H108" s="40">
        <f t="shared" si="7"/>
        <v>4.5004999999999997</v>
      </c>
      <c r="I108" s="40">
        <f>[4]Curves!$I114</f>
        <v>-0.19500000000000001</v>
      </c>
      <c r="J108" s="40">
        <f t="shared" si="8"/>
        <v>3.8305000000000002</v>
      </c>
      <c r="K108" s="40">
        <f>[4]Curves!$B114</f>
        <v>0.26</v>
      </c>
      <c r="L108" s="40">
        <f t="shared" si="9"/>
        <v>4.2854999999999999</v>
      </c>
    </row>
    <row r="109" spans="1:12" x14ac:dyDescent="0.25">
      <c r="A109" s="50">
        <f>[4]Curves!$A115</f>
        <v>39995</v>
      </c>
      <c r="B109" s="40">
        <f>[4]Curves!$E115</f>
        <v>4.0674999999999999</v>
      </c>
      <c r="C109" s="118">
        <f>[4]Curves!$J115</f>
        <v>-0.25</v>
      </c>
      <c r="D109" s="40">
        <f t="shared" si="5"/>
        <v>3.8174999999999999</v>
      </c>
      <c r="E109" s="40">
        <f>[4]Curves!$G115</f>
        <v>0</v>
      </c>
      <c r="F109" s="40">
        <f t="shared" si="6"/>
        <v>4.0674999999999999</v>
      </c>
      <c r="G109" s="40">
        <f>[4]Curves!$H115</f>
        <v>0.47499999999999998</v>
      </c>
      <c r="H109" s="40">
        <f t="shared" si="7"/>
        <v>4.5424999999999995</v>
      </c>
      <c r="I109" s="40">
        <f>[4]Curves!$I115</f>
        <v>-0.19500000000000001</v>
      </c>
      <c r="J109" s="40">
        <f t="shared" si="8"/>
        <v>3.8725000000000001</v>
      </c>
      <c r="K109" s="40">
        <f>[4]Curves!$B115</f>
        <v>0.26</v>
      </c>
      <c r="L109" s="40">
        <f t="shared" si="9"/>
        <v>4.3274999999999997</v>
      </c>
    </row>
    <row r="110" spans="1:12" x14ac:dyDescent="0.25">
      <c r="A110" s="50">
        <f>[4]Curves!$A116</f>
        <v>40026</v>
      </c>
      <c r="B110" s="40">
        <f>[4]Curves!$E116</f>
        <v>4.1044999999999998</v>
      </c>
      <c r="C110" s="118">
        <f>[4]Curves!$J116</f>
        <v>-0.25</v>
      </c>
      <c r="D110" s="40">
        <f t="shared" si="5"/>
        <v>3.8544999999999998</v>
      </c>
      <c r="E110" s="40">
        <f>[4]Curves!$G116</f>
        <v>0</v>
      </c>
      <c r="F110" s="40">
        <f t="shared" si="6"/>
        <v>4.1044999999999998</v>
      </c>
      <c r="G110" s="40">
        <f>[4]Curves!$H116</f>
        <v>0.47499999999999998</v>
      </c>
      <c r="H110" s="40">
        <f t="shared" si="7"/>
        <v>4.5794999999999995</v>
      </c>
      <c r="I110" s="40">
        <f>[4]Curves!$I116</f>
        <v>-0.19500000000000001</v>
      </c>
      <c r="J110" s="40">
        <f t="shared" si="8"/>
        <v>3.9095</v>
      </c>
      <c r="K110" s="40">
        <f>[4]Curves!$B116</f>
        <v>0.26</v>
      </c>
      <c r="L110" s="40">
        <f t="shared" si="9"/>
        <v>4.3644999999999996</v>
      </c>
    </row>
    <row r="111" spans="1:12" x14ac:dyDescent="0.25">
      <c r="A111" s="50">
        <f>[4]Curves!$A117</f>
        <v>40057</v>
      </c>
      <c r="B111" s="40">
        <f>[4]Curves!$E117</f>
        <v>4.0875000000000004</v>
      </c>
      <c r="C111" s="118">
        <f>[4]Curves!$J117</f>
        <v>-0.25</v>
      </c>
      <c r="D111" s="40">
        <f t="shared" si="5"/>
        <v>3.8375000000000004</v>
      </c>
      <c r="E111" s="40">
        <f>[4]Curves!$G117</f>
        <v>0</v>
      </c>
      <c r="F111" s="40">
        <f t="shared" si="6"/>
        <v>4.0875000000000004</v>
      </c>
      <c r="G111" s="40">
        <f>[4]Curves!$H117</f>
        <v>0.47499999999999998</v>
      </c>
      <c r="H111" s="40">
        <f t="shared" si="7"/>
        <v>4.5625</v>
      </c>
      <c r="I111" s="40">
        <f>[4]Curves!$I117</f>
        <v>-0.19500000000000001</v>
      </c>
      <c r="J111" s="40">
        <f t="shared" si="8"/>
        <v>3.8925000000000005</v>
      </c>
      <c r="K111" s="40">
        <f>[4]Curves!$B117</f>
        <v>0.26</v>
      </c>
      <c r="L111" s="40">
        <f t="shared" si="9"/>
        <v>4.3475000000000001</v>
      </c>
    </row>
    <row r="112" spans="1:12" x14ac:dyDescent="0.25">
      <c r="A112" s="50">
        <f>[4]Curves!$A118</f>
        <v>40087</v>
      </c>
      <c r="B112" s="40">
        <f>[4]Curves!$E118</f>
        <v>4.1005000000000003</v>
      </c>
      <c r="C112" s="118">
        <f>[4]Curves!$J118</f>
        <v>-0.25</v>
      </c>
      <c r="D112" s="40">
        <f t="shared" si="5"/>
        <v>3.8505000000000003</v>
      </c>
      <c r="E112" s="40">
        <f>[4]Curves!$G118</f>
        <v>0</v>
      </c>
      <c r="F112" s="40">
        <f t="shared" si="6"/>
        <v>4.1005000000000003</v>
      </c>
      <c r="G112" s="40">
        <f>[4]Curves!$H118</f>
        <v>0.47499999999999998</v>
      </c>
      <c r="H112" s="40">
        <f t="shared" si="7"/>
        <v>4.5754999999999999</v>
      </c>
      <c r="I112" s="40">
        <f>[4]Curves!$I118</f>
        <v>-0.19500000000000001</v>
      </c>
      <c r="J112" s="40">
        <f t="shared" si="8"/>
        <v>3.9055000000000004</v>
      </c>
      <c r="K112" s="40">
        <f>[4]Curves!$B118</f>
        <v>0.26</v>
      </c>
      <c r="L112" s="40">
        <f t="shared" si="9"/>
        <v>4.3605</v>
      </c>
    </row>
    <row r="113" spans="1:12" x14ac:dyDescent="0.25">
      <c r="A113" s="50">
        <f>[4]Curves!$A119</f>
        <v>40118</v>
      </c>
      <c r="B113" s="40">
        <f>[4]Curves!$E119</f>
        <v>4.2555000000000005</v>
      </c>
      <c r="C113" s="118">
        <f>[4]Curves!$J119</f>
        <v>0.248</v>
      </c>
      <c r="D113" s="40">
        <f t="shared" si="5"/>
        <v>4.5035000000000007</v>
      </c>
      <c r="E113" s="40">
        <f>[4]Curves!$G119</f>
        <v>0</v>
      </c>
      <c r="F113" s="40">
        <f t="shared" si="6"/>
        <v>4.2555000000000005</v>
      </c>
      <c r="G113" s="40">
        <f>[4]Curves!$H119</f>
        <v>0.5</v>
      </c>
      <c r="H113" s="40">
        <f t="shared" si="7"/>
        <v>4.7555000000000005</v>
      </c>
      <c r="I113" s="40">
        <f>[4]Curves!$I119</f>
        <v>-0.13</v>
      </c>
      <c r="J113" s="40">
        <f t="shared" si="8"/>
        <v>4.1255000000000006</v>
      </c>
      <c r="K113" s="40">
        <f>[4]Curves!$B119</f>
        <v>0.25</v>
      </c>
      <c r="L113" s="40">
        <f t="shared" si="9"/>
        <v>4.5055000000000005</v>
      </c>
    </row>
    <row r="114" spans="1:12" x14ac:dyDescent="0.25">
      <c r="A114" s="50">
        <f>[4]Curves!$A120</f>
        <v>40148</v>
      </c>
      <c r="B114" s="40">
        <f>[4]Curves!$E120</f>
        <v>4.4155000000000006</v>
      </c>
      <c r="C114" s="118">
        <f>[4]Curves!$J120</f>
        <v>0.308</v>
      </c>
      <c r="D114" s="40">
        <f t="shared" si="5"/>
        <v>4.7235000000000005</v>
      </c>
      <c r="E114" s="40">
        <f>[4]Curves!$G120</f>
        <v>0</v>
      </c>
      <c r="F114" s="40">
        <f t="shared" si="6"/>
        <v>4.4155000000000006</v>
      </c>
      <c r="G114" s="40">
        <f>[4]Curves!$H120</f>
        <v>0.56999999999999995</v>
      </c>
      <c r="H114" s="40">
        <f t="shared" si="7"/>
        <v>4.9855000000000009</v>
      </c>
      <c r="I114" s="40">
        <f>[4]Curves!$I120</f>
        <v>-0.13</v>
      </c>
      <c r="J114" s="40">
        <f t="shared" si="8"/>
        <v>4.2855000000000008</v>
      </c>
      <c r="K114" s="40">
        <f>[4]Curves!$B120</f>
        <v>0.25</v>
      </c>
      <c r="L114" s="40">
        <f t="shared" si="9"/>
        <v>4.6655000000000006</v>
      </c>
    </row>
    <row r="115" spans="1:12" x14ac:dyDescent="0.25">
      <c r="A115" s="50">
        <f>[4]Curves!$A121</f>
        <v>40179</v>
      </c>
      <c r="B115" s="40">
        <f>[4]Curves!$E121</f>
        <v>4.4630000000000001</v>
      </c>
      <c r="C115" s="118">
        <f>[4]Curves!$J121</f>
        <v>0.378</v>
      </c>
      <c r="D115" s="40">
        <f t="shared" si="5"/>
        <v>4.8410000000000002</v>
      </c>
      <c r="E115" s="40">
        <f>[4]Curves!$G121</f>
        <v>0</v>
      </c>
      <c r="F115" s="40">
        <f t="shared" si="6"/>
        <v>4.4630000000000001</v>
      </c>
      <c r="G115" s="40">
        <f>[4]Curves!$H121</f>
        <v>0.56999999999999995</v>
      </c>
      <c r="H115" s="40">
        <f t="shared" si="7"/>
        <v>5.0330000000000004</v>
      </c>
      <c r="I115" s="40">
        <f>[4]Curves!$I121</f>
        <v>-0.13</v>
      </c>
      <c r="J115" s="40">
        <f t="shared" si="8"/>
        <v>4.3330000000000002</v>
      </c>
      <c r="K115" s="40">
        <f>[4]Curves!$B121</f>
        <v>0.25</v>
      </c>
      <c r="L115" s="40">
        <f t="shared" si="9"/>
        <v>4.7130000000000001</v>
      </c>
    </row>
    <row r="116" spans="1:12" x14ac:dyDescent="0.25">
      <c r="A116" s="50">
        <f>[4]Curves!$A122</f>
        <v>40210</v>
      </c>
      <c r="B116" s="40">
        <f>[4]Curves!$E122</f>
        <v>4.3790000000000004</v>
      </c>
      <c r="C116" s="118">
        <f>[4]Curves!$J122</f>
        <v>0.248</v>
      </c>
      <c r="D116" s="40">
        <f t="shared" si="5"/>
        <v>4.6270000000000007</v>
      </c>
      <c r="E116" s="40">
        <f>[4]Curves!$G122</f>
        <v>0</v>
      </c>
      <c r="F116" s="40">
        <f t="shared" si="6"/>
        <v>4.3790000000000004</v>
      </c>
      <c r="G116" s="40">
        <f>[4]Curves!$H122</f>
        <v>0.56999999999999995</v>
      </c>
      <c r="H116" s="40">
        <f t="shared" si="7"/>
        <v>4.9490000000000007</v>
      </c>
      <c r="I116" s="40">
        <f>[4]Curves!$I122</f>
        <v>-0.13</v>
      </c>
      <c r="J116" s="40">
        <f t="shared" si="8"/>
        <v>4.2490000000000006</v>
      </c>
      <c r="K116" s="40">
        <f>[4]Curves!$B122</f>
        <v>0.25</v>
      </c>
      <c r="L116" s="40">
        <f t="shared" si="9"/>
        <v>4.6290000000000004</v>
      </c>
    </row>
    <row r="117" spans="1:12" x14ac:dyDescent="0.25">
      <c r="A117" s="50">
        <f>[4]Curves!$A123</f>
        <v>40238</v>
      </c>
      <c r="B117" s="40">
        <f>[4]Curves!$E123</f>
        <v>4.2439999999999998</v>
      </c>
      <c r="C117" s="118">
        <f>[4]Curves!$J123</f>
        <v>6.8000000000000005E-2</v>
      </c>
      <c r="D117" s="40">
        <f t="shared" si="5"/>
        <v>4.3119999999999994</v>
      </c>
      <c r="E117" s="40">
        <f>[4]Curves!$G123</f>
        <v>0</v>
      </c>
      <c r="F117" s="40">
        <f t="shared" si="6"/>
        <v>4.2439999999999998</v>
      </c>
      <c r="G117" s="40">
        <f>[4]Curves!$H123</f>
        <v>0.56999999999999995</v>
      </c>
      <c r="H117" s="40">
        <f t="shared" si="7"/>
        <v>4.8140000000000001</v>
      </c>
      <c r="I117" s="40">
        <f>[4]Curves!$I123</f>
        <v>-0.13</v>
      </c>
      <c r="J117" s="40">
        <f t="shared" si="8"/>
        <v>4.1139999999999999</v>
      </c>
      <c r="K117" s="40">
        <f>[4]Curves!$B123</f>
        <v>0.25</v>
      </c>
      <c r="L117" s="40">
        <f t="shared" si="9"/>
        <v>4.4939999999999998</v>
      </c>
    </row>
    <row r="118" spans="1:12" x14ac:dyDescent="0.25">
      <c r="A118" s="50">
        <f>[4]Curves!$A124</f>
        <v>40269</v>
      </c>
      <c r="B118" s="40">
        <f>[4]Curves!$E124</f>
        <v>4.0840000000000005</v>
      </c>
      <c r="C118" s="118">
        <f>[4]Curves!$J124</f>
        <v>-0.25</v>
      </c>
      <c r="D118" s="40">
        <f t="shared" si="5"/>
        <v>3.8340000000000005</v>
      </c>
      <c r="E118" s="40">
        <f>[4]Curves!$G124</f>
        <v>0</v>
      </c>
      <c r="F118" s="40">
        <f t="shared" si="6"/>
        <v>4.0840000000000005</v>
      </c>
      <c r="G118" s="40">
        <f>[4]Curves!$H124</f>
        <v>0.47499999999999998</v>
      </c>
      <c r="H118" s="40">
        <f t="shared" si="7"/>
        <v>4.5590000000000002</v>
      </c>
      <c r="I118" s="40">
        <f>[4]Curves!$I124</f>
        <v>-0.19500000000000001</v>
      </c>
      <c r="J118" s="40">
        <f t="shared" si="8"/>
        <v>3.8890000000000007</v>
      </c>
      <c r="K118" s="40">
        <f>[4]Curves!$B124</f>
        <v>0.26</v>
      </c>
      <c r="L118" s="40">
        <f t="shared" si="9"/>
        <v>4.3440000000000003</v>
      </c>
    </row>
    <row r="119" spans="1:12" x14ac:dyDescent="0.25">
      <c r="A119" s="50">
        <f>[4]Curves!$A125</f>
        <v>40299</v>
      </c>
      <c r="B119" s="40">
        <f>[4]Curves!$E125</f>
        <v>4.0880000000000001</v>
      </c>
      <c r="C119" s="118">
        <f>[4]Curves!$J125</f>
        <v>-0.25</v>
      </c>
      <c r="D119" s="40">
        <f t="shared" si="5"/>
        <v>3.8380000000000001</v>
      </c>
      <c r="E119" s="40">
        <f>[4]Curves!$G125</f>
        <v>0</v>
      </c>
      <c r="F119" s="40">
        <f t="shared" si="6"/>
        <v>4.0880000000000001</v>
      </c>
      <c r="G119" s="40">
        <f>[4]Curves!$H125</f>
        <v>0.47499999999999998</v>
      </c>
      <c r="H119" s="40">
        <f t="shared" si="7"/>
        <v>4.5629999999999997</v>
      </c>
      <c r="I119" s="40">
        <f>[4]Curves!$I125</f>
        <v>-0.19500000000000001</v>
      </c>
      <c r="J119" s="40">
        <f t="shared" si="8"/>
        <v>3.8930000000000002</v>
      </c>
      <c r="K119" s="40">
        <f>[4]Curves!$B125</f>
        <v>0.26</v>
      </c>
      <c r="L119" s="40">
        <f t="shared" si="9"/>
        <v>4.3479999999999999</v>
      </c>
    </row>
    <row r="120" spans="1:12" x14ac:dyDescent="0.25">
      <c r="A120" s="50">
        <f>[4]Curves!$A126</f>
        <v>40330</v>
      </c>
      <c r="B120" s="40">
        <f>[4]Curves!$E126</f>
        <v>4.1280000000000001</v>
      </c>
      <c r="C120" s="118">
        <f>[4]Curves!$J126</f>
        <v>-0.25</v>
      </c>
      <c r="D120" s="40">
        <f t="shared" si="5"/>
        <v>3.8780000000000001</v>
      </c>
      <c r="E120" s="40">
        <f>[4]Curves!$G126</f>
        <v>0</v>
      </c>
      <c r="F120" s="40">
        <f t="shared" si="6"/>
        <v>4.1280000000000001</v>
      </c>
      <c r="G120" s="40">
        <f>[4]Curves!$H126</f>
        <v>0.47499999999999998</v>
      </c>
      <c r="H120" s="40">
        <f t="shared" si="7"/>
        <v>4.6029999999999998</v>
      </c>
      <c r="I120" s="40">
        <f>[4]Curves!$I126</f>
        <v>-0.19500000000000001</v>
      </c>
      <c r="J120" s="40">
        <f t="shared" si="8"/>
        <v>3.9330000000000003</v>
      </c>
      <c r="K120" s="40">
        <f>[4]Curves!$B126</f>
        <v>0.26</v>
      </c>
      <c r="L120" s="40">
        <f t="shared" si="9"/>
        <v>4.3879999999999999</v>
      </c>
    </row>
    <row r="121" spans="1:12" x14ac:dyDescent="0.25">
      <c r="A121" s="50">
        <f>[4]Curves!$A127</f>
        <v>40360</v>
      </c>
      <c r="B121" s="40">
        <f>[4]Curves!$E127</f>
        <v>4.17</v>
      </c>
      <c r="C121" s="118">
        <f>[4]Curves!$J127</f>
        <v>-0.25</v>
      </c>
      <c r="D121" s="40">
        <f t="shared" si="5"/>
        <v>3.92</v>
      </c>
      <c r="E121" s="40">
        <f>[4]Curves!$G127</f>
        <v>0</v>
      </c>
      <c r="F121" s="40">
        <f t="shared" si="6"/>
        <v>4.17</v>
      </c>
      <c r="G121" s="40">
        <f>[4]Curves!$H127</f>
        <v>0.47499999999999998</v>
      </c>
      <c r="H121" s="40">
        <f t="shared" si="7"/>
        <v>4.6449999999999996</v>
      </c>
      <c r="I121" s="40">
        <f>[4]Curves!$I127</f>
        <v>-0.19500000000000001</v>
      </c>
      <c r="J121" s="40">
        <f t="shared" si="8"/>
        <v>3.9750000000000001</v>
      </c>
      <c r="K121" s="40">
        <f>[4]Curves!$B127</f>
        <v>0.26</v>
      </c>
      <c r="L121" s="40">
        <f t="shared" si="9"/>
        <v>4.43</v>
      </c>
    </row>
    <row r="122" spans="1:12" x14ac:dyDescent="0.25">
      <c r="A122" s="50">
        <f>[4]Curves!$A128</f>
        <v>40391</v>
      </c>
      <c r="B122" s="40">
        <f>[4]Curves!$E128</f>
        <v>4.2069999999999999</v>
      </c>
      <c r="C122" s="118">
        <f>[4]Curves!$J128</f>
        <v>-0.25</v>
      </c>
      <c r="D122" s="40">
        <f t="shared" si="5"/>
        <v>3.9569999999999999</v>
      </c>
      <c r="E122" s="40">
        <f>[4]Curves!$G128</f>
        <v>0</v>
      </c>
      <c r="F122" s="40">
        <f t="shared" si="6"/>
        <v>4.2069999999999999</v>
      </c>
      <c r="G122" s="40">
        <f>[4]Curves!$H128</f>
        <v>0.47499999999999998</v>
      </c>
      <c r="H122" s="40">
        <f t="shared" si="7"/>
        <v>4.6819999999999995</v>
      </c>
      <c r="I122" s="40">
        <f>[4]Curves!$I128</f>
        <v>-0.19500000000000001</v>
      </c>
      <c r="J122" s="40">
        <f t="shared" si="8"/>
        <v>4.0119999999999996</v>
      </c>
      <c r="K122" s="40">
        <f>[4]Curves!$B128</f>
        <v>0.26</v>
      </c>
      <c r="L122" s="40">
        <f t="shared" si="9"/>
        <v>4.4669999999999996</v>
      </c>
    </row>
    <row r="123" spans="1:12" x14ac:dyDescent="0.25">
      <c r="A123" s="50">
        <f>[4]Curves!$A129</f>
        <v>40422</v>
      </c>
      <c r="B123" s="40">
        <f>[4]Curves!$E129</f>
        <v>4.1900000000000004</v>
      </c>
      <c r="C123" s="118">
        <f>[4]Curves!$J129</f>
        <v>-0.25</v>
      </c>
      <c r="D123" s="40">
        <f t="shared" si="5"/>
        <v>3.9400000000000004</v>
      </c>
      <c r="E123" s="40">
        <f>[4]Curves!$G129</f>
        <v>0</v>
      </c>
      <c r="F123" s="40">
        <f t="shared" si="6"/>
        <v>4.1900000000000004</v>
      </c>
      <c r="G123" s="40">
        <f>[4]Curves!$H129</f>
        <v>0.47499999999999998</v>
      </c>
      <c r="H123" s="40">
        <f t="shared" si="7"/>
        <v>4.665</v>
      </c>
      <c r="I123" s="40">
        <f>[4]Curves!$I129</f>
        <v>-0.19500000000000001</v>
      </c>
      <c r="J123" s="40">
        <f t="shared" si="8"/>
        <v>3.9950000000000006</v>
      </c>
      <c r="K123" s="40">
        <f>[4]Curves!$B129</f>
        <v>0.26</v>
      </c>
      <c r="L123" s="40">
        <f t="shared" si="9"/>
        <v>4.45</v>
      </c>
    </row>
    <row r="124" spans="1:12" x14ac:dyDescent="0.25">
      <c r="A124" s="50">
        <f>[4]Curves!$A130</f>
        <v>40452</v>
      </c>
      <c r="B124" s="40">
        <f>[4]Curves!$E130</f>
        <v>4.2030000000000003</v>
      </c>
      <c r="C124" s="118">
        <f>[4]Curves!$J130</f>
        <v>-0.25</v>
      </c>
      <c r="D124" s="40">
        <f t="shared" si="5"/>
        <v>3.9530000000000003</v>
      </c>
      <c r="E124" s="40">
        <f>[4]Curves!$G130</f>
        <v>0</v>
      </c>
      <c r="F124" s="40">
        <f t="shared" si="6"/>
        <v>4.2030000000000003</v>
      </c>
      <c r="G124" s="40">
        <f>[4]Curves!$H130</f>
        <v>0.47499999999999998</v>
      </c>
      <c r="H124" s="40">
        <f t="shared" si="7"/>
        <v>4.6779999999999999</v>
      </c>
      <c r="I124" s="40">
        <f>[4]Curves!$I130</f>
        <v>-0.19500000000000001</v>
      </c>
      <c r="J124" s="40">
        <f t="shared" si="8"/>
        <v>4.008</v>
      </c>
      <c r="K124" s="40">
        <f>[4]Curves!$B130</f>
        <v>0.26</v>
      </c>
      <c r="L124" s="40">
        <f t="shared" si="9"/>
        <v>4.4630000000000001</v>
      </c>
    </row>
    <row r="125" spans="1:12" x14ac:dyDescent="0.25">
      <c r="F125" s="40"/>
      <c r="L125" s="40">
        <f t="shared" si="9"/>
        <v>0</v>
      </c>
    </row>
    <row r="126" spans="1:12" x14ac:dyDescent="0.25">
      <c r="F126" s="40"/>
      <c r="L126" s="40">
        <f t="shared" si="9"/>
        <v>0</v>
      </c>
    </row>
    <row r="127" spans="1:12" x14ac:dyDescent="0.25">
      <c r="F127" s="40"/>
      <c r="L127" s="40">
        <f t="shared" si="9"/>
        <v>0</v>
      </c>
    </row>
    <row r="128" spans="1:12" x14ac:dyDescent="0.25">
      <c r="F128" s="40"/>
      <c r="L128" s="40">
        <f t="shared" si="9"/>
        <v>0</v>
      </c>
    </row>
    <row r="129" spans="1:12" x14ac:dyDescent="0.25">
      <c r="A129" s="50"/>
      <c r="L129" s="40">
        <f t="shared" si="9"/>
        <v>0</v>
      </c>
    </row>
    <row r="130" spans="1:12" x14ac:dyDescent="0.25">
      <c r="A130" s="50"/>
      <c r="L130" s="40">
        <f t="shared" si="9"/>
        <v>0</v>
      </c>
    </row>
    <row r="131" spans="1:12" x14ac:dyDescent="0.25">
      <c r="A131" s="50"/>
      <c r="L131" s="40">
        <f t="shared" si="9"/>
        <v>0</v>
      </c>
    </row>
    <row r="132" spans="1:12" x14ac:dyDescent="0.25">
      <c r="A132" s="50"/>
      <c r="L132" s="40">
        <f t="shared" si="9"/>
        <v>0</v>
      </c>
    </row>
    <row r="133" spans="1:12" x14ac:dyDescent="0.25">
      <c r="A133" s="50"/>
      <c r="L133" s="40">
        <f t="shared" si="9"/>
        <v>0</v>
      </c>
    </row>
    <row r="134" spans="1:12" x14ac:dyDescent="0.25">
      <c r="A134" s="50"/>
      <c r="L134" s="40">
        <f t="shared" si="9"/>
        <v>0</v>
      </c>
    </row>
    <row r="135" spans="1:12" x14ac:dyDescent="0.25">
      <c r="A135" s="50"/>
      <c r="L135" s="40">
        <f t="shared" si="9"/>
        <v>0</v>
      </c>
    </row>
    <row r="136" spans="1:12" x14ac:dyDescent="0.25">
      <c r="A136" s="50"/>
      <c r="L136" s="40">
        <f t="shared" ref="L136:L198" si="10">+B136+K136</f>
        <v>0</v>
      </c>
    </row>
    <row r="137" spans="1:12" x14ac:dyDescent="0.25">
      <c r="A137" s="50"/>
      <c r="L137" s="40">
        <f t="shared" si="10"/>
        <v>0</v>
      </c>
    </row>
    <row r="138" spans="1:12" x14ac:dyDescent="0.25">
      <c r="A138" s="50"/>
      <c r="L138" s="40">
        <f t="shared" si="10"/>
        <v>0</v>
      </c>
    </row>
    <row r="139" spans="1:12" x14ac:dyDescent="0.25">
      <c r="A139" s="50"/>
      <c r="L139" s="40">
        <f t="shared" si="10"/>
        <v>0</v>
      </c>
    </row>
    <row r="140" spans="1:12" x14ac:dyDescent="0.25">
      <c r="A140" s="50"/>
      <c r="L140" s="40">
        <f t="shared" si="10"/>
        <v>0</v>
      </c>
    </row>
    <row r="141" spans="1:12" x14ac:dyDescent="0.25">
      <c r="A141" s="50"/>
      <c r="L141" s="40">
        <f t="shared" si="10"/>
        <v>0</v>
      </c>
    </row>
    <row r="142" spans="1:12" x14ac:dyDescent="0.25">
      <c r="A142" s="50"/>
      <c r="L142" s="40">
        <f t="shared" si="10"/>
        <v>0</v>
      </c>
    </row>
    <row r="143" spans="1:12" x14ac:dyDescent="0.25">
      <c r="A143" s="50"/>
      <c r="L143" s="40">
        <f t="shared" si="10"/>
        <v>0</v>
      </c>
    </row>
    <row r="144" spans="1:12" x14ac:dyDescent="0.25">
      <c r="A144" s="50"/>
      <c r="L144" s="40">
        <f t="shared" si="10"/>
        <v>0</v>
      </c>
    </row>
    <row r="145" spans="1:12" x14ac:dyDescent="0.25">
      <c r="A145" s="50"/>
      <c r="L145" s="40">
        <f t="shared" si="10"/>
        <v>0</v>
      </c>
    </row>
    <row r="146" spans="1:12" x14ac:dyDescent="0.25">
      <c r="A146" s="50"/>
      <c r="L146" s="40">
        <f t="shared" si="10"/>
        <v>0</v>
      </c>
    </row>
    <row r="147" spans="1:12" x14ac:dyDescent="0.25">
      <c r="A147" s="50"/>
      <c r="L147" s="40">
        <f t="shared" si="10"/>
        <v>0</v>
      </c>
    </row>
    <row r="148" spans="1:12" x14ac:dyDescent="0.25">
      <c r="A148" s="50"/>
      <c r="L148" s="40">
        <f t="shared" si="10"/>
        <v>0</v>
      </c>
    </row>
    <row r="149" spans="1:12" x14ac:dyDescent="0.25">
      <c r="A149" s="50"/>
      <c r="L149" s="40">
        <f t="shared" si="10"/>
        <v>0</v>
      </c>
    </row>
    <row r="150" spans="1:12" x14ac:dyDescent="0.25">
      <c r="A150" s="50"/>
      <c r="L150" s="40">
        <f t="shared" si="10"/>
        <v>0</v>
      </c>
    </row>
    <row r="151" spans="1:12" x14ac:dyDescent="0.25">
      <c r="A151" s="50"/>
      <c r="L151" s="40">
        <f t="shared" si="10"/>
        <v>0</v>
      </c>
    </row>
    <row r="152" spans="1:12" x14ac:dyDescent="0.25">
      <c r="A152" s="50"/>
      <c r="L152" s="40">
        <f t="shared" si="10"/>
        <v>0</v>
      </c>
    </row>
    <row r="153" spans="1:12" x14ac:dyDescent="0.25">
      <c r="A153" s="50"/>
      <c r="L153" s="40">
        <f t="shared" si="10"/>
        <v>0</v>
      </c>
    </row>
    <row r="154" spans="1:12" x14ac:dyDescent="0.25">
      <c r="A154" s="50"/>
      <c r="L154" s="40">
        <f t="shared" si="10"/>
        <v>0</v>
      </c>
    </row>
    <row r="155" spans="1:12" x14ac:dyDescent="0.25">
      <c r="A155" s="50"/>
      <c r="L155" s="40">
        <f t="shared" si="10"/>
        <v>0</v>
      </c>
    </row>
    <row r="156" spans="1:12" x14ac:dyDescent="0.25">
      <c r="A156" s="50"/>
      <c r="L156" s="40">
        <f t="shared" si="10"/>
        <v>0</v>
      </c>
    </row>
    <row r="157" spans="1:12" x14ac:dyDescent="0.25">
      <c r="A157" s="50"/>
      <c r="L157" s="40">
        <f t="shared" si="10"/>
        <v>0</v>
      </c>
    </row>
    <row r="158" spans="1:12" x14ac:dyDescent="0.25">
      <c r="A158" s="50"/>
      <c r="L158" s="40">
        <f t="shared" si="10"/>
        <v>0</v>
      </c>
    </row>
    <row r="159" spans="1:12" x14ac:dyDescent="0.25">
      <c r="A159" s="50"/>
      <c r="L159" s="40">
        <f t="shared" si="10"/>
        <v>0</v>
      </c>
    </row>
    <row r="160" spans="1:12" x14ac:dyDescent="0.25">
      <c r="A160" s="50"/>
      <c r="L160" s="40">
        <f t="shared" si="10"/>
        <v>0</v>
      </c>
    </row>
    <row r="161" spans="1:12" ht="12" customHeight="1" x14ac:dyDescent="0.25">
      <c r="A161" s="50"/>
      <c r="L161" s="40">
        <f t="shared" si="10"/>
        <v>0</v>
      </c>
    </row>
    <row r="162" spans="1:12" x14ac:dyDescent="0.25">
      <c r="L162" s="40">
        <f t="shared" si="10"/>
        <v>0</v>
      </c>
    </row>
    <row r="163" spans="1:12" x14ac:dyDescent="0.25">
      <c r="L163" s="40">
        <f t="shared" si="10"/>
        <v>0</v>
      </c>
    </row>
    <row r="164" spans="1:12" x14ac:dyDescent="0.25">
      <c r="L164" s="40">
        <f t="shared" si="10"/>
        <v>0</v>
      </c>
    </row>
    <row r="165" spans="1:12" x14ac:dyDescent="0.25">
      <c r="L165" s="40">
        <f t="shared" si="10"/>
        <v>0</v>
      </c>
    </row>
    <row r="166" spans="1:12" x14ac:dyDescent="0.25">
      <c r="L166" s="40">
        <f t="shared" si="10"/>
        <v>0</v>
      </c>
    </row>
    <row r="167" spans="1:12" x14ac:dyDescent="0.25">
      <c r="L167" s="40">
        <f t="shared" si="10"/>
        <v>0</v>
      </c>
    </row>
    <row r="168" spans="1:12" x14ac:dyDescent="0.25">
      <c r="L168" s="40">
        <f t="shared" si="10"/>
        <v>0</v>
      </c>
    </row>
    <row r="169" spans="1:12" x14ac:dyDescent="0.25">
      <c r="L169" s="40">
        <f t="shared" si="10"/>
        <v>0</v>
      </c>
    </row>
    <row r="170" spans="1:12" x14ac:dyDescent="0.25">
      <c r="L170" s="40">
        <f t="shared" si="10"/>
        <v>0</v>
      </c>
    </row>
    <row r="171" spans="1:12" x14ac:dyDescent="0.25">
      <c r="L171" s="40">
        <f t="shared" si="10"/>
        <v>0</v>
      </c>
    </row>
    <row r="172" spans="1:12" x14ac:dyDescent="0.25">
      <c r="L172" s="40">
        <f t="shared" si="10"/>
        <v>0</v>
      </c>
    </row>
    <row r="173" spans="1:12" x14ac:dyDescent="0.25">
      <c r="L173" s="40">
        <f t="shared" si="10"/>
        <v>0</v>
      </c>
    </row>
    <row r="174" spans="1:12" x14ac:dyDescent="0.25">
      <c r="L174" s="40">
        <f t="shared" si="10"/>
        <v>0</v>
      </c>
    </row>
    <row r="175" spans="1:12" x14ac:dyDescent="0.25">
      <c r="L175" s="40">
        <f t="shared" si="10"/>
        <v>0</v>
      </c>
    </row>
    <row r="176" spans="1:12" x14ac:dyDescent="0.25">
      <c r="L176" s="40">
        <f t="shared" si="10"/>
        <v>0</v>
      </c>
    </row>
    <row r="177" spans="12:12" x14ac:dyDescent="0.25">
      <c r="L177" s="40">
        <f t="shared" si="10"/>
        <v>0</v>
      </c>
    </row>
    <row r="178" spans="12:12" x14ac:dyDescent="0.25">
      <c r="L178" s="40">
        <f t="shared" si="10"/>
        <v>0</v>
      </c>
    </row>
    <row r="179" spans="12:12" x14ac:dyDescent="0.25">
      <c r="L179" s="40">
        <f t="shared" si="10"/>
        <v>0</v>
      </c>
    </row>
    <row r="180" spans="12:12" x14ac:dyDescent="0.25">
      <c r="L180" s="40">
        <f t="shared" si="10"/>
        <v>0</v>
      </c>
    </row>
    <row r="181" spans="12:12" x14ac:dyDescent="0.25">
      <c r="L181" s="40">
        <f t="shared" si="10"/>
        <v>0</v>
      </c>
    </row>
    <row r="182" spans="12:12" x14ac:dyDescent="0.25">
      <c r="L182" s="40">
        <f t="shared" si="10"/>
        <v>0</v>
      </c>
    </row>
    <row r="183" spans="12:12" x14ac:dyDescent="0.25">
      <c r="L183" s="40">
        <f t="shared" si="10"/>
        <v>0</v>
      </c>
    </row>
    <row r="184" spans="12:12" x14ac:dyDescent="0.25">
      <c r="L184" s="40">
        <f t="shared" si="10"/>
        <v>0</v>
      </c>
    </row>
    <row r="185" spans="12:12" x14ac:dyDescent="0.25">
      <c r="L185" s="40">
        <f t="shared" si="10"/>
        <v>0</v>
      </c>
    </row>
    <row r="186" spans="12:12" x14ac:dyDescent="0.25">
      <c r="L186" s="40">
        <f t="shared" si="10"/>
        <v>0</v>
      </c>
    </row>
    <row r="187" spans="12:12" x14ac:dyDescent="0.25">
      <c r="L187" s="40">
        <f t="shared" si="10"/>
        <v>0</v>
      </c>
    </row>
    <row r="188" spans="12:12" x14ac:dyDescent="0.25">
      <c r="L188" s="40">
        <f t="shared" si="10"/>
        <v>0</v>
      </c>
    </row>
    <row r="189" spans="12:12" x14ac:dyDescent="0.25">
      <c r="L189" s="40">
        <f t="shared" si="10"/>
        <v>0</v>
      </c>
    </row>
    <row r="190" spans="12:12" x14ac:dyDescent="0.25">
      <c r="L190" s="40">
        <f t="shared" si="10"/>
        <v>0</v>
      </c>
    </row>
    <row r="191" spans="12:12" x14ac:dyDescent="0.25">
      <c r="L191" s="40">
        <f t="shared" si="10"/>
        <v>0</v>
      </c>
    </row>
    <row r="192" spans="12:12" x14ac:dyDescent="0.25">
      <c r="L192" s="40">
        <f t="shared" si="10"/>
        <v>0</v>
      </c>
    </row>
    <row r="193" spans="12:12" x14ac:dyDescent="0.25">
      <c r="L193" s="40">
        <f t="shared" si="10"/>
        <v>0</v>
      </c>
    </row>
    <row r="194" spans="12:12" x14ac:dyDescent="0.25">
      <c r="L194" s="40">
        <f t="shared" si="10"/>
        <v>0</v>
      </c>
    </row>
    <row r="195" spans="12:12" x14ac:dyDescent="0.25">
      <c r="L195" s="40">
        <f t="shared" si="10"/>
        <v>0</v>
      </c>
    </row>
    <row r="196" spans="12:12" x14ac:dyDescent="0.25">
      <c r="L196" s="40">
        <f t="shared" si="10"/>
        <v>0</v>
      </c>
    </row>
    <row r="197" spans="12:12" x14ac:dyDescent="0.25">
      <c r="L197" s="40">
        <f t="shared" si="10"/>
        <v>0</v>
      </c>
    </row>
    <row r="198" spans="12:12" x14ac:dyDescent="0.25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A7" sqref="A7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5" width="9.125" style="3"/>
    <col min="6" max="9" width="9.875" style="3" customWidth="1"/>
    <col min="10" max="11" width="9.875" style="3" hidden="1" customWidth="1"/>
    <col min="12" max="14" width="9.875" style="3" customWidth="1"/>
    <col min="15" max="16" width="9.875" style="3" hidden="1" customWidth="1"/>
    <col min="17" max="18" width="9.875" style="3" customWidth="1"/>
    <col min="19" max="21" width="10.375" style="3" customWidth="1"/>
    <col min="22" max="22" width="14.75" style="3" customWidth="1"/>
    <col min="23" max="23" width="10.75" style="3" customWidth="1"/>
    <col min="24" max="24" width="9.875" style="31" customWidth="1"/>
    <col min="25" max="25" width="14.875" style="36" customWidth="1"/>
    <col min="26" max="26" width="13" style="3" customWidth="1"/>
    <col min="27" max="16384" width="9.125" style="3"/>
  </cols>
  <sheetData>
    <row r="1" spans="1:134" x14ac:dyDescent="0.2">
      <c r="A1" s="2" t="s">
        <v>41</v>
      </c>
    </row>
    <row r="2" spans="1:134" x14ac:dyDescent="0.2">
      <c r="A2" s="4">
        <f>PrReportDate</f>
        <v>37214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0.8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19.867236070381232</v>
      </c>
      <c r="D9" s="22">
        <f ca="1">IF(ISERROR(AVERAGE(OFFSET('Off Peak Curve Sum'!$D$6,1,0,11,1))),0,AVERAGE(OFFSET('Off Peak Curve Sum'!$D$6,1,0,11,1)))</f>
        <v>15.318181818181818</v>
      </c>
      <c r="E9" s="22">
        <f ca="1">IF(ISERROR((SUM(OFFSET('Off Peak Curve Sum'!$D$6,12,0,20,1))+ 11* 'Off Peak Curve Sum'!$D$38)/31), 'Off Peak Curve Sum'!$D$38,(SUM(OFFSET('Off Peak Curve Sum'!$D$6,12,0,20,1))+ 11* 'Off Peak Curve Sum'!$D$38)/31)</f>
        <v>24.416290322580643</v>
      </c>
      <c r="F9" s="23">
        <f t="shared" ref="F9:F15" ca="1" si="4">AVERAGE(D9,E9)</f>
        <v>19.867236070381232</v>
      </c>
      <c r="G9" s="130">
        <f t="shared" ref="G9:G15" si="5">AA9</f>
        <v>28.089000000000002</v>
      </c>
      <c r="H9" s="130">
        <f t="shared" ref="H9:R9" si="6">AB9</f>
        <v>25.768000000000001</v>
      </c>
      <c r="I9" s="130">
        <f t="shared" si="6"/>
        <v>24.484000000000002</v>
      </c>
      <c r="J9" s="130">
        <f t="shared" si="6"/>
        <v>19.733000000000001</v>
      </c>
      <c r="K9" s="130">
        <f t="shared" si="6"/>
        <v>17.516000000000002</v>
      </c>
      <c r="L9" s="130">
        <f t="shared" si="6"/>
        <v>18.333000000000002</v>
      </c>
      <c r="M9" s="130">
        <f t="shared" si="6"/>
        <v>29.637</v>
      </c>
      <c r="N9" s="130">
        <f t="shared" si="6"/>
        <v>32.032000000000004</v>
      </c>
      <c r="O9" s="130">
        <f t="shared" si="6"/>
        <v>29.55</v>
      </c>
      <c r="P9" s="130">
        <f t="shared" si="6"/>
        <v>27.871000000000002</v>
      </c>
      <c r="Q9" s="130">
        <f t="shared" si="6"/>
        <v>24.333000000000002</v>
      </c>
      <c r="R9" s="130">
        <f t="shared" si="6"/>
        <v>28.097000000000001</v>
      </c>
      <c r="S9" s="23">
        <f t="shared" ref="S9:S15" si="7">AVERAGE(AA9:AL9)</f>
        <v>25.453583333333338</v>
      </c>
      <c r="T9" s="23">
        <f t="shared" ref="T9:T15" si="8">AVERAGE(AM9:AX9)</f>
        <v>26.317083333333333</v>
      </c>
      <c r="U9" s="23">
        <f t="shared" ref="U9:U15" si="9">AVERAGE(AY9:ED9)</f>
        <v>27.306416666666667</v>
      </c>
      <c r="V9" s="14"/>
      <c r="W9" s="64">
        <f t="shared" ref="W9:W15" ca="1" si="10">AVERAGE(D9:E9,AA9:ED9)</f>
        <v>26.861104292188756</v>
      </c>
      <c r="X9" s="16"/>
      <c r="Y9" s="39"/>
      <c r="AA9" s="22">
        <f>VLOOKUP(AA$7,'Off Peak Curve Sum'!$A$7:$AG$161,4)</f>
        <v>28.089000000000002</v>
      </c>
      <c r="AB9" s="22">
        <f>VLOOKUP(AB$7,'Off Peak Curve Sum'!$A$7:$AG$161,4)</f>
        <v>25.768000000000001</v>
      </c>
      <c r="AC9" s="22">
        <f>VLOOKUP(AC$7,'Off Peak Curve Sum'!$A$7:$AG$161,4)</f>
        <v>24.484000000000002</v>
      </c>
      <c r="AD9" s="22">
        <f>VLOOKUP(AD$7,'Off Peak Curve Sum'!$A$7:$AG$161,4)</f>
        <v>19.733000000000001</v>
      </c>
      <c r="AE9" s="22">
        <f>VLOOKUP(AE$7,'Off Peak Curve Sum'!$A$7:$AG$161,4)</f>
        <v>17.516000000000002</v>
      </c>
      <c r="AF9" s="22">
        <f>VLOOKUP(AF$7,'Off Peak Curve Sum'!$A$7:$AG$161,4)</f>
        <v>18.333000000000002</v>
      </c>
      <c r="AG9" s="22">
        <f>VLOOKUP(AG$7,'Off Peak Curve Sum'!$A$7:$AG$161,4)</f>
        <v>29.637</v>
      </c>
      <c r="AH9" s="22">
        <f>VLOOKUP(AH$7,'Off Peak Curve Sum'!$A$7:$AG$161,4)</f>
        <v>32.032000000000004</v>
      </c>
      <c r="AI9" s="22">
        <f>VLOOKUP(AI$7,'Off Peak Curve Sum'!$A$7:$AG$161,4)</f>
        <v>29.55</v>
      </c>
      <c r="AJ9" s="22">
        <f>VLOOKUP(AJ$7,'Off Peak Curve Sum'!$A$7:$AG$161,4)</f>
        <v>27.871000000000002</v>
      </c>
      <c r="AK9" s="22">
        <f>VLOOKUP(AK$7,'Off Peak Curve Sum'!$A$7:$AG$161,4)</f>
        <v>24.333000000000002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26.143000000000001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32.935000000000002</v>
      </c>
      <c r="AT9" s="22">
        <f>VLOOKUP(AT$7,'Off Peak Curve Sum'!$A$7:$AG$161,4)</f>
        <v>32.984000000000002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28.548000000000002</v>
      </c>
      <c r="AZ9" s="22">
        <f>VLOOKUP(AZ$7,'Off Peak Curve Sum'!$A$7:$AG$161,4)</f>
        <v>25.714000000000002</v>
      </c>
      <c r="BA9" s="22">
        <f>VLOOKUP(BA$7,'Off Peak Curve Sum'!$A$7:$AG$161,4)</f>
        <v>25.362000000000002</v>
      </c>
      <c r="BB9" s="22">
        <f>VLOOKUP(BB$7,'Off Peak Curve Sum'!$A$7:$AG$161,4)</f>
        <v>23.129000000000001</v>
      </c>
      <c r="BC9" s="22">
        <f>VLOOKUP(BC$7,'Off Peak Curve Sum'!$A$7:$AG$161,4)</f>
        <v>16.981000000000002</v>
      </c>
      <c r="BD9" s="22">
        <f>VLOOKUP(BD$7,'Off Peak Curve Sum'!$A$7:$AG$161,4)</f>
        <v>20.446000000000002</v>
      </c>
      <c r="BE9" s="22">
        <f>VLOOKUP(BE$7,'Off Peak Curve Sum'!$A$7:$AG$161,4)</f>
        <v>31.637</v>
      </c>
      <c r="BF9" s="22">
        <f>VLOOKUP(BF$7,'Off Peak Curve Sum'!$A$7:$AG$161,4)</f>
        <v>31.667000000000002</v>
      </c>
      <c r="BG9" s="22">
        <f>VLOOKUP(BG$7,'Off Peak Curve Sum'!$A$7:$AG$161,4)</f>
        <v>30.736000000000001</v>
      </c>
      <c r="BH9" s="22">
        <f>VLOOKUP(BH$7,'Off Peak Curve Sum'!$A$7:$AG$161,4)</f>
        <v>26.959</v>
      </c>
      <c r="BI9" s="22">
        <f>VLOOKUP(BI$7,'Off Peak Curve Sum'!$A$7:$AG$161,4)</f>
        <v>24.261000000000003</v>
      </c>
      <c r="BJ9" s="22">
        <f>VLOOKUP(BJ$7,'Off Peak Curve Sum'!$A$7:$AG$161,4)</f>
        <v>29.559000000000001</v>
      </c>
      <c r="BK9" s="22">
        <f>VLOOKUP(BK$7,'Off Peak Curve Sum'!$A$7:$AG$161,4)</f>
        <v>28.804000000000002</v>
      </c>
      <c r="BL9" s="22">
        <f>VLOOKUP(BL$7,'Off Peak Curve Sum'!$A$7:$AG$161,4)</f>
        <v>26.486000000000001</v>
      </c>
      <c r="BM9" s="22">
        <f>VLOOKUP(BM$7,'Off Peak Curve Sum'!$A$7:$AG$161,4)</f>
        <v>25.952000000000002</v>
      </c>
      <c r="BN9" s="22">
        <f>VLOOKUP(BN$7,'Off Peak Curve Sum'!$A$7:$AG$161,4)</f>
        <v>23.852</v>
      </c>
      <c r="BO9" s="22">
        <f>VLOOKUP(BO$7,'Off Peak Curve Sum'!$A$7:$AG$161,4)</f>
        <v>18.128</v>
      </c>
      <c r="BP9" s="22">
        <f>VLOOKUP(BP$7,'Off Peak Curve Sum'!$A$7:$AG$161,4)</f>
        <v>21.359000000000002</v>
      </c>
      <c r="BQ9" s="22">
        <f>VLOOKUP(BQ$7,'Off Peak Curve Sum'!$A$7:$AG$161,4)</f>
        <v>31.63</v>
      </c>
      <c r="BR9" s="22">
        <f>VLOOKUP(BR$7,'Off Peak Curve Sum'!$A$7:$AG$161,4)</f>
        <v>32.209000000000003</v>
      </c>
      <c r="BS9" s="22">
        <f>VLOOKUP(BS$7,'Off Peak Curve Sum'!$A$7:$AG$161,4)</f>
        <v>30.875</v>
      </c>
      <c r="BT9" s="22">
        <f>VLOOKUP(BT$7,'Off Peak Curve Sum'!$A$7:$AG$161,4)</f>
        <v>27.394000000000002</v>
      </c>
      <c r="BU9" s="22">
        <f>VLOOKUP(BU$7,'Off Peak Curve Sum'!$A$7:$AG$161,4)</f>
        <v>24.896000000000001</v>
      </c>
      <c r="BV9" s="22">
        <f>VLOOKUP(BV$7,'Off Peak Curve Sum'!$A$7:$AG$161,4)</f>
        <v>29.737000000000002</v>
      </c>
      <c r="BW9" s="22">
        <f>VLOOKUP(BW$7,'Off Peak Curve Sum'!$A$7:$AG$161,4)</f>
        <v>28.978000000000002</v>
      </c>
      <c r="BX9" s="22">
        <f>VLOOKUP(BX$7,'Off Peak Curve Sum'!$A$7:$AG$161,4)</f>
        <v>26.889000000000003</v>
      </c>
      <c r="BY9" s="22">
        <f>VLOOKUP(BY$7,'Off Peak Curve Sum'!$A$7:$AG$161,4)</f>
        <v>26.403000000000002</v>
      </c>
      <c r="BZ9" s="22">
        <f>VLOOKUP(BZ$7,'Off Peak Curve Sum'!$A$7:$AG$161,4)</f>
        <v>24.338000000000001</v>
      </c>
      <c r="CA9" s="22">
        <f>VLOOKUP(CA$7,'Off Peak Curve Sum'!$A$7:$AG$161,4)</f>
        <v>19.533000000000001</v>
      </c>
      <c r="CB9" s="22">
        <f>VLOOKUP(CB$7,'Off Peak Curve Sum'!$A$7:$AG$161,4)</f>
        <v>22.211000000000002</v>
      </c>
      <c r="CC9" s="22">
        <f>VLOOKUP(CC$7,'Off Peak Curve Sum'!$A$7:$AG$161,4)</f>
        <v>31.553000000000001</v>
      </c>
      <c r="CD9" s="22">
        <f>VLOOKUP(CD$7,'Off Peak Curve Sum'!$A$7:$AG$161,4)</f>
        <v>32.114000000000004</v>
      </c>
      <c r="CE9" s="22">
        <f>VLOOKUP(CE$7,'Off Peak Curve Sum'!$A$7:$AG$161,4)</f>
        <v>30.869</v>
      </c>
      <c r="CF9" s="22">
        <f>VLOOKUP(CF$7,'Off Peak Curve Sum'!$A$7:$AG$161,4)</f>
        <v>27.692</v>
      </c>
      <c r="CG9" s="22">
        <f>VLOOKUP(CG$7,'Off Peak Curve Sum'!$A$7:$AG$161,4)</f>
        <v>25.413</v>
      </c>
      <c r="CH9" s="22">
        <f>VLOOKUP(CH$7,'Off Peak Curve Sum'!$A$7:$AG$161,4)</f>
        <v>29.774000000000001</v>
      </c>
      <c r="CI9" s="22">
        <f>VLOOKUP(CI$7,'Off Peak Curve Sum'!$A$7:$AG$161,4)</f>
        <v>29.245000000000001</v>
      </c>
      <c r="CJ9" s="22">
        <f>VLOOKUP(CJ$7,'Off Peak Curve Sum'!$A$7:$AG$161,4)</f>
        <v>27.229000000000003</v>
      </c>
      <c r="CK9" s="22">
        <f>VLOOKUP(CK$7,'Off Peak Curve Sum'!$A$7:$AG$161,4)</f>
        <v>26.793000000000003</v>
      </c>
      <c r="CL9" s="22">
        <f>VLOOKUP(CL$7,'Off Peak Curve Sum'!$A$7:$AG$161,4)</f>
        <v>24.88</v>
      </c>
      <c r="CM9" s="22">
        <f>VLOOKUP(CM$7,'Off Peak Curve Sum'!$A$7:$AG$161,4)</f>
        <v>20.510999999999999</v>
      </c>
      <c r="CN9" s="22">
        <f>VLOOKUP(CN$7,'Off Peak Curve Sum'!$A$7:$AG$161,4)</f>
        <v>22.971</v>
      </c>
      <c r="CO9" s="22">
        <f>VLOOKUP(CO$7,'Off Peak Curve Sum'!$A$7:$AG$161,4)</f>
        <v>31.437000000000001</v>
      </c>
      <c r="CP9" s="22">
        <f>VLOOKUP(CP$7,'Off Peak Curve Sum'!$A$7:$AG$161,4)</f>
        <v>31.961000000000002</v>
      </c>
      <c r="CQ9" s="22">
        <f>VLOOKUP(CQ$7,'Off Peak Curve Sum'!$A$7:$AG$161,4)</f>
        <v>30.707000000000001</v>
      </c>
      <c r="CR9" s="22">
        <f>VLOOKUP(CR$7,'Off Peak Curve Sum'!$A$7:$AG$161,4)</f>
        <v>28.125</v>
      </c>
      <c r="CS9" s="22">
        <f>VLOOKUP(CS$7,'Off Peak Curve Sum'!$A$7:$AG$161,4)</f>
        <v>25.84</v>
      </c>
      <c r="CT9" s="22">
        <f>VLOOKUP(CT$7,'Off Peak Curve Sum'!$A$7:$AG$161,4)</f>
        <v>29.794</v>
      </c>
      <c r="CU9" s="22">
        <f>VLOOKUP(CU$7,'Off Peak Curve Sum'!$A$7:$AG$161,4)</f>
        <v>29.315000000000001</v>
      </c>
      <c r="CV9" s="22">
        <f>VLOOKUP(CV$7,'Off Peak Curve Sum'!$A$7:$AG$161,4)</f>
        <v>27.488</v>
      </c>
      <c r="CW9" s="22">
        <f>VLOOKUP(CW$7,'Off Peak Curve Sum'!$A$7:$AG$161,4)</f>
        <v>26.873000000000001</v>
      </c>
      <c r="CX9" s="22">
        <f>VLOOKUP(CX$7,'Off Peak Curve Sum'!$A$7:$AG$161,4)</f>
        <v>25.433</v>
      </c>
      <c r="CY9" s="22">
        <f>VLOOKUP(CY$7,'Off Peak Curve Sum'!$A$7:$AG$161,4)</f>
        <v>21.223000000000003</v>
      </c>
      <c r="CZ9" s="22">
        <f>VLOOKUP(CZ$7,'Off Peak Curve Sum'!$A$7:$AG$161,4)</f>
        <v>23.295999999999999</v>
      </c>
      <c r="DA9" s="22">
        <f>VLOOKUP(DA$7,'Off Peak Curve Sum'!$A$7:$AG$161,4)</f>
        <v>31.469000000000001</v>
      </c>
      <c r="DB9" s="22">
        <f>VLOOKUP(DB$7,'Off Peak Curve Sum'!$A$7:$AG$161,4)</f>
        <v>31.55</v>
      </c>
      <c r="DC9" s="22">
        <f>VLOOKUP(DC$7,'Off Peak Curve Sum'!$A$7:$AG$161,4)</f>
        <v>30.773000000000003</v>
      </c>
      <c r="DD9" s="22">
        <f>VLOOKUP(DD$7,'Off Peak Curve Sum'!$A$7:$AG$161,4)</f>
        <v>28.305</v>
      </c>
      <c r="DE9" s="22">
        <f>VLOOKUP(DE$7,'Off Peak Curve Sum'!$A$7:$AG$161,4)</f>
        <v>25.927</v>
      </c>
      <c r="DF9" s="22">
        <f>VLOOKUP(DF$7,'Off Peak Curve Sum'!$A$7:$AG$161,4)</f>
        <v>29.896000000000001</v>
      </c>
      <c r="DG9" s="22">
        <f>VLOOKUP(DG$7,'Off Peak Curve Sum'!$A$7:$AG$161,4)</f>
        <v>29.385000000000002</v>
      </c>
      <c r="DH9" s="22">
        <f>VLOOKUP(DH$7,'Off Peak Curve Sum'!$A$7:$AG$161,4)</f>
        <v>27.671000000000003</v>
      </c>
      <c r="DI9" s="22">
        <f>VLOOKUP(DI$7,'Off Peak Curve Sum'!$A$7:$AG$161,4)</f>
        <v>27.129000000000001</v>
      </c>
      <c r="DJ9" s="22">
        <f>VLOOKUP(DJ$7,'Off Peak Curve Sum'!$A$7:$AG$161,4)</f>
        <v>25.822000000000003</v>
      </c>
      <c r="DK9" s="22">
        <f>VLOOKUP(DK$7,'Off Peak Curve Sum'!$A$7:$AG$161,4)</f>
        <v>21.605</v>
      </c>
      <c r="DL9" s="22">
        <f>VLOOKUP(DL$7,'Off Peak Curve Sum'!$A$7:$AG$161,4)</f>
        <v>24.043000000000003</v>
      </c>
      <c r="DM9" s="22">
        <f>VLOOKUP(DM$7,'Off Peak Curve Sum'!$A$7:$AG$161,4)</f>
        <v>31.402000000000001</v>
      </c>
      <c r="DN9" s="22">
        <f>VLOOKUP(DN$7,'Off Peak Curve Sum'!$A$7:$AG$161,4)</f>
        <v>31.479000000000003</v>
      </c>
      <c r="DO9" s="22">
        <f>VLOOKUP(DO$7,'Off Peak Curve Sum'!$A$7:$AG$161,4)</f>
        <v>30.754999999999999</v>
      </c>
      <c r="DP9" s="22">
        <f>VLOOKUP(DP$7,'Off Peak Curve Sum'!$A$7:$AG$161,4)</f>
        <v>28.496000000000002</v>
      </c>
      <c r="DQ9" s="22">
        <f>VLOOKUP(DQ$7,'Off Peak Curve Sum'!$A$7:$AG$161,4)</f>
        <v>26.252000000000002</v>
      </c>
      <c r="DR9" s="22">
        <f>VLOOKUP(DR$7,'Off Peak Curve Sum'!$A$7:$AG$161,4)</f>
        <v>29.96</v>
      </c>
      <c r="DS9" s="22">
        <f>VLOOKUP(DS$7,'Off Peak Curve Sum'!$A$7:$AG$161,4)</f>
        <v>29.31</v>
      </c>
      <c r="DT9" s="22">
        <f>VLOOKUP(DT$7,'Off Peak Curve Sum'!$A$7:$AG$161,4)</f>
        <v>27.9</v>
      </c>
      <c r="DU9" s="22">
        <f>VLOOKUP(DU$7,'Off Peak Curve Sum'!$A$7:$AG$161,4)</f>
        <v>27.59</v>
      </c>
      <c r="DV9" s="22">
        <f>VLOOKUP(DV$7,'Off Peak Curve Sum'!$A$7:$AG$161,4)</f>
        <v>26.191000000000003</v>
      </c>
      <c r="DW9" s="22">
        <f>VLOOKUP(DW$7,'Off Peak Curve Sum'!$A$7:$AG$161,4)</f>
        <v>22.248000000000001</v>
      </c>
      <c r="DX9" s="22">
        <f>VLOOKUP(DX$7,'Off Peak Curve Sum'!$A$7:$AG$161,4)</f>
        <v>24.536000000000001</v>
      </c>
      <c r="DY9" s="22">
        <f>VLOOKUP(DY$7,'Off Peak Curve Sum'!$A$7:$AG$161,4)</f>
        <v>31.355</v>
      </c>
      <c r="DZ9" s="22">
        <f>VLOOKUP(DZ$7,'Off Peak Curve Sum'!$A$7:$AG$161,4)</f>
        <v>31.423000000000002</v>
      </c>
      <c r="EA9" s="22">
        <f>VLOOKUP(EA$7,'Off Peak Curve Sum'!$A$7:$AG$161,4)</f>
        <v>30.758000000000003</v>
      </c>
      <c r="EB9" s="22">
        <f>VLOOKUP(EB$7,'Off Peak Curve Sum'!$A$7:$AG$161,4)</f>
        <v>28.475000000000001</v>
      </c>
      <c r="EC9" s="22">
        <f>VLOOKUP(EC$7,'Off Peak Curve Sum'!$A$7:$AG$161,4)</f>
        <v>26.801000000000002</v>
      </c>
      <c r="ED9" s="22">
        <f>VLOOKUP(ED$7,'Off Peak Curve Sum'!$A$7:$AG$161,4)</f>
        <v>30.024000000000001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20.377011730205279</v>
      </c>
      <c r="D10" s="22">
        <f ca="1">IF(ISERROR(AVERAGE(OFFSET('Off Peak Curve Sum'!$C$6,1,0,11,1))),0,AVERAGE(OFFSET('Off Peak Curve Sum'!$C$6,1,0,11,1)))</f>
        <v>16.363636363636363</v>
      </c>
      <c r="E10" s="22">
        <f ca="1">IF(ISERROR((SUM(OFFSET('Off Peak Curve Sum'!$C$6,12,0,20,1))+ 11* 'Off Peak Curve Sum'!$C$38)/31), 'Off Peak Curve Sum'!$C$38,(SUM(OFFSET('Off Peak Curve Sum'!$C$6,12,0,20,1))+ 11* 'Off Peak Curve Sum'!$C$38)/31)</f>
        <v>24.390387096774194</v>
      </c>
      <c r="F10" s="23">
        <f t="shared" ca="1" si="4"/>
        <v>20.377011730205279</v>
      </c>
      <c r="G10" s="131">
        <f t="shared" si="5"/>
        <v>27.427</v>
      </c>
      <c r="H10" s="131">
        <f t="shared" ref="H10:R15" si="11">AB10</f>
        <v>25.146000000000001</v>
      </c>
      <c r="I10" s="131">
        <f t="shared" si="11"/>
        <v>25.145</v>
      </c>
      <c r="J10" s="131">
        <f t="shared" si="11"/>
        <v>20.6</v>
      </c>
      <c r="K10" s="131">
        <f t="shared" si="11"/>
        <v>18.895</v>
      </c>
      <c r="L10" s="131">
        <f t="shared" si="11"/>
        <v>19.708000000000002</v>
      </c>
      <c r="M10" s="131">
        <f t="shared" si="11"/>
        <v>30.895</v>
      </c>
      <c r="N10" s="131">
        <f t="shared" si="11"/>
        <v>33.435000000000002</v>
      </c>
      <c r="O10" s="131">
        <f t="shared" si="11"/>
        <v>30.6</v>
      </c>
      <c r="P10" s="131">
        <f t="shared" si="11"/>
        <v>29.565000000000001</v>
      </c>
      <c r="Q10" s="131">
        <f t="shared" si="11"/>
        <v>22.75</v>
      </c>
      <c r="R10" s="131">
        <f t="shared" si="11"/>
        <v>26.565000000000001</v>
      </c>
      <c r="S10" s="23">
        <f t="shared" si="7"/>
        <v>25.894250000000003</v>
      </c>
      <c r="T10" s="23">
        <f t="shared" si="8"/>
        <v>27.834416666666666</v>
      </c>
      <c r="U10" s="23">
        <f t="shared" si="9"/>
        <v>29.337904761904763</v>
      </c>
      <c r="V10" s="71"/>
      <c r="W10" s="74">
        <f t="shared" ca="1" si="10"/>
        <v>28.635291122367377</v>
      </c>
      <c r="X10" s="16"/>
      <c r="Y10" s="39"/>
      <c r="AA10" s="25">
        <f>VLOOKUP(AA$7,'Off Peak Curve Sum'!$A$7:$AG$161,3)</f>
        <v>27.427</v>
      </c>
      <c r="AB10" s="25">
        <f>VLOOKUP(AB$7,'Off Peak Curve Sum'!$A$7:$AG$161,3)</f>
        <v>25.146000000000001</v>
      </c>
      <c r="AC10" s="25">
        <f>VLOOKUP(AC$7,'Off Peak Curve Sum'!$A$7:$AG$161,3)</f>
        <v>25.145</v>
      </c>
      <c r="AD10" s="25">
        <f>VLOOKUP(AD$7,'Off Peak Curve Sum'!$A$7:$AG$161,3)</f>
        <v>20.6</v>
      </c>
      <c r="AE10" s="25">
        <f>VLOOKUP(AE$7,'Off Peak Curve Sum'!$A$7:$AG$161,3)</f>
        <v>18.895</v>
      </c>
      <c r="AF10" s="25">
        <f>VLOOKUP(AF$7,'Off Peak Curve Sum'!$A$7:$AG$161,3)</f>
        <v>19.708000000000002</v>
      </c>
      <c r="AG10" s="25">
        <f>VLOOKUP(AG$7,'Off Peak Curve Sum'!$A$7:$AG$161,3)</f>
        <v>30.895</v>
      </c>
      <c r="AH10" s="25">
        <f>VLOOKUP(AH$7,'Off Peak Curve Sum'!$A$7:$AG$161,3)</f>
        <v>33.435000000000002</v>
      </c>
      <c r="AI10" s="25">
        <f>VLOOKUP(AI$7,'Off Peak Curve Sum'!$A$7:$AG$161,3)</f>
        <v>30.6</v>
      </c>
      <c r="AJ10" s="25">
        <f>VLOOKUP(AJ$7,'Off Peak Curve Sum'!$A$7:$AG$161,3)</f>
        <v>29.565000000000001</v>
      </c>
      <c r="AK10" s="25">
        <f>VLOOKUP(AK$7,'Off Peak Curve Sum'!$A$7:$AG$161,3)</f>
        <v>22.75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25.661000000000001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34.492000000000004</v>
      </c>
      <c r="AT10" s="25">
        <f>VLOOKUP(AT$7,'Off Peak Curve Sum'!$A$7:$AG$161,3)</f>
        <v>34.584000000000003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27.729000000000003</v>
      </c>
      <c r="AZ10" s="25">
        <f>VLOOKUP(AZ$7,'Off Peak Curve Sum'!$A$7:$AG$161,3)</f>
        <v>25.622</v>
      </c>
      <c r="BA10" s="25">
        <f>VLOOKUP(BA$7,'Off Peak Curve Sum'!$A$7:$AG$161,3)</f>
        <v>25.954000000000001</v>
      </c>
      <c r="BB10" s="25">
        <f>VLOOKUP(BB$7,'Off Peak Curve Sum'!$A$7:$AG$161,3)</f>
        <v>25.172000000000001</v>
      </c>
      <c r="BC10" s="25">
        <f>VLOOKUP(BC$7,'Off Peak Curve Sum'!$A$7:$AG$161,3)</f>
        <v>19.823</v>
      </c>
      <c r="BD10" s="25">
        <f>VLOOKUP(BD$7,'Off Peak Curve Sum'!$A$7:$AG$161,3)</f>
        <v>23.724</v>
      </c>
      <c r="BE10" s="25">
        <f>VLOOKUP(BE$7,'Off Peak Curve Sum'!$A$7:$AG$161,3)</f>
        <v>33.161999999999999</v>
      </c>
      <c r="BF10" s="25">
        <f>VLOOKUP(BF$7,'Off Peak Curve Sum'!$A$7:$AG$161,3)</f>
        <v>33.216000000000001</v>
      </c>
      <c r="BG10" s="25">
        <f>VLOOKUP(BG$7,'Off Peak Curve Sum'!$A$7:$AG$161,3)</f>
        <v>32.154000000000003</v>
      </c>
      <c r="BH10" s="25">
        <f>VLOOKUP(BH$7,'Off Peak Curve Sum'!$A$7:$AG$161,3)</f>
        <v>28.752000000000002</v>
      </c>
      <c r="BI10" s="25">
        <f>VLOOKUP(BI$7,'Off Peak Curve Sum'!$A$7:$AG$161,3)</f>
        <v>26.256</v>
      </c>
      <c r="BJ10" s="25">
        <f>VLOOKUP(BJ$7,'Off Peak Curve Sum'!$A$7:$AG$161,3)</f>
        <v>31.531000000000002</v>
      </c>
      <c r="BK10" s="25">
        <f>VLOOKUP(BK$7,'Off Peak Curve Sum'!$A$7:$AG$161,3)</f>
        <v>27.895</v>
      </c>
      <c r="BL10" s="25">
        <f>VLOOKUP(BL$7,'Off Peak Curve Sum'!$A$7:$AG$161,3)</f>
        <v>26.376000000000001</v>
      </c>
      <c r="BM10" s="25">
        <f>VLOOKUP(BM$7,'Off Peak Curve Sum'!$A$7:$AG$161,3)</f>
        <v>26.462</v>
      </c>
      <c r="BN10" s="25">
        <f>VLOOKUP(BN$7,'Off Peak Curve Sum'!$A$7:$AG$161,3)</f>
        <v>25.733000000000001</v>
      </c>
      <c r="BO10" s="25">
        <f>VLOOKUP(BO$7,'Off Peak Curve Sum'!$A$7:$AG$161,3)</f>
        <v>20.763999999999999</v>
      </c>
      <c r="BP10" s="25">
        <f>VLOOKUP(BP$7,'Off Peak Curve Sum'!$A$7:$AG$161,3)</f>
        <v>24.405000000000001</v>
      </c>
      <c r="BQ10" s="25">
        <f>VLOOKUP(BQ$7,'Off Peak Curve Sum'!$A$7:$AG$161,3)</f>
        <v>32.944000000000003</v>
      </c>
      <c r="BR10" s="25">
        <f>VLOOKUP(BR$7,'Off Peak Curve Sum'!$A$7:$AG$161,3)</f>
        <v>33.68</v>
      </c>
      <c r="BS10" s="25">
        <f>VLOOKUP(BS$7,'Off Peak Curve Sum'!$A$7:$AG$161,3)</f>
        <v>32.198</v>
      </c>
      <c r="BT10" s="25">
        <f>VLOOKUP(BT$7,'Off Peak Curve Sum'!$A$7:$AG$161,3)</f>
        <v>29.048000000000002</v>
      </c>
      <c r="BU10" s="25">
        <f>VLOOKUP(BU$7,'Off Peak Curve Sum'!$A$7:$AG$161,3)</f>
        <v>26.745000000000001</v>
      </c>
      <c r="BV10" s="25">
        <f>VLOOKUP(BV$7,'Off Peak Curve Sum'!$A$7:$AG$161,3)</f>
        <v>31.567</v>
      </c>
      <c r="BW10" s="25">
        <f>VLOOKUP(BW$7,'Off Peak Curve Sum'!$A$7:$AG$161,3)</f>
        <v>28.161000000000001</v>
      </c>
      <c r="BX10" s="25">
        <f>VLOOKUP(BX$7,'Off Peak Curve Sum'!$A$7:$AG$161,3)</f>
        <v>26.841000000000001</v>
      </c>
      <c r="BY10" s="25">
        <f>VLOOKUP(BY$7,'Off Peak Curve Sum'!$A$7:$AG$161,3)</f>
        <v>26.934000000000001</v>
      </c>
      <c r="BZ10" s="25">
        <f>VLOOKUP(BZ$7,'Off Peak Curve Sum'!$A$7:$AG$161,3)</f>
        <v>26.096</v>
      </c>
      <c r="CA10" s="25">
        <f>VLOOKUP(CA$7,'Off Peak Curve Sum'!$A$7:$AG$161,3)</f>
        <v>22.023</v>
      </c>
      <c r="CB10" s="25">
        <f>VLOOKUP(CB$7,'Off Peak Curve Sum'!$A$7:$AG$161,3)</f>
        <v>25.092000000000002</v>
      </c>
      <c r="CC10" s="25">
        <f>VLOOKUP(CC$7,'Off Peak Curve Sum'!$A$7:$AG$161,3)</f>
        <v>32.862000000000002</v>
      </c>
      <c r="CD10" s="25">
        <f>VLOOKUP(CD$7,'Off Peak Curve Sum'!$A$7:$AG$161,3)</f>
        <v>33.575000000000003</v>
      </c>
      <c r="CE10" s="25">
        <f>VLOOKUP(CE$7,'Off Peak Curve Sum'!$A$7:$AG$161,3)</f>
        <v>32.219000000000001</v>
      </c>
      <c r="CF10" s="25">
        <f>VLOOKUP(CF$7,'Off Peak Curve Sum'!$A$7:$AG$161,3)</f>
        <v>29.36</v>
      </c>
      <c r="CG10" s="25">
        <f>VLOOKUP(CG$7,'Off Peak Curve Sum'!$A$7:$AG$161,3)</f>
        <v>27.277000000000001</v>
      </c>
      <c r="CH10" s="25">
        <f>VLOOKUP(CH$7,'Off Peak Curve Sum'!$A$7:$AG$161,3)</f>
        <v>31.667000000000002</v>
      </c>
      <c r="CI10" s="25">
        <f>VLOOKUP(CI$7,'Off Peak Curve Sum'!$A$7:$AG$161,3)</f>
        <v>28.605</v>
      </c>
      <c r="CJ10" s="25">
        <f>VLOOKUP(CJ$7,'Off Peak Curve Sum'!$A$7:$AG$161,3)</f>
        <v>27.266000000000002</v>
      </c>
      <c r="CK10" s="25">
        <f>VLOOKUP(CK$7,'Off Peak Curve Sum'!$A$7:$AG$161,3)</f>
        <v>27.4</v>
      </c>
      <c r="CL10" s="25">
        <f>VLOOKUP(CL$7,'Off Peak Curve Sum'!$A$7:$AG$161,3)</f>
        <v>26.639000000000003</v>
      </c>
      <c r="CM10" s="25">
        <f>VLOOKUP(CM$7,'Off Peak Curve Sum'!$A$7:$AG$161,3)</f>
        <v>22.956</v>
      </c>
      <c r="CN10" s="25">
        <f>VLOOKUP(CN$7,'Off Peak Curve Sum'!$A$7:$AG$161,3)</f>
        <v>25.819000000000003</v>
      </c>
      <c r="CO10" s="25">
        <f>VLOOKUP(CO$7,'Off Peak Curve Sum'!$A$7:$AG$161,3)</f>
        <v>32.905999999999999</v>
      </c>
      <c r="CP10" s="25">
        <f>VLOOKUP(CP$7,'Off Peak Curve Sum'!$A$7:$AG$161,3)</f>
        <v>33.643999999999998</v>
      </c>
      <c r="CQ10" s="25">
        <f>VLOOKUP(CQ$7,'Off Peak Curve Sum'!$A$7:$AG$161,3)</f>
        <v>32.265999999999998</v>
      </c>
      <c r="CR10" s="25">
        <f>VLOOKUP(CR$7,'Off Peak Curve Sum'!$A$7:$AG$161,3)</f>
        <v>30.04</v>
      </c>
      <c r="CS10" s="25">
        <f>VLOOKUP(CS$7,'Off Peak Curve Sum'!$A$7:$AG$161,3)</f>
        <v>27.969000000000001</v>
      </c>
      <c r="CT10" s="25">
        <f>VLOOKUP(CT$7,'Off Peak Curve Sum'!$A$7:$AG$161,3)</f>
        <v>32.020000000000003</v>
      </c>
      <c r="CU10" s="25">
        <f>VLOOKUP(CU$7,'Off Peak Curve Sum'!$A$7:$AG$161,3)</f>
        <v>29.405000000000001</v>
      </c>
      <c r="CV10" s="25">
        <f>VLOOKUP(CV$7,'Off Peak Curve Sum'!$A$7:$AG$161,3)</f>
        <v>28.187000000000001</v>
      </c>
      <c r="CW10" s="25">
        <f>VLOOKUP(CW$7,'Off Peak Curve Sum'!$A$7:$AG$161,3)</f>
        <v>28.057000000000002</v>
      </c>
      <c r="CX10" s="25">
        <f>VLOOKUP(CX$7,'Off Peak Curve Sum'!$A$7:$AG$161,3)</f>
        <v>27.743000000000002</v>
      </c>
      <c r="CY10" s="25">
        <f>VLOOKUP(CY$7,'Off Peak Curve Sum'!$A$7:$AG$161,3)</f>
        <v>24.087</v>
      </c>
      <c r="CZ10" s="25">
        <f>VLOOKUP(CZ$7,'Off Peak Curve Sum'!$A$7:$AG$161,3)</f>
        <v>26.588000000000001</v>
      </c>
      <c r="DA10" s="25">
        <f>VLOOKUP(DA$7,'Off Peak Curve Sum'!$A$7:$AG$161,3)</f>
        <v>33.698999999999998</v>
      </c>
      <c r="DB10" s="25">
        <f>VLOOKUP(DB$7,'Off Peak Curve Sum'!$A$7:$AG$161,3)</f>
        <v>33.875</v>
      </c>
      <c r="DC10" s="25">
        <f>VLOOKUP(DC$7,'Off Peak Curve Sum'!$A$7:$AG$161,3)</f>
        <v>33.047000000000004</v>
      </c>
      <c r="DD10" s="25">
        <f>VLOOKUP(DD$7,'Off Peak Curve Sum'!$A$7:$AG$161,3)</f>
        <v>30.794</v>
      </c>
      <c r="DE10" s="25">
        <f>VLOOKUP(DE$7,'Off Peak Curve Sum'!$A$7:$AG$161,3)</f>
        <v>28.656000000000002</v>
      </c>
      <c r="DF10" s="25">
        <f>VLOOKUP(DF$7,'Off Peak Curve Sum'!$A$7:$AG$161,3)</f>
        <v>32.706000000000003</v>
      </c>
      <c r="DG10" s="25">
        <f>VLOOKUP(DG$7,'Off Peak Curve Sum'!$A$7:$AG$161,3)</f>
        <v>30.021000000000001</v>
      </c>
      <c r="DH10" s="25">
        <f>VLOOKUP(DH$7,'Off Peak Curve Sum'!$A$7:$AG$161,3)</f>
        <v>28.879000000000001</v>
      </c>
      <c r="DI10" s="25">
        <f>VLOOKUP(DI$7,'Off Peak Curve Sum'!$A$7:$AG$161,3)</f>
        <v>28.832000000000001</v>
      </c>
      <c r="DJ10" s="25">
        <f>VLOOKUP(DJ$7,'Off Peak Curve Sum'!$A$7:$AG$161,3)</f>
        <v>28.57</v>
      </c>
      <c r="DK10" s="25">
        <f>VLOOKUP(DK$7,'Off Peak Curve Sum'!$A$7:$AG$161,3)</f>
        <v>24.881</v>
      </c>
      <c r="DL10" s="25">
        <f>VLOOKUP(DL$7,'Off Peak Curve Sum'!$A$7:$AG$161,3)</f>
        <v>27.741</v>
      </c>
      <c r="DM10" s="25">
        <f>VLOOKUP(DM$7,'Off Peak Curve Sum'!$A$7:$AG$161,3)</f>
        <v>34.299999999999997</v>
      </c>
      <c r="DN10" s="25">
        <f>VLOOKUP(DN$7,'Off Peak Curve Sum'!$A$7:$AG$161,3)</f>
        <v>34.512999999999998</v>
      </c>
      <c r="DO10" s="25">
        <f>VLOOKUP(DO$7,'Off Peak Curve Sum'!$A$7:$AG$161,3)</f>
        <v>33.762</v>
      </c>
      <c r="DP10" s="25">
        <f>VLOOKUP(DP$7,'Off Peak Curve Sum'!$A$7:$AG$161,3)</f>
        <v>31.668000000000003</v>
      </c>
      <c r="DQ10" s="25">
        <f>VLOOKUP(DQ$7,'Off Peak Curve Sum'!$A$7:$AG$161,3)</f>
        <v>29.684000000000001</v>
      </c>
      <c r="DR10" s="25">
        <f>VLOOKUP(DR$7,'Off Peak Curve Sum'!$A$7:$AG$161,3)</f>
        <v>33.544000000000004</v>
      </c>
      <c r="DS10" s="25">
        <f>VLOOKUP(DS$7,'Off Peak Curve Sum'!$A$7:$AG$161,3)</f>
        <v>31.016000000000002</v>
      </c>
      <c r="DT10" s="25">
        <f>VLOOKUP(DT$7,'Off Peak Curve Sum'!$A$7:$AG$161,3)</f>
        <v>30.101000000000003</v>
      </c>
      <c r="DU10" s="25">
        <f>VLOOKUP(DU$7,'Off Peak Curve Sum'!$A$7:$AG$161,3)</f>
        <v>30.264000000000003</v>
      </c>
      <c r="DV10" s="25">
        <f>VLOOKUP(DV$7,'Off Peak Curve Sum'!$A$7:$AG$161,3)</f>
        <v>29.817</v>
      </c>
      <c r="DW10" s="25">
        <f>VLOOKUP(DW$7,'Off Peak Curve Sum'!$A$7:$AG$161,3)</f>
        <v>26.331</v>
      </c>
      <c r="DX10" s="25">
        <f>VLOOKUP(DX$7,'Off Peak Curve Sum'!$A$7:$AG$161,3)</f>
        <v>29.039000000000001</v>
      </c>
      <c r="DY10" s="25">
        <f>VLOOKUP(DY$7,'Off Peak Curve Sum'!$A$7:$AG$161,3)</f>
        <v>35.32</v>
      </c>
      <c r="DZ10" s="25">
        <f>VLOOKUP(DZ$7,'Off Peak Curve Sum'!$A$7:$AG$161,3)</f>
        <v>35.534999999999997</v>
      </c>
      <c r="EA10" s="25">
        <f>VLOOKUP(EA$7,'Off Peak Curve Sum'!$A$7:$AG$161,3)</f>
        <v>34.805</v>
      </c>
      <c r="EB10" s="25">
        <f>VLOOKUP(EB$7,'Off Peak Curve Sum'!$A$7:$AG$161,3)</f>
        <v>32.655999999999999</v>
      </c>
      <c r="EC10" s="25">
        <f>VLOOKUP(EC$7,'Off Peak Curve Sum'!$A$7:$AG$161,3)</f>
        <v>31.103000000000002</v>
      </c>
      <c r="ED10" s="25">
        <f>VLOOKUP(ED$7,'Off Peak Curve Sum'!$A$7:$AG$161,3)</f>
        <v>34.609000000000002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22.505696480938415</v>
      </c>
      <c r="D11" s="22">
        <f ca="1">IF(ISERROR(AVERAGE(OFFSET('Off Peak Curve Sum'!$E$6,1,0,11,1))),0,AVERAGE(OFFSET('Off Peak Curve Sum'!$E$6,1,0,11,1)))</f>
        <v>18.09090909090909</v>
      </c>
      <c r="E11" s="22">
        <f ca="1">IF(ISERROR((SUM(OFFSET('Off Peak Curve Sum'!$E$6,12,0,20,1))+ 11* 'Off Peak Curve Sum'!$E$38)/31), 'Off Peak Curve Sum'!$E$38,(SUM(OFFSET('Off Peak Curve Sum'!$E$6,12,0,20,1))+ 11* 'Off Peak Curve Sum'!$E$38)/31)</f>
        <v>26.92048387096774</v>
      </c>
      <c r="F11" s="23">
        <f t="shared" ca="1" si="4"/>
        <v>22.505696480938415</v>
      </c>
      <c r="G11" s="131">
        <f t="shared" si="5"/>
        <v>27.972000000000001</v>
      </c>
      <c r="H11" s="131">
        <f t="shared" si="11"/>
        <v>27.471</v>
      </c>
      <c r="I11" s="131">
        <f t="shared" si="11"/>
        <v>27.048000000000002</v>
      </c>
      <c r="J11" s="131">
        <f t="shared" si="11"/>
        <v>24.55</v>
      </c>
      <c r="K11" s="131">
        <f t="shared" si="11"/>
        <v>27.101000000000003</v>
      </c>
      <c r="L11" s="131">
        <f t="shared" si="11"/>
        <v>28.729000000000003</v>
      </c>
      <c r="M11" s="131">
        <f t="shared" si="11"/>
        <v>30.258000000000003</v>
      </c>
      <c r="N11" s="131">
        <f t="shared" si="11"/>
        <v>31.234000000000002</v>
      </c>
      <c r="O11" s="131">
        <f t="shared" si="11"/>
        <v>30.2</v>
      </c>
      <c r="P11" s="131">
        <f t="shared" si="11"/>
        <v>27.29</v>
      </c>
      <c r="Q11" s="131">
        <f t="shared" si="11"/>
        <v>28.313000000000002</v>
      </c>
      <c r="R11" s="131">
        <f t="shared" si="11"/>
        <v>30.419</v>
      </c>
      <c r="S11" s="23">
        <f t="shared" si="7"/>
        <v>28.38208333333333</v>
      </c>
      <c r="T11" s="23">
        <f t="shared" si="8"/>
        <v>28.031833333333335</v>
      </c>
      <c r="U11" s="23">
        <f t="shared" si="9"/>
        <v>28.581297619047632</v>
      </c>
      <c r="V11" s="71"/>
      <c r="W11" s="74">
        <f t="shared" ca="1" si="10"/>
        <v>28.389158117835258</v>
      </c>
      <c r="X11" s="16"/>
      <c r="Y11" s="39"/>
      <c r="AA11" s="25">
        <f>VLOOKUP(AA$7,'Off Peak Curve Sum'!$A$7:$AG$161,5)</f>
        <v>27.972000000000001</v>
      </c>
      <c r="AB11" s="25">
        <f>VLOOKUP(AB$7,'Off Peak Curve Sum'!$A$7:$AG$161,5)</f>
        <v>27.471</v>
      </c>
      <c r="AC11" s="25">
        <f>VLOOKUP(AC$7,'Off Peak Curve Sum'!$A$7:$AG$161,5)</f>
        <v>27.048000000000002</v>
      </c>
      <c r="AD11" s="25">
        <f>VLOOKUP(AD$7,'Off Peak Curve Sum'!$A$7:$AG$161,5)</f>
        <v>24.55</v>
      </c>
      <c r="AE11" s="25">
        <f>VLOOKUP(AE$7,'Off Peak Curve Sum'!$A$7:$AG$161,5)</f>
        <v>27.101000000000003</v>
      </c>
      <c r="AF11" s="25">
        <f>VLOOKUP(AF$7,'Off Peak Curve Sum'!$A$7:$AG$161,5)</f>
        <v>28.729000000000003</v>
      </c>
      <c r="AG11" s="25">
        <f>VLOOKUP(AG$7,'Off Peak Curve Sum'!$A$7:$AG$161,5)</f>
        <v>30.258000000000003</v>
      </c>
      <c r="AH11" s="25">
        <f>VLOOKUP(AH$7,'Off Peak Curve Sum'!$A$7:$AG$161,5)</f>
        <v>31.234000000000002</v>
      </c>
      <c r="AI11" s="25">
        <f>VLOOKUP(AI$7,'Off Peak Curve Sum'!$A$7:$AG$161,5)</f>
        <v>30.2</v>
      </c>
      <c r="AJ11" s="25">
        <f>VLOOKUP(AJ$7,'Off Peak Curve Sum'!$A$7:$AG$161,5)</f>
        <v>27.29</v>
      </c>
      <c r="AK11" s="25">
        <f>VLOOKUP(AK$7,'Off Peak Curve Sum'!$A$7:$AG$161,5)</f>
        <v>28.313000000000002</v>
      </c>
      <c r="AL11" s="25">
        <f>VLOOKUP(AL$7,'Off Peak Curve Sum'!$A$7:$AG$161,5)</f>
        <v>30.419</v>
      </c>
      <c r="AM11" s="25">
        <f>VLOOKUP(AM$7,'Off Peak Curve Sum'!$A$7:$AG$161,5)</f>
        <v>29.125</v>
      </c>
      <c r="AN11" s="25">
        <f>VLOOKUP(AN$7,'Off Peak Curve Sum'!$A$7:$AG$161,5)</f>
        <v>27.375</v>
      </c>
      <c r="AO11" s="25">
        <f>VLOOKUP(AO$7,'Off Peak Curve Sum'!$A$7:$AG$161,5)</f>
        <v>26.456</v>
      </c>
      <c r="AP11" s="25">
        <f>VLOOKUP(AP$7,'Off Peak Curve Sum'!$A$7:$AG$161,5)</f>
        <v>25.05</v>
      </c>
      <c r="AQ11" s="25">
        <f>VLOOKUP(AQ$7,'Off Peak Curve Sum'!$A$7:$AG$161,5)</f>
        <v>25.827000000000002</v>
      </c>
      <c r="AR11" s="25">
        <f>VLOOKUP(AR$7,'Off Peak Curve Sum'!$A$7:$AG$161,5)</f>
        <v>27.563000000000002</v>
      </c>
      <c r="AS11" s="25">
        <f>VLOOKUP(AS$7,'Off Peak Curve Sum'!$A$7:$AG$161,5)</f>
        <v>30.343</v>
      </c>
      <c r="AT11" s="25">
        <f>VLOOKUP(AT$7,'Off Peak Curve Sum'!$A$7:$AG$161,5)</f>
        <v>30.27</v>
      </c>
      <c r="AU11" s="25">
        <f>VLOOKUP(AU$7,'Off Peak Curve Sum'!$A$7:$AG$161,5)</f>
        <v>29.396000000000001</v>
      </c>
      <c r="AV11" s="25">
        <f>VLOOKUP(AV$7,'Off Peak Curve Sum'!$A$7:$AG$161,5)</f>
        <v>28.258000000000003</v>
      </c>
      <c r="AW11" s="25">
        <f>VLOOKUP(AW$7,'Off Peak Curve Sum'!$A$7:$AG$161,5)</f>
        <v>27.175000000000001</v>
      </c>
      <c r="AX11" s="25">
        <f>VLOOKUP(AX$7,'Off Peak Curve Sum'!$A$7:$AG$161,5)</f>
        <v>29.544</v>
      </c>
      <c r="AY11" s="25">
        <f>VLOOKUP(AY$7,'Off Peak Curve Sum'!$A$7:$AG$161,5)</f>
        <v>29.21</v>
      </c>
      <c r="AZ11" s="25">
        <f>VLOOKUP(AZ$7,'Off Peak Curve Sum'!$A$7:$AG$161,5)</f>
        <v>27.32</v>
      </c>
      <c r="BA11" s="25">
        <f>VLOOKUP(BA$7,'Off Peak Curve Sum'!$A$7:$AG$161,5)</f>
        <v>26.661000000000001</v>
      </c>
      <c r="BB11" s="25">
        <f>VLOOKUP(BB$7,'Off Peak Curve Sum'!$A$7:$AG$161,5)</f>
        <v>25.137</v>
      </c>
      <c r="BC11" s="25">
        <f>VLOOKUP(BC$7,'Off Peak Curve Sum'!$A$7:$AG$161,5)</f>
        <v>25.812000000000001</v>
      </c>
      <c r="BD11" s="25">
        <f>VLOOKUP(BD$7,'Off Peak Curve Sum'!$A$7:$AG$161,5)</f>
        <v>27.854000000000003</v>
      </c>
      <c r="BE11" s="25">
        <f>VLOOKUP(BE$7,'Off Peak Curve Sum'!$A$7:$AG$161,5)</f>
        <v>30.442</v>
      </c>
      <c r="BF11" s="25">
        <f>VLOOKUP(BF$7,'Off Peak Curve Sum'!$A$7:$AG$161,5)</f>
        <v>30.35</v>
      </c>
      <c r="BG11" s="25">
        <f>VLOOKUP(BG$7,'Off Peak Curve Sum'!$A$7:$AG$161,5)</f>
        <v>29.488000000000003</v>
      </c>
      <c r="BH11" s="25">
        <f>VLOOKUP(BH$7,'Off Peak Curve Sum'!$A$7:$AG$161,5)</f>
        <v>28.306000000000001</v>
      </c>
      <c r="BI11" s="25">
        <f>VLOOKUP(BI$7,'Off Peak Curve Sum'!$A$7:$AG$161,5)</f>
        <v>27.446000000000002</v>
      </c>
      <c r="BJ11" s="25">
        <f>VLOOKUP(BJ$7,'Off Peak Curve Sum'!$A$7:$AG$161,5)</f>
        <v>29.648</v>
      </c>
      <c r="BK11" s="25">
        <f>VLOOKUP(BK$7,'Off Peak Curve Sum'!$A$7:$AG$161,5)</f>
        <v>29.189</v>
      </c>
      <c r="BL11" s="25">
        <f>VLOOKUP(BL$7,'Off Peak Curve Sum'!$A$7:$AG$161,5)</f>
        <v>27.581000000000003</v>
      </c>
      <c r="BM11" s="25">
        <f>VLOOKUP(BM$7,'Off Peak Curve Sum'!$A$7:$AG$161,5)</f>
        <v>26.774999999999999</v>
      </c>
      <c r="BN11" s="25">
        <f>VLOOKUP(BN$7,'Off Peak Curve Sum'!$A$7:$AG$161,5)</f>
        <v>25.243000000000002</v>
      </c>
      <c r="BO11" s="25">
        <f>VLOOKUP(BO$7,'Off Peak Curve Sum'!$A$7:$AG$161,5)</f>
        <v>25.919</v>
      </c>
      <c r="BP11" s="25">
        <f>VLOOKUP(BP$7,'Off Peak Curve Sum'!$A$7:$AG$161,5)</f>
        <v>27.965</v>
      </c>
      <c r="BQ11" s="25">
        <f>VLOOKUP(BQ$7,'Off Peak Curve Sum'!$A$7:$AG$161,5)</f>
        <v>30.099</v>
      </c>
      <c r="BR11" s="25">
        <f>VLOOKUP(BR$7,'Off Peak Curve Sum'!$A$7:$AG$161,5)</f>
        <v>31.249000000000002</v>
      </c>
      <c r="BS11" s="25">
        <f>VLOOKUP(BS$7,'Off Peak Curve Sum'!$A$7:$AG$161,5)</f>
        <v>29.596</v>
      </c>
      <c r="BT11" s="25">
        <f>VLOOKUP(BT$7,'Off Peak Curve Sum'!$A$7:$AG$161,5)</f>
        <v>28.419</v>
      </c>
      <c r="BU11" s="25">
        <f>VLOOKUP(BU$7,'Off Peak Curve Sum'!$A$7:$AG$161,5)</f>
        <v>27.568000000000001</v>
      </c>
      <c r="BV11" s="25">
        <f>VLOOKUP(BV$7,'Off Peak Curve Sum'!$A$7:$AG$161,5)</f>
        <v>29.783000000000001</v>
      </c>
      <c r="BW11" s="25">
        <f>VLOOKUP(BW$7,'Off Peak Curve Sum'!$A$7:$AG$161,5)</f>
        <v>29.313000000000002</v>
      </c>
      <c r="BX11" s="25">
        <f>VLOOKUP(BX$7,'Off Peak Curve Sum'!$A$7:$AG$161,5)</f>
        <v>27.701000000000001</v>
      </c>
      <c r="BY11" s="25">
        <f>VLOOKUP(BY$7,'Off Peak Curve Sum'!$A$7:$AG$161,5)</f>
        <v>26.901</v>
      </c>
      <c r="BZ11" s="25">
        <f>VLOOKUP(BZ$7,'Off Peak Curve Sum'!$A$7:$AG$161,5)</f>
        <v>25.225000000000001</v>
      </c>
      <c r="CA11" s="25">
        <f>VLOOKUP(CA$7,'Off Peak Curve Sum'!$A$7:$AG$161,5)</f>
        <v>26.131</v>
      </c>
      <c r="CB11" s="25">
        <f>VLOOKUP(CB$7,'Off Peak Curve Sum'!$A$7:$AG$161,5)</f>
        <v>28.099</v>
      </c>
      <c r="CC11" s="25">
        <f>VLOOKUP(CC$7,'Off Peak Curve Sum'!$A$7:$AG$161,5)</f>
        <v>30.23</v>
      </c>
      <c r="CD11" s="25">
        <f>VLOOKUP(CD$7,'Off Peak Curve Sum'!$A$7:$AG$161,5)</f>
        <v>31.384</v>
      </c>
      <c r="CE11" s="25">
        <f>VLOOKUP(CE$7,'Off Peak Curve Sum'!$A$7:$AG$161,5)</f>
        <v>29.728000000000002</v>
      </c>
      <c r="CF11" s="25">
        <f>VLOOKUP(CF$7,'Off Peak Curve Sum'!$A$7:$AG$161,5)</f>
        <v>28.555</v>
      </c>
      <c r="CG11" s="25">
        <f>VLOOKUP(CG$7,'Off Peak Curve Sum'!$A$7:$AG$161,5)</f>
        <v>27.684999999999999</v>
      </c>
      <c r="CH11" s="25">
        <f>VLOOKUP(CH$7,'Off Peak Curve Sum'!$A$7:$AG$161,5)</f>
        <v>29.751000000000001</v>
      </c>
      <c r="CI11" s="25">
        <f>VLOOKUP(CI$7,'Off Peak Curve Sum'!$A$7:$AG$161,5)</f>
        <v>29.559000000000001</v>
      </c>
      <c r="CJ11" s="25">
        <f>VLOOKUP(CJ$7,'Off Peak Curve Sum'!$A$7:$AG$161,5)</f>
        <v>27.806000000000001</v>
      </c>
      <c r="CK11" s="25">
        <f>VLOOKUP(CK$7,'Off Peak Curve Sum'!$A$7:$AG$161,5)</f>
        <v>27</v>
      </c>
      <c r="CL11" s="25">
        <f>VLOOKUP(CL$7,'Off Peak Curve Sum'!$A$7:$AG$161,5)</f>
        <v>25.336000000000002</v>
      </c>
      <c r="CM11" s="25">
        <f>VLOOKUP(CM$7,'Off Peak Curve Sum'!$A$7:$AG$161,5)</f>
        <v>26.242000000000001</v>
      </c>
      <c r="CN11" s="25">
        <f>VLOOKUP(CN$7,'Off Peak Curve Sum'!$A$7:$AG$161,5)</f>
        <v>28.219000000000001</v>
      </c>
      <c r="CO11" s="25">
        <f>VLOOKUP(CO$7,'Off Peak Curve Sum'!$A$7:$AG$161,5)</f>
        <v>30.364999999999998</v>
      </c>
      <c r="CP11" s="25">
        <f>VLOOKUP(CP$7,'Off Peak Curve Sum'!$A$7:$AG$161,5)</f>
        <v>31.545000000000002</v>
      </c>
      <c r="CQ11" s="25">
        <f>VLOOKUP(CQ$7,'Off Peak Curve Sum'!$A$7:$AG$161,5)</f>
        <v>29.214000000000002</v>
      </c>
      <c r="CR11" s="25">
        <f>VLOOKUP(CR$7,'Off Peak Curve Sum'!$A$7:$AG$161,5)</f>
        <v>28.783000000000001</v>
      </c>
      <c r="CS11" s="25">
        <f>VLOOKUP(CS$7,'Off Peak Curve Sum'!$A$7:$AG$161,5)</f>
        <v>27.847000000000001</v>
      </c>
      <c r="CT11" s="25">
        <f>VLOOKUP(CT$7,'Off Peak Curve Sum'!$A$7:$AG$161,5)</f>
        <v>29.922000000000001</v>
      </c>
      <c r="CU11" s="25">
        <f>VLOOKUP(CU$7,'Off Peak Curve Sum'!$A$7:$AG$161,5)</f>
        <v>29.761000000000003</v>
      </c>
      <c r="CV11" s="25">
        <f>VLOOKUP(CV$7,'Off Peak Curve Sum'!$A$7:$AG$161,5)</f>
        <v>28.024000000000001</v>
      </c>
      <c r="CW11" s="25">
        <f>VLOOKUP(CW$7,'Off Peak Curve Sum'!$A$7:$AG$161,5)</f>
        <v>27.061</v>
      </c>
      <c r="CX11" s="25">
        <f>VLOOKUP(CX$7,'Off Peak Curve Sum'!$A$7:$AG$161,5)</f>
        <v>25.644000000000002</v>
      </c>
      <c r="CY11" s="25">
        <f>VLOOKUP(CY$7,'Off Peak Curve Sum'!$A$7:$AG$161,5)</f>
        <v>26.427</v>
      </c>
      <c r="CZ11" s="25">
        <f>VLOOKUP(CZ$7,'Off Peak Curve Sum'!$A$7:$AG$161,5)</f>
        <v>28.21</v>
      </c>
      <c r="DA11" s="25">
        <f>VLOOKUP(DA$7,'Off Peak Curve Sum'!$A$7:$AG$161,5)</f>
        <v>31.053000000000001</v>
      </c>
      <c r="DB11" s="25">
        <f>VLOOKUP(DB$7,'Off Peak Curve Sum'!$A$7:$AG$161,5)</f>
        <v>30.976000000000003</v>
      </c>
      <c r="DC11" s="25">
        <f>VLOOKUP(DC$7,'Off Peak Curve Sum'!$A$7:$AG$161,5)</f>
        <v>30.093</v>
      </c>
      <c r="DD11" s="25">
        <f>VLOOKUP(DD$7,'Off Peak Curve Sum'!$A$7:$AG$161,5)</f>
        <v>28.983000000000001</v>
      </c>
      <c r="DE11" s="25">
        <f>VLOOKUP(DE$7,'Off Peak Curve Sum'!$A$7:$AG$161,5)</f>
        <v>27.849</v>
      </c>
      <c r="DF11" s="25">
        <f>VLOOKUP(DF$7,'Off Peak Curve Sum'!$A$7:$AG$161,5)</f>
        <v>30.308</v>
      </c>
      <c r="DG11" s="25">
        <f>VLOOKUP(DG$7,'Off Peak Curve Sum'!$A$7:$AG$161,5)</f>
        <v>29.993000000000002</v>
      </c>
      <c r="DH11" s="25">
        <f>VLOOKUP(DH$7,'Off Peak Curve Sum'!$A$7:$AG$161,5)</f>
        <v>28.204000000000001</v>
      </c>
      <c r="DI11" s="25">
        <f>VLOOKUP(DI$7,'Off Peak Curve Sum'!$A$7:$AG$161,5)</f>
        <v>27.254999999999999</v>
      </c>
      <c r="DJ11" s="25">
        <f>VLOOKUP(DJ$7,'Off Peak Curve Sum'!$A$7:$AG$161,5)</f>
        <v>25.84</v>
      </c>
      <c r="DK11" s="25">
        <f>VLOOKUP(DK$7,'Off Peak Curve Sum'!$A$7:$AG$161,5)</f>
        <v>26.524000000000001</v>
      </c>
      <c r="DL11" s="25">
        <f>VLOOKUP(DL$7,'Off Peak Curve Sum'!$A$7:$AG$161,5)</f>
        <v>28.627000000000002</v>
      </c>
      <c r="DM11" s="25">
        <f>VLOOKUP(DM$7,'Off Peak Curve Sum'!$A$7:$AG$161,5)</f>
        <v>31.299000000000003</v>
      </c>
      <c r="DN11" s="25">
        <f>VLOOKUP(DN$7,'Off Peak Curve Sum'!$A$7:$AG$161,5)</f>
        <v>31.215</v>
      </c>
      <c r="DO11" s="25">
        <f>VLOOKUP(DO$7,'Off Peak Curve Sum'!$A$7:$AG$161,5)</f>
        <v>30.324000000000002</v>
      </c>
      <c r="DP11" s="25">
        <f>VLOOKUP(DP$7,'Off Peak Curve Sum'!$A$7:$AG$161,5)</f>
        <v>29.2</v>
      </c>
      <c r="DQ11" s="25">
        <f>VLOOKUP(DQ$7,'Off Peak Curve Sum'!$A$7:$AG$161,5)</f>
        <v>28.058</v>
      </c>
      <c r="DR11" s="25">
        <f>VLOOKUP(DR$7,'Off Peak Curve Sum'!$A$7:$AG$161,5)</f>
        <v>30.537000000000003</v>
      </c>
      <c r="DS11" s="25">
        <f>VLOOKUP(DS$7,'Off Peak Curve Sum'!$A$7:$AG$161,5)</f>
        <v>30.061</v>
      </c>
      <c r="DT11" s="25">
        <f>VLOOKUP(DT$7,'Off Peak Curve Sum'!$A$7:$AG$161,5)</f>
        <v>28.408000000000001</v>
      </c>
      <c r="DU11" s="25">
        <f>VLOOKUP(DU$7,'Off Peak Curve Sum'!$A$7:$AG$161,5)</f>
        <v>27.592000000000002</v>
      </c>
      <c r="DV11" s="25">
        <f>VLOOKUP(DV$7,'Off Peak Curve Sum'!$A$7:$AG$161,5)</f>
        <v>26.021000000000001</v>
      </c>
      <c r="DW11" s="25">
        <f>VLOOKUP(DW$7,'Off Peak Curve Sum'!$A$7:$AG$161,5)</f>
        <v>26.724</v>
      </c>
      <c r="DX11" s="25">
        <f>VLOOKUP(DX$7,'Off Peak Curve Sum'!$A$7:$AG$161,5)</f>
        <v>28.842000000000002</v>
      </c>
      <c r="DY11" s="25">
        <f>VLOOKUP(DY$7,'Off Peak Curve Sum'!$A$7:$AG$161,5)</f>
        <v>31.532</v>
      </c>
      <c r="DZ11" s="25">
        <f>VLOOKUP(DZ$7,'Off Peak Curve Sum'!$A$7:$AG$161,5)</f>
        <v>31.452000000000002</v>
      </c>
      <c r="EA11" s="25">
        <f>VLOOKUP(EA$7,'Off Peak Curve Sum'!$A$7:$AG$161,5)</f>
        <v>30.568000000000001</v>
      </c>
      <c r="EB11" s="25">
        <f>VLOOKUP(EB$7,'Off Peak Curve Sum'!$A$7:$AG$161,5)</f>
        <v>29.335000000000001</v>
      </c>
      <c r="EC11" s="25">
        <f>VLOOKUP(EC$7,'Off Peak Curve Sum'!$A$7:$AG$161,5)</f>
        <v>28.472000000000001</v>
      </c>
      <c r="ED11" s="25">
        <f>VLOOKUP(ED$7,'Off Peak Curve Sum'!$A$7:$AG$161,5)</f>
        <v>30.756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22.148240191775667</v>
      </c>
      <c r="D12" s="22">
        <f ca="1">IF(ISERROR(AVERAGE(OFFSET('Off Peak Curve Sum'!$I$6,1,0,11,1))),0,AVERAGE(OFFSET('Off Peak Curve Sum'!$I$6,1,0,11,1)))</f>
        <v>19.274544899680361</v>
      </c>
      <c r="E12" s="22">
        <f ca="1">IF(ISERROR((SUM(OFFSET('Off Peak Curve Sum'!$I$6,12,0,20,1))+ 11* 'Off Peak Curve Sum'!$I$38)/31), 'Off Peak Curve Sum'!$I$38,(SUM(OFFSET('Off Peak Curve Sum'!$I$6,12,0,20,1))+ 11* 'Off Peak Curve Sum'!$I$38)/31)</f>
        <v>25.021935483870973</v>
      </c>
      <c r="F12" s="23">
        <f t="shared" ca="1" si="4"/>
        <v>22.148240191775667</v>
      </c>
      <c r="G12" s="131">
        <f t="shared" si="5"/>
        <v>23.766000000000002</v>
      </c>
      <c r="H12" s="131">
        <f t="shared" si="11"/>
        <v>23.539000000000001</v>
      </c>
      <c r="I12" s="131">
        <f t="shared" si="11"/>
        <v>23.274000000000001</v>
      </c>
      <c r="J12" s="131">
        <f t="shared" si="11"/>
        <v>23.917000000000002</v>
      </c>
      <c r="K12" s="131">
        <f t="shared" si="11"/>
        <v>24.786000000000001</v>
      </c>
      <c r="L12" s="131">
        <f t="shared" si="11"/>
        <v>24.729000000000003</v>
      </c>
      <c r="M12" s="131">
        <f t="shared" si="11"/>
        <v>30.56</v>
      </c>
      <c r="N12" s="131">
        <f t="shared" si="11"/>
        <v>31.234000000000002</v>
      </c>
      <c r="O12" s="131">
        <f t="shared" si="11"/>
        <v>27.475000000000001</v>
      </c>
      <c r="P12" s="131">
        <f t="shared" si="11"/>
        <v>26.032</v>
      </c>
      <c r="Q12" s="131">
        <f t="shared" si="11"/>
        <v>24.146000000000001</v>
      </c>
      <c r="R12" s="131">
        <f t="shared" si="11"/>
        <v>27.589000000000002</v>
      </c>
      <c r="S12" s="23">
        <f t="shared" si="7"/>
        <v>25.920583333333337</v>
      </c>
      <c r="T12" s="23">
        <f t="shared" si="8"/>
        <v>26.777000000000001</v>
      </c>
      <c r="U12" s="23">
        <f t="shared" si="9"/>
        <v>27.967666666666663</v>
      </c>
      <c r="V12" s="71"/>
      <c r="W12" s="74">
        <f t="shared" ca="1" si="10"/>
        <v>27.508649821668644</v>
      </c>
      <c r="X12" s="16"/>
      <c r="Y12" s="39"/>
      <c r="AA12" s="25">
        <f>VLOOKUP(AA$7,'Off Peak Curve Sum'!$A$7:$AG$161,9)</f>
        <v>23.766000000000002</v>
      </c>
      <c r="AB12" s="25">
        <f>VLOOKUP(AB$7,'Off Peak Curve Sum'!$A$7:$AG$161,9)</f>
        <v>23.539000000000001</v>
      </c>
      <c r="AC12" s="25">
        <f>VLOOKUP(AC$7,'Off Peak Curve Sum'!$A$7:$AG$161,9)</f>
        <v>23.274000000000001</v>
      </c>
      <c r="AD12" s="25">
        <f>VLOOKUP(AD$7,'Off Peak Curve Sum'!$A$7:$AG$161,9)</f>
        <v>23.917000000000002</v>
      </c>
      <c r="AE12" s="25">
        <f>VLOOKUP(AE$7,'Off Peak Curve Sum'!$A$7:$AG$161,9)</f>
        <v>24.786000000000001</v>
      </c>
      <c r="AF12" s="25">
        <f>VLOOKUP(AF$7,'Off Peak Curve Sum'!$A$7:$AG$161,9)</f>
        <v>24.729000000000003</v>
      </c>
      <c r="AG12" s="25">
        <f>VLOOKUP(AG$7,'Off Peak Curve Sum'!$A$7:$AG$161,9)</f>
        <v>30.56</v>
      </c>
      <c r="AH12" s="25">
        <f>VLOOKUP(AH$7,'Off Peak Curve Sum'!$A$7:$AG$161,9)</f>
        <v>31.234000000000002</v>
      </c>
      <c r="AI12" s="25">
        <f>VLOOKUP(AI$7,'Off Peak Curve Sum'!$A$7:$AG$161,9)</f>
        <v>27.475000000000001</v>
      </c>
      <c r="AJ12" s="25">
        <f>VLOOKUP(AJ$7,'Off Peak Curve Sum'!$A$7:$AG$161,9)</f>
        <v>26.032</v>
      </c>
      <c r="AK12" s="25">
        <f>VLOOKUP(AK$7,'Off Peak Curve Sum'!$A$7:$AG$161,9)</f>
        <v>24.146000000000001</v>
      </c>
      <c r="AL12" s="25">
        <f>VLOOKUP(AL$7,'Off Peak Curve Sum'!$A$7:$AG$161,9)</f>
        <v>27.589000000000002</v>
      </c>
      <c r="AM12" s="25">
        <f>VLOOKUP(AM$7,'Off Peak Curve Sum'!$A$7:$AG$161,9)</f>
        <v>26.093</v>
      </c>
      <c r="AN12" s="25">
        <f>VLOOKUP(AN$7,'Off Peak Curve Sum'!$A$7:$AG$161,9)</f>
        <v>25.875</v>
      </c>
      <c r="AO12" s="25">
        <f>VLOOKUP(AO$7,'Off Peak Curve Sum'!$A$7:$AG$161,9)</f>
        <v>25.315000000000001</v>
      </c>
      <c r="AP12" s="25">
        <f>VLOOKUP(AP$7,'Off Peak Curve Sum'!$A$7:$AG$161,9)</f>
        <v>25.05</v>
      </c>
      <c r="AQ12" s="25">
        <f>VLOOKUP(AQ$7,'Off Peak Curve Sum'!$A$7:$AG$161,9)</f>
        <v>25.496000000000002</v>
      </c>
      <c r="AR12" s="25">
        <f>VLOOKUP(AR$7,'Off Peak Curve Sum'!$A$7:$AG$161,9)</f>
        <v>26.229000000000003</v>
      </c>
      <c r="AS12" s="25">
        <f>VLOOKUP(AS$7,'Off Peak Curve Sum'!$A$7:$AG$161,9)</f>
        <v>29.681000000000001</v>
      </c>
      <c r="AT12" s="25">
        <f>VLOOKUP(AT$7,'Off Peak Curve Sum'!$A$7:$AG$161,9)</f>
        <v>30.27</v>
      </c>
      <c r="AU12" s="25">
        <f>VLOOKUP(AU$7,'Off Peak Curve Sum'!$A$7:$AG$161,9)</f>
        <v>30.708000000000002</v>
      </c>
      <c r="AV12" s="25">
        <f>VLOOKUP(AV$7,'Off Peak Curve Sum'!$A$7:$AG$161,9)</f>
        <v>24.847000000000001</v>
      </c>
      <c r="AW12" s="25">
        <f>VLOOKUP(AW$7,'Off Peak Curve Sum'!$A$7:$AG$161,9)</f>
        <v>24.074999999999999</v>
      </c>
      <c r="AX12" s="25">
        <f>VLOOKUP(AX$7,'Off Peak Curve Sum'!$A$7:$AG$161,9)</f>
        <v>27.684999999999999</v>
      </c>
      <c r="AY12" s="25">
        <f>VLOOKUP(AY$7,'Off Peak Curve Sum'!$A$7:$AG$161,9)</f>
        <v>26.272000000000002</v>
      </c>
      <c r="AZ12" s="25">
        <f>VLOOKUP(AZ$7,'Off Peak Curve Sum'!$A$7:$AG$161,9)</f>
        <v>25.928000000000001</v>
      </c>
      <c r="BA12" s="25">
        <f>VLOOKUP(BA$7,'Off Peak Curve Sum'!$A$7:$AG$161,9)</f>
        <v>25.647000000000002</v>
      </c>
      <c r="BB12" s="25">
        <f>VLOOKUP(BB$7,'Off Peak Curve Sum'!$A$7:$AG$161,9)</f>
        <v>25.249000000000002</v>
      </c>
      <c r="BC12" s="25">
        <f>VLOOKUP(BC$7,'Off Peak Curve Sum'!$A$7:$AG$161,9)</f>
        <v>25.598000000000003</v>
      </c>
      <c r="BD12" s="25">
        <f>VLOOKUP(BD$7,'Off Peak Curve Sum'!$A$7:$AG$161,9)</f>
        <v>26.712</v>
      </c>
      <c r="BE12" s="25">
        <f>VLOOKUP(BE$7,'Off Peak Curve Sum'!$A$7:$AG$161,9)</f>
        <v>29.934000000000001</v>
      </c>
      <c r="BF12" s="25">
        <f>VLOOKUP(BF$7,'Off Peak Curve Sum'!$A$7:$AG$161,9)</f>
        <v>30.53</v>
      </c>
      <c r="BG12" s="25">
        <f>VLOOKUP(BG$7,'Off Peak Curve Sum'!$A$7:$AG$161,9)</f>
        <v>30.983000000000001</v>
      </c>
      <c r="BH12" s="25">
        <f>VLOOKUP(BH$7,'Off Peak Curve Sum'!$A$7:$AG$161,9)</f>
        <v>24.846</v>
      </c>
      <c r="BI12" s="25">
        <f>VLOOKUP(BI$7,'Off Peak Curve Sum'!$A$7:$AG$161,9)</f>
        <v>24.553000000000001</v>
      </c>
      <c r="BJ12" s="25">
        <f>VLOOKUP(BJ$7,'Off Peak Curve Sum'!$A$7:$AG$161,9)</f>
        <v>27.966000000000001</v>
      </c>
      <c r="BK12" s="25">
        <f>VLOOKUP(BK$7,'Off Peak Curve Sum'!$A$7:$AG$161,9)</f>
        <v>26.356000000000002</v>
      </c>
      <c r="BL12" s="25">
        <f>VLOOKUP(BL$7,'Off Peak Curve Sum'!$A$7:$AG$161,9)</f>
        <v>26.34</v>
      </c>
      <c r="BM12" s="25">
        <f>VLOOKUP(BM$7,'Off Peak Curve Sum'!$A$7:$AG$161,9)</f>
        <v>25.925000000000001</v>
      </c>
      <c r="BN12" s="25">
        <f>VLOOKUP(BN$7,'Off Peak Curve Sum'!$A$7:$AG$161,9)</f>
        <v>25.531000000000002</v>
      </c>
      <c r="BO12" s="25">
        <f>VLOOKUP(BO$7,'Off Peak Curve Sum'!$A$7:$AG$161,9)</f>
        <v>25.885000000000002</v>
      </c>
      <c r="BP12" s="25">
        <f>VLOOKUP(BP$7,'Off Peak Curve Sum'!$A$7:$AG$161,9)</f>
        <v>27.011000000000003</v>
      </c>
      <c r="BQ12" s="25">
        <f>VLOOKUP(BQ$7,'Off Peak Curve Sum'!$A$7:$AG$161,9)</f>
        <v>29.827000000000002</v>
      </c>
      <c r="BR12" s="25">
        <f>VLOOKUP(BR$7,'Off Peak Curve Sum'!$A$7:$AG$161,9)</f>
        <v>31.671000000000003</v>
      </c>
      <c r="BS12" s="25">
        <f>VLOOKUP(BS$7,'Off Peak Curve Sum'!$A$7:$AG$161,9)</f>
        <v>31.363000000000003</v>
      </c>
      <c r="BT12" s="25">
        <f>VLOOKUP(BT$7,'Off Peak Curve Sum'!$A$7:$AG$161,9)</f>
        <v>25.157</v>
      </c>
      <c r="BU12" s="25">
        <f>VLOOKUP(BU$7,'Off Peak Curve Sum'!$A$7:$AG$161,9)</f>
        <v>24.864999999999998</v>
      </c>
      <c r="BV12" s="25">
        <f>VLOOKUP(BV$7,'Off Peak Curve Sum'!$A$7:$AG$161,9)</f>
        <v>28.315000000000001</v>
      </c>
      <c r="BW12" s="25">
        <f>VLOOKUP(BW$7,'Off Peak Curve Sum'!$A$7:$AG$161,9)</f>
        <v>26.746000000000002</v>
      </c>
      <c r="BX12" s="25">
        <f>VLOOKUP(BX$7,'Off Peak Curve Sum'!$A$7:$AG$161,9)</f>
        <v>26.706</v>
      </c>
      <c r="BY12" s="25">
        <f>VLOOKUP(BY$7,'Off Peak Curve Sum'!$A$7:$AG$161,9)</f>
        <v>26.277000000000001</v>
      </c>
      <c r="BZ12" s="25">
        <f>VLOOKUP(BZ$7,'Off Peak Curve Sum'!$A$7:$AG$161,9)</f>
        <v>25.764000000000003</v>
      </c>
      <c r="CA12" s="25">
        <f>VLOOKUP(CA$7,'Off Peak Curve Sum'!$A$7:$AG$161,9)</f>
        <v>26.361000000000001</v>
      </c>
      <c r="CB12" s="25">
        <f>VLOOKUP(CB$7,'Off Peak Curve Sum'!$A$7:$AG$161,9)</f>
        <v>27.382000000000001</v>
      </c>
      <c r="CC12" s="25">
        <f>VLOOKUP(CC$7,'Off Peak Curve Sum'!$A$7:$AG$161,9)</f>
        <v>30.274000000000001</v>
      </c>
      <c r="CD12" s="25">
        <f>VLOOKUP(CD$7,'Off Peak Curve Sum'!$A$7:$AG$161,9)</f>
        <v>32.116</v>
      </c>
      <c r="CE12" s="25">
        <f>VLOOKUP(CE$7,'Off Peak Curve Sum'!$A$7:$AG$161,9)</f>
        <v>31.82</v>
      </c>
      <c r="CF12" s="25">
        <f>VLOOKUP(CF$7,'Off Peak Curve Sum'!$A$7:$AG$161,9)</f>
        <v>25.513000000000002</v>
      </c>
      <c r="CG12" s="25">
        <f>VLOOKUP(CG$7,'Off Peak Curve Sum'!$A$7:$AG$161,9)</f>
        <v>25.211000000000002</v>
      </c>
      <c r="CH12" s="25">
        <f>VLOOKUP(CH$7,'Off Peak Curve Sum'!$A$7:$AG$161,9)</f>
        <v>28.612000000000002</v>
      </c>
      <c r="CI12" s="25">
        <f>VLOOKUP(CI$7,'Off Peak Curve Sum'!$A$7:$AG$161,9)</f>
        <v>27.383000000000003</v>
      </c>
      <c r="CJ12" s="25">
        <f>VLOOKUP(CJ$7,'Off Peak Curve Sum'!$A$7:$AG$161,9)</f>
        <v>27.135000000000002</v>
      </c>
      <c r="CK12" s="25">
        <f>VLOOKUP(CK$7,'Off Peak Curve Sum'!$A$7:$AG$161,9)</f>
        <v>26.676000000000002</v>
      </c>
      <c r="CL12" s="25">
        <f>VLOOKUP(CL$7,'Off Peak Curve Sum'!$A$7:$AG$161,9)</f>
        <v>26.166</v>
      </c>
      <c r="CM12" s="25">
        <f>VLOOKUP(CM$7,'Off Peak Curve Sum'!$A$7:$AG$161,9)</f>
        <v>26.734999999999999</v>
      </c>
      <c r="CN12" s="25">
        <f>VLOOKUP(CN$7,'Off Peak Curve Sum'!$A$7:$AG$161,9)</f>
        <v>27.767000000000003</v>
      </c>
      <c r="CO12" s="25">
        <f>VLOOKUP(CO$7,'Off Peak Curve Sum'!$A$7:$AG$161,9)</f>
        <v>30.697000000000003</v>
      </c>
      <c r="CP12" s="25">
        <f>VLOOKUP(CP$7,'Off Peak Curve Sum'!$A$7:$AG$161,9)</f>
        <v>32.527999999999999</v>
      </c>
      <c r="CQ12" s="25">
        <f>VLOOKUP(CQ$7,'Off Peak Curve Sum'!$A$7:$AG$161,9)</f>
        <v>31.872</v>
      </c>
      <c r="CR12" s="25">
        <f>VLOOKUP(CR$7,'Off Peak Curve Sum'!$A$7:$AG$161,9)</f>
        <v>26.032</v>
      </c>
      <c r="CS12" s="25">
        <f>VLOOKUP(CS$7,'Off Peak Curve Sum'!$A$7:$AG$161,9)</f>
        <v>25.495000000000001</v>
      </c>
      <c r="CT12" s="25">
        <f>VLOOKUP(CT$7,'Off Peak Curve Sum'!$A$7:$AG$161,9)</f>
        <v>28.927000000000003</v>
      </c>
      <c r="CU12" s="25">
        <f>VLOOKUP(CU$7,'Off Peak Curve Sum'!$A$7:$AG$161,9)</f>
        <v>27.574000000000002</v>
      </c>
      <c r="CV12" s="25">
        <f>VLOOKUP(CV$7,'Off Peak Curve Sum'!$A$7:$AG$161,9)</f>
        <v>27.347000000000001</v>
      </c>
      <c r="CW12" s="25">
        <f>VLOOKUP(CW$7,'Off Peak Curve Sum'!$A$7:$AG$161,9)</f>
        <v>26.748000000000001</v>
      </c>
      <c r="CX12" s="25">
        <f>VLOOKUP(CX$7,'Off Peak Curve Sum'!$A$7:$AG$161,9)</f>
        <v>26.447000000000003</v>
      </c>
      <c r="CY12" s="25">
        <f>VLOOKUP(CY$7,'Off Peak Curve Sum'!$A$7:$AG$161,9)</f>
        <v>26.933</v>
      </c>
      <c r="CZ12" s="25">
        <f>VLOOKUP(CZ$7,'Off Peak Curve Sum'!$A$7:$AG$161,9)</f>
        <v>27.718</v>
      </c>
      <c r="DA12" s="25">
        <f>VLOOKUP(DA$7,'Off Peak Curve Sum'!$A$7:$AG$161,9)</f>
        <v>31.38</v>
      </c>
      <c r="DB12" s="25">
        <f>VLOOKUP(DB$7,'Off Peak Curve Sum'!$A$7:$AG$161,9)</f>
        <v>32.030999999999999</v>
      </c>
      <c r="DC12" s="25">
        <f>VLOOKUP(DC$7,'Off Peak Curve Sum'!$A$7:$AG$161,9)</f>
        <v>32.451999999999998</v>
      </c>
      <c r="DD12" s="25">
        <f>VLOOKUP(DD$7,'Off Peak Curve Sum'!$A$7:$AG$161,9)</f>
        <v>26.218</v>
      </c>
      <c r="DE12" s="25">
        <f>VLOOKUP(DE$7,'Off Peak Curve Sum'!$A$7:$AG$161,9)</f>
        <v>25.461000000000002</v>
      </c>
      <c r="DF12" s="25">
        <f>VLOOKUP(DF$7,'Off Peak Curve Sum'!$A$7:$AG$161,9)</f>
        <v>29.233000000000001</v>
      </c>
      <c r="DG12" s="25">
        <f>VLOOKUP(DG$7,'Off Peak Curve Sum'!$A$7:$AG$161,9)</f>
        <v>27.779</v>
      </c>
      <c r="DH12" s="25">
        <f>VLOOKUP(DH$7,'Off Peak Curve Sum'!$A$7:$AG$161,9)</f>
        <v>27.534000000000002</v>
      </c>
      <c r="DI12" s="25">
        <f>VLOOKUP(DI$7,'Off Peak Curve Sum'!$A$7:$AG$161,9)</f>
        <v>26.942</v>
      </c>
      <c r="DJ12" s="25">
        <f>VLOOKUP(DJ$7,'Off Peak Curve Sum'!$A$7:$AG$161,9)</f>
        <v>26.641000000000002</v>
      </c>
      <c r="DK12" s="25">
        <f>VLOOKUP(DK$7,'Off Peak Curve Sum'!$A$7:$AG$161,9)</f>
        <v>27.05</v>
      </c>
      <c r="DL12" s="25">
        <f>VLOOKUP(DL$7,'Off Peak Curve Sum'!$A$7:$AG$161,9)</f>
        <v>28.173000000000002</v>
      </c>
      <c r="DM12" s="25">
        <f>VLOOKUP(DM$7,'Off Peak Curve Sum'!$A$7:$AG$161,9)</f>
        <v>31.626000000000001</v>
      </c>
      <c r="DN12" s="25">
        <f>VLOOKUP(DN$7,'Off Peak Curve Sum'!$A$7:$AG$161,9)</f>
        <v>32.28</v>
      </c>
      <c r="DO12" s="25">
        <f>VLOOKUP(DO$7,'Off Peak Curve Sum'!$A$7:$AG$161,9)</f>
        <v>32.701000000000001</v>
      </c>
      <c r="DP12" s="25">
        <f>VLOOKUP(DP$7,'Off Peak Curve Sum'!$A$7:$AG$161,9)</f>
        <v>26.422000000000001</v>
      </c>
      <c r="DQ12" s="25">
        <f>VLOOKUP(DQ$7,'Off Peak Curve Sum'!$A$7:$AG$161,9)</f>
        <v>25.673000000000002</v>
      </c>
      <c r="DR12" s="25">
        <f>VLOOKUP(DR$7,'Off Peak Curve Sum'!$A$7:$AG$161,9)</f>
        <v>29.452000000000002</v>
      </c>
      <c r="DS12" s="25">
        <f>VLOOKUP(DS$7,'Off Peak Curve Sum'!$A$7:$AG$161,9)</f>
        <v>27.835000000000001</v>
      </c>
      <c r="DT12" s="25">
        <f>VLOOKUP(DT$7,'Off Peak Curve Sum'!$A$7:$AG$161,9)</f>
        <v>27.739000000000001</v>
      </c>
      <c r="DU12" s="25">
        <f>VLOOKUP(DU$7,'Off Peak Curve Sum'!$A$7:$AG$161,9)</f>
        <v>27.268000000000001</v>
      </c>
      <c r="DV12" s="25">
        <f>VLOOKUP(DV$7,'Off Peak Curve Sum'!$A$7:$AG$161,9)</f>
        <v>26.835000000000001</v>
      </c>
      <c r="DW12" s="25">
        <f>VLOOKUP(DW$7,'Off Peak Curve Sum'!$A$7:$AG$161,9)</f>
        <v>27.261000000000003</v>
      </c>
      <c r="DX12" s="25">
        <f>VLOOKUP(DX$7,'Off Peak Curve Sum'!$A$7:$AG$161,9)</f>
        <v>28.374000000000002</v>
      </c>
      <c r="DY12" s="25">
        <f>VLOOKUP(DY$7,'Off Peak Curve Sum'!$A$7:$AG$161,9)</f>
        <v>31.856000000000002</v>
      </c>
      <c r="DZ12" s="25">
        <f>VLOOKUP(DZ$7,'Off Peak Curve Sum'!$A$7:$AG$161,9)</f>
        <v>32.527999999999999</v>
      </c>
      <c r="EA12" s="25">
        <f>VLOOKUP(EA$7,'Off Peak Curve Sum'!$A$7:$AG$161,9)</f>
        <v>32.948</v>
      </c>
      <c r="EB12" s="25">
        <f>VLOOKUP(EB$7,'Off Peak Curve Sum'!$A$7:$AG$161,9)</f>
        <v>26.41</v>
      </c>
      <c r="EC12" s="25">
        <f>VLOOKUP(EC$7,'Off Peak Curve Sum'!$A$7:$AG$161,9)</f>
        <v>26.086000000000002</v>
      </c>
      <c r="ED12" s="25">
        <f>VLOOKUP(ED$7,'Off Peak Curve Sum'!$A$7:$AG$161,9)</f>
        <v>29.67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18.77184750733138</v>
      </c>
      <c r="D13" s="22">
        <f ca="1">IF(ISERROR(AVERAGE(OFFSET('Off Peak Curve Sum'!$F$6,1,0,11,1))),0,AVERAGE(OFFSET('Off Peak Curve Sum'!$F$6,1,0,11,1)))</f>
        <v>15.942727272727273</v>
      </c>
      <c r="E13" s="22">
        <f ca="1">IF(ISERROR((SUM(OFFSET('Off Peak Curve Sum'!$F$6,12,0,20,1))+ 11* 'Off Peak Curve Sum'!$F$38)/31), 'Off Peak Curve Sum'!$F$38,(SUM(OFFSET('Off Peak Curve Sum'!$F$6,12,0,20,1))+ 11* 'Off Peak Curve Sum'!$F$38)/31)</f>
        <v>21.600967741935484</v>
      </c>
      <c r="F13" s="23">
        <f t="shared" ca="1" si="4"/>
        <v>18.77184750733138</v>
      </c>
      <c r="G13" s="131">
        <f t="shared" si="5"/>
        <v>23.766000000000002</v>
      </c>
      <c r="H13" s="131">
        <f t="shared" si="11"/>
        <v>23.539000000000001</v>
      </c>
      <c r="I13" s="131">
        <f t="shared" si="11"/>
        <v>23.274000000000001</v>
      </c>
      <c r="J13" s="131">
        <f t="shared" si="11"/>
        <v>23.917000000000002</v>
      </c>
      <c r="K13" s="131">
        <f t="shared" si="11"/>
        <v>23.637</v>
      </c>
      <c r="L13" s="131">
        <f t="shared" si="11"/>
        <v>23.667000000000002</v>
      </c>
      <c r="M13" s="131">
        <f t="shared" si="11"/>
        <v>31.883000000000003</v>
      </c>
      <c r="N13" s="131">
        <f t="shared" si="11"/>
        <v>32.298000000000002</v>
      </c>
      <c r="O13" s="131">
        <f t="shared" si="11"/>
        <v>27.475000000000001</v>
      </c>
      <c r="P13" s="131">
        <f t="shared" si="11"/>
        <v>26.032</v>
      </c>
      <c r="Q13" s="131">
        <f t="shared" si="11"/>
        <v>24.146000000000001</v>
      </c>
      <c r="R13" s="131">
        <f t="shared" si="11"/>
        <v>27.589000000000002</v>
      </c>
      <c r="S13" s="23">
        <f t="shared" si="7"/>
        <v>25.93525</v>
      </c>
      <c r="T13" s="23">
        <f t="shared" si="8"/>
        <v>26.723083333333335</v>
      </c>
      <c r="U13" s="23">
        <f t="shared" si="9"/>
        <v>27.270666666666664</v>
      </c>
      <c r="V13" s="71"/>
      <c r="W13" s="74">
        <f t="shared" ca="1" si="10"/>
        <v>26.910724500133291</v>
      </c>
      <c r="X13" s="12"/>
      <c r="Y13" s="39"/>
      <c r="Z13" s="39"/>
      <c r="AA13" s="25">
        <f>VLOOKUP(AA$7,'Off Peak Curve Sum'!$A$7:$AG$161,6)</f>
        <v>23.766000000000002</v>
      </c>
      <c r="AB13" s="25">
        <f>VLOOKUP(AB$7,'Off Peak Curve Sum'!$A$7:$AG$161,6)</f>
        <v>23.539000000000001</v>
      </c>
      <c r="AC13" s="25">
        <f>VLOOKUP(AC$7,'Off Peak Curve Sum'!$A$7:$AG$161,6)</f>
        <v>23.274000000000001</v>
      </c>
      <c r="AD13" s="25">
        <f>VLOOKUP(AD$7,'Off Peak Curve Sum'!$A$7:$AG$161,6)</f>
        <v>23.917000000000002</v>
      </c>
      <c r="AE13" s="25">
        <f>VLOOKUP(AE$7,'Off Peak Curve Sum'!$A$7:$AG$161,6)</f>
        <v>23.637</v>
      </c>
      <c r="AF13" s="25">
        <f>VLOOKUP(AF$7,'Off Peak Curve Sum'!$A$7:$AG$161,6)</f>
        <v>23.667000000000002</v>
      </c>
      <c r="AG13" s="25">
        <f>VLOOKUP(AG$7,'Off Peak Curve Sum'!$A$7:$AG$161,6)</f>
        <v>31.883000000000003</v>
      </c>
      <c r="AH13" s="25">
        <f>VLOOKUP(AH$7,'Off Peak Curve Sum'!$A$7:$AG$161,6)</f>
        <v>32.298000000000002</v>
      </c>
      <c r="AI13" s="25">
        <f>VLOOKUP(AI$7,'Off Peak Curve Sum'!$A$7:$AG$161,6)</f>
        <v>27.475000000000001</v>
      </c>
      <c r="AJ13" s="25">
        <f>VLOOKUP(AJ$7,'Off Peak Curve Sum'!$A$7:$AG$161,6)</f>
        <v>26.032</v>
      </c>
      <c r="AK13" s="25">
        <f>VLOOKUP(AK$7,'Off Peak Curve Sum'!$A$7:$AG$161,6)</f>
        <v>24.146000000000001</v>
      </c>
      <c r="AL13" s="25">
        <f>VLOOKUP(AL$7,'Off Peak Curve Sum'!$A$7:$AG$161,6)</f>
        <v>27.589000000000002</v>
      </c>
      <c r="AM13" s="25">
        <f>VLOOKUP(AM$7,'Off Peak Curve Sum'!$A$7:$AG$161,6)</f>
        <v>26.093</v>
      </c>
      <c r="AN13" s="25">
        <f>VLOOKUP(AN$7,'Off Peak Curve Sum'!$A$7:$AG$161,6)</f>
        <v>25.875</v>
      </c>
      <c r="AO13" s="25">
        <f>VLOOKUP(AO$7,'Off Peak Curve Sum'!$A$7:$AG$161,6)</f>
        <v>25.315000000000001</v>
      </c>
      <c r="AP13" s="25">
        <f>VLOOKUP(AP$7,'Off Peak Curve Sum'!$A$7:$AG$161,6)</f>
        <v>25.233000000000001</v>
      </c>
      <c r="AQ13" s="25">
        <f>VLOOKUP(AQ$7,'Off Peak Curve Sum'!$A$7:$AG$161,6)</f>
        <v>24.891000000000002</v>
      </c>
      <c r="AR13" s="25">
        <f>VLOOKUP(AR$7,'Off Peak Curve Sum'!$A$7:$AG$161,6)</f>
        <v>25.354000000000003</v>
      </c>
      <c r="AS13" s="25">
        <f>VLOOKUP(AS$7,'Off Peak Curve Sum'!$A$7:$AG$161,6)</f>
        <v>28.351000000000003</v>
      </c>
      <c r="AT13" s="25">
        <f>VLOOKUP(AT$7,'Off Peak Curve Sum'!$A$7:$AG$161,6)</f>
        <v>32.25</v>
      </c>
      <c r="AU13" s="25">
        <f>VLOOKUP(AU$7,'Off Peak Curve Sum'!$A$7:$AG$161,6)</f>
        <v>30.708000000000002</v>
      </c>
      <c r="AV13" s="25">
        <f>VLOOKUP(AV$7,'Off Peak Curve Sum'!$A$7:$AG$161,6)</f>
        <v>24.847000000000001</v>
      </c>
      <c r="AW13" s="25">
        <f>VLOOKUP(AW$7,'Off Peak Curve Sum'!$A$7:$AG$161,6)</f>
        <v>24.074999999999999</v>
      </c>
      <c r="AX13" s="25">
        <f>VLOOKUP(AX$7,'Off Peak Curve Sum'!$A$7:$AG$161,6)</f>
        <v>27.684999999999999</v>
      </c>
      <c r="AY13" s="25">
        <f>VLOOKUP(AY$7,'Off Peak Curve Sum'!$A$7:$AG$161,6)</f>
        <v>26.169</v>
      </c>
      <c r="AZ13" s="25">
        <f>VLOOKUP(AZ$7,'Off Peak Curve Sum'!$A$7:$AG$161,6)</f>
        <v>25.824999999999999</v>
      </c>
      <c r="BA13" s="25">
        <f>VLOOKUP(BA$7,'Off Peak Curve Sum'!$A$7:$AG$161,6)</f>
        <v>25.548000000000002</v>
      </c>
      <c r="BB13" s="25">
        <f>VLOOKUP(BB$7,'Off Peak Curve Sum'!$A$7:$AG$161,6)</f>
        <v>25.329000000000001</v>
      </c>
      <c r="BC13" s="25">
        <f>VLOOKUP(BC$7,'Off Peak Curve Sum'!$A$7:$AG$161,6)</f>
        <v>24.745000000000001</v>
      </c>
      <c r="BD13" s="25">
        <f>VLOOKUP(BD$7,'Off Peak Curve Sum'!$A$7:$AG$161,6)</f>
        <v>25.881</v>
      </c>
      <c r="BE13" s="25">
        <f>VLOOKUP(BE$7,'Off Peak Curve Sum'!$A$7:$AG$161,6)</f>
        <v>28.434999999999999</v>
      </c>
      <c r="BF13" s="25">
        <f>VLOOKUP(BF$7,'Off Peak Curve Sum'!$A$7:$AG$161,6)</f>
        <v>32.350999999999999</v>
      </c>
      <c r="BG13" s="25">
        <f>VLOOKUP(BG$7,'Off Peak Curve Sum'!$A$7:$AG$161,6)</f>
        <v>30.813000000000002</v>
      </c>
      <c r="BH13" s="25">
        <f>VLOOKUP(BH$7,'Off Peak Curve Sum'!$A$7:$AG$161,6)</f>
        <v>24.717000000000002</v>
      </c>
      <c r="BI13" s="25">
        <f>VLOOKUP(BI$7,'Off Peak Curve Sum'!$A$7:$AG$161,6)</f>
        <v>24.409000000000002</v>
      </c>
      <c r="BJ13" s="25">
        <f>VLOOKUP(BJ$7,'Off Peak Curve Sum'!$A$7:$AG$161,6)</f>
        <v>27.797000000000001</v>
      </c>
      <c r="BK13" s="25">
        <f>VLOOKUP(BK$7,'Off Peak Curve Sum'!$A$7:$AG$161,6)</f>
        <v>26.087</v>
      </c>
      <c r="BL13" s="25">
        <f>VLOOKUP(BL$7,'Off Peak Curve Sum'!$A$7:$AG$161,6)</f>
        <v>26.076000000000001</v>
      </c>
      <c r="BM13" s="25">
        <f>VLOOKUP(BM$7,'Off Peak Curve Sum'!$A$7:$AG$161,6)</f>
        <v>25.664999999999999</v>
      </c>
      <c r="BN13" s="25">
        <f>VLOOKUP(BN$7,'Off Peak Curve Sum'!$A$7:$AG$161,6)</f>
        <v>25.444000000000003</v>
      </c>
      <c r="BO13" s="25">
        <f>VLOOKUP(BO$7,'Off Peak Curve Sum'!$A$7:$AG$161,6)</f>
        <v>24.846</v>
      </c>
      <c r="BP13" s="25">
        <f>VLOOKUP(BP$7,'Off Peak Curve Sum'!$A$7:$AG$161,6)</f>
        <v>25.987000000000002</v>
      </c>
      <c r="BQ13" s="25">
        <f>VLOOKUP(BQ$7,'Off Peak Curve Sum'!$A$7:$AG$161,6)</f>
        <v>27.794</v>
      </c>
      <c r="BR13" s="25">
        <f>VLOOKUP(BR$7,'Off Peak Curve Sum'!$A$7:$AG$161,6)</f>
        <v>33.261000000000003</v>
      </c>
      <c r="BS13" s="25">
        <f>VLOOKUP(BS$7,'Off Peak Curve Sum'!$A$7:$AG$161,6)</f>
        <v>30.944000000000003</v>
      </c>
      <c r="BT13" s="25">
        <f>VLOOKUP(BT$7,'Off Peak Curve Sum'!$A$7:$AG$161,6)</f>
        <v>24.818000000000001</v>
      </c>
      <c r="BU13" s="25">
        <f>VLOOKUP(BU$7,'Off Peak Curve Sum'!$A$7:$AG$161,6)</f>
        <v>24.51</v>
      </c>
      <c r="BV13" s="25">
        <f>VLOOKUP(BV$7,'Off Peak Curve Sum'!$A$7:$AG$161,6)</f>
        <v>27.923000000000002</v>
      </c>
      <c r="BW13" s="25">
        <f>VLOOKUP(BW$7,'Off Peak Curve Sum'!$A$7:$AG$161,6)</f>
        <v>26.203000000000003</v>
      </c>
      <c r="BX13" s="25">
        <f>VLOOKUP(BX$7,'Off Peak Curve Sum'!$A$7:$AG$161,6)</f>
        <v>26.201000000000001</v>
      </c>
      <c r="BY13" s="25">
        <f>VLOOKUP(BY$7,'Off Peak Curve Sum'!$A$7:$AG$161,6)</f>
        <v>25.78</v>
      </c>
      <c r="BZ13" s="25">
        <f>VLOOKUP(BZ$7,'Off Peak Curve Sum'!$A$7:$AG$161,6)</f>
        <v>25.341000000000001</v>
      </c>
      <c r="CA13" s="25">
        <f>VLOOKUP(CA$7,'Off Peak Curve Sum'!$A$7:$AG$161,6)</f>
        <v>25.194000000000003</v>
      </c>
      <c r="CB13" s="25">
        <f>VLOOKUP(CB$7,'Off Peak Curve Sum'!$A$7:$AG$161,6)</f>
        <v>26.114999999999998</v>
      </c>
      <c r="CC13" s="25">
        <f>VLOOKUP(CC$7,'Off Peak Curve Sum'!$A$7:$AG$161,6)</f>
        <v>27.913</v>
      </c>
      <c r="CD13" s="25">
        <f>VLOOKUP(CD$7,'Off Peak Curve Sum'!$A$7:$AG$161,6)</f>
        <v>33.417000000000002</v>
      </c>
      <c r="CE13" s="25">
        <f>VLOOKUP(CE$7,'Off Peak Curve Sum'!$A$7:$AG$161,6)</f>
        <v>31.097000000000001</v>
      </c>
      <c r="CF13" s="25">
        <f>VLOOKUP(CF$7,'Off Peak Curve Sum'!$A$7:$AG$161,6)</f>
        <v>24.938000000000002</v>
      </c>
      <c r="CG13" s="25">
        <f>VLOOKUP(CG$7,'Off Peak Curve Sum'!$A$7:$AG$161,6)</f>
        <v>24.632000000000001</v>
      </c>
      <c r="CH13" s="25">
        <f>VLOOKUP(CH$7,'Off Peak Curve Sum'!$A$7:$AG$161,6)</f>
        <v>27.927</v>
      </c>
      <c r="CI13" s="25">
        <f>VLOOKUP(CI$7,'Off Peak Curve Sum'!$A$7:$AG$161,6)</f>
        <v>26.494</v>
      </c>
      <c r="CJ13" s="25">
        <f>VLOOKUP(CJ$7,'Off Peak Curve Sum'!$A$7:$AG$161,6)</f>
        <v>26.308</v>
      </c>
      <c r="CK13" s="25">
        <f>VLOOKUP(CK$7,'Off Peak Curve Sum'!$A$7:$AG$161,6)</f>
        <v>25.891000000000002</v>
      </c>
      <c r="CL13" s="25">
        <f>VLOOKUP(CL$7,'Off Peak Curve Sum'!$A$7:$AG$161,6)</f>
        <v>25.46</v>
      </c>
      <c r="CM13" s="25">
        <f>VLOOKUP(CM$7,'Off Peak Curve Sum'!$A$7:$AG$161,6)</f>
        <v>25.314</v>
      </c>
      <c r="CN13" s="25">
        <f>VLOOKUP(CN$7,'Off Peak Curve Sum'!$A$7:$AG$161,6)</f>
        <v>26.23</v>
      </c>
      <c r="CO13" s="25">
        <f>VLOOKUP(CO$7,'Off Peak Curve Sum'!$A$7:$AG$161,6)</f>
        <v>28.039000000000001</v>
      </c>
      <c r="CP13" s="25">
        <f>VLOOKUP(CP$7,'Off Peak Curve Sum'!$A$7:$AG$161,6)</f>
        <v>33.587000000000003</v>
      </c>
      <c r="CQ13" s="25">
        <f>VLOOKUP(CQ$7,'Off Peak Curve Sum'!$A$7:$AG$161,6)</f>
        <v>30.864999999999998</v>
      </c>
      <c r="CR13" s="25">
        <f>VLOOKUP(CR$7,'Off Peak Curve Sum'!$A$7:$AG$161,6)</f>
        <v>25.323</v>
      </c>
      <c r="CS13" s="25">
        <f>VLOOKUP(CS$7,'Off Peak Curve Sum'!$A$7:$AG$161,6)</f>
        <v>24.772000000000002</v>
      </c>
      <c r="CT13" s="25">
        <f>VLOOKUP(CT$7,'Off Peak Curve Sum'!$A$7:$AG$161,6)</f>
        <v>28.09</v>
      </c>
      <c r="CU13" s="25">
        <f>VLOOKUP(CU$7,'Off Peak Curve Sum'!$A$7:$AG$161,6)</f>
        <v>26.7</v>
      </c>
      <c r="CV13" s="25">
        <f>VLOOKUP(CV$7,'Off Peak Curve Sum'!$A$7:$AG$161,6)</f>
        <v>26.528000000000002</v>
      </c>
      <c r="CW13" s="25">
        <f>VLOOKUP(CW$7,'Off Peak Curve Sum'!$A$7:$AG$161,6)</f>
        <v>25.927</v>
      </c>
      <c r="CX13" s="25">
        <f>VLOOKUP(CX$7,'Off Peak Curve Sum'!$A$7:$AG$161,6)</f>
        <v>25.862000000000002</v>
      </c>
      <c r="CY13" s="25">
        <f>VLOOKUP(CY$7,'Off Peak Curve Sum'!$A$7:$AG$161,6)</f>
        <v>25.496000000000002</v>
      </c>
      <c r="CZ13" s="25">
        <f>VLOOKUP(CZ$7,'Off Peak Curve Sum'!$A$7:$AG$161,6)</f>
        <v>25.969000000000001</v>
      </c>
      <c r="DA13" s="25">
        <f>VLOOKUP(DA$7,'Off Peak Curve Sum'!$A$7:$AG$161,6)</f>
        <v>29.037000000000003</v>
      </c>
      <c r="DB13" s="25">
        <f>VLOOKUP(DB$7,'Off Peak Curve Sum'!$A$7:$AG$161,6)</f>
        <v>33.051000000000002</v>
      </c>
      <c r="DC13" s="25">
        <f>VLOOKUP(DC$7,'Off Peak Curve Sum'!$A$7:$AG$161,6)</f>
        <v>31.493000000000002</v>
      </c>
      <c r="DD13" s="25">
        <f>VLOOKUP(DD$7,'Off Peak Curve Sum'!$A$7:$AG$161,6)</f>
        <v>25.511000000000003</v>
      </c>
      <c r="DE13" s="25">
        <f>VLOOKUP(DE$7,'Off Peak Curve Sum'!$A$7:$AG$161,6)</f>
        <v>24.703000000000003</v>
      </c>
      <c r="DF13" s="25">
        <f>VLOOKUP(DF$7,'Off Peak Curve Sum'!$A$7:$AG$161,6)</f>
        <v>28.436</v>
      </c>
      <c r="DG13" s="25">
        <f>VLOOKUP(DG$7,'Off Peak Curve Sum'!$A$7:$AG$161,6)</f>
        <v>26.908000000000001</v>
      </c>
      <c r="DH13" s="25">
        <f>VLOOKUP(DH$7,'Off Peak Curve Sum'!$A$7:$AG$161,6)</f>
        <v>26.696000000000002</v>
      </c>
      <c r="DI13" s="25">
        <f>VLOOKUP(DI$7,'Off Peak Curve Sum'!$A$7:$AG$161,6)</f>
        <v>26.124000000000002</v>
      </c>
      <c r="DJ13" s="25">
        <f>VLOOKUP(DJ$7,'Off Peak Curve Sum'!$A$7:$AG$161,6)</f>
        <v>26.054000000000002</v>
      </c>
      <c r="DK13" s="25">
        <f>VLOOKUP(DK$7,'Off Peak Curve Sum'!$A$7:$AG$161,6)</f>
        <v>25.461000000000002</v>
      </c>
      <c r="DL13" s="25">
        <f>VLOOKUP(DL$7,'Off Peak Curve Sum'!$A$7:$AG$161,6)</f>
        <v>26.632000000000001</v>
      </c>
      <c r="DM13" s="25">
        <f>VLOOKUP(DM$7,'Off Peak Curve Sum'!$A$7:$AG$161,6)</f>
        <v>29.278000000000002</v>
      </c>
      <c r="DN13" s="25">
        <f>VLOOKUP(DN$7,'Off Peak Curve Sum'!$A$7:$AG$161,6)</f>
        <v>33.311</v>
      </c>
      <c r="DO13" s="25">
        <f>VLOOKUP(DO$7,'Off Peak Curve Sum'!$A$7:$AG$161,6)</f>
        <v>31.742000000000001</v>
      </c>
      <c r="DP13" s="25">
        <f>VLOOKUP(DP$7,'Off Peak Curve Sum'!$A$7:$AG$161,6)</f>
        <v>25.715</v>
      </c>
      <c r="DQ13" s="25">
        <f>VLOOKUP(DQ$7,'Off Peak Curve Sum'!$A$7:$AG$161,6)</f>
        <v>24.904</v>
      </c>
      <c r="DR13" s="25">
        <f>VLOOKUP(DR$7,'Off Peak Curve Sum'!$A$7:$AG$161,6)</f>
        <v>28.657</v>
      </c>
      <c r="DS13" s="25">
        <f>VLOOKUP(DS$7,'Off Peak Curve Sum'!$A$7:$AG$161,6)</f>
        <v>26.913</v>
      </c>
      <c r="DT13" s="25">
        <f>VLOOKUP(DT$7,'Off Peak Curve Sum'!$A$7:$AG$161,6)</f>
        <v>26.904</v>
      </c>
      <c r="DU13" s="25">
        <f>VLOOKUP(DU$7,'Off Peak Curve Sum'!$A$7:$AG$161,6)</f>
        <v>26.473000000000003</v>
      </c>
      <c r="DV13" s="25">
        <f>VLOOKUP(DV$7,'Off Peak Curve Sum'!$A$7:$AG$161,6)</f>
        <v>26.261000000000003</v>
      </c>
      <c r="DW13" s="25">
        <f>VLOOKUP(DW$7,'Off Peak Curve Sum'!$A$7:$AG$161,6)</f>
        <v>25.658000000000001</v>
      </c>
      <c r="DX13" s="25">
        <f>VLOOKUP(DX$7,'Off Peak Curve Sum'!$A$7:$AG$161,6)</f>
        <v>26.843</v>
      </c>
      <c r="DY13" s="25">
        <f>VLOOKUP(DY$7,'Off Peak Curve Sum'!$A$7:$AG$161,6)</f>
        <v>29.506</v>
      </c>
      <c r="DZ13" s="25">
        <f>VLOOKUP(DZ$7,'Off Peak Curve Sum'!$A$7:$AG$161,6)</f>
        <v>33.588000000000001</v>
      </c>
      <c r="EA13" s="25">
        <f>VLOOKUP(EA$7,'Off Peak Curve Sum'!$A$7:$AG$161,6)</f>
        <v>31.992000000000001</v>
      </c>
      <c r="EB13" s="25">
        <f>VLOOKUP(EB$7,'Off Peak Curve Sum'!$A$7:$AG$161,6)</f>
        <v>25.668000000000003</v>
      </c>
      <c r="EC13" s="25">
        <f>VLOOKUP(EC$7,'Off Peak Curve Sum'!$A$7:$AG$161,6)</f>
        <v>25.352</v>
      </c>
      <c r="ED13" s="25">
        <f>VLOOKUP(ED$7,'Off Peak Curve Sum'!$A$7:$AG$161,6)</f>
        <v>28.878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15.977985337243402</v>
      </c>
      <c r="D14" s="22">
        <f ca="1">IF(ISERROR(AVERAGE(OFFSET('Off Peak Curve Sum'!$B$6,1,0,11,1))),0,AVERAGE(OFFSET('Off Peak Curve Sum'!$B$6,1,0,11,1)))</f>
        <v>13.645454545454545</v>
      </c>
      <c r="E14" s="22">
        <f ca="1">IF(ISERROR((SUM(OFFSET('Off Peak Curve Sum'!$B$6,12,0,20,1))+ 11* 'Off Peak Curve Sum'!$B$38)/31), 'Off Peak Curve Sum'!$B$38,(SUM(OFFSET('Off Peak Curve Sum'!$B$6,12,0,20,1))+ 11* 'Off Peak Curve Sum'!$B$38)/31)</f>
        <v>18.310516129032258</v>
      </c>
      <c r="F14" s="23">
        <f t="shared" ca="1" si="4"/>
        <v>15.977985337243402</v>
      </c>
      <c r="G14" s="131">
        <f t="shared" si="5"/>
        <v>20.637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29.859000000000002</v>
      </c>
      <c r="N14" s="131">
        <f t="shared" si="11"/>
        <v>33.048000000000002</v>
      </c>
      <c r="O14" s="131">
        <f t="shared" si="11"/>
        <v>27.75</v>
      </c>
      <c r="P14" s="131">
        <f t="shared" si="11"/>
        <v>25.064</v>
      </c>
      <c r="Q14" s="131">
        <f t="shared" si="11"/>
        <v>24.105</v>
      </c>
      <c r="R14" s="131">
        <f t="shared" si="11"/>
        <v>23.678000000000001</v>
      </c>
      <c r="S14" s="23">
        <f t="shared" si="7"/>
        <v>23.801666666666666</v>
      </c>
      <c r="T14" s="23">
        <f t="shared" si="8"/>
        <v>25.272083333333331</v>
      </c>
      <c r="U14" s="23">
        <f t="shared" si="9"/>
        <v>26.337404761904768</v>
      </c>
      <c r="V14" s="71"/>
      <c r="W14" s="74">
        <f t="shared" ca="1" si="10"/>
        <v>25.756208824313521</v>
      </c>
      <c r="X14" s="12"/>
      <c r="Y14" s="39"/>
      <c r="Z14" s="39"/>
      <c r="AA14" s="25">
        <f>VLOOKUP(AA$7,'Off Peak Curve Sum'!$A$7:$AG$161,2)</f>
        <v>20.637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29.859000000000002</v>
      </c>
      <c r="AH14" s="25">
        <f>VLOOKUP(AH$7,'Off Peak Curve Sum'!$A$7:$AG$161,2)</f>
        <v>33.048000000000002</v>
      </c>
      <c r="AI14" s="25">
        <f>VLOOKUP(AI$7,'Off Peak Curve Sum'!$A$7:$AG$161,2)</f>
        <v>27.75</v>
      </c>
      <c r="AJ14" s="25">
        <f>VLOOKUP(AJ$7,'Off Peak Curve Sum'!$A$7:$AG$161,2)</f>
        <v>25.064</v>
      </c>
      <c r="AK14" s="25">
        <f>VLOOKUP(AK$7,'Off Peak Curve Sum'!$A$7:$AG$161,2)</f>
        <v>24.105</v>
      </c>
      <c r="AL14" s="25">
        <f>VLOOKUP(AL$7,'Off Peak Curve Sum'!$A$7:$AG$161,2)</f>
        <v>23.678000000000001</v>
      </c>
      <c r="AM14" s="25">
        <f>VLOOKUP(AM$7,'Off Peak Curve Sum'!$A$7:$AG$161,2)</f>
        <v>24.145</v>
      </c>
      <c r="AN14" s="25">
        <f>VLOOKUP(AN$7,'Off Peak Curve Sum'!$A$7:$AG$161,2)</f>
        <v>24.215</v>
      </c>
      <c r="AO14" s="25">
        <f>VLOOKUP(AO$7,'Off Peak Curve Sum'!$A$7:$AG$161,2)</f>
        <v>23.483000000000001</v>
      </c>
      <c r="AP14" s="25">
        <f>VLOOKUP(AP$7,'Off Peak Curve Sum'!$A$7:$AG$161,2)</f>
        <v>23.283000000000001</v>
      </c>
      <c r="AQ14" s="25">
        <f>VLOOKUP(AQ$7,'Off Peak Curve Sum'!$A$7:$AG$161,2)</f>
        <v>22.943000000000001</v>
      </c>
      <c r="AR14" s="25">
        <f>VLOOKUP(AR$7,'Off Peak Curve Sum'!$A$7:$AG$161,2)</f>
        <v>23.292000000000002</v>
      </c>
      <c r="AS14" s="25">
        <f>VLOOKUP(AS$7,'Off Peak Curve Sum'!$A$7:$AG$161,2)</f>
        <v>28.387</v>
      </c>
      <c r="AT14" s="25">
        <f>VLOOKUP(AT$7,'Off Peak Curve Sum'!$A$7:$AG$161,2)</f>
        <v>31.258000000000003</v>
      </c>
      <c r="AU14" s="25">
        <f>VLOOKUP(AU$7,'Off Peak Curve Sum'!$A$7:$AG$161,2)</f>
        <v>29.834000000000003</v>
      </c>
      <c r="AV14" s="25">
        <f>VLOOKUP(AV$7,'Off Peak Curve Sum'!$A$7:$AG$161,2)</f>
        <v>26.492000000000001</v>
      </c>
      <c r="AW14" s="25">
        <f>VLOOKUP(AW$7,'Off Peak Curve Sum'!$A$7:$AG$161,2)</f>
        <v>22.45</v>
      </c>
      <c r="AX14" s="25">
        <f>VLOOKUP(AX$7,'Off Peak Curve Sum'!$A$7:$AG$161,2)</f>
        <v>23.483000000000001</v>
      </c>
      <c r="AY14" s="25">
        <f>VLOOKUP(AY$7,'Off Peak Curve Sum'!$A$7:$AG$161,2)</f>
        <v>24.714000000000002</v>
      </c>
      <c r="AZ14" s="25">
        <f>VLOOKUP(AZ$7,'Off Peak Curve Sum'!$A$7:$AG$161,2)</f>
        <v>24.673000000000002</v>
      </c>
      <c r="BA14" s="25">
        <f>VLOOKUP(BA$7,'Off Peak Curve Sum'!$A$7:$AG$161,2)</f>
        <v>24.317</v>
      </c>
      <c r="BB14" s="25">
        <f>VLOOKUP(BB$7,'Off Peak Curve Sum'!$A$7:$AG$161,2)</f>
        <v>24.057000000000002</v>
      </c>
      <c r="BC14" s="25">
        <f>VLOOKUP(BC$7,'Off Peak Curve Sum'!$A$7:$AG$161,2)</f>
        <v>23.594000000000001</v>
      </c>
      <c r="BD14" s="25">
        <f>VLOOKUP(BD$7,'Off Peak Curve Sum'!$A$7:$AG$161,2)</f>
        <v>24.25</v>
      </c>
      <c r="BE14" s="25">
        <f>VLOOKUP(BE$7,'Off Peak Curve Sum'!$A$7:$AG$161,2)</f>
        <v>27.82</v>
      </c>
      <c r="BF14" s="25">
        <f>VLOOKUP(BF$7,'Off Peak Curve Sum'!$A$7:$AG$161,2)</f>
        <v>29.954999999999998</v>
      </c>
      <c r="BG14" s="25">
        <f>VLOOKUP(BG$7,'Off Peak Curve Sum'!$A$7:$AG$161,2)</f>
        <v>29.094999999999999</v>
      </c>
      <c r="BH14" s="25">
        <f>VLOOKUP(BH$7,'Off Peak Curve Sum'!$A$7:$AG$161,2)</f>
        <v>26.599</v>
      </c>
      <c r="BI14" s="25">
        <f>VLOOKUP(BI$7,'Off Peak Curve Sum'!$A$7:$AG$161,2)</f>
        <v>23.513000000000002</v>
      </c>
      <c r="BJ14" s="25">
        <f>VLOOKUP(BJ$7,'Off Peak Curve Sum'!$A$7:$AG$161,2)</f>
        <v>24.211000000000002</v>
      </c>
      <c r="BK14" s="25">
        <f>VLOOKUP(BK$7,'Off Peak Curve Sum'!$A$7:$AG$161,2)</f>
        <v>25.047000000000001</v>
      </c>
      <c r="BL14" s="25">
        <f>VLOOKUP(BL$7,'Off Peak Curve Sum'!$A$7:$AG$161,2)</f>
        <v>25.215</v>
      </c>
      <c r="BM14" s="25">
        <f>VLOOKUP(BM$7,'Off Peak Curve Sum'!$A$7:$AG$161,2)</f>
        <v>24.795000000000002</v>
      </c>
      <c r="BN14" s="25">
        <f>VLOOKUP(BN$7,'Off Peak Curve Sum'!$A$7:$AG$161,2)</f>
        <v>24.589000000000002</v>
      </c>
      <c r="BO14" s="25">
        <f>VLOOKUP(BO$7,'Off Peak Curve Sum'!$A$7:$AG$161,2)</f>
        <v>24.171000000000003</v>
      </c>
      <c r="BP14" s="25">
        <f>VLOOKUP(BP$7,'Off Peak Curve Sum'!$A$7:$AG$161,2)</f>
        <v>24.633000000000003</v>
      </c>
      <c r="BQ14" s="25">
        <f>VLOOKUP(BQ$7,'Off Peak Curve Sum'!$A$7:$AG$161,2)</f>
        <v>26.994</v>
      </c>
      <c r="BR14" s="25">
        <f>VLOOKUP(BR$7,'Off Peak Curve Sum'!$A$7:$AG$161,2)</f>
        <v>30.178000000000001</v>
      </c>
      <c r="BS14" s="25">
        <f>VLOOKUP(BS$7,'Off Peak Curve Sum'!$A$7:$AG$161,2)</f>
        <v>28.818000000000001</v>
      </c>
      <c r="BT14" s="25">
        <f>VLOOKUP(BT$7,'Off Peak Curve Sum'!$A$7:$AG$161,2)</f>
        <v>26.864999999999998</v>
      </c>
      <c r="BU14" s="25">
        <f>VLOOKUP(BU$7,'Off Peak Curve Sum'!$A$7:$AG$161,2)</f>
        <v>24.085000000000001</v>
      </c>
      <c r="BV14" s="25">
        <f>VLOOKUP(BV$7,'Off Peak Curve Sum'!$A$7:$AG$161,2)</f>
        <v>24.73</v>
      </c>
      <c r="BW14" s="25">
        <f>VLOOKUP(BW$7,'Off Peak Curve Sum'!$A$7:$AG$161,2)</f>
        <v>25.484999999999999</v>
      </c>
      <c r="BX14" s="25">
        <f>VLOOKUP(BX$7,'Off Peak Curve Sum'!$A$7:$AG$161,2)</f>
        <v>25.648</v>
      </c>
      <c r="BY14" s="25">
        <f>VLOOKUP(BY$7,'Off Peak Curve Sum'!$A$7:$AG$161,2)</f>
        <v>25.261000000000003</v>
      </c>
      <c r="BZ14" s="25">
        <f>VLOOKUP(BZ$7,'Off Peak Curve Sum'!$A$7:$AG$161,2)</f>
        <v>25.037000000000003</v>
      </c>
      <c r="CA14" s="25">
        <f>VLOOKUP(CA$7,'Off Peak Curve Sum'!$A$7:$AG$161,2)</f>
        <v>24.82</v>
      </c>
      <c r="CB14" s="25">
        <f>VLOOKUP(CB$7,'Off Peak Curve Sum'!$A$7:$AG$161,2)</f>
        <v>25.015000000000001</v>
      </c>
      <c r="CC14" s="25">
        <f>VLOOKUP(CC$7,'Off Peak Curve Sum'!$A$7:$AG$161,2)</f>
        <v>26.784000000000002</v>
      </c>
      <c r="CD14" s="25">
        <f>VLOOKUP(CD$7,'Off Peak Curve Sum'!$A$7:$AG$161,2)</f>
        <v>29.663</v>
      </c>
      <c r="CE14" s="25">
        <f>VLOOKUP(CE$7,'Off Peak Curve Sum'!$A$7:$AG$161,2)</f>
        <v>28.594999999999999</v>
      </c>
      <c r="CF14" s="25">
        <f>VLOOKUP(CF$7,'Off Peak Curve Sum'!$A$7:$AG$161,2)</f>
        <v>27.127000000000002</v>
      </c>
      <c r="CG14" s="25">
        <f>VLOOKUP(CG$7,'Off Peak Curve Sum'!$A$7:$AG$161,2)</f>
        <v>24.618000000000002</v>
      </c>
      <c r="CH14" s="25">
        <f>VLOOKUP(CH$7,'Off Peak Curve Sum'!$A$7:$AG$161,2)</f>
        <v>25.107000000000003</v>
      </c>
      <c r="CI14" s="25">
        <f>VLOOKUP(CI$7,'Off Peak Curve Sum'!$A$7:$AG$161,2)</f>
        <v>25.99</v>
      </c>
      <c r="CJ14" s="25">
        <f>VLOOKUP(CJ$7,'Off Peak Curve Sum'!$A$7:$AG$161,2)</f>
        <v>26.053000000000001</v>
      </c>
      <c r="CK14" s="25">
        <f>VLOOKUP(CK$7,'Off Peak Curve Sum'!$A$7:$AG$161,2)</f>
        <v>25.712</v>
      </c>
      <c r="CL14" s="25">
        <f>VLOOKUP(CL$7,'Off Peak Curve Sum'!$A$7:$AG$161,2)</f>
        <v>25.545000000000002</v>
      </c>
      <c r="CM14" s="25">
        <f>VLOOKUP(CM$7,'Off Peak Curve Sum'!$A$7:$AG$161,2)</f>
        <v>25.326000000000001</v>
      </c>
      <c r="CN14" s="25">
        <f>VLOOKUP(CN$7,'Off Peak Curve Sum'!$A$7:$AG$161,2)</f>
        <v>25.373000000000001</v>
      </c>
      <c r="CO14" s="25">
        <f>VLOOKUP(CO$7,'Off Peak Curve Sum'!$A$7:$AG$161,2)</f>
        <v>26.618000000000002</v>
      </c>
      <c r="CP14" s="25">
        <f>VLOOKUP(CP$7,'Off Peak Curve Sum'!$A$7:$AG$161,2)</f>
        <v>29.211000000000002</v>
      </c>
      <c r="CQ14" s="25">
        <f>VLOOKUP(CQ$7,'Off Peak Curve Sum'!$A$7:$AG$161,2)</f>
        <v>27.943000000000001</v>
      </c>
      <c r="CR14" s="25">
        <f>VLOOKUP(CR$7,'Off Peak Curve Sum'!$A$7:$AG$161,2)</f>
        <v>27.45</v>
      </c>
      <c r="CS14" s="25">
        <f>VLOOKUP(CS$7,'Off Peak Curve Sum'!$A$7:$AG$161,2)</f>
        <v>25.14</v>
      </c>
      <c r="CT14" s="25">
        <f>VLOOKUP(CT$7,'Off Peak Curve Sum'!$A$7:$AG$161,2)</f>
        <v>25.6</v>
      </c>
      <c r="CU14" s="25">
        <f>VLOOKUP(CU$7,'Off Peak Curve Sum'!$A$7:$AG$161,2)</f>
        <v>26.364000000000001</v>
      </c>
      <c r="CV14" s="25">
        <f>VLOOKUP(CV$7,'Off Peak Curve Sum'!$A$7:$AG$161,2)</f>
        <v>26.433</v>
      </c>
      <c r="CW14" s="25">
        <f>VLOOKUP(CW$7,'Off Peak Curve Sum'!$A$7:$AG$161,2)</f>
        <v>26.007000000000001</v>
      </c>
      <c r="CX14" s="25">
        <f>VLOOKUP(CX$7,'Off Peak Curve Sum'!$A$7:$AG$161,2)</f>
        <v>26.021000000000001</v>
      </c>
      <c r="CY14" s="25">
        <f>VLOOKUP(CY$7,'Off Peak Curve Sum'!$A$7:$AG$161,2)</f>
        <v>25.766000000000002</v>
      </c>
      <c r="CZ14" s="25">
        <f>VLOOKUP(CZ$7,'Off Peak Curve Sum'!$A$7:$AG$161,2)</f>
        <v>25.362000000000002</v>
      </c>
      <c r="DA14" s="25">
        <f>VLOOKUP(DA$7,'Off Peak Curve Sum'!$A$7:$AG$161,2)</f>
        <v>27.236000000000001</v>
      </c>
      <c r="DB14" s="25">
        <f>VLOOKUP(DB$7,'Off Peak Curve Sum'!$A$7:$AG$161,2)</f>
        <v>27.984999999999999</v>
      </c>
      <c r="DC14" s="25">
        <f>VLOOKUP(DC$7,'Off Peak Curve Sum'!$A$7:$AG$161,2)</f>
        <v>28.36</v>
      </c>
      <c r="DD14" s="25">
        <f>VLOOKUP(DD$7,'Off Peak Curve Sum'!$A$7:$AG$161,2)</f>
        <v>27.712</v>
      </c>
      <c r="DE14" s="25">
        <f>VLOOKUP(DE$7,'Off Peak Curve Sum'!$A$7:$AG$161,2)</f>
        <v>25.442</v>
      </c>
      <c r="DF14" s="25">
        <f>VLOOKUP(DF$7,'Off Peak Curve Sum'!$A$7:$AG$161,2)</f>
        <v>26.113</v>
      </c>
      <c r="DG14" s="25">
        <f>VLOOKUP(DG$7,'Off Peak Curve Sum'!$A$7:$AG$161,2)</f>
        <v>26.724</v>
      </c>
      <c r="DH14" s="25">
        <f>VLOOKUP(DH$7,'Off Peak Curve Sum'!$A$7:$AG$161,2)</f>
        <v>26.778000000000002</v>
      </c>
      <c r="DI14" s="25">
        <f>VLOOKUP(DI$7,'Off Peak Curve Sum'!$A$7:$AG$161,2)</f>
        <v>26.407</v>
      </c>
      <c r="DJ14" s="25">
        <f>VLOOKUP(DJ$7,'Off Peak Curve Sum'!$A$7:$AG$161,2)</f>
        <v>26.439</v>
      </c>
      <c r="DK14" s="25">
        <f>VLOOKUP(DK$7,'Off Peak Curve Sum'!$A$7:$AG$161,2)</f>
        <v>26.116</v>
      </c>
      <c r="DL14" s="25">
        <f>VLOOKUP(DL$7,'Off Peak Curve Sum'!$A$7:$AG$161,2)</f>
        <v>26.038</v>
      </c>
      <c r="DM14" s="25">
        <f>VLOOKUP(DM$7,'Off Peak Curve Sum'!$A$7:$AG$161,2)</f>
        <v>27.223000000000003</v>
      </c>
      <c r="DN14" s="25">
        <f>VLOOKUP(DN$7,'Off Peak Curve Sum'!$A$7:$AG$161,2)</f>
        <v>27.731000000000002</v>
      </c>
      <c r="DO14" s="25">
        <f>VLOOKUP(DO$7,'Off Peak Curve Sum'!$A$7:$AG$161,2)</f>
        <v>28.324999999999999</v>
      </c>
      <c r="DP14" s="25">
        <f>VLOOKUP(DP$7,'Off Peak Curve Sum'!$A$7:$AG$161,2)</f>
        <v>27.974</v>
      </c>
      <c r="DQ14" s="25">
        <f>VLOOKUP(DQ$7,'Off Peak Curve Sum'!$A$7:$AG$161,2)</f>
        <v>25.896000000000001</v>
      </c>
      <c r="DR14" s="25">
        <f>VLOOKUP(DR$7,'Off Peak Curve Sum'!$A$7:$AG$161,2)</f>
        <v>26.513000000000002</v>
      </c>
      <c r="DS14" s="25">
        <f>VLOOKUP(DS$7,'Off Peak Curve Sum'!$A$7:$AG$161,2)</f>
        <v>27.024000000000001</v>
      </c>
      <c r="DT14" s="25">
        <f>VLOOKUP(DT$7,'Off Peak Curve Sum'!$A$7:$AG$161,2)</f>
        <v>27.133000000000003</v>
      </c>
      <c r="DU14" s="25">
        <f>VLOOKUP(DU$7,'Off Peak Curve Sum'!$A$7:$AG$161,2)</f>
        <v>26.869</v>
      </c>
      <c r="DV14" s="25">
        <f>VLOOKUP(DV$7,'Off Peak Curve Sum'!$A$7:$AG$161,2)</f>
        <v>26.844999999999999</v>
      </c>
      <c r="DW14" s="25">
        <f>VLOOKUP(DW$7,'Off Peak Curve Sum'!$A$7:$AG$161,2)</f>
        <v>26.54</v>
      </c>
      <c r="DX14" s="25">
        <f>VLOOKUP(DX$7,'Off Peak Curve Sum'!$A$7:$AG$161,2)</f>
        <v>26.356000000000002</v>
      </c>
      <c r="DY14" s="25">
        <f>VLOOKUP(DY$7,'Off Peak Curve Sum'!$A$7:$AG$161,2)</f>
        <v>27.224</v>
      </c>
      <c r="DZ14" s="25">
        <f>VLOOKUP(DZ$7,'Off Peak Curve Sum'!$A$7:$AG$161,2)</f>
        <v>27.516000000000002</v>
      </c>
      <c r="EA14" s="25">
        <f>VLOOKUP(EA$7,'Off Peak Curve Sum'!$A$7:$AG$161,2)</f>
        <v>28.315000000000001</v>
      </c>
      <c r="EB14" s="25">
        <f>VLOOKUP(EB$7,'Off Peak Curve Sum'!$A$7:$AG$161,2)</f>
        <v>28.173000000000002</v>
      </c>
      <c r="EC14" s="25">
        <f>VLOOKUP(EC$7,'Off Peak Curve Sum'!$A$7:$AG$161,2)</f>
        <v>26.433</v>
      </c>
      <c r="ED14" s="25">
        <f>VLOOKUP(ED$7,'Off Peak Curve Sum'!$A$7:$AG$161,2)</f>
        <v>26.91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16.477985337243403</v>
      </c>
      <c r="D15" s="22">
        <f ca="1">IF(ISERROR(AVERAGE(OFFSET('Off Peak Curve Sum'!$G$6,1,0,11,1))),0,AVERAGE(OFFSET('Off Peak Curve Sum'!$G$6,1,0,11,1)))</f>
        <v>14.145454545454545</v>
      </c>
      <c r="E15" s="22">
        <f ca="1">IF(ISERROR((SUM(OFFSET('Off Peak Curve Sum'!$G$6,12,0,20,1))+ 11* 'Off Peak Curve Sum'!$G$38)/31), 'Off Peak Curve Sum'!$G$38,(SUM(OFFSET('Off Peak Curve Sum'!$G$6,12,0,20,1))+ 11* 'Off Peak Curve Sum'!$G$38)/31)</f>
        <v>18.810516129032258</v>
      </c>
      <c r="F15" s="23">
        <f t="shared" ca="1" si="4"/>
        <v>16.477985337243403</v>
      </c>
      <c r="G15" s="131">
        <f t="shared" si="5"/>
        <v>21.387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33.359000000000002</v>
      </c>
      <c r="N15" s="131">
        <f t="shared" si="11"/>
        <v>38.048000000000002</v>
      </c>
      <c r="O15" s="131">
        <f t="shared" si="11"/>
        <v>31.25</v>
      </c>
      <c r="P15" s="131">
        <f t="shared" si="11"/>
        <v>26.314</v>
      </c>
      <c r="Q15" s="131">
        <f t="shared" si="11"/>
        <v>25.105</v>
      </c>
      <c r="R15" s="131">
        <f t="shared" si="11"/>
        <v>24.678000000000001</v>
      </c>
      <c r="S15" s="23">
        <f t="shared" si="7"/>
        <v>25.65666666666667</v>
      </c>
      <c r="T15" s="23">
        <f t="shared" si="8"/>
        <v>26.939583333333331</v>
      </c>
      <c r="U15" s="23">
        <f t="shared" si="9"/>
        <v>27.924904761904763</v>
      </c>
      <c r="V15" s="78"/>
      <c r="W15" s="65">
        <f t="shared" ca="1" si="10"/>
        <v>27.361845187949882</v>
      </c>
      <c r="X15" s="12"/>
      <c r="Y15" s="39"/>
      <c r="AA15" s="22">
        <f>VLOOKUP(AA$7,'Off Peak Curve Sum'!$A$7:$AG$161,7)</f>
        <v>21.387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33.359000000000002</v>
      </c>
      <c r="AH15" s="22">
        <f>VLOOKUP(AH$7,'Off Peak Curve Sum'!$A$7:$AG$161,7)</f>
        <v>38.048000000000002</v>
      </c>
      <c r="AI15" s="22">
        <f>VLOOKUP(AI$7,'Off Peak Curve Sum'!$A$7:$AG$161,7)</f>
        <v>31.25</v>
      </c>
      <c r="AJ15" s="22">
        <f>VLOOKUP(AJ$7,'Off Peak Curve Sum'!$A$7:$AG$161,7)</f>
        <v>26.314</v>
      </c>
      <c r="AK15" s="22">
        <f>VLOOKUP(AK$7,'Off Peak Curve Sum'!$A$7:$AG$161,7)</f>
        <v>25.105</v>
      </c>
      <c r="AL15" s="22">
        <f>VLOOKUP(AL$7,'Off Peak Curve Sum'!$A$7:$AG$161,7)</f>
        <v>24.678000000000001</v>
      </c>
      <c r="AM15" s="22">
        <f>VLOOKUP(AM$7,'Off Peak Curve Sum'!$A$7:$AG$161,7)</f>
        <v>25.145</v>
      </c>
      <c r="AN15" s="22">
        <f>VLOOKUP(AN$7,'Off Peak Curve Sum'!$A$7:$AG$161,7)</f>
        <v>25.215</v>
      </c>
      <c r="AO15" s="22">
        <f>VLOOKUP(AO$7,'Off Peak Curve Sum'!$A$7:$AG$161,7)</f>
        <v>24.483000000000001</v>
      </c>
      <c r="AP15" s="22">
        <f>VLOOKUP(AP$7,'Off Peak Curve Sum'!$A$7:$AG$161,7)</f>
        <v>24.283000000000001</v>
      </c>
      <c r="AQ15" s="22">
        <f>VLOOKUP(AQ$7,'Off Peak Curve Sum'!$A$7:$AG$161,7)</f>
        <v>23.943000000000001</v>
      </c>
      <c r="AR15" s="22">
        <f>VLOOKUP(AR$7,'Off Peak Curve Sum'!$A$7:$AG$161,7)</f>
        <v>25.542000000000002</v>
      </c>
      <c r="AS15" s="22">
        <f>VLOOKUP(AS$7,'Off Peak Curve Sum'!$A$7:$AG$161,7)</f>
        <v>31.387</v>
      </c>
      <c r="AT15" s="22">
        <f>VLOOKUP(AT$7,'Off Peak Curve Sum'!$A$7:$AG$161,7)</f>
        <v>35.258000000000003</v>
      </c>
      <c r="AU15" s="22">
        <f>VLOOKUP(AU$7,'Off Peak Curve Sum'!$A$7:$AG$161,7)</f>
        <v>32.834000000000003</v>
      </c>
      <c r="AV15" s="22">
        <f>VLOOKUP(AV$7,'Off Peak Curve Sum'!$A$7:$AG$161,7)</f>
        <v>27.622</v>
      </c>
      <c r="AW15" s="22">
        <f>VLOOKUP(AW$7,'Off Peak Curve Sum'!$A$7:$AG$161,7)</f>
        <v>23.33</v>
      </c>
      <c r="AX15" s="22">
        <f>VLOOKUP(AX$7,'Off Peak Curve Sum'!$A$7:$AG$161,7)</f>
        <v>24.233000000000001</v>
      </c>
      <c r="AY15" s="22">
        <f>VLOOKUP(AY$7,'Off Peak Curve Sum'!$A$7:$AG$161,7)</f>
        <v>25.814</v>
      </c>
      <c r="AZ15" s="22">
        <f>VLOOKUP(AZ$7,'Off Peak Curve Sum'!$A$7:$AG$161,7)</f>
        <v>25.773</v>
      </c>
      <c r="BA15" s="22">
        <f>VLOOKUP(BA$7,'Off Peak Curve Sum'!$A$7:$AG$161,7)</f>
        <v>25.417000000000002</v>
      </c>
      <c r="BB15" s="22">
        <f>VLOOKUP(BB$7,'Off Peak Curve Sum'!$A$7:$AG$161,7)</f>
        <v>25.157</v>
      </c>
      <c r="BC15" s="22">
        <f>VLOOKUP(BC$7,'Off Peak Curve Sum'!$A$7:$AG$161,7)</f>
        <v>24.694000000000003</v>
      </c>
      <c r="BD15" s="22">
        <f>VLOOKUP(BD$7,'Off Peak Curve Sum'!$A$7:$AG$161,7)</f>
        <v>26.41</v>
      </c>
      <c r="BE15" s="22">
        <f>VLOOKUP(BE$7,'Off Peak Curve Sum'!$A$7:$AG$161,7)</f>
        <v>30.62</v>
      </c>
      <c r="BF15" s="22">
        <f>VLOOKUP(BF$7,'Off Peak Curve Sum'!$A$7:$AG$161,7)</f>
        <v>33.604999999999997</v>
      </c>
      <c r="BG15" s="22">
        <f>VLOOKUP(BG$7,'Off Peak Curve Sum'!$A$7:$AG$161,7)</f>
        <v>31.895</v>
      </c>
      <c r="BH15" s="22">
        <f>VLOOKUP(BH$7,'Off Peak Curve Sum'!$A$7:$AG$161,7)</f>
        <v>27.799000000000003</v>
      </c>
      <c r="BI15" s="22">
        <f>VLOOKUP(BI$7,'Off Peak Curve Sum'!$A$7:$AG$161,7)</f>
        <v>24.503</v>
      </c>
      <c r="BJ15" s="22">
        <f>VLOOKUP(BJ$7,'Off Peak Curve Sum'!$A$7:$AG$161,7)</f>
        <v>25.101000000000003</v>
      </c>
      <c r="BK15" s="22">
        <f>VLOOKUP(BK$7,'Off Peak Curve Sum'!$A$7:$AG$161,7)</f>
        <v>26.207000000000001</v>
      </c>
      <c r="BL15" s="22">
        <f>VLOOKUP(BL$7,'Off Peak Curve Sum'!$A$7:$AG$161,7)</f>
        <v>26.375</v>
      </c>
      <c r="BM15" s="22">
        <f>VLOOKUP(BM$7,'Off Peak Curve Sum'!$A$7:$AG$161,7)</f>
        <v>25.954999999999998</v>
      </c>
      <c r="BN15" s="22">
        <f>VLOOKUP(BN$7,'Off Peak Curve Sum'!$A$7:$AG$161,7)</f>
        <v>25.749000000000002</v>
      </c>
      <c r="BO15" s="22">
        <f>VLOOKUP(BO$7,'Off Peak Curve Sum'!$A$7:$AG$161,7)</f>
        <v>25.331</v>
      </c>
      <c r="BP15" s="22">
        <f>VLOOKUP(BP$7,'Off Peak Curve Sum'!$A$7:$AG$161,7)</f>
        <v>26.703000000000003</v>
      </c>
      <c r="BQ15" s="22">
        <f>VLOOKUP(BQ$7,'Off Peak Curve Sum'!$A$7:$AG$161,7)</f>
        <v>29.594000000000001</v>
      </c>
      <c r="BR15" s="22">
        <f>VLOOKUP(BR$7,'Off Peak Curve Sum'!$A$7:$AG$161,7)</f>
        <v>33.498000000000005</v>
      </c>
      <c r="BS15" s="22">
        <f>VLOOKUP(BS$7,'Off Peak Curve Sum'!$A$7:$AG$161,7)</f>
        <v>31.418000000000003</v>
      </c>
      <c r="BT15" s="22">
        <f>VLOOKUP(BT$7,'Off Peak Curve Sum'!$A$7:$AG$161,7)</f>
        <v>28.114999999999998</v>
      </c>
      <c r="BU15" s="22">
        <f>VLOOKUP(BU$7,'Off Peak Curve Sum'!$A$7:$AG$161,7)</f>
        <v>25.155000000000001</v>
      </c>
      <c r="BV15" s="22">
        <f>VLOOKUP(BV$7,'Off Peak Curve Sum'!$A$7:$AG$161,7)</f>
        <v>25.71</v>
      </c>
      <c r="BW15" s="22">
        <f>VLOOKUP(BW$7,'Off Peak Curve Sum'!$A$7:$AG$161,7)</f>
        <v>26.695</v>
      </c>
      <c r="BX15" s="22">
        <f>VLOOKUP(BX$7,'Off Peak Curve Sum'!$A$7:$AG$161,7)</f>
        <v>26.858000000000001</v>
      </c>
      <c r="BY15" s="22">
        <f>VLOOKUP(BY$7,'Off Peak Curve Sum'!$A$7:$AG$161,7)</f>
        <v>26.471</v>
      </c>
      <c r="BZ15" s="22">
        <f>VLOOKUP(BZ$7,'Off Peak Curve Sum'!$A$7:$AG$161,7)</f>
        <v>26.247</v>
      </c>
      <c r="CA15" s="22">
        <f>VLOOKUP(CA$7,'Off Peak Curve Sum'!$A$7:$AG$161,7)</f>
        <v>26.03</v>
      </c>
      <c r="CB15" s="22">
        <f>VLOOKUP(CB$7,'Off Peak Curve Sum'!$A$7:$AG$161,7)</f>
        <v>26.995000000000001</v>
      </c>
      <c r="CC15" s="22">
        <f>VLOOKUP(CC$7,'Off Peak Curve Sum'!$A$7:$AG$161,7)</f>
        <v>29.214000000000002</v>
      </c>
      <c r="CD15" s="22">
        <f>VLOOKUP(CD$7,'Off Peak Curve Sum'!$A$7:$AG$161,7)</f>
        <v>32.703000000000003</v>
      </c>
      <c r="CE15" s="22">
        <f>VLOOKUP(CE$7,'Off Peak Curve Sum'!$A$7:$AG$161,7)</f>
        <v>31.024999999999999</v>
      </c>
      <c r="CF15" s="22">
        <f>VLOOKUP(CF$7,'Off Peak Curve Sum'!$A$7:$AG$161,7)</f>
        <v>28.407</v>
      </c>
      <c r="CG15" s="22">
        <f>VLOOKUP(CG$7,'Off Peak Curve Sum'!$A$7:$AG$161,7)</f>
        <v>25.748000000000001</v>
      </c>
      <c r="CH15" s="22">
        <f>VLOOKUP(CH$7,'Off Peak Curve Sum'!$A$7:$AG$161,7)</f>
        <v>26.157</v>
      </c>
      <c r="CI15" s="22">
        <f>VLOOKUP(CI$7,'Off Peak Curve Sum'!$A$7:$AG$161,7)</f>
        <v>27.22</v>
      </c>
      <c r="CJ15" s="22">
        <f>VLOOKUP(CJ$7,'Off Peak Curve Sum'!$A$7:$AG$161,7)</f>
        <v>27.283000000000001</v>
      </c>
      <c r="CK15" s="22">
        <f>VLOOKUP(CK$7,'Off Peak Curve Sum'!$A$7:$AG$161,7)</f>
        <v>26.942</v>
      </c>
      <c r="CL15" s="22">
        <f>VLOOKUP(CL$7,'Off Peak Curve Sum'!$A$7:$AG$161,7)</f>
        <v>26.774999999999999</v>
      </c>
      <c r="CM15" s="22">
        <f>VLOOKUP(CM$7,'Off Peak Curve Sum'!$A$7:$AG$161,7)</f>
        <v>26.556000000000001</v>
      </c>
      <c r="CN15" s="22">
        <f>VLOOKUP(CN$7,'Off Peak Curve Sum'!$A$7:$AG$161,7)</f>
        <v>27.293000000000003</v>
      </c>
      <c r="CO15" s="22">
        <f>VLOOKUP(CO$7,'Off Peak Curve Sum'!$A$7:$AG$161,7)</f>
        <v>28.938000000000002</v>
      </c>
      <c r="CP15" s="22">
        <f>VLOOKUP(CP$7,'Off Peak Curve Sum'!$A$7:$AG$161,7)</f>
        <v>32.081000000000003</v>
      </c>
      <c r="CQ15" s="22">
        <f>VLOOKUP(CQ$7,'Off Peak Curve Sum'!$A$7:$AG$161,7)</f>
        <v>30.263000000000002</v>
      </c>
      <c r="CR15" s="22">
        <f>VLOOKUP(CR$7,'Off Peak Curve Sum'!$A$7:$AG$161,7)</f>
        <v>28.74</v>
      </c>
      <c r="CS15" s="22">
        <f>VLOOKUP(CS$7,'Off Peak Curve Sum'!$A$7:$AG$161,7)</f>
        <v>26.3</v>
      </c>
      <c r="CT15" s="22">
        <f>VLOOKUP(CT$7,'Off Peak Curve Sum'!$A$7:$AG$161,7)</f>
        <v>26.68</v>
      </c>
      <c r="CU15" s="22">
        <f>VLOOKUP(CU$7,'Off Peak Curve Sum'!$A$7:$AG$161,7)</f>
        <v>27.594000000000001</v>
      </c>
      <c r="CV15" s="22">
        <f>VLOOKUP(CV$7,'Off Peak Curve Sum'!$A$7:$AG$161,7)</f>
        <v>27.663</v>
      </c>
      <c r="CW15" s="22">
        <f>VLOOKUP(CW$7,'Off Peak Curve Sum'!$A$7:$AG$161,7)</f>
        <v>27.237000000000002</v>
      </c>
      <c r="CX15" s="22">
        <f>VLOOKUP(CX$7,'Off Peak Curve Sum'!$A$7:$AG$161,7)</f>
        <v>27.251000000000001</v>
      </c>
      <c r="CY15" s="22">
        <f>VLOOKUP(CY$7,'Off Peak Curve Sum'!$A$7:$AG$161,7)</f>
        <v>26.996000000000002</v>
      </c>
      <c r="CZ15" s="22">
        <f>VLOOKUP(CZ$7,'Off Peak Curve Sum'!$A$7:$AG$161,7)</f>
        <v>27.232000000000003</v>
      </c>
      <c r="DA15" s="22">
        <f>VLOOKUP(DA$7,'Off Peak Curve Sum'!$A$7:$AG$161,7)</f>
        <v>29.466000000000001</v>
      </c>
      <c r="DB15" s="22">
        <f>VLOOKUP(DB$7,'Off Peak Curve Sum'!$A$7:$AG$161,7)</f>
        <v>30.725000000000001</v>
      </c>
      <c r="DC15" s="22">
        <f>VLOOKUP(DC$7,'Off Peak Curve Sum'!$A$7:$AG$161,7)</f>
        <v>30.6</v>
      </c>
      <c r="DD15" s="22">
        <f>VLOOKUP(DD$7,'Off Peak Curve Sum'!$A$7:$AG$161,7)</f>
        <v>29.002000000000002</v>
      </c>
      <c r="DE15" s="22">
        <f>VLOOKUP(DE$7,'Off Peak Curve Sum'!$A$7:$AG$161,7)</f>
        <v>26.612000000000002</v>
      </c>
      <c r="DF15" s="22">
        <f>VLOOKUP(DF$7,'Off Peak Curve Sum'!$A$7:$AG$161,7)</f>
        <v>27.213000000000001</v>
      </c>
      <c r="DG15" s="22">
        <f>VLOOKUP(DG$7,'Off Peak Curve Sum'!$A$7:$AG$161,7)</f>
        <v>27.954000000000001</v>
      </c>
      <c r="DH15" s="22">
        <f>VLOOKUP(DH$7,'Off Peak Curve Sum'!$A$7:$AG$161,7)</f>
        <v>28.008000000000003</v>
      </c>
      <c r="DI15" s="22">
        <f>VLOOKUP(DI$7,'Off Peak Curve Sum'!$A$7:$AG$161,7)</f>
        <v>27.647000000000002</v>
      </c>
      <c r="DJ15" s="22">
        <f>VLOOKUP(DJ$7,'Off Peak Curve Sum'!$A$7:$AG$161,7)</f>
        <v>27.679000000000002</v>
      </c>
      <c r="DK15" s="22">
        <f>VLOOKUP(DK$7,'Off Peak Curve Sum'!$A$7:$AG$161,7)</f>
        <v>27.356000000000002</v>
      </c>
      <c r="DL15" s="22">
        <f>VLOOKUP(DL$7,'Off Peak Curve Sum'!$A$7:$AG$161,7)</f>
        <v>27.858000000000001</v>
      </c>
      <c r="DM15" s="22">
        <f>VLOOKUP(DM$7,'Off Peak Curve Sum'!$A$7:$AG$161,7)</f>
        <v>29.373000000000001</v>
      </c>
      <c r="DN15" s="22">
        <f>VLOOKUP(DN$7,'Off Peak Curve Sum'!$A$7:$AG$161,7)</f>
        <v>30.351000000000003</v>
      </c>
      <c r="DO15" s="22">
        <f>VLOOKUP(DO$7,'Off Peak Curve Sum'!$A$7:$AG$161,7)</f>
        <v>30.484999999999999</v>
      </c>
      <c r="DP15" s="22">
        <f>VLOOKUP(DP$7,'Off Peak Curve Sum'!$A$7:$AG$161,7)</f>
        <v>29.264000000000003</v>
      </c>
      <c r="DQ15" s="22">
        <f>VLOOKUP(DQ$7,'Off Peak Curve Sum'!$A$7:$AG$161,7)</f>
        <v>27.066000000000003</v>
      </c>
      <c r="DR15" s="22">
        <f>VLOOKUP(DR$7,'Off Peak Curve Sum'!$A$7:$AG$161,7)</f>
        <v>27.623000000000001</v>
      </c>
      <c r="DS15" s="22">
        <f>VLOOKUP(DS$7,'Off Peak Curve Sum'!$A$7:$AG$161,7)</f>
        <v>28.234000000000002</v>
      </c>
      <c r="DT15" s="22">
        <f>VLOOKUP(DT$7,'Off Peak Curve Sum'!$A$7:$AG$161,7)</f>
        <v>28.343</v>
      </c>
      <c r="DU15" s="22">
        <f>VLOOKUP(DU$7,'Off Peak Curve Sum'!$A$7:$AG$161,7)</f>
        <v>28.079000000000001</v>
      </c>
      <c r="DV15" s="22">
        <f>VLOOKUP(DV$7,'Off Peak Curve Sum'!$A$7:$AG$161,7)</f>
        <v>28.055</v>
      </c>
      <c r="DW15" s="22">
        <f>VLOOKUP(DW$7,'Off Peak Curve Sum'!$A$7:$AG$161,7)</f>
        <v>27.75</v>
      </c>
      <c r="DX15" s="22">
        <f>VLOOKUP(DX$7,'Off Peak Curve Sum'!$A$7:$AG$161,7)</f>
        <v>28.106000000000002</v>
      </c>
      <c r="DY15" s="22">
        <f>VLOOKUP(DY$7,'Off Peak Curve Sum'!$A$7:$AG$161,7)</f>
        <v>29.274000000000001</v>
      </c>
      <c r="DZ15" s="22">
        <f>VLOOKUP(DZ$7,'Off Peak Curve Sum'!$A$7:$AG$161,7)</f>
        <v>29.986000000000001</v>
      </c>
      <c r="EA15" s="22">
        <f>VLOOKUP(EA$7,'Off Peak Curve Sum'!$A$7:$AG$161,7)</f>
        <v>30.364999999999998</v>
      </c>
      <c r="EB15" s="22">
        <f>VLOOKUP(EB$7,'Off Peak Curve Sum'!$A$7:$AG$161,7)</f>
        <v>29.433</v>
      </c>
      <c r="EC15" s="22">
        <f>VLOOKUP(EC$7,'Off Peak Curve Sum'!$A$7:$AG$161,7)</f>
        <v>27.583000000000002</v>
      </c>
      <c r="ED15" s="22">
        <f>VLOOKUP(ED$7,'Off Peak Curve Sum'!$A$7:$AG$161,7)</f>
        <v>28.01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26.359002369296181</v>
      </c>
      <c r="D18" s="22">
        <f ca="1">IF(ISERROR(AVERAGE(OFFSET('Off Peak Curve Sum'!$R$6,1,0,11,1))),0,AVERAGE(OFFSET('Off Peak Curve Sum'!$R$6,1,0,11,1)))</f>
        <v>20.000545501708984</v>
      </c>
      <c r="E18" s="22">
        <f ca="1">IF(ISERROR((SUM(OFFSET('Off Peak Curve Sum'!$R$6,12,0,20,1))+ 11* 'Off Peak Curve Sum'!$R$38)/31), 'Off Peak Curve Sum'!$R$38,(SUM(OFFSET('Off Peak Curve Sum'!$R$6,12,0,20,1))+ 11* 'Off Peak Curve Sum'!$R$38)/31)</f>
        <v>32.717459236883379</v>
      </c>
      <c r="F18" s="23">
        <f ca="1">AVERAGE(D18,E18)</f>
        <v>26.359002369296181</v>
      </c>
      <c r="G18" s="131">
        <f t="shared" ref="G18:R18" si="12">AA18</f>
        <v>27.427</v>
      </c>
      <c r="H18" s="131">
        <f t="shared" si="12"/>
        <v>25.146000000000001</v>
      </c>
      <c r="I18" s="131">
        <f t="shared" si="12"/>
        <v>25.145</v>
      </c>
      <c r="J18" s="131">
        <f t="shared" si="12"/>
        <v>20.6</v>
      </c>
      <c r="K18" s="131">
        <f t="shared" si="12"/>
        <v>18.895</v>
      </c>
      <c r="L18" s="131">
        <f t="shared" si="12"/>
        <v>19.708000000000002</v>
      </c>
      <c r="M18" s="131">
        <f t="shared" si="12"/>
        <v>30.895</v>
      </c>
      <c r="N18" s="131">
        <f t="shared" si="12"/>
        <v>33.435000000000002</v>
      </c>
      <c r="O18" s="131">
        <f t="shared" si="12"/>
        <v>30.6</v>
      </c>
      <c r="P18" s="131">
        <f t="shared" si="12"/>
        <v>29.565000000000001</v>
      </c>
      <c r="Q18" s="131">
        <f t="shared" si="12"/>
        <v>22.75</v>
      </c>
      <c r="R18" s="131">
        <f t="shared" si="12"/>
        <v>26.565000000000001</v>
      </c>
      <c r="S18" s="23">
        <f>AVERAGE(AA18:AL18)</f>
        <v>25.894250000000003</v>
      </c>
      <c r="T18" s="23">
        <f>AVERAGE(AM18:AX18)</f>
        <v>27.834416666666666</v>
      </c>
      <c r="U18" s="23">
        <f>AVERAGE(AY18:ED18)</f>
        <v>29.337904761904763</v>
      </c>
      <c r="V18" s="78"/>
      <c r="W18" s="65">
        <f ca="1">AVERAGE(D18:E18,AA18:ED18)</f>
        <v>28.744054588532666</v>
      </c>
      <c r="X18" s="12"/>
      <c r="Y18" s="39"/>
      <c r="AA18" s="22">
        <f>VLOOKUP(AA$7,'Off Peak Curve Sum'!$A$7:$AG$161,3)</f>
        <v>27.427</v>
      </c>
      <c r="AB18" s="22">
        <f>VLOOKUP(AB$7,'Off Peak Curve Sum'!$A$7:$AG$161,3)</f>
        <v>25.146000000000001</v>
      </c>
      <c r="AC18" s="22">
        <f>VLOOKUP(AC$7,'Off Peak Curve Sum'!$A$7:$AG$161,3)</f>
        <v>25.145</v>
      </c>
      <c r="AD18" s="22">
        <f>VLOOKUP(AD$7,'Off Peak Curve Sum'!$A$7:$AG$161,3)</f>
        <v>20.6</v>
      </c>
      <c r="AE18" s="22">
        <f>VLOOKUP(AE$7,'Off Peak Curve Sum'!$A$7:$AG$161,3)</f>
        <v>18.895</v>
      </c>
      <c r="AF18" s="22">
        <f>VLOOKUP(AF$7,'Off Peak Curve Sum'!$A$7:$AG$161,3)</f>
        <v>19.708000000000002</v>
      </c>
      <c r="AG18" s="22">
        <f>VLOOKUP(AG$7,'Off Peak Curve Sum'!$A$7:$AG$161,3)</f>
        <v>30.895</v>
      </c>
      <c r="AH18" s="22">
        <f>VLOOKUP(AH$7,'Off Peak Curve Sum'!$A$7:$AG$161,3)</f>
        <v>33.435000000000002</v>
      </c>
      <c r="AI18" s="22">
        <f>VLOOKUP(AI$7,'Off Peak Curve Sum'!$A$7:$AG$161,3)</f>
        <v>30.6</v>
      </c>
      <c r="AJ18" s="22">
        <f>VLOOKUP(AJ$7,'Off Peak Curve Sum'!$A$7:$AG$161,3)</f>
        <v>29.565000000000001</v>
      </c>
      <c r="AK18" s="22">
        <f>VLOOKUP(AK$7,'Off Peak Curve Sum'!$A$7:$AG$161,3)</f>
        <v>22.75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25.661000000000001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34.492000000000004</v>
      </c>
      <c r="AT18" s="22">
        <f>VLOOKUP(AT$7,'Off Peak Curve Sum'!$A$7:$AG$161,3)</f>
        <v>34.584000000000003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27.729000000000003</v>
      </c>
      <c r="AZ18" s="22">
        <f>VLOOKUP(AZ$7,'Off Peak Curve Sum'!$A$7:$AG$161,3)</f>
        <v>25.622</v>
      </c>
      <c r="BA18" s="22">
        <f>VLOOKUP(BA$7,'Off Peak Curve Sum'!$A$7:$AG$161,3)</f>
        <v>25.954000000000001</v>
      </c>
      <c r="BB18" s="22">
        <f>VLOOKUP(BB$7,'Off Peak Curve Sum'!$A$7:$AG$161,3)</f>
        <v>25.172000000000001</v>
      </c>
      <c r="BC18" s="22">
        <f>VLOOKUP(BC$7,'Off Peak Curve Sum'!$A$7:$AG$161,3)</f>
        <v>19.823</v>
      </c>
      <c r="BD18" s="22">
        <f>VLOOKUP(BD$7,'Off Peak Curve Sum'!$A$7:$AG$161,3)</f>
        <v>23.724</v>
      </c>
      <c r="BE18" s="22">
        <f>VLOOKUP(BE$7,'Off Peak Curve Sum'!$A$7:$AG$161,3)</f>
        <v>33.161999999999999</v>
      </c>
      <c r="BF18" s="22">
        <f>VLOOKUP(BF$7,'Off Peak Curve Sum'!$A$7:$AG$161,3)</f>
        <v>33.216000000000001</v>
      </c>
      <c r="BG18" s="22">
        <f>VLOOKUP(BG$7,'Off Peak Curve Sum'!$A$7:$AG$161,3)</f>
        <v>32.154000000000003</v>
      </c>
      <c r="BH18" s="22">
        <f>VLOOKUP(BH$7,'Off Peak Curve Sum'!$A$7:$AG$161,3)</f>
        <v>28.752000000000002</v>
      </c>
      <c r="BI18" s="22">
        <f>VLOOKUP(BI$7,'Off Peak Curve Sum'!$A$7:$AG$161,3)</f>
        <v>26.256</v>
      </c>
      <c r="BJ18" s="22">
        <f>VLOOKUP(BJ$7,'Off Peak Curve Sum'!$A$7:$AG$161,3)</f>
        <v>31.531000000000002</v>
      </c>
      <c r="BK18" s="22">
        <f>VLOOKUP(BK$7,'Off Peak Curve Sum'!$A$7:$AG$161,3)</f>
        <v>27.895</v>
      </c>
      <c r="BL18" s="22">
        <f>VLOOKUP(BL$7,'Off Peak Curve Sum'!$A$7:$AG$161,3)</f>
        <v>26.376000000000001</v>
      </c>
      <c r="BM18" s="22">
        <f>VLOOKUP(BM$7,'Off Peak Curve Sum'!$A$7:$AG$161,3)</f>
        <v>26.462</v>
      </c>
      <c r="BN18" s="22">
        <f>VLOOKUP(BN$7,'Off Peak Curve Sum'!$A$7:$AG$161,3)</f>
        <v>25.733000000000001</v>
      </c>
      <c r="BO18" s="22">
        <f>VLOOKUP(BO$7,'Off Peak Curve Sum'!$A$7:$AG$161,3)</f>
        <v>20.763999999999999</v>
      </c>
      <c r="BP18" s="22">
        <f>VLOOKUP(BP$7,'Off Peak Curve Sum'!$A$7:$AG$161,3)</f>
        <v>24.405000000000001</v>
      </c>
      <c r="BQ18" s="22">
        <f>VLOOKUP(BQ$7,'Off Peak Curve Sum'!$A$7:$AG$161,3)</f>
        <v>32.944000000000003</v>
      </c>
      <c r="BR18" s="22">
        <f>VLOOKUP(BR$7,'Off Peak Curve Sum'!$A$7:$AG$161,3)</f>
        <v>33.68</v>
      </c>
      <c r="BS18" s="22">
        <f>VLOOKUP(BS$7,'Off Peak Curve Sum'!$A$7:$AG$161,3)</f>
        <v>32.198</v>
      </c>
      <c r="BT18" s="22">
        <f>VLOOKUP(BT$7,'Off Peak Curve Sum'!$A$7:$AG$161,3)</f>
        <v>29.048000000000002</v>
      </c>
      <c r="BU18" s="22">
        <f>VLOOKUP(BU$7,'Off Peak Curve Sum'!$A$7:$AG$161,3)</f>
        <v>26.745000000000001</v>
      </c>
      <c r="BV18" s="22">
        <f>VLOOKUP(BV$7,'Off Peak Curve Sum'!$A$7:$AG$161,3)</f>
        <v>31.567</v>
      </c>
      <c r="BW18" s="22">
        <f>VLOOKUP(BW$7,'Off Peak Curve Sum'!$A$7:$AG$161,3)</f>
        <v>28.161000000000001</v>
      </c>
      <c r="BX18" s="22">
        <f>VLOOKUP(BX$7,'Off Peak Curve Sum'!$A$7:$AG$161,3)</f>
        <v>26.841000000000001</v>
      </c>
      <c r="BY18" s="22">
        <f>VLOOKUP(BY$7,'Off Peak Curve Sum'!$A$7:$AG$161,3)</f>
        <v>26.934000000000001</v>
      </c>
      <c r="BZ18" s="22">
        <f>VLOOKUP(BZ$7,'Off Peak Curve Sum'!$A$7:$AG$161,3)</f>
        <v>26.096</v>
      </c>
      <c r="CA18" s="22">
        <f>VLOOKUP(CA$7,'Off Peak Curve Sum'!$A$7:$AG$161,3)</f>
        <v>22.023</v>
      </c>
      <c r="CB18" s="22">
        <f>VLOOKUP(CB$7,'Off Peak Curve Sum'!$A$7:$AG$161,3)</f>
        <v>25.092000000000002</v>
      </c>
      <c r="CC18" s="22">
        <f>VLOOKUP(CC$7,'Off Peak Curve Sum'!$A$7:$AG$161,3)</f>
        <v>32.862000000000002</v>
      </c>
      <c r="CD18" s="22">
        <f>VLOOKUP(CD$7,'Off Peak Curve Sum'!$A$7:$AG$161,3)</f>
        <v>33.575000000000003</v>
      </c>
      <c r="CE18" s="22">
        <f>VLOOKUP(CE$7,'Off Peak Curve Sum'!$A$7:$AG$161,3)</f>
        <v>32.219000000000001</v>
      </c>
      <c r="CF18" s="22">
        <f>VLOOKUP(CF$7,'Off Peak Curve Sum'!$A$7:$AG$161,3)</f>
        <v>29.36</v>
      </c>
      <c r="CG18" s="22">
        <f>VLOOKUP(CG$7,'Off Peak Curve Sum'!$A$7:$AG$161,3)</f>
        <v>27.277000000000001</v>
      </c>
      <c r="CH18" s="22">
        <f>VLOOKUP(CH$7,'Off Peak Curve Sum'!$A$7:$AG$161,3)</f>
        <v>31.667000000000002</v>
      </c>
      <c r="CI18" s="22">
        <f>VLOOKUP(CI$7,'Off Peak Curve Sum'!$A$7:$AG$161,3)</f>
        <v>28.605</v>
      </c>
      <c r="CJ18" s="22">
        <f>VLOOKUP(CJ$7,'Off Peak Curve Sum'!$A$7:$AG$161,3)</f>
        <v>27.266000000000002</v>
      </c>
      <c r="CK18" s="22">
        <f>VLOOKUP(CK$7,'Off Peak Curve Sum'!$A$7:$AG$161,3)</f>
        <v>27.4</v>
      </c>
      <c r="CL18" s="22">
        <f>VLOOKUP(CL$7,'Off Peak Curve Sum'!$A$7:$AG$161,3)</f>
        <v>26.639000000000003</v>
      </c>
      <c r="CM18" s="22">
        <f>VLOOKUP(CM$7,'Off Peak Curve Sum'!$A$7:$AG$161,3)</f>
        <v>22.956</v>
      </c>
      <c r="CN18" s="22">
        <f>VLOOKUP(CN$7,'Off Peak Curve Sum'!$A$7:$AG$161,3)</f>
        <v>25.819000000000003</v>
      </c>
      <c r="CO18" s="22">
        <f>VLOOKUP(CO$7,'Off Peak Curve Sum'!$A$7:$AG$161,3)</f>
        <v>32.905999999999999</v>
      </c>
      <c r="CP18" s="22">
        <f>VLOOKUP(CP$7,'Off Peak Curve Sum'!$A$7:$AG$161,3)</f>
        <v>33.643999999999998</v>
      </c>
      <c r="CQ18" s="22">
        <f>VLOOKUP(CQ$7,'Off Peak Curve Sum'!$A$7:$AG$161,3)</f>
        <v>32.265999999999998</v>
      </c>
      <c r="CR18" s="22">
        <f>VLOOKUP(CR$7,'Off Peak Curve Sum'!$A$7:$AG$161,3)</f>
        <v>30.04</v>
      </c>
      <c r="CS18" s="22">
        <f>VLOOKUP(CS$7,'Off Peak Curve Sum'!$A$7:$AG$161,3)</f>
        <v>27.969000000000001</v>
      </c>
      <c r="CT18" s="22">
        <f>VLOOKUP(CT$7,'Off Peak Curve Sum'!$A$7:$AG$161,3)</f>
        <v>32.020000000000003</v>
      </c>
      <c r="CU18" s="22">
        <f>VLOOKUP(CU$7,'Off Peak Curve Sum'!$A$7:$AG$161,3)</f>
        <v>29.405000000000001</v>
      </c>
      <c r="CV18" s="22">
        <f>VLOOKUP(CV$7,'Off Peak Curve Sum'!$A$7:$AG$161,3)</f>
        <v>28.187000000000001</v>
      </c>
      <c r="CW18" s="22">
        <f>VLOOKUP(CW$7,'Off Peak Curve Sum'!$A$7:$AG$161,3)</f>
        <v>28.057000000000002</v>
      </c>
      <c r="CX18" s="22">
        <f>VLOOKUP(CX$7,'Off Peak Curve Sum'!$A$7:$AG$161,3)</f>
        <v>27.743000000000002</v>
      </c>
      <c r="CY18" s="22">
        <f>VLOOKUP(CY$7,'Off Peak Curve Sum'!$A$7:$AG$161,3)</f>
        <v>24.087</v>
      </c>
      <c r="CZ18" s="22">
        <f>VLOOKUP(CZ$7,'Off Peak Curve Sum'!$A$7:$AG$161,3)</f>
        <v>26.588000000000001</v>
      </c>
      <c r="DA18" s="22">
        <f>VLOOKUP(DA$7,'Off Peak Curve Sum'!$A$7:$AG$161,3)</f>
        <v>33.698999999999998</v>
      </c>
      <c r="DB18" s="22">
        <f>VLOOKUP(DB$7,'Off Peak Curve Sum'!$A$7:$AG$161,3)</f>
        <v>33.875</v>
      </c>
      <c r="DC18" s="22">
        <f>VLOOKUP(DC$7,'Off Peak Curve Sum'!$A$7:$AG$161,3)</f>
        <v>33.047000000000004</v>
      </c>
      <c r="DD18" s="22">
        <f>VLOOKUP(DD$7,'Off Peak Curve Sum'!$A$7:$AG$161,3)</f>
        <v>30.794</v>
      </c>
      <c r="DE18" s="22">
        <f>VLOOKUP(DE$7,'Off Peak Curve Sum'!$A$7:$AG$161,3)</f>
        <v>28.656000000000002</v>
      </c>
      <c r="DF18" s="22">
        <f>VLOOKUP(DF$7,'Off Peak Curve Sum'!$A$7:$AG$161,3)</f>
        <v>32.706000000000003</v>
      </c>
      <c r="DG18" s="22">
        <f>VLOOKUP(DG$7,'Off Peak Curve Sum'!$A$7:$AG$161,3)</f>
        <v>30.021000000000001</v>
      </c>
      <c r="DH18" s="22">
        <f>VLOOKUP(DH$7,'Off Peak Curve Sum'!$A$7:$AG$161,3)</f>
        <v>28.879000000000001</v>
      </c>
      <c r="DI18" s="22">
        <f>VLOOKUP(DI$7,'Off Peak Curve Sum'!$A$7:$AG$161,3)</f>
        <v>28.832000000000001</v>
      </c>
      <c r="DJ18" s="22">
        <f>VLOOKUP(DJ$7,'Off Peak Curve Sum'!$A$7:$AG$161,3)</f>
        <v>28.57</v>
      </c>
      <c r="DK18" s="22">
        <f>VLOOKUP(DK$7,'Off Peak Curve Sum'!$A$7:$AG$161,3)</f>
        <v>24.881</v>
      </c>
      <c r="DL18" s="22">
        <f>VLOOKUP(DL$7,'Off Peak Curve Sum'!$A$7:$AG$161,3)</f>
        <v>27.741</v>
      </c>
      <c r="DM18" s="22">
        <f>VLOOKUP(DM$7,'Off Peak Curve Sum'!$A$7:$AG$161,3)</f>
        <v>34.299999999999997</v>
      </c>
      <c r="DN18" s="22">
        <f>VLOOKUP(DN$7,'Off Peak Curve Sum'!$A$7:$AG$161,3)</f>
        <v>34.512999999999998</v>
      </c>
      <c r="DO18" s="22">
        <f>VLOOKUP(DO$7,'Off Peak Curve Sum'!$A$7:$AG$161,3)</f>
        <v>33.762</v>
      </c>
      <c r="DP18" s="22">
        <f>VLOOKUP(DP$7,'Off Peak Curve Sum'!$A$7:$AG$161,3)</f>
        <v>31.668000000000003</v>
      </c>
      <c r="DQ18" s="22">
        <f>VLOOKUP(DQ$7,'Off Peak Curve Sum'!$A$7:$AG$161,3)</f>
        <v>29.684000000000001</v>
      </c>
      <c r="DR18" s="22">
        <f>VLOOKUP(DR$7,'Off Peak Curve Sum'!$A$7:$AG$161,3)</f>
        <v>33.544000000000004</v>
      </c>
      <c r="DS18" s="22">
        <f>VLOOKUP(DS$7,'Off Peak Curve Sum'!$A$7:$AG$161,3)</f>
        <v>31.016000000000002</v>
      </c>
      <c r="DT18" s="22">
        <f>VLOOKUP(DT$7,'Off Peak Curve Sum'!$A$7:$AG$161,3)</f>
        <v>30.101000000000003</v>
      </c>
      <c r="DU18" s="22">
        <f>VLOOKUP(DU$7,'Off Peak Curve Sum'!$A$7:$AG$161,3)</f>
        <v>30.264000000000003</v>
      </c>
      <c r="DV18" s="22">
        <f>VLOOKUP(DV$7,'Off Peak Curve Sum'!$A$7:$AG$161,3)</f>
        <v>29.817</v>
      </c>
      <c r="DW18" s="22">
        <f>VLOOKUP(DW$7,'Off Peak Curve Sum'!$A$7:$AG$161,3)</f>
        <v>26.331</v>
      </c>
      <c r="DX18" s="22">
        <f>VLOOKUP(DX$7,'Off Peak Curve Sum'!$A$7:$AG$161,3)</f>
        <v>29.039000000000001</v>
      </c>
      <c r="DY18" s="22">
        <f>VLOOKUP(DY$7,'Off Peak Curve Sum'!$A$7:$AG$161,3)</f>
        <v>35.32</v>
      </c>
      <c r="DZ18" s="22">
        <f>VLOOKUP(DZ$7,'Off Peak Curve Sum'!$A$7:$AG$161,3)</f>
        <v>35.534999999999997</v>
      </c>
      <c r="EA18" s="22">
        <f>VLOOKUP(EA$7,'Off Peak Curve Sum'!$A$7:$AG$161,3)</f>
        <v>34.805</v>
      </c>
      <c r="EB18" s="22">
        <f>VLOOKUP(EB$7,'Off Peak Curve Sum'!$A$7:$AG$161,3)</f>
        <v>32.655999999999999</v>
      </c>
      <c r="EC18" s="22">
        <f>VLOOKUP(EC$7,'Off Peak Curve Sum'!$A$7:$AG$161,3)</f>
        <v>31.103000000000002</v>
      </c>
      <c r="ED18" s="22">
        <f>VLOOKUP(ED$7,'Off Peak Curve Sum'!$A$7:$AG$161,3)</f>
        <v>34.609000000000002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24.375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29.75</v>
      </c>
      <c r="F28" s="72">
        <f t="shared" ref="F28:F34" ca="1" si="14">AVERAGE(D28,E28)</f>
        <v>24.375</v>
      </c>
      <c r="G28" s="130">
        <f t="shared" ref="G28:G34" si="15">AA28</f>
        <v>31.5</v>
      </c>
      <c r="H28" s="130">
        <f t="shared" ref="H28:R28" si="16">AB28</f>
        <v>29.75</v>
      </c>
      <c r="I28" s="130">
        <f t="shared" si="16"/>
        <v>30</v>
      </c>
      <c r="J28" s="130">
        <f t="shared" si="16"/>
        <v>28</v>
      </c>
      <c r="K28" s="130">
        <f t="shared" si="16"/>
        <v>26</v>
      </c>
      <c r="L28" s="130">
        <f t="shared" si="16"/>
        <v>28</v>
      </c>
      <c r="M28" s="130">
        <f t="shared" si="16"/>
        <v>41.5</v>
      </c>
      <c r="N28" s="130">
        <f t="shared" si="16"/>
        <v>49</v>
      </c>
      <c r="O28" s="130">
        <f t="shared" si="16"/>
        <v>41.5</v>
      </c>
      <c r="P28" s="130">
        <f t="shared" si="16"/>
        <v>38</v>
      </c>
      <c r="Q28" s="130">
        <f t="shared" si="16"/>
        <v>36</v>
      </c>
      <c r="R28" s="130">
        <f t="shared" si="16"/>
        <v>37</v>
      </c>
      <c r="S28" s="72">
        <f t="shared" ref="S28:S34" si="17">AVERAGE(AA28:AL28)</f>
        <v>34.6875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40.375727272727275</v>
      </c>
      <c r="X28" s="16"/>
      <c r="Y28" s="39"/>
      <c r="AA28" s="22">
        <f>VLOOKUP(AA$7,'Sat Curve Sum'!$A$7:$AG$161,4)</f>
        <v>31.5</v>
      </c>
      <c r="AB28" s="22">
        <f>VLOOKUP(AB$7,'Sat Curve Sum'!$A$7:$AG$161,4)</f>
        <v>29.75</v>
      </c>
      <c r="AC28" s="22">
        <f>VLOOKUP(AC$7,'Sat Curve Sum'!$A$7:$AG$161,4)</f>
        <v>30</v>
      </c>
      <c r="AD28" s="22">
        <f>VLOOKUP(AD$7,'Sat Curve Sum'!$A$7:$AG$161,4)</f>
        <v>28</v>
      </c>
      <c r="AE28" s="22">
        <f>VLOOKUP(AE$7,'Sat Curve Sum'!$A$7:$AG$161,4)</f>
        <v>26</v>
      </c>
      <c r="AF28" s="22">
        <f>VLOOKUP(AF$7,'Sat Curve Sum'!$A$7:$AG$161,4)</f>
        <v>28</v>
      </c>
      <c r="AG28" s="22">
        <f>VLOOKUP(AG$7,'Sat Curve Sum'!$A$7:$AG$161,4)</f>
        <v>41.5</v>
      </c>
      <c r="AH28" s="22">
        <f>VLOOKUP(AH$7,'Sat Curve Sum'!$A$7:$AG$161,4)</f>
        <v>49</v>
      </c>
      <c r="AI28" s="22">
        <f>VLOOKUP(AI$7,'Sat Curve Sum'!$A$7:$AG$161,4)</f>
        <v>41.5</v>
      </c>
      <c r="AJ28" s="22">
        <f>VLOOKUP(AJ$7,'Sat Curve Sum'!$A$7:$AG$161,4)</f>
        <v>38</v>
      </c>
      <c r="AK28" s="22">
        <f>VLOOKUP(AK$7,'Sat Curve Sum'!$A$7:$AG$161,4)</f>
        <v>36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26.125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30.25</v>
      </c>
      <c r="F29" s="23">
        <f t="shared" ca="1" si="14"/>
        <v>26.125</v>
      </c>
      <c r="G29" s="131">
        <f t="shared" si="15"/>
        <v>31.5</v>
      </c>
      <c r="H29" s="131">
        <f t="shared" ref="H29:R34" si="21">AB29</f>
        <v>29.65</v>
      </c>
      <c r="I29" s="131">
        <f t="shared" si="21"/>
        <v>30</v>
      </c>
      <c r="J29" s="131">
        <f t="shared" si="21"/>
        <v>30</v>
      </c>
      <c r="K29" s="131">
        <f t="shared" si="21"/>
        <v>28.5</v>
      </c>
      <c r="L29" s="131">
        <f t="shared" si="21"/>
        <v>30.5</v>
      </c>
      <c r="M29" s="131">
        <f t="shared" si="21"/>
        <v>44.5</v>
      </c>
      <c r="N29" s="131">
        <f t="shared" si="21"/>
        <v>51.5</v>
      </c>
      <c r="O29" s="131">
        <f t="shared" si="21"/>
        <v>45</v>
      </c>
      <c r="P29" s="131">
        <f t="shared" si="21"/>
        <v>39</v>
      </c>
      <c r="Q29" s="131">
        <f t="shared" si="21"/>
        <v>37</v>
      </c>
      <c r="R29" s="131">
        <f t="shared" si="21"/>
        <v>37.5</v>
      </c>
      <c r="S29" s="23">
        <f t="shared" si="17"/>
        <v>36.220833333333331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43.034545454545444</v>
      </c>
      <c r="X29" s="16"/>
      <c r="Y29" s="39"/>
      <c r="AA29" s="25">
        <f>VLOOKUP(AA$7,'Sat Curve Sum'!$A$7:$AG$161,3)</f>
        <v>31.5</v>
      </c>
      <c r="AB29" s="25">
        <f>VLOOKUP(AB$7,'Sat Curve Sum'!$A$7:$AG$161,3)</f>
        <v>29.65</v>
      </c>
      <c r="AC29" s="25">
        <f>VLOOKUP(AC$7,'Sat Curve Sum'!$A$7:$AG$161,3)</f>
        <v>30</v>
      </c>
      <c r="AD29" s="25">
        <f>VLOOKUP(AD$7,'Sat Curve Sum'!$A$7:$AG$161,3)</f>
        <v>30</v>
      </c>
      <c r="AE29" s="25">
        <f>VLOOKUP(AE$7,'Sat Curve Sum'!$A$7:$AG$161,3)</f>
        <v>28.5</v>
      </c>
      <c r="AF29" s="25">
        <f>VLOOKUP(AF$7,'Sat Curve Sum'!$A$7:$AG$161,3)</f>
        <v>30.5</v>
      </c>
      <c r="AG29" s="25">
        <f>VLOOKUP(AG$7,'Sat Curve Sum'!$A$7:$AG$161,3)</f>
        <v>44.5</v>
      </c>
      <c r="AH29" s="25">
        <f>VLOOKUP(AH$7,'Sat Curve Sum'!$A$7:$AG$161,3)</f>
        <v>51.5</v>
      </c>
      <c r="AI29" s="25">
        <f>VLOOKUP(AI$7,'Sat Curve Sum'!$A$7:$AG$161,3)</f>
        <v>45</v>
      </c>
      <c r="AJ29" s="25">
        <f>VLOOKUP(AJ$7,'Sat Curve Sum'!$A$7:$AG$161,3)</f>
        <v>39</v>
      </c>
      <c r="AK29" s="25">
        <f>VLOOKUP(AK$7,'Sat Curve Sum'!$A$7:$AG$161,3)</f>
        <v>37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27.365000000000002</v>
      </c>
      <c r="D30" s="25">
        <f ca="1">IF(ISERROR(AVERAGE(OFFSET('Sat Curve Sum'!$E$6,1,0,1,1))),0,AVERAGE(OFFSET('Sat Curve Sum'!$E$6,1,0,1,1)))</f>
        <v>23.75</v>
      </c>
      <c r="E30" s="25">
        <f ca="1">IF(ISERROR((SUM(OFFSET('Sat Curve Sum'!$E$6,2,0,3,1))+ 2* 'Sat Curve Sum Backup'!$E$9)/5), 'Sat Curve Sum Backup'!$E$9,(SUM(OFFSET('Sat Curve Sum'!$E$6,2,0,3,1))+ 2* 'Sat Curve Sum Backup'!$E$9)/5)</f>
        <v>30.98</v>
      </c>
      <c r="F30" s="23">
        <f t="shared" ca="1" si="14"/>
        <v>27.365000000000002</v>
      </c>
      <c r="G30" s="131">
        <f t="shared" si="15"/>
        <v>33.35</v>
      </c>
      <c r="H30" s="131">
        <f t="shared" si="21"/>
        <v>32.299999999999997</v>
      </c>
      <c r="I30" s="131">
        <f t="shared" si="21"/>
        <v>31.7</v>
      </c>
      <c r="J30" s="131">
        <f t="shared" si="21"/>
        <v>29.25</v>
      </c>
      <c r="K30" s="131">
        <f t="shared" si="21"/>
        <v>28.75</v>
      </c>
      <c r="L30" s="131">
        <f t="shared" si="21"/>
        <v>35.75</v>
      </c>
      <c r="M30" s="131">
        <f t="shared" si="21"/>
        <v>48.5</v>
      </c>
      <c r="N30" s="131">
        <f t="shared" si="21"/>
        <v>54.75</v>
      </c>
      <c r="O30" s="131">
        <f t="shared" si="21"/>
        <v>47.5</v>
      </c>
      <c r="P30" s="131">
        <f t="shared" si="21"/>
        <v>37.75</v>
      </c>
      <c r="Q30" s="131">
        <f t="shared" si="21"/>
        <v>38.75</v>
      </c>
      <c r="R30" s="131">
        <f t="shared" si="21"/>
        <v>39.75</v>
      </c>
      <c r="S30" s="23">
        <f t="shared" si="17"/>
        <v>38.175000000000004</v>
      </c>
      <c r="T30" s="23">
        <f t="shared" si="18"/>
        <v>44</v>
      </c>
      <c r="U30" s="75">
        <f t="shared" si="19"/>
        <v>45.316666666666677</v>
      </c>
      <c r="V30" s="71"/>
      <c r="W30" s="74">
        <f t="shared" ca="1" si="20"/>
        <v>44.067545454545439</v>
      </c>
      <c r="X30" s="16"/>
      <c r="Y30" s="39"/>
      <c r="AA30" s="25">
        <f>VLOOKUP(AA$7,'Sat Curve Sum'!$A$7:$AG$161,5)</f>
        <v>33.35</v>
      </c>
      <c r="AB30" s="25">
        <f>VLOOKUP(AB$7,'Sat Curve Sum'!$A$7:$AG$161,5)</f>
        <v>32.299999999999997</v>
      </c>
      <c r="AC30" s="25">
        <f>VLOOKUP(AC$7,'Sat Curve Sum'!$A$7:$AG$161,5)</f>
        <v>31.7</v>
      </c>
      <c r="AD30" s="25">
        <f>VLOOKUP(AD$7,'Sat Curve Sum'!$A$7:$AG$161,5)</f>
        <v>29.25</v>
      </c>
      <c r="AE30" s="25">
        <f>VLOOKUP(AE$7,'Sat Curve Sum'!$A$7:$AG$161,5)</f>
        <v>28.75</v>
      </c>
      <c r="AF30" s="25">
        <f>VLOOKUP(AF$7,'Sat Curve Sum'!$A$7:$AG$161,5)</f>
        <v>35.75</v>
      </c>
      <c r="AG30" s="25">
        <f>VLOOKUP(AG$7,'Sat Curve Sum'!$A$7:$AG$161,5)</f>
        <v>48.5</v>
      </c>
      <c r="AH30" s="25">
        <f>VLOOKUP(AH$7,'Sat Curve Sum'!$A$7:$AG$161,5)</f>
        <v>54.75</v>
      </c>
      <c r="AI30" s="25">
        <f>VLOOKUP(AI$7,'Sat Curve Sum'!$A$7:$AG$161,5)</f>
        <v>47.5</v>
      </c>
      <c r="AJ30" s="25">
        <f>VLOOKUP(AJ$7,'Sat Curve Sum'!$A$7:$AG$161,5)</f>
        <v>37.75</v>
      </c>
      <c r="AK30" s="25">
        <f>VLOOKUP(AK$7,'Sat Curve Sum'!$A$7:$AG$161,5)</f>
        <v>38.75</v>
      </c>
      <c r="AL30" s="25">
        <f>VLOOKUP(AL$7,'Sat Curve Sum'!$A$7:$AG$161,5)</f>
        <v>39.75</v>
      </c>
      <c r="AM30" s="25">
        <f>VLOOKUP(AM$7,'Sat Curve Sum'!$A$7:$AG$161,5)</f>
        <v>42.25</v>
      </c>
      <c r="AN30" s="25">
        <f>VLOOKUP(AN$7,'Sat Curve Sum'!$A$7:$AG$161,5)</f>
        <v>40.25</v>
      </c>
      <c r="AO30" s="25">
        <f>VLOOKUP(AO$7,'Sat Curve Sum'!$A$7:$AG$161,5)</f>
        <v>38.25</v>
      </c>
      <c r="AP30" s="25">
        <f>VLOOKUP(AP$7,'Sat Curve Sum'!$A$7:$AG$161,5)</f>
        <v>36.25</v>
      </c>
      <c r="AQ30" s="25">
        <f>VLOOKUP(AQ$7,'Sat Curve Sum'!$A$7:$AG$161,5)</f>
        <v>36.75</v>
      </c>
      <c r="AR30" s="25">
        <f>VLOOKUP(AR$7,'Sat Curve Sum'!$A$7:$AG$161,5)</f>
        <v>41.75</v>
      </c>
      <c r="AS30" s="25">
        <f>VLOOKUP(AS$7,'Sat Curve Sum'!$A$7:$AG$161,5)</f>
        <v>52.25</v>
      </c>
      <c r="AT30" s="25">
        <f>VLOOKUP(AT$7,'Sat Curve Sum'!$A$7:$AG$161,5)</f>
        <v>60.75</v>
      </c>
      <c r="AU30" s="25">
        <f>VLOOKUP(AU$7,'Sat Curve Sum'!$A$7:$AG$161,5)</f>
        <v>55.75</v>
      </c>
      <c r="AV30" s="25">
        <f>VLOOKUP(AV$7,'Sat Curve Sum'!$A$7:$AG$161,5)</f>
        <v>39.25</v>
      </c>
      <c r="AW30" s="25">
        <f>VLOOKUP(AW$7,'Sat Curve Sum'!$A$7:$AG$161,5)</f>
        <v>41.25</v>
      </c>
      <c r="AX30" s="25">
        <f>VLOOKUP(AX$7,'Sat Curve Sum'!$A$7:$AG$161,5)</f>
        <v>43.25</v>
      </c>
      <c r="AY30" s="25">
        <f>VLOOKUP(AY$7,'Sat Curve Sum'!$A$7:$AG$161,5)</f>
        <v>42.72</v>
      </c>
      <c r="AZ30" s="25">
        <f>VLOOKUP(AZ$7,'Sat Curve Sum'!$A$7:$AG$161,5)</f>
        <v>40.69</v>
      </c>
      <c r="BA30" s="25">
        <f>VLOOKUP(BA$7,'Sat Curve Sum'!$A$7:$AG$161,5)</f>
        <v>38.659999999999997</v>
      </c>
      <c r="BB30" s="25">
        <f>VLOOKUP(BB$7,'Sat Curve Sum'!$A$7:$AG$161,5)</f>
        <v>36.64</v>
      </c>
      <c r="BC30" s="25">
        <f>VLOOKUP(BC$7,'Sat Curve Sum'!$A$7:$AG$161,5)</f>
        <v>37.130000000000003</v>
      </c>
      <c r="BD30" s="25">
        <f>VLOOKUP(BD$7,'Sat Curve Sum'!$A$7:$AG$161,5)</f>
        <v>42.18</v>
      </c>
      <c r="BE30" s="25">
        <f>VLOOKUP(BE$7,'Sat Curve Sum'!$A$7:$AG$161,5)</f>
        <v>52.77</v>
      </c>
      <c r="BF30" s="25">
        <f>VLOOKUP(BF$7,'Sat Curve Sum'!$A$7:$AG$161,5)</f>
        <v>61.35</v>
      </c>
      <c r="BG30" s="25">
        <f>VLOOKUP(BG$7,'Sat Curve Sum'!$A$7:$AG$161,5)</f>
        <v>56.29</v>
      </c>
      <c r="BH30" s="25">
        <f>VLOOKUP(BH$7,'Sat Curve Sum'!$A$7:$AG$161,5)</f>
        <v>39.619999999999997</v>
      </c>
      <c r="BI30" s="25">
        <f>VLOOKUP(BI$7,'Sat Curve Sum'!$A$7:$AG$161,5)</f>
        <v>41.63</v>
      </c>
      <c r="BJ30" s="25">
        <f>VLOOKUP(BJ$7,'Sat Curve Sum'!$A$7:$AG$161,5)</f>
        <v>43.64</v>
      </c>
      <c r="BK30" s="25">
        <f>VLOOKUP(BK$7,'Sat Curve Sum'!$A$7:$AG$161,5)</f>
        <v>43.08</v>
      </c>
      <c r="BL30" s="25">
        <f>VLOOKUP(BL$7,'Sat Curve Sum'!$A$7:$AG$161,5)</f>
        <v>41.03</v>
      </c>
      <c r="BM30" s="25">
        <f>VLOOKUP(BM$7,'Sat Curve Sum'!$A$7:$AG$161,5)</f>
        <v>38.979999999999997</v>
      </c>
      <c r="BN30" s="25">
        <f>VLOOKUP(BN$7,'Sat Curve Sum'!$A$7:$AG$161,5)</f>
        <v>36.93</v>
      </c>
      <c r="BO30" s="25">
        <f>VLOOKUP(BO$7,'Sat Curve Sum'!$A$7:$AG$161,5)</f>
        <v>37.43</v>
      </c>
      <c r="BP30" s="25">
        <f>VLOOKUP(BP$7,'Sat Curve Sum'!$A$7:$AG$161,5)</f>
        <v>42.51</v>
      </c>
      <c r="BQ30" s="25">
        <f>VLOOKUP(BQ$7,'Sat Curve Sum'!$A$7:$AG$161,5)</f>
        <v>53.18</v>
      </c>
      <c r="BR30" s="25">
        <f>VLOOKUP(BR$7,'Sat Curve Sum'!$A$7:$AG$161,5)</f>
        <v>61.82</v>
      </c>
      <c r="BS30" s="25">
        <f>VLOOKUP(BS$7,'Sat Curve Sum'!$A$7:$AG$161,5)</f>
        <v>56.71</v>
      </c>
      <c r="BT30" s="25">
        <f>VLOOKUP(BT$7,'Sat Curve Sum'!$A$7:$AG$161,5)</f>
        <v>39.92</v>
      </c>
      <c r="BU30" s="25">
        <f>VLOOKUP(BU$7,'Sat Curve Sum'!$A$7:$AG$161,5)</f>
        <v>41.94</v>
      </c>
      <c r="BV30" s="25">
        <f>VLOOKUP(BV$7,'Sat Curve Sum'!$A$7:$AG$161,5)</f>
        <v>43.96</v>
      </c>
      <c r="BW30" s="25">
        <f>VLOOKUP(BW$7,'Sat Curve Sum'!$A$7:$AG$161,5)</f>
        <v>43.37</v>
      </c>
      <c r="BX30" s="25">
        <f>VLOOKUP(BX$7,'Sat Curve Sum'!$A$7:$AG$161,5)</f>
        <v>41.31</v>
      </c>
      <c r="BY30" s="25">
        <f>VLOOKUP(BY$7,'Sat Curve Sum'!$A$7:$AG$161,5)</f>
        <v>39.24</v>
      </c>
      <c r="BZ30" s="25">
        <f>VLOOKUP(BZ$7,'Sat Curve Sum'!$A$7:$AG$161,5)</f>
        <v>37.18</v>
      </c>
      <c r="CA30" s="25">
        <f>VLOOKUP(CA$7,'Sat Curve Sum'!$A$7:$AG$161,5)</f>
        <v>37.68</v>
      </c>
      <c r="CB30" s="25">
        <f>VLOOKUP(CB$7,'Sat Curve Sum'!$A$7:$AG$161,5)</f>
        <v>42.79</v>
      </c>
      <c r="CC30" s="25">
        <f>VLOOKUP(CC$7,'Sat Curve Sum'!$A$7:$AG$161,5)</f>
        <v>53.54</v>
      </c>
      <c r="CD30" s="25">
        <f>VLOOKUP(CD$7,'Sat Curve Sum'!$A$7:$AG$161,5)</f>
        <v>62.23</v>
      </c>
      <c r="CE30" s="25">
        <f>VLOOKUP(CE$7,'Sat Curve Sum'!$A$7:$AG$161,5)</f>
        <v>57.09</v>
      </c>
      <c r="CF30" s="25">
        <f>VLOOKUP(CF$7,'Sat Curve Sum'!$A$7:$AG$161,5)</f>
        <v>40.18</v>
      </c>
      <c r="CG30" s="25">
        <f>VLOOKUP(CG$7,'Sat Curve Sum'!$A$7:$AG$161,5)</f>
        <v>42.22</v>
      </c>
      <c r="CH30" s="25">
        <f>VLOOKUP(CH$7,'Sat Curve Sum'!$A$7:$AG$161,5)</f>
        <v>44.25</v>
      </c>
      <c r="CI30" s="25">
        <f>VLOOKUP(CI$7,'Sat Curve Sum'!$A$7:$AG$161,5)</f>
        <v>43.68</v>
      </c>
      <c r="CJ30" s="25">
        <f>VLOOKUP(CJ$7,'Sat Curve Sum'!$A$7:$AG$161,5)</f>
        <v>41.6</v>
      </c>
      <c r="CK30" s="25">
        <f>VLOOKUP(CK$7,'Sat Curve Sum'!$A$7:$AG$161,5)</f>
        <v>39.51</v>
      </c>
      <c r="CL30" s="25">
        <f>VLOOKUP(CL$7,'Sat Curve Sum'!$A$7:$AG$161,5)</f>
        <v>37.43</v>
      </c>
      <c r="CM30" s="25">
        <f>VLOOKUP(CM$7,'Sat Curve Sum'!$A$7:$AG$161,5)</f>
        <v>37.93</v>
      </c>
      <c r="CN30" s="25">
        <f>VLOOKUP(CN$7,'Sat Curve Sum'!$A$7:$AG$161,5)</f>
        <v>43.08</v>
      </c>
      <c r="CO30" s="25">
        <f>VLOOKUP(CO$7,'Sat Curve Sum'!$A$7:$AG$161,5)</f>
        <v>53.89</v>
      </c>
      <c r="CP30" s="25">
        <f>VLOOKUP(CP$7,'Sat Curve Sum'!$A$7:$AG$161,5)</f>
        <v>62.63</v>
      </c>
      <c r="CQ30" s="25">
        <f>VLOOKUP(CQ$7,'Sat Curve Sum'!$A$7:$AG$161,5)</f>
        <v>57.46</v>
      </c>
      <c r="CR30" s="25">
        <f>VLOOKUP(CR$7,'Sat Curve Sum'!$A$7:$AG$161,5)</f>
        <v>40.44</v>
      </c>
      <c r="CS30" s="25">
        <f>VLOOKUP(CS$7,'Sat Curve Sum'!$A$7:$AG$161,5)</f>
        <v>42.48</v>
      </c>
      <c r="CT30" s="25">
        <f>VLOOKUP(CT$7,'Sat Curve Sum'!$A$7:$AG$161,5)</f>
        <v>44.52</v>
      </c>
      <c r="CU30" s="25">
        <f>VLOOKUP(CU$7,'Sat Curve Sum'!$A$7:$AG$161,5)</f>
        <v>43.94</v>
      </c>
      <c r="CV30" s="25">
        <f>VLOOKUP(CV$7,'Sat Curve Sum'!$A$7:$AG$161,5)</f>
        <v>41.84</v>
      </c>
      <c r="CW30" s="25">
        <f>VLOOKUP(CW$7,'Sat Curve Sum'!$A$7:$AG$161,5)</f>
        <v>39.74</v>
      </c>
      <c r="CX30" s="25">
        <f>VLOOKUP(CX$7,'Sat Curve Sum'!$A$7:$AG$161,5)</f>
        <v>37.65</v>
      </c>
      <c r="CY30" s="25">
        <f>VLOOKUP(CY$7,'Sat Curve Sum'!$A$7:$AG$161,5)</f>
        <v>38.15</v>
      </c>
      <c r="CZ30" s="25">
        <f>VLOOKUP(CZ$7,'Sat Curve Sum'!$A$7:$AG$161,5)</f>
        <v>43.32</v>
      </c>
      <c r="DA30" s="25">
        <f>VLOOKUP(DA$7,'Sat Curve Sum'!$A$7:$AG$161,5)</f>
        <v>54.18</v>
      </c>
      <c r="DB30" s="25">
        <f>VLOOKUP(DB$7,'Sat Curve Sum'!$A$7:$AG$161,5)</f>
        <v>62.97</v>
      </c>
      <c r="DC30" s="25">
        <f>VLOOKUP(DC$7,'Sat Curve Sum'!$A$7:$AG$161,5)</f>
        <v>57.76</v>
      </c>
      <c r="DD30" s="25">
        <f>VLOOKUP(DD$7,'Sat Curve Sum'!$A$7:$AG$161,5)</f>
        <v>40.64</v>
      </c>
      <c r="DE30" s="25">
        <f>VLOOKUP(DE$7,'Sat Curve Sum'!$A$7:$AG$161,5)</f>
        <v>42.69</v>
      </c>
      <c r="DF30" s="25">
        <f>VLOOKUP(DF$7,'Sat Curve Sum'!$A$7:$AG$161,5)</f>
        <v>44.74</v>
      </c>
      <c r="DG30" s="25">
        <f>VLOOKUP(DG$7,'Sat Curve Sum'!$A$7:$AG$161,5)</f>
        <v>44.13</v>
      </c>
      <c r="DH30" s="25">
        <f>VLOOKUP(DH$7,'Sat Curve Sum'!$A$7:$AG$161,5)</f>
        <v>42.02</v>
      </c>
      <c r="DI30" s="25">
        <f>VLOOKUP(DI$7,'Sat Curve Sum'!$A$7:$AG$161,5)</f>
        <v>39.92</v>
      </c>
      <c r="DJ30" s="25">
        <f>VLOOKUP(DJ$7,'Sat Curve Sum'!$A$7:$AG$161,5)</f>
        <v>37.81</v>
      </c>
      <c r="DK30" s="25">
        <f>VLOOKUP(DK$7,'Sat Curve Sum'!$A$7:$AG$161,5)</f>
        <v>38.31</v>
      </c>
      <c r="DL30" s="25">
        <f>VLOOKUP(DL$7,'Sat Curve Sum'!$A$7:$AG$161,5)</f>
        <v>43.51</v>
      </c>
      <c r="DM30" s="25">
        <f>VLOOKUP(DM$7,'Sat Curve Sum'!$A$7:$AG$161,5)</f>
        <v>54.42</v>
      </c>
      <c r="DN30" s="25">
        <f>VLOOKUP(DN$7,'Sat Curve Sum'!$A$7:$AG$161,5)</f>
        <v>63.24</v>
      </c>
      <c r="DO30" s="25">
        <f>VLOOKUP(DO$7,'Sat Curve Sum'!$A$7:$AG$161,5)</f>
        <v>58.01</v>
      </c>
      <c r="DP30" s="25">
        <f>VLOOKUP(DP$7,'Sat Curve Sum'!$A$7:$AG$161,5)</f>
        <v>40.82</v>
      </c>
      <c r="DQ30" s="25">
        <f>VLOOKUP(DQ$7,'Sat Curve Sum'!$A$7:$AG$161,5)</f>
        <v>42.88</v>
      </c>
      <c r="DR30" s="25">
        <f>VLOOKUP(DR$7,'Sat Curve Sum'!$A$7:$AG$161,5)</f>
        <v>44.94</v>
      </c>
      <c r="DS30" s="25">
        <f>VLOOKUP(DS$7,'Sat Curve Sum'!$A$7:$AG$161,5)</f>
        <v>44.33</v>
      </c>
      <c r="DT30" s="25">
        <f>VLOOKUP(DT$7,'Sat Curve Sum'!$A$7:$AG$161,5)</f>
        <v>42.21</v>
      </c>
      <c r="DU30" s="25">
        <f>VLOOKUP(DU$7,'Sat Curve Sum'!$A$7:$AG$161,5)</f>
        <v>40.090000000000003</v>
      </c>
      <c r="DV30" s="25">
        <f>VLOOKUP(DV$7,'Sat Curve Sum'!$A$7:$AG$161,5)</f>
        <v>37.979999999999997</v>
      </c>
      <c r="DW30" s="25">
        <f>VLOOKUP(DW$7,'Sat Curve Sum'!$A$7:$AG$161,5)</f>
        <v>38.479999999999997</v>
      </c>
      <c r="DX30" s="25">
        <f>VLOOKUP(DX$7,'Sat Curve Sum'!$A$7:$AG$161,5)</f>
        <v>43.7</v>
      </c>
      <c r="DY30" s="25">
        <f>VLOOKUP(DY$7,'Sat Curve Sum'!$A$7:$AG$161,5)</f>
        <v>54.66</v>
      </c>
      <c r="DZ30" s="25">
        <f>VLOOKUP(DZ$7,'Sat Curve Sum'!$A$7:$AG$161,5)</f>
        <v>63.52</v>
      </c>
      <c r="EA30" s="25">
        <f>VLOOKUP(EA$7,'Sat Curve Sum'!$A$7:$AG$161,5)</f>
        <v>58.26</v>
      </c>
      <c r="EB30" s="25">
        <f>VLOOKUP(EB$7,'Sat Curve Sum'!$A$7:$AG$161,5)</f>
        <v>41</v>
      </c>
      <c r="EC30" s="25">
        <f>VLOOKUP(EC$7,'Sat Curve Sum'!$A$7:$AG$161,5)</f>
        <v>43.07</v>
      </c>
      <c r="ED30" s="25">
        <f>VLOOKUP(ED$7,'Sat Curve Sum'!$A$7:$AG$161,5)</f>
        <v>45.13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28.774999999999999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31.55</v>
      </c>
      <c r="F31" s="23">
        <f t="shared" ca="1" si="14"/>
        <v>28.774999999999999</v>
      </c>
      <c r="G31" s="131">
        <f t="shared" si="15"/>
        <v>31.6</v>
      </c>
      <c r="H31" s="131">
        <f t="shared" si="21"/>
        <v>31.15</v>
      </c>
      <c r="I31" s="131">
        <f t="shared" si="21"/>
        <v>30.9</v>
      </c>
      <c r="J31" s="131">
        <f t="shared" si="21"/>
        <v>29.25</v>
      </c>
      <c r="K31" s="131">
        <f t="shared" si="21"/>
        <v>28.75</v>
      </c>
      <c r="L31" s="131">
        <f t="shared" si="21"/>
        <v>35.75</v>
      </c>
      <c r="M31" s="131">
        <f t="shared" si="21"/>
        <v>47.25</v>
      </c>
      <c r="N31" s="131">
        <f t="shared" si="21"/>
        <v>54.75</v>
      </c>
      <c r="O31" s="131">
        <f t="shared" si="21"/>
        <v>47.25</v>
      </c>
      <c r="P31" s="131">
        <f t="shared" si="21"/>
        <v>37.75</v>
      </c>
      <c r="Q31" s="131">
        <f t="shared" si="21"/>
        <v>36.75</v>
      </c>
      <c r="R31" s="131">
        <f t="shared" si="21"/>
        <v>38.75</v>
      </c>
      <c r="S31" s="23">
        <f t="shared" si="17"/>
        <v>37.491666666666667</v>
      </c>
      <c r="T31" s="23">
        <f t="shared" si="18"/>
        <v>42.625</v>
      </c>
      <c r="U31" s="75">
        <f t="shared" si="19"/>
        <v>43.942380952380965</v>
      </c>
      <c r="V31" s="71"/>
      <c r="W31" s="74">
        <f t="shared" ca="1" si="20"/>
        <v>42.819181818181825</v>
      </c>
      <c r="X31" s="16"/>
      <c r="Y31" s="39"/>
      <c r="AA31" s="25">
        <f>VLOOKUP(AA$7,'Sat Curve Sum'!$A$7:$AG$161,9)</f>
        <v>31.6</v>
      </c>
      <c r="AB31" s="25">
        <f>VLOOKUP(AB$7,'Sat Curve Sum'!$A$7:$AG$161,9)</f>
        <v>31.15</v>
      </c>
      <c r="AC31" s="25">
        <f>VLOOKUP(AC$7,'Sat Curve Sum'!$A$7:$AG$161,9)</f>
        <v>30.9</v>
      </c>
      <c r="AD31" s="25">
        <f>VLOOKUP(AD$7,'Sat Curve Sum'!$A$7:$AG$161,9)</f>
        <v>29.25</v>
      </c>
      <c r="AE31" s="25">
        <f>VLOOKUP(AE$7,'Sat Curve Sum'!$A$7:$AG$161,9)</f>
        <v>28.75</v>
      </c>
      <c r="AF31" s="25">
        <f>VLOOKUP(AF$7,'Sat Curve Sum'!$A$7:$AG$161,9)</f>
        <v>35.75</v>
      </c>
      <c r="AG31" s="25">
        <f>VLOOKUP(AG$7,'Sat Curve Sum'!$A$7:$AG$161,9)</f>
        <v>47.25</v>
      </c>
      <c r="AH31" s="25">
        <f>VLOOKUP(AH$7,'Sat Curve Sum'!$A$7:$AG$161,9)</f>
        <v>54.75</v>
      </c>
      <c r="AI31" s="25">
        <f>VLOOKUP(AI$7,'Sat Curve Sum'!$A$7:$AG$161,9)</f>
        <v>47.25</v>
      </c>
      <c r="AJ31" s="25">
        <f>VLOOKUP(AJ$7,'Sat Curve Sum'!$A$7:$AG$161,9)</f>
        <v>37.75</v>
      </c>
      <c r="AK31" s="25">
        <f>VLOOKUP(AK$7,'Sat Curve Sum'!$A$7:$AG$161,9)</f>
        <v>36.75</v>
      </c>
      <c r="AL31" s="25">
        <f>VLOOKUP(AL$7,'Sat Curve Sum'!$A$7:$AG$161,9)</f>
        <v>38.75</v>
      </c>
      <c r="AM31" s="25">
        <f>VLOOKUP(AM$7,'Sat Curve Sum'!$A$7:$AG$161,9)</f>
        <v>39.75</v>
      </c>
      <c r="AN31" s="25">
        <f>VLOOKUP(AN$7,'Sat Curve Sum'!$A$7:$AG$161,9)</f>
        <v>38.25</v>
      </c>
      <c r="AO31" s="25">
        <f>VLOOKUP(AO$7,'Sat Curve Sum'!$A$7:$AG$161,9)</f>
        <v>37.5</v>
      </c>
      <c r="AP31" s="25">
        <f>VLOOKUP(AP$7,'Sat Curve Sum'!$A$7:$AG$161,9)</f>
        <v>36.25</v>
      </c>
      <c r="AQ31" s="25">
        <f>VLOOKUP(AQ$7,'Sat Curve Sum'!$A$7:$AG$161,9)</f>
        <v>36.75</v>
      </c>
      <c r="AR31" s="25">
        <f>VLOOKUP(AR$7,'Sat Curve Sum'!$A$7:$AG$161,9)</f>
        <v>41.75</v>
      </c>
      <c r="AS31" s="25">
        <f>VLOOKUP(AS$7,'Sat Curve Sum'!$A$7:$AG$161,9)</f>
        <v>52.25</v>
      </c>
      <c r="AT31" s="25">
        <f>VLOOKUP(AT$7,'Sat Curve Sum'!$A$7:$AG$161,9)</f>
        <v>60.75</v>
      </c>
      <c r="AU31" s="25">
        <f>VLOOKUP(AU$7,'Sat Curve Sum'!$A$7:$AG$161,9)</f>
        <v>50.5</v>
      </c>
      <c r="AV31" s="25">
        <f>VLOOKUP(AV$7,'Sat Curve Sum'!$A$7:$AG$161,9)</f>
        <v>39</v>
      </c>
      <c r="AW31" s="25">
        <f>VLOOKUP(AW$7,'Sat Curve Sum'!$A$7:$AG$161,9)</f>
        <v>38.75</v>
      </c>
      <c r="AX31" s="25">
        <f>VLOOKUP(AX$7,'Sat Curve Sum'!$A$7:$AG$161,9)</f>
        <v>40</v>
      </c>
      <c r="AY31" s="25">
        <f>VLOOKUP(AY$7,'Sat Curve Sum'!$A$7:$AG$161,9)</f>
        <v>40.21</v>
      </c>
      <c r="AZ31" s="25">
        <f>VLOOKUP(AZ$7,'Sat Curve Sum'!$A$7:$AG$161,9)</f>
        <v>38.69</v>
      </c>
      <c r="BA31" s="25">
        <f>VLOOKUP(BA$7,'Sat Curve Sum'!$A$7:$AG$161,9)</f>
        <v>37.92</v>
      </c>
      <c r="BB31" s="25">
        <f>VLOOKUP(BB$7,'Sat Curve Sum'!$A$7:$AG$161,9)</f>
        <v>36.65</v>
      </c>
      <c r="BC31" s="25">
        <f>VLOOKUP(BC$7,'Sat Curve Sum'!$A$7:$AG$161,9)</f>
        <v>37.15</v>
      </c>
      <c r="BD31" s="25">
        <f>VLOOKUP(BD$7,'Sat Curve Sum'!$A$7:$AG$161,9)</f>
        <v>42.19</v>
      </c>
      <c r="BE31" s="25">
        <f>VLOOKUP(BE$7,'Sat Curve Sum'!$A$7:$AG$161,9)</f>
        <v>52.79</v>
      </c>
      <c r="BF31" s="25">
        <f>VLOOKUP(BF$7,'Sat Curve Sum'!$A$7:$AG$161,9)</f>
        <v>61.37</v>
      </c>
      <c r="BG31" s="25">
        <f>VLOOKUP(BG$7,'Sat Curve Sum'!$A$7:$AG$161,9)</f>
        <v>51</v>
      </c>
      <c r="BH31" s="25">
        <f>VLOOKUP(BH$7,'Sat Curve Sum'!$A$7:$AG$161,9)</f>
        <v>39.380000000000003</v>
      </c>
      <c r="BI31" s="25">
        <f>VLOOKUP(BI$7,'Sat Curve Sum'!$A$7:$AG$161,9)</f>
        <v>39.119999999999997</v>
      </c>
      <c r="BJ31" s="25">
        <f>VLOOKUP(BJ$7,'Sat Curve Sum'!$A$7:$AG$161,9)</f>
        <v>40.369999999999997</v>
      </c>
      <c r="BK31" s="25">
        <f>VLOOKUP(BK$7,'Sat Curve Sum'!$A$7:$AG$161,9)</f>
        <v>40.56</v>
      </c>
      <c r="BL31" s="25">
        <f>VLOOKUP(BL$7,'Sat Curve Sum'!$A$7:$AG$161,9)</f>
        <v>39.020000000000003</v>
      </c>
      <c r="BM31" s="25">
        <f>VLOOKUP(BM$7,'Sat Curve Sum'!$A$7:$AG$161,9)</f>
        <v>38.24</v>
      </c>
      <c r="BN31" s="25">
        <f>VLOOKUP(BN$7,'Sat Curve Sum'!$A$7:$AG$161,9)</f>
        <v>36.950000000000003</v>
      </c>
      <c r="BO31" s="25">
        <f>VLOOKUP(BO$7,'Sat Curve Sum'!$A$7:$AG$161,9)</f>
        <v>37.450000000000003</v>
      </c>
      <c r="BP31" s="25">
        <f>VLOOKUP(BP$7,'Sat Curve Sum'!$A$7:$AG$161,9)</f>
        <v>42.53</v>
      </c>
      <c r="BQ31" s="25">
        <f>VLOOKUP(BQ$7,'Sat Curve Sum'!$A$7:$AG$161,9)</f>
        <v>53.21</v>
      </c>
      <c r="BR31" s="25">
        <f>VLOOKUP(BR$7,'Sat Curve Sum'!$A$7:$AG$161,9)</f>
        <v>61.85</v>
      </c>
      <c r="BS31" s="25">
        <f>VLOOKUP(BS$7,'Sat Curve Sum'!$A$7:$AG$161,9)</f>
        <v>51.4</v>
      </c>
      <c r="BT31" s="25">
        <f>VLOOKUP(BT$7,'Sat Curve Sum'!$A$7:$AG$161,9)</f>
        <v>39.68</v>
      </c>
      <c r="BU31" s="25">
        <f>VLOOKUP(BU$7,'Sat Curve Sum'!$A$7:$AG$161,9)</f>
        <v>39.42</v>
      </c>
      <c r="BV31" s="25">
        <f>VLOOKUP(BV$7,'Sat Curve Sum'!$A$7:$AG$161,9)</f>
        <v>40.68</v>
      </c>
      <c r="BW31" s="25">
        <f>VLOOKUP(BW$7,'Sat Curve Sum'!$A$7:$AG$161,9)</f>
        <v>40.840000000000003</v>
      </c>
      <c r="BX31" s="25">
        <f>VLOOKUP(BX$7,'Sat Curve Sum'!$A$7:$AG$161,9)</f>
        <v>39.29</v>
      </c>
      <c r="BY31" s="25">
        <f>VLOOKUP(BY$7,'Sat Curve Sum'!$A$7:$AG$161,9)</f>
        <v>38.5</v>
      </c>
      <c r="BZ31" s="25">
        <f>VLOOKUP(BZ$7,'Sat Curve Sum'!$A$7:$AG$161,9)</f>
        <v>37.21</v>
      </c>
      <c r="CA31" s="25">
        <f>VLOOKUP(CA$7,'Sat Curve Sum'!$A$7:$AG$161,9)</f>
        <v>37.71</v>
      </c>
      <c r="CB31" s="25">
        <f>VLOOKUP(CB$7,'Sat Curve Sum'!$A$7:$AG$161,9)</f>
        <v>42.83</v>
      </c>
      <c r="CC31" s="25">
        <f>VLOOKUP(CC$7,'Sat Curve Sum'!$A$7:$AG$161,9)</f>
        <v>53.58</v>
      </c>
      <c r="CD31" s="25">
        <f>VLOOKUP(CD$7,'Sat Curve Sum'!$A$7:$AG$161,9)</f>
        <v>62.28</v>
      </c>
      <c r="CE31" s="25">
        <f>VLOOKUP(CE$7,'Sat Curve Sum'!$A$7:$AG$161,9)</f>
        <v>51.76</v>
      </c>
      <c r="CF31" s="25">
        <f>VLOOKUP(CF$7,'Sat Curve Sum'!$A$7:$AG$161,9)</f>
        <v>39.96</v>
      </c>
      <c r="CG31" s="25">
        <f>VLOOKUP(CG$7,'Sat Curve Sum'!$A$7:$AG$161,9)</f>
        <v>39.69</v>
      </c>
      <c r="CH31" s="25">
        <f>VLOOKUP(CH$7,'Sat Curve Sum'!$A$7:$AG$161,9)</f>
        <v>40.96</v>
      </c>
      <c r="CI31" s="25">
        <f>VLOOKUP(CI$7,'Sat Curve Sum'!$A$7:$AG$161,9)</f>
        <v>41.14</v>
      </c>
      <c r="CJ31" s="25">
        <f>VLOOKUP(CJ$7,'Sat Curve Sum'!$A$7:$AG$161,9)</f>
        <v>39.57</v>
      </c>
      <c r="CK31" s="25">
        <f>VLOOKUP(CK$7,'Sat Curve Sum'!$A$7:$AG$161,9)</f>
        <v>38.78</v>
      </c>
      <c r="CL31" s="25">
        <f>VLOOKUP(CL$7,'Sat Curve Sum'!$A$7:$AG$161,9)</f>
        <v>37.47</v>
      </c>
      <c r="CM31" s="25">
        <f>VLOOKUP(CM$7,'Sat Curve Sum'!$A$7:$AG$161,9)</f>
        <v>37.97</v>
      </c>
      <c r="CN31" s="25">
        <f>VLOOKUP(CN$7,'Sat Curve Sum'!$A$7:$AG$161,9)</f>
        <v>43.12</v>
      </c>
      <c r="CO31" s="25">
        <f>VLOOKUP(CO$7,'Sat Curve Sum'!$A$7:$AG$161,9)</f>
        <v>53.94</v>
      </c>
      <c r="CP31" s="25">
        <f>VLOOKUP(CP$7,'Sat Curve Sum'!$A$7:$AG$161,9)</f>
        <v>62.69</v>
      </c>
      <c r="CQ31" s="25">
        <f>VLOOKUP(CQ$7,'Sat Curve Sum'!$A$7:$AG$161,9)</f>
        <v>52.1</v>
      </c>
      <c r="CR31" s="25">
        <f>VLOOKUP(CR$7,'Sat Curve Sum'!$A$7:$AG$161,9)</f>
        <v>40.22</v>
      </c>
      <c r="CS31" s="25">
        <f>VLOOKUP(CS$7,'Sat Curve Sum'!$A$7:$AG$161,9)</f>
        <v>39.94</v>
      </c>
      <c r="CT31" s="25">
        <f>VLOOKUP(CT$7,'Sat Curve Sum'!$A$7:$AG$161,9)</f>
        <v>41.21</v>
      </c>
      <c r="CU31" s="25">
        <f>VLOOKUP(CU$7,'Sat Curve Sum'!$A$7:$AG$161,9)</f>
        <v>41.39</v>
      </c>
      <c r="CV31" s="25">
        <f>VLOOKUP(CV$7,'Sat Curve Sum'!$A$7:$AG$161,9)</f>
        <v>39.81</v>
      </c>
      <c r="CW31" s="25">
        <f>VLOOKUP(CW$7,'Sat Curve Sum'!$A$7:$AG$161,9)</f>
        <v>39.01</v>
      </c>
      <c r="CX31" s="25">
        <f>VLOOKUP(CX$7,'Sat Curve Sum'!$A$7:$AG$161,9)</f>
        <v>37.69</v>
      </c>
      <c r="CY31" s="25">
        <f>VLOOKUP(CY$7,'Sat Curve Sum'!$A$7:$AG$161,9)</f>
        <v>38.19</v>
      </c>
      <c r="CZ31" s="25">
        <f>VLOOKUP(CZ$7,'Sat Curve Sum'!$A$7:$AG$161,9)</f>
        <v>43.37</v>
      </c>
      <c r="DA31" s="25">
        <f>VLOOKUP(DA$7,'Sat Curve Sum'!$A$7:$AG$161,9)</f>
        <v>54.25</v>
      </c>
      <c r="DB31" s="25">
        <f>VLOOKUP(DB$7,'Sat Curve Sum'!$A$7:$AG$161,9)</f>
        <v>63.04</v>
      </c>
      <c r="DC31" s="25">
        <f>VLOOKUP(DC$7,'Sat Curve Sum'!$A$7:$AG$161,9)</f>
        <v>52.38</v>
      </c>
      <c r="DD31" s="25">
        <f>VLOOKUP(DD$7,'Sat Curve Sum'!$A$7:$AG$161,9)</f>
        <v>40.43</v>
      </c>
      <c r="DE31" s="25">
        <f>VLOOKUP(DE$7,'Sat Curve Sum'!$A$7:$AG$161,9)</f>
        <v>40.15</v>
      </c>
      <c r="DF31" s="25">
        <f>VLOOKUP(DF$7,'Sat Curve Sum'!$A$7:$AG$161,9)</f>
        <v>41.42</v>
      </c>
      <c r="DG31" s="25">
        <f>VLOOKUP(DG$7,'Sat Curve Sum'!$A$7:$AG$161,9)</f>
        <v>41.58</v>
      </c>
      <c r="DH31" s="25">
        <f>VLOOKUP(DH$7,'Sat Curve Sum'!$A$7:$AG$161,9)</f>
        <v>39.99</v>
      </c>
      <c r="DI31" s="25">
        <f>VLOOKUP(DI$7,'Sat Curve Sum'!$A$7:$AG$161,9)</f>
        <v>39.19</v>
      </c>
      <c r="DJ31" s="25">
        <f>VLOOKUP(DJ$7,'Sat Curve Sum'!$A$7:$AG$161,9)</f>
        <v>37.86</v>
      </c>
      <c r="DK31" s="25">
        <f>VLOOKUP(DK$7,'Sat Curve Sum'!$A$7:$AG$161,9)</f>
        <v>38.36</v>
      </c>
      <c r="DL31" s="25">
        <f>VLOOKUP(DL$7,'Sat Curve Sum'!$A$7:$AG$161,9)</f>
        <v>43.56</v>
      </c>
      <c r="DM31" s="25">
        <f>VLOOKUP(DM$7,'Sat Curve Sum'!$A$7:$AG$161,9)</f>
        <v>54.49</v>
      </c>
      <c r="DN31" s="25">
        <f>VLOOKUP(DN$7,'Sat Curve Sum'!$A$7:$AG$161,9)</f>
        <v>63.32</v>
      </c>
      <c r="DO31" s="25">
        <f>VLOOKUP(DO$7,'Sat Curve Sum'!$A$7:$AG$161,9)</f>
        <v>52.61</v>
      </c>
      <c r="DP31" s="25">
        <f>VLOOKUP(DP$7,'Sat Curve Sum'!$A$7:$AG$161,9)</f>
        <v>40.61</v>
      </c>
      <c r="DQ31" s="25">
        <f>VLOOKUP(DQ$7,'Sat Curve Sum'!$A$7:$AG$161,9)</f>
        <v>40.33</v>
      </c>
      <c r="DR31" s="25">
        <f>VLOOKUP(DR$7,'Sat Curve Sum'!$A$7:$AG$161,9)</f>
        <v>41.61</v>
      </c>
      <c r="DS31" s="25">
        <f>VLOOKUP(DS$7,'Sat Curve Sum'!$A$7:$AG$161,9)</f>
        <v>41.77</v>
      </c>
      <c r="DT31" s="25">
        <f>VLOOKUP(DT$7,'Sat Curve Sum'!$A$7:$AG$161,9)</f>
        <v>40.17</v>
      </c>
      <c r="DU31" s="25">
        <f>VLOOKUP(DU$7,'Sat Curve Sum'!$A$7:$AG$161,9)</f>
        <v>39.36</v>
      </c>
      <c r="DV31" s="25">
        <f>VLOOKUP(DV$7,'Sat Curve Sum'!$A$7:$AG$161,9)</f>
        <v>38.03</v>
      </c>
      <c r="DW31" s="25">
        <f>VLOOKUP(DW$7,'Sat Curve Sum'!$A$7:$AG$161,9)</f>
        <v>38.54</v>
      </c>
      <c r="DX31" s="25">
        <f>VLOOKUP(DX$7,'Sat Curve Sum'!$A$7:$AG$161,9)</f>
        <v>43.76</v>
      </c>
      <c r="DY31" s="25">
        <f>VLOOKUP(DY$7,'Sat Curve Sum'!$A$7:$AG$161,9)</f>
        <v>54.74</v>
      </c>
      <c r="DZ31" s="25">
        <f>VLOOKUP(DZ$7,'Sat Curve Sum'!$A$7:$AG$161,9)</f>
        <v>63.61</v>
      </c>
      <c r="EA31" s="25">
        <f>VLOOKUP(EA$7,'Sat Curve Sum'!$A$7:$AG$161,9)</f>
        <v>52.85</v>
      </c>
      <c r="EB31" s="25">
        <f>VLOOKUP(EB$7,'Sat Curve Sum'!$A$7:$AG$161,9)</f>
        <v>40.79</v>
      </c>
      <c r="EC31" s="25">
        <f>VLOOKUP(EC$7,'Sat Curve Sum'!$A$7:$AG$161,9)</f>
        <v>40.51</v>
      </c>
      <c r="ED31" s="25">
        <f>VLOOKUP(ED$7,'Sat Curve Sum'!$A$7:$AG$161,9)</f>
        <v>41.8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25.65</v>
      </c>
      <c r="D32" s="25">
        <f ca="1">IF(ISERROR(AVERAGE(OFFSET('Sat Curve Sum'!$F$6,1,0,1,1))),0,AVERAGE(OFFSET('Sat Curve Sum'!$F$6,1,0,1,1)))</f>
        <v>22.5</v>
      </c>
      <c r="E32" s="25">
        <f ca="1">IF(ISERROR((SUM(OFFSET('Sat Curve Sum'!$F$6,2,0,3,1))+ 2* 'Sat Curve Sum Backup'!$F$9)/5), 'Sat Curve Sum Backup'!$F$9,(SUM(OFFSET('Sat Curve Sum'!$F$6,2,0,3,1))+ 2* 'Sat Curve Sum Backup'!$F$9)/5)</f>
        <v>28.8</v>
      </c>
      <c r="F32" s="23">
        <f t="shared" ca="1" si="14"/>
        <v>25.65</v>
      </c>
      <c r="G32" s="131">
        <f t="shared" si="15"/>
        <v>31.6</v>
      </c>
      <c r="H32" s="131">
        <f t="shared" si="21"/>
        <v>31.15</v>
      </c>
      <c r="I32" s="131">
        <f t="shared" si="21"/>
        <v>30.9</v>
      </c>
      <c r="J32" s="131">
        <f t="shared" si="21"/>
        <v>29.25</v>
      </c>
      <c r="K32" s="131">
        <f t="shared" si="21"/>
        <v>33.5</v>
      </c>
      <c r="L32" s="131">
        <f t="shared" si="21"/>
        <v>40</v>
      </c>
      <c r="M32" s="131">
        <f t="shared" si="21"/>
        <v>47.25</v>
      </c>
      <c r="N32" s="131">
        <f t="shared" si="21"/>
        <v>55.75</v>
      </c>
      <c r="O32" s="131">
        <f t="shared" si="21"/>
        <v>47.25</v>
      </c>
      <c r="P32" s="131">
        <f t="shared" si="21"/>
        <v>37.75</v>
      </c>
      <c r="Q32" s="131">
        <f t="shared" si="21"/>
        <v>36.75</v>
      </c>
      <c r="R32" s="131">
        <f t="shared" si="21"/>
        <v>38.75</v>
      </c>
      <c r="S32" s="23">
        <f t="shared" si="17"/>
        <v>38.324999999999996</v>
      </c>
      <c r="T32" s="23">
        <f t="shared" si="18"/>
        <v>44</v>
      </c>
      <c r="U32" s="75">
        <f t="shared" si="19"/>
        <v>45.31785714285715</v>
      </c>
      <c r="V32" s="71"/>
      <c r="W32" s="74">
        <f t="shared" ca="1" si="20"/>
        <v>44.053636363636357</v>
      </c>
      <c r="X32" s="12"/>
      <c r="Y32" s="39"/>
      <c r="Z32" s="39"/>
      <c r="AA32" s="25">
        <f>VLOOKUP(AA$7,'Sat Curve Sum'!$A$7:$AG$161,6)</f>
        <v>31.6</v>
      </c>
      <c r="AB32" s="25">
        <f>VLOOKUP(AB$7,'Sat Curve Sum'!$A$7:$AG$161,6)</f>
        <v>31.15</v>
      </c>
      <c r="AC32" s="25">
        <f>VLOOKUP(AC$7,'Sat Curve Sum'!$A$7:$AG$161,6)</f>
        <v>30.9</v>
      </c>
      <c r="AD32" s="25">
        <f>VLOOKUP(AD$7,'Sat Curve Sum'!$A$7:$AG$161,6)</f>
        <v>29.25</v>
      </c>
      <c r="AE32" s="25">
        <f>VLOOKUP(AE$7,'Sat Curve Sum'!$A$7:$AG$161,6)</f>
        <v>33.5</v>
      </c>
      <c r="AF32" s="25">
        <f>VLOOKUP(AF$7,'Sat Curve Sum'!$A$7:$AG$161,6)</f>
        <v>40</v>
      </c>
      <c r="AG32" s="25">
        <f>VLOOKUP(AG$7,'Sat Curve Sum'!$A$7:$AG$161,6)</f>
        <v>47.25</v>
      </c>
      <c r="AH32" s="25">
        <f>VLOOKUP(AH$7,'Sat Curve Sum'!$A$7:$AG$161,6)</f>
        <v>55.75</v>
      </c>
      <c r="AI32" s="25">
        <f>VLOOKUP(AI$7,'Sat Curve Sum'!$A$7:$AG$161,6)</f>
        <v>47.25</v>
      </c>
      <c r="AJ32" s="25">
        <f>VLOOKUP(AJ$7,'Sat Curve Sum'!$A$7:$AG$161,6)</f>
        <v>37.75</v>
      </c>
      <c r="AK32" s="25">
        <f>VLOOKUP(AK$7,'Sat Curve Sum'!$A$7:$AG$161,6)</f>
        <v>36.75</v>
      </c>
      <c r="AL32" s="25">
        <f>VLOOKUP(AL$7,'Sat Curve Sum'!$A$7:$AG$161,6)</f>
        <v>38.75</v>
      </c>
      <c r="AM32" s="25">
        <f>VLOOKUP(AM$7,'Sat Curve Sum'!$A$7:$AG$161,6)</f>
        <v>39.75</v>
      </c>
      <c r="AN32" s="25">
        <f>VLOOKUP(AN$7,'Sat Curve Sum'!$A$7:$AG$161,6)</f>
        <v>38.25</v>
      </c>
      <c r="AO32" s="25">
        <f>VLOOKUP(AO$7,'Sat Curve Sum'!$A$7:$AG$161,6)</f>
        <v>37.5</v>
      </c>
      <c r="AP32" s="25">
        <f>VLOOKUP(AP$7,'Sat Curve Sum'!$A$7:$AG$161,6)</f>
        <v>38.5</v>
      </c>
      <c r="AQ32" s="25">
        <f>VLOOKUP(AQ$7,'Sat Curve Sum'!$A$7:$AG$161,6)</f>
        <v>39.25</v>
      </c>
      <c r="AR32" s="25">
        <f>VLOOKUP(AR$7,'Sat Curve Sum'!$A$7:$AG$161,6)</f>
        <v>45.25</v>
      </c>
      <c r="AS32" s="25">
        <f>VLOOKUP(AS$7,'Sat Curve Sum'!$A$7:$AG$161,6)</f>
        <v>57.75</v>
      </c>
      <c r="AT32" s="25">
        <f>VLOOKUP(AT$7,'Sat Curve Sum'!$A$7:$AG$161,6)</f>
        <v>63.5</v>
      </c>
      <c r="AU32" s="25">
        <f>VLOOKUP(AU$7,'Sat Curve Sum'!$A$7:$AG$161,6)</f>
        <v>50.5</v>
      </c>
      <c r="AV32" s="25">
        <f>VLOOKUP(AV$7,'Sat Curve Sum'!$A$7:$AG$161,6)</f>
        <v>39</v>
      </c>
      <c r="AW32" s="25">
        <f>VLOOKUP(AW$7,'Sat Curve Sum'!$A$7:$AG$161,6)</f>
        <v>38.75</v>
      </c>
      <c r="AX32" s="25">
        <f>VLOOKUP(AX$7,'Sat Curve Sum'!$A$7:$AG$161,6)</f>
        <v>40</v>
      </c>
      <c r="AY32" s="25">
        <f>VLOOKUP(AY$7,'Sat Curve Sum'!$A$7:$AG$161,6)</f>
        <v>40.200000000000003</v>
      </c>
      <c r="AZ32" s="25">
        <f>VLOOKUP(AZ$7,'Sat Curve Sum'!$A$7:$AG$161,6)</f>
        <v>38.67</v>
      </c>
      <c r="BA32" s="25">
        <f>VLOOKUP(BA$7,'Sat Curve Sum'!$A$7:$AG$161,6)</f>
        <v>37.909999999999997</v>
      </c>
      <c r="BB32" s="25">
        <f>VLOOKUP(BB$7,'Sat Curve Sum'!$A$7:$AG$161,6)</f>
        <v>38.909999999999997</v>
      </c>
      <c r="BC32" s="25">
        <f>VLOOKUP(BC$7,'Sat Curve Sum'!$A$7:$AG$161,6)</f>
        <v>39.659999999999997</v>
      </c>
      <c r="BD32" s="25">
        <f>VLOOKUP(BD$7,'Sat Curve Sum'!$A$7:$AG$161,6)</f>
        <v>45.71</v>
      </c>
      <c r="BE32" s="25">
        <f>VLOOKUP(BE$7,'Sat Curve Sum'!$A$7:$AG$161,6)</f>
        <v>58.33</v>
      </c>
      <c r="BF32" s="25">
        <f>VLOOKUP(BF$7,'Sat Curve Sum'!$A$7:$AG$161,6)</f>
        <v>64.12</v>
      </c>
      <c r="BG32" s="25">
        <f>VLOOKUP(BG$7,'Sat Curve Sum'!$A$7:$AG$161,6)</f>
        <v>50.99</v>
      </c>
      <c r="BH32" s="25">
        <f>VLOOKUP(BH$7,'Sat Curve Sum'!$A$7:$AG$161,6)</f>
        <v>39.369999999999997</v>
      </c>
      <c r="BI32" s="25">
        <f>VLOOKUP(BI$7,'Sat Curve Sum'!$A$7:$AG$161,6)</f>
        <v>39.11</v>
      </c>
      <c r="BJ32" s="25">
        <f>VLOOKUP(BJ$7,'Sat Curve Sum'!$A$7:$AG$161,6)</f>
        <v>40.36</v>
      </c>
      <c r="BK32" s="25">
        <f>VLOOKUP(BK$7,'Sat Curve Sum'!$A$7:$AG$161,6)</f>
        <v>40.53</v>
      </c>
      <c r="BL32" s="25">
        <f>VLOOKUP(BL$7,'Sat Curve Sum'!$A$7:$AG$161,6)</f>
        <v>38.99</v>
      </c>
      <c r="BM32" s="25">
        <f>VLOOKUP(BM$7,'Sat Curve Sum'!$A$7:$AG$161,6)</f>
        <v>38.22</v>
      </c>
      <c r="BN32" s="25">
        <f>VLOOKUP(BN$7,'Sat Curve Sum'!$A$7:$AG$161,6)</f>
        <v>39.22</v>
      </c>
      <c r="BO32" s="25">
        <f>VLOOKUP(BO$7,'Sat Curve Sum'!$A$7:$AG$161,6)</f>
        <v>39.979999999999997</v>
      </c>
      <c r="BP32" s="25">
        <f>VLOOKUP(BP$7,'Sat Curve Sum'!$A$7:$AG$161,6)</f>
        <v>46.07</v>
      </c>
      <c r="BQ32" s="25">
        <f>VLOOKUP(BQ$7,'Sat Curve Sum'!$A$7:$AG$161,6)</f>
        <v>58.78</v>
      </c>
      <c r="BR32" s="25">
        <f>VLOOKUP(BR$7,'Sat Curve Sum'!$A$7:$AG$161,6)</f>
        <v>64.62</v>
      </c>
      <c r="BS32" s="25">
        <f>VLOOKUP(BS$7,'Sat Curve Sum'!$A$7:$AG$161,6)</f>
        <v>51.37</v>
      </c>
      <c r="BT32" s="25">
        <f>VLOOKUP(BT$7,'Sat Curve Sum'!$A$7:$AG$161,6)</f>
        <v>39.659999999999997</v>
      </c>
      <c r="BU32" s="25">
        <f>VLOOKUP(BU$7,'Sat Curve Sum'!$A$7:$AG$161,6)</f>
        <v>39.4</v>
      </c>
      <c r="BV32" s="25">
        <f>VLOOKUP(BV$7,'Sat Curve Sum'!$A$7:$AG$161,6)</f>
        <v>40.659999999999997</v>
      </c>
      <c r="BW32" s="25">
        <f>VLOOKUP(BW$7,'Sat Curve Sum'!$A$7:$AG$161,6)</f>
        <v>40.799999999999997</v>
      </c>
      <c r="BX32" s="25">
        <f>VLOOKUP(BX$7,'Sat Curve Sum'!$A$7:$AG$161,6)</f>
        <v>39.25</v>
      </c>
      <c r="BY32" s="25">
        <f>VLOOKUP(BY$7,'Sat Curve Sum'!$A$7:$AG$161,6)</f>
        <v>38.47</v>
      </c>
      <c r="BZ32" s="25">
        <f>VLOOKUP(BZ$7,'Sat Curve Sum'!$A$7:$AG$161,6)</f>
        <v>39.49</v>
      </c>
      <c r="CA32" s="25">
        <f>VLOOKUP(CA$7,'Sat Curve Sum'!$A$7:$AG$161,6)</f>
        <v>40.24</v>
      </c>
      <c r="CB32" s="25">
        <f>VLOOKUP(CB$7,'Sat Curve Sum'!$A$7:$AG$161,6)</f>
        <v>46.38</v>
      </c>
      <c r="CC32" s="25">
        <f>VLOOKUP(CC$7,'Sat Curve Sum'!$A$7:$AG$161,6)</f>
        <v>59.18</v>
      </c>
      <c r="CD32" s="25">
        <f>VLOOKUP(CD$7,'Sat Curve Sum'!$A$7:$AG$161,6)</f>
        <v>65.05</v>
      </c>
      <c r="CE32" s="25">
        <f>VLOOKUP(CE$7,'Sat Curve Sum'!$A$7:$AG$161,6)</f>
        <v>51.72</v>
      </c>
      <c r="CF32" s="25">
        <f>VLOOKUP(CF$7,'Sat Curve Sum'!$A$7:$AG$161,6)</f>
        <v>39.93</v>
      </c>
      <c r="CG32" s="25">
        <f>VLOOKUP(CG$7,'Sat Curve Sum'!$A$7:$AG$161,6)</f>
        <v>39.659999999999997</v>
      </c>
      <c r="CH32" s="25">
        <f>VLOOKUP(CH$7,'Sat Curve Sum'!$A$7:$AG$161,6)</f>
        <v>40.93</v>
      </c>
      <c r="CI32" s="25">
        <f>VLOOKUP(CI$7,'Sat Curve Sum'!$A$7:$AG$161,6)</f>
        <v>41.1</v>
      </c>
      <c r="CJ32" s="25">
        <f>VLOOKUP(CJ$7,'Sat Curve Sum'!$A$7:$AG$161,6)</f>
        <v>39.53</v>
      </c>
      <c r="CK32" s="25">
        <f>VLOOKUP(CK$7,'Sat Curve Sum'!$A$7:$AG$161,6)</f>
        <v>38.74</v>
      </c>
      <c r="CL32" s="25">
        <f>VLOOKUP(CL$7,'Sat Curve Sum'!$A$7:$AG$161,6)</f>
        <v>39.76</v>
      </c>
      <c r="CM32" s="25">
        <f>VLOOKUP(CM$7,'Sat Curve Sum'!$A$7:$AG$161,6)</f>
        <v>40.51</v>
      </c>
      <c r="CN32" s="25">
        <f>VLOOKUP(CN$7,'Sat Curve Sum'!$A$7:$AG$161,6)</f>
        <v>46.69</v>
      </c>
      <c r="CO32" s="25">
        <f>VLOOKUP(CO$7,'Sat Curve Sum'!$A$7:$AG$161,6)</f>
        <v>59.56</v>
      </c>
      <c r="CP32" s="25">
        <f>VLOOKUP(CP$7,'Sat Curve Sum'!$A$7:$AG$161,6)</f>
        <v>65.47</v>
      </c>
      <c r="CQ32" s="25">
        <f>VLOOKUP(CQ$7,'Sat Curve Sum'!$A$7:$AG$161,6)</f>
        <v>52.05</v>
      </c>
      <c r="CR32" s="25">
        <f>VLOOKUP(CR$7,'Sat Curve Sum'!$A$7:$AG$161,6)</f>
        <v>40.18</v>
      </c>
      <c r="CS32" s="25">
        <f>VLOOKUP(CS$7,'Sat Curve Sum'!$A$7:$AG$161,6)</f>
        <v>39.9</v>
      </c>
      <c r="CT32" s="25">
        <f>VLOOKUP(CT$7,'Sat Curve Sum'!$A$7:$AG$161,6)</f>
        <v>41.18</v>
      </c>
      <c r="CU32" s="25">
        <f>VLOOKUP(CU$7,'Sat Curve Sum'!$A$7:$AG$161,6)</f>
        <v>41.34</v>
      </c>
      <c r="CV32" s="25">
        <f>VLOOKUP(CV$7,'Sat Curve Sum'!$A$7:$AG$161,6)</f>
        <v>39.76</v>
      </c>
      <c r="CW32" s="25">
        <f>VLOOKUP(CW$7,'Sat Curve Sum'!$A$7:$AG$161,6)</f>
        <v>38.96</v>
      </c>
      <c r="CX32" s="25">
        <f>VLOOKUP(CX$7,'Sat Curve Sum'!$A$7:$AG$161,6)</f>
        <v>39.979999999999997</v>
      </c>
      <c r="CY32" s="25">
        <f>VLOOKUP(CY$7,'Sat Curve Sum'!$A$7:$AG$161,6)</f>
        <v>40.74</v>
      </c>
      <c r="CZ32" s="25">
        <f>VLOOKUP(CZ$7,'Sat Curve Sum'!$A$7:$AG$161,6)</f>
        <v>46.95</v>
      </c>
      <c r="DA32" s="25">
        <f>VLOOKUP(DA$7,'Sat Curve Sum'!$A$7:$AG$161,6)</f>
        <v>59.89</v>
      </c>
      <c r="DB32" s="25">
        <f>VLOOKUP(DB$7,'Sat Curve Sum'!$A$7:$AG$161,6)</f>
        <v>65.819999999999993</v>
      </c>
      <c r="DC32" s="25">
        <f>VLOOKUP(DC$7,'Sat Curve Sum'!$A$7:$AG$161,6)</f>
        <v>52.32</v>
      </c>
      <c r="DD32" s="25">
        <f>VLOOKUP(DD$7,'Sat Curve Sum'!$A$7:$AG$161,6)</f>
        <v>40.380000000000003</v>
      </c>
      <c r="DE32" s="25">
        <f>VLOOKUP(DE$7,'Sat Curve Sum'!$A$7:$AG$161,6)</f>
        <v>40.11</v>
      </c>
      <c r="DF32" s="25">
        <f>VLOOKUP(DF$7,'Sat Curve Sum'!$A$7:$AG$161,6)</f>
        <v>41.38</v>
      </c>
      <c r="DG32" s="25">
        <f>VLOOKUP(DG$7,'Sat Curve Sum'!$A$7:$AG$161,6)</f>
        <v>41.52</v>
      </c>
      <c r="DH32" s="25">
        <f>VLOOKUP(DH$7,'Sat Curve Sum'!$A$7:$AG$161,6)</f>
        <v>39.94</v>
      </c>
      <c r="DI32" s="25">
        <f>VLOOKUP(DI$7,'Sat Curve Sum'!$A$7:$AG$161,6)</f>
        <v>39.130000000000003</v>
      </c>
      <c r="DJ32" s="25">
        <f>VLOOKUP(DJ$7,'Sat Curve Sum'!$A$7:$AG$161,6)</f>
        <v>40.159999999999997</v>
      </c>
      <c r="DK32" s="25">
        <f>VLOOKUP(DK$7,'Sat Curve Sum'!$A$7:$AG$161,6)</f>
        <v>40.92</v>
      </c>
      <c r="DL32" s="25">
        <f>VLOOKUP(DL$7,'Sat Curve Sum'!$A$7:$AG$161,6)</f>
        <v>47.15</v>
      </c>
      <c r="DM32" s="25">
        <f>VLOOKUP(DM$7,'Sat Curve Sum'!$A$7:$AG$161,6)</f>
        <v>60.15</v>
      </c>
      <c r="DN32" s="25">
        <f>VLOOKUP(DN$7,'Sat Curve Sum'!$A$7:$AG$161,6)</f>
        <v>66.11</v>
      </c>
      <c r="DO32" s="25">
        <f>VLOOKUP(DO$7,'Sat Curve Sum'!$A$7:$AG$161,6)</f>
        <v>52.55</v>
      </c>
      <c r="DP32" s="25">
        <f>VLOOKUP(DP$7,'Sat Curve Sum'!$A$7:$AG$161,6)</f>
        <v>40.56</v>
      </c>
      <c r="DQ32" s="25">
        <f>VLOOKUP(DQ$7,'Sat Curve Sum'!$A$7:$AG$161,6)</f>
        <v>40.28</v>
      </c>
      <c r="DR32" s="25">
        <f>VLOOKUP(DR$7,'Sat Curve Sum'!$A$7:$AG$161,6)</f>
        <v>41.56</v>
      </c>
      <c r="DS32" s="25">
        <f>VLOOKUP(DS$7,'Sat Curve Sum'!$A$7:$AG$161,6)</f>
        <v>41.7</v>
      </c>
      <c r="DT32" s="25">
        <f>VLOOKUP(DT$7,'Sat Curve Sum'!$A$7:$AG$161,6)</f>
        <v>40.11</v>
      </c>
      <c r="DU32" s="25">
        <f>VLOOKUP(DU$7,'Sat Curve Sum'!$A$7:$AG$161,6)</f>
        <v>39.31</v>
      </c>
      <c r="DV32" s="25">
        <f>VLOOKUP(DV$7,'Sat Curve Sum'!$A$7:$AG$161,6)</f>
        <v>40.33</v>
      </c>
      <c r="DW32" s="25">
        <f>VLOOKUP(DW$7,'Sat Curve Sum'!$A$7:$AG$161,6)</f>
        <v>41.1</v>
      </c>
      <c r="DX32" s="25">
        <f>VLOOKUP(DX$7,'Sat Curve Sum'!$A$7:$AG$161,6)</f>
        <v>47.36</v>
      </c>
      <c r="DY32" s="25">
        <f>VLOOKUP(DY$7,'Sat Curve Sum'!$A$7:$AG$161,6)</f>
        <v>60.41</v>
      </c>
      <c r="DZ32" s="25">
        <f>VLOOKUP(DZ$7,'Sat Curve Sum'!$A$7:$AG$161,6)</f>
        <v>66.39</v>
      </c>
      <c r="EA32" s="25">
        <f>VLOOKUP(EA$7,'Sat Curve Sum'!$A$7:$AG$161,6)</f>
        <v>52.78</v>
      </c>
      <c r="EB32" s="25">
        <f>VLOOKUP(EB$7,'Sat Curve Sum'!$A$7:$AG$161,6)</f>
        <v>40.74</v>
      </c>
      <c r="EC32" s="25">
        <f>VLOOKUP(EC$7,'Sat Curve Sum'!$A$7:$AG$161,6)</f>
        <v>40.46</v>
      </c>
      <c r="ED32" s="25">
        <f>VLOOKUP(ED$7,'Sat Curve Sum'!$A$7:$AG$161,6)</f>
        <v>41.74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23.875</v>
      </c>
      <c r="D33" s="25">
        <f ca="1">IF(ISERROR(AVERAGE(OFFSET('Sat Curve Sum'!$B$6,1,0,1,1))),0,AVERAGE(OFFSET('Sat Curve Sum'!$B$6,1,0,1,1)))</f>
        <v>21.25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23.875</v>
      </c>
      <c r="G33" s="131">
        <f t="shared" si="15"/>
        <v>29.5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54.25</v>
      </c>
      <c r="N33" s="131">
        <f t="shared" si="21"/>
        <v>60</v>
      </c>
      <c r="O33" s="131">
        <f t="shared" si="21"/>
        <v>47.5</v>
      </c>
      <c r="P33" s="131">
        <f t="shared" si="21"/>
        <v>36.25</v>
      </c>
      <c r="Q33" s="131">
        <f t="shared" si="21"/>
        <v>34.25</v>
      </c>
      <c r="R33" s="131">
        <f t="shared" si="21"/>
        <v>35.5</v>
      </c>
      <c r="S33" s="23">
        <f t="shared" si="17"/>
        <v>38.104166666666664</v>
      </c>
      <c r="T33" s="23">
        <f t="shared" si="18"/>
        <v>41.041666666666664</v>
      </c>
      <c r="U33" s="75">
        <f t="shared" si="19"/>
        <v>42.244285714285731</v>
      </c>
      <c r="V33" s="71"/>
      <c r="W33" s="74">
        <f t="shared" ca="1" si="20"/>
        <v>41.32745454545455</v>
      </c>
      <c r="X33" s="12"/>
      <c r="Y33" s="39"/>
      <c r="Z33" s="39"/>
      <c r="AA33" s="25">
        <f>VLOOKUP(AA$7,'Sat Curve Sum'!$A$7:$AG$161,2)</f>
        <v>29.5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54.25</v>
      </c>
      <c r="AH33" s="25">
        <f>VLOOKUP(AH$7,'Sat Curve Sum'!$A$7:$AG$161,2)</f>
        <v>60</v>
      </c>
      <c r="AI33" s="25">
        <f>VLOOKUP(AI$7,'Sat Curve Sum'!$A$7:$AG$161,2)</f>
        <v>47.5</v>
      </c>
      <c r="AJ33" s="25">
        <f>VLOOKUP(AJ$7,'Sat Curve Sum'!$A$7:$AG$161,2)</f>
        <v>36.25</v>
      </c>
      <c r="AK33" s="25">
        <f>VLOOKUP(AK$7,'Sat Curve Sum'!$A$7:$AG$161,2)</f>
        <v>34.25</v>
      </c>
      <c r="AL33" s="25">
        <f>VLOOKUP(AL$7,'Sat Curve Sum'!$A$7:$AG$161,2)</f>
        <v>35.5</v>
      </c>
      <c r="AM33" s="25">
        <f>VLOOKUP(AM$7,'Sat Curve Sum'!$A$7:$AG$161,2)</f>
        <v>35.5</v>
      </c>
      <c r="AN33" s="25">
        <f>VLOOKUP(AN$7,'Sat Curve Sum'!$A$7:$AG$161,2)</f>
        <v>35.5</v>
      </c>
      <c r="AO33" s="25">
        <f>VLOOKUP(AO$7,'Sat Curve Sum'!$A$7:$AG$161,2)</f>
        <v>35.5</v>
      </c>
      <c r="AP33" s="25">
        <f>VLOOKUP(AP$7,'Sat Curve Sum'!$A$7:$AG$161,2)</f>
        <v>34</v>
      </c>
      <c r="AQ33" s="25">
        <f>VLOOKUP(AQ$7,'Sat Curve Sum'!$A$7:$AG$161,2)</f>
        <v>35</v>
      </c>
      <c r="AR33" s="25">
        <f>VLOOKUP(AR$7,'Sat Curve Sum'!$A$7:$AG$161,2)</f>
        <v>41.5</v>
      </c>
      <c r="AS33" s="25">
        <f>VLOOKUP(AS$7,'Sat Curve Sum'!$A$7:$AG$161,2)</f>
        <v>53.5</v>
      </c>
      <c r="AT33" s="25">
        <f>VLOOKUP(AT$7,'Sat Curve Sum'!$A$7:$AG$161,2)</f>
        <v>63.5</v>
      </c>
      <c r="AU33" s="25">
        <f>VLOOKUP(AU$7,'Sat Curve Sum'!$A$7:$AG$161,2)</f>
        <v>50</v>
      </c>
      <c r="AV33" s="25">
        <f>VLOOKUP(AV$7,'Sat Curve Sum'!$A$7:$AG$161,2)</f>
        <v>37</v>
      </c>
      <c r="AW33" s="25">
        <f>VLOOKUP(AW$7,'Sat Curve Sum'!$A$7:$AG$161,2)</f>
        <v>36</v>
      </c>
      <c r="AX33" s="25">
        <f>VLOOKUP(AX$7,'Sat Curve Sum'!$A$7:$AG$161,2)</f>
        <v>35.5</v>
      </c>
      <c r="AY33" s="25">
        <f>VLOOKUP(AY$7,'Sat Curve Sum'!$A$7:$AG$161,2)</f>
        <v>36.21</v>
      </c>
      <c r="AZ33" s="25">
        <f>VLOOKUP(AZ$7,'Sat Curve Sum'!$A$7:$AG$161,2)</f>
        <v>36.21</v>
      </c>
      <c r="BA33" s="25">
        <f>VLOOKUP(BA$7,'Sat Curve Sum'!$A$7:$AG$161,2)</f>
        <v>36.21</v>
      </c>
      <c r="BB33" s="25">
        <f>VLOOKUP(BB$7,'Sat Curve Sum'!$A$7:$AG$161,2)</f>
        <v>34.82</v>
      </c>
      <c r="BC33" s="25">
        <f>VLOOKUP(BC$7,'Sat Curve Sum'!$A$7:$AG$161,2)</f>
        <v>35.74</v>
      </c>
      <c r="BD33" s="25">
        <f>VLOOKUP(BD$7,'Sat Curve Sum'!$A$7:$AG$161,2)</f>
        <v>41.77</v>
      </c>
      <c r="BE33" s="25">
        <f>VLOOKUP(BE$7,'Sat Curve Sum'!$A$7:$AG$161,2)</f>
        <v>52.89</v>
      </c>
      <c r="BF33" s="25">
        <f>VLOOKUP(BF$7,'Sat Curve Sum'!$A$7:$AG$161,2)</f>
        <v>62.16</v>
      </c>
      <c r="BG33" s="25">
        <f>VLOOKUP(BG$7,'Sat Curve Sum'!$A$7:$AG$161,2)</f>
        <v>49.65</v>
      </c>
      <c r="BH33" s="25">
        <f>VLOOKUP(BH$7,'Sat Curve Sum'!$A$7:$AG$161,2)</f>
        <v>37.6</v>
      </c>
      <c r="BI33" s="25">
        <f>VLOOKUP(BI$7,'Sat Curve Sum'!$A$7:$AG$161,2)</f>
        <v>36.67</v>
      </c>
      <c r="BJ33" s="25">
        <f>VLOOKUP(BJ$7,'Sat Curve Sum'!$A$7:$AG$161,2)</f>
        <v>36.21</v>
      </c>
      <c r="BK33" s="25">
        <f>VLOOKUP(BK$7,'Sat Curve Sum'!$A$7:$AG$161,2)</f>
        <v>36.47</v>
      </c>
      <c r="BL33" s="25">
        <f>VLOOKUP(BL$7,'Sat Curve Sum'!$A$7:$AG$161,2)</f>
        <v>36.47</v>
      </c>
      <c r="BM33" s="25">
        <f>VLOOKUP(BM$7,'Sat Curve Sum'!$A$7:$AG$161,2)</f>
        <v>36.47</v>
      </c>
      <c r="BN33" s="25">
        <f>VLOOKUP(BN$7,'Sat Curve Sum'!$A$7:$AG$161,2)</f>
        <v>35.07</v>
      </c>
      <c r="BO33" s="25">
        <f>VLOOKUP(BO$7,'Sat Curve Sum'!$A$7:$AG$161,2)</f>
        <v>36</v>
      </c>
      <c r="BP33" s="25">
        <f>VLOOKUP(BP$7,'Sat Curve Sum'!$A$7:$AG$161,2)</f>
        <v>42.07</v>
      </c>
      <c r="BQ33" s="25">
        <f>VLOOKUP(BQ$7,'Sat Curve Sum'!$A$7:$AG$161,2)</f>
        <v>53.27</v>
      </c>
      <c r="BR33" s="25">
        <f>VLOOKUP(BR$7,'Sat Curve Sum'!$A$7:$AG$161,2)</f>
        <v>62.61</v>
      </c>
      <c r="BS33" s="25">
        <f>VLOOKUP(BS$7,'Sat Curve Sum'!$A$7:$AG$161,2)</f>
        <v>50.01</v>
      </c>
      <c r="BT33" s="25">
        <f>VLOOKUP(BT$7,'Sat Curve Sum'!$A$7:$AG$161,2)</f>
        <v>37.869999999999997</v>
      </c>
      <c r="BU33" s="25">
        <f>VLOOKUP(BU$7,'Sat Curve Sum'!$A$7:$AG$161,2)</f>
        <v>36.94</v>
      </c>
      <c r="BV33" s="25">
        <f>VLOOKUP(BV$7,'Sat Curve Sum'!$A$7:$AG$161,2)</f>
        <v>36.47</v>
      </c>
      <c r="BW33" s="25">
        <f>VLOOKUP(BW$7,'Sat Curve Sum'!$A$7:$AG$161,2)</f>
        <v>36.729999999999997</v>
      </c>
      <c r="BX33" s="25">
        <f>VLOOKUP(BX$7,'Sat Curve Sum'!$A$7:$AG$161,2)</f>
        <v>36.729999999999997</v>
      </c>
      <c r="BY33" s="25">
        <f>VLOOKUP(BY$7,'Sat Curve Sum'!$A$7:$AG$161,2)</f>
        <v>36.729999999999997</v>
      </c>
      <c r="BZ33" s="25">
        <f>VLOOKUP(BZ$7,'Sat Curve Sum'!$A$7:$AG$161,2)</f>
        <v>35.32</v>
      </c>
      <c r="CA33" s="25">
        <f>VLOOKUP(CA$7,'Sat Curve Sum'!$A$7:$AG$161,2)</f>
        <v>36.26</v>
      </c>
      <c r="CB33" s="25">
        <f>VLOOKUP(CB$7,'Sat Curve Sum'!$A$7:$AG$161,2)</f>
        <v>42.38</v>
      </c>
      <c r="CC33" s="25">
        <f>VLOOKUP(CC$7,'Sat Curve Sum'!$A$7:$AG$161,2)</f>
        <v>53.66</v>
      </c>
      <c r="CD33" s="25">
        <f>VLOOKUP(CD$7,'Sat Curve Sum'!$A$7:$AG$161,2)</f>
        <v>63.06</v>
      </c>
      <c r="CE33" s="25">
        <f>VLOOKUP(CE$7,'Sat Curve Sum'!$A$7:$AG$161,2)</f>
        <v>50.37</v>
      </c>
      <c r="CF33" s="25">
        <f>VLOOKUP(CF$7,'Sat Curve Sum'!$A$7:$AG$161,2)</f>
        <v>38.15</v>
      </c>
      <c r="CG33" s="25">
        <f>VLOOKUP(CG$7,'Sat Curve Sum'!$A$7:$AG$161,2)</f>
        <v>37.21</v>
      </c>
      <c r="CH33" s="25">
        <f>VLOOKUP(CH$7,'Sat Curve Sum'!$A$7:$AG$161,2)</f>
        <v>36.74</v>
      </c>
      <c r="CI33" s="25">
        <f>VLOOKUP(CI$7,'Sat Curve Sum'!$A$7:$AG$161,2)</f>
        <v>37</v>
      </c>
      <c r="CJ33" s="25">
        <f>VLOOKUP(CJ$7,'Sat Curve Sum'!$A$7:$AG$161,2)</f>
        <v>37</v>
      </c>
      <c r="CK33" s="25">
        <f>VLOOKUP(CK$7,'Sat Curve Sum'!$A$7:$AG$161,2)</f>
        <v>37</v>
      </c>
      <c r="CL33" s="25">
        <f>VLOOKUP(CL$7,'Sat Curve Sum'!$A$7:$AG$161,2)</f>
        <v>35.58</v>
      </c>
      <c r="CM33" s="25">
        <f>VLOOKUP(CM$7,'Sat Curve Sum'!$A$7:$AG$161,2)</f>
        <v>36.520000000000003</v>
      </c>
      <c r="CN33" s="25">
        <f>VLOOKUP(CN$7,'Sat Curve Sum'!$A$7:$AG$161,2)</f>
        <v>42.68</v>
      </c>
      <c r="CO33" s="25">
        <f>VLOOKUP(CO$7,'Sat Curve Sum'!$A$7:$AG$161,2)</f>
        <v>54.04</v>
      </c>
      <c r="CP33" s="25">
        <f>VLOOKUP(CP$7,'Sat Curve Sum'!$A$7:$AG$161,2)</f>
        <v>63.51</v>
      </c>
      <c r="CQ33" s="25">
        <f>VLOOKUP(CQ$7,'Sat Curve Sum'!$A$7:$AG$161,2)</f>
        <v>50.73</v>
      </c>
      <c r="CR33" s="25">
        <f>VLOOKUP(CR$7,'Sat Curve Sum'!$A$7:$AG$161,2)</f>
        <v>38.42</v>
      </c>
      <c r="CS33" s="25">
        <f>VLOOKUP(CS$7,'Sat Curve Sum'!$A$7:$AG$161,2)</f>
        <v>37.47</v>
      </c>
      <c r="CT33" s="25">
        <f>VLOOKUP(CT$7,'Sat Curve Sum'!$A$7:$AG$161,2)</f>
        <v>37</v>
      </c>
      <c r="CU33" s="25">
        <f>VLOOKUP(CU$7,'Sat Curve Sum'!$A$7:$AG$161,2)</f>
        <v>37.26</v>
      </c>
      <c r="CV33" s="25">
        <f>VLOOKUP(CV$7,'Sat Curve Sum'!$A$7:$AG$161,2)</f>
        <v>37.26</v>
      </c>
      <c r="CW33" s="25">
        <f>VLOOKUP(CW$7,'Sat Curve Sum'!$A$7:$AG$161,2)</f>
        <v>37.26</v>
      </c>
      <c r="CX33" s="25">
        <f>VLOOKUP(CX$7,'Sat Curve Sum'!$A$7:$AG$161,2)</f>
        <v>35.83</v>
      </c>
      <c r="CY33" s="25">
        <f>VLOOKUP(CY$7,'Sat Curve Sum'!$A$7:$AG$161,2)</f>
        <v>36.78</v>
      </c>
      <c r="CZ33" s="25">
        <f>VLOOKUP(CZ$7,'Sat Curve Sum'!$A$7:$AG$161,2)</f>
        <v>42.98</v>
      </c>
      <c r="DA33" s="25">
        <f>VLOOKUP(DA$7,'Sat Curve Sum'!$A$7:$AG$161,2)</f>
        <v>54.43</v>
      </c>
      <c r="DB33" s="25">
        <f>VLOOKUP(DB$7,'Sat Curve Sum'!$A$7:$AG$161,2)</f>
        <v>63.96</v>
      </c>
      <c r="DC33" s="25">
        <f>VLOOKUP(DC$7,'Sat Curve Sum'!$A$7:$AG$161,2)</f>
        <v>51.09</v>
      </c>
      <c r="DD33" s="25">
        <f>VLOOKUP(DD$7,'Sat Curve Sum'!$A$7:$AG$161,2)</f>
        <v>38.69</v>
      </c>
      <c r="DE33" s="25">
        <f>VLOOKUP(DE$7,'Sat Curve Sum'!$A$7:$AG$161,2)</f>
        <v>37.74</v>
      </c>
      <c r="DF33" s="25">
        <f>VLOOKUP(DF$7,'Sat Curve Sum'!$A$7:$AG$161,2)</f>
        <v>37.26</v>
      </c>
      <c r="DG33" s="25">
        <f>VLOOKUP(DG$7,'Sat Curve Sum'!$A$7:$AG$161,2)</f>
        <v>37.520000000000003</v>
      </c>
      <c r="DH33" s="25">
        <f>VLOOKUP(DH$7,'Sat Curve Sum'!$A$7:$AG$161,2)</f>
        <v>37.520000000000003</v>
      </c>
      <c r="DI33" s="25">
        <f>VLOOKUP(DI$7,'Sat Curve Sum'!$A$7:$AG$161,2)</f>
        <v>37.520000000000003</v>
      </c>
      <c r="DJ33" s="25">
        <f>VLOOKUP(DJ$7,'Sat Curve Sum'!$A$7:$AG$161,2)</f>
        <v>36.08</v>
      </c>
      <c r="DK33" s="25">
        <f>VLOOKUP(DK$7,'Sat Curve Sum'!$A$7:$AG$161,2)</f>
        <v>37.04</v>
      </c>
      <c r="DL33" s="25">
        <f>VLOOKUP(DL$7,'Sat Curve Sum'!$A$7:$AG$161,2)</f>
        <v>43.28</v>
      </c>
      <c r="DM33" s="25">
        <f>VLOOKUP(DM$7,'Sat Curve Sum'!$A$7:$AG$161,2)</f>
        <v>54.81</v>
      </c>
      <c r="DN33" s="25">
        <f>VLOOKUP(DN$7,'Sat Curve Sum'!$A$7:$AG$161,2)</f>
        <v>64.41</v>
      </c>
      <c r="DO33" s="25">
        <f>VLOOKUP(DO$7,'Sat Curve Sum'!$A$7:$AG$161,2)</f>
        <v>51.45</v>
      </c>
      <c r="DP33" s="25">
        <f>VLOOKUP(DP$7,'Sat Curve Sum'!$A$7:$AG$161,2)</f>
        <v>38.96</v>
      </c>
      <c r="DQ33" s="25">
        <f>VLOOKUP(DQ$7,'Sat Curve Sum'!$A$7:$AG$161,2)</f>
        <v>38</v>
      </c>
      <c r="DR33" s="25">
        <f>VLOOKUP(DR$7,'Sat Curve Sum'!$A$7:$AG$161,2)</f>
        <v>37.520000000000003</v>
      </c>
      <c r="DS33" s="25">
        <f>VLOOKUP(DS$7,'Sat Curve Sum'!$A$7:$AG$161,2)</f>
        <v>37.78</v>
      </c>
      <c r="DT33" s="25">
        <f>VLOOKUP(DT$7,'Sat Curve Sum'!$A$7:$AG$161,2)</f>
        <v>37.78</v>
      </c>
      <c r="DU33" s="25">
        <f>VLOOKUP(DU$7,'Sat Curve Sum'!$A$7:$AG$161,2)</f>
        <v>37.78</v>
      </c>
      <c r="DV33" s="25">
        <f>VLOOKUP(DV$7,'Sat Curve Sum'!$A$7:$AG$161,2)</f>
        <v>36.33</v>
      </c>
      <c r="DW33" s="25">
        <f>VLOOKUP(DW$7,'Sat Curve Sum'!$A$7:$AG$161,2)</f>
        <v>37.299999999999997</v>
      </c>
      <c r="DX33" s="25">
        <f>VLOOKUP(DX$7,'Sat Curve Sum'!$A$7:$AG$161,2)</f>
        <v>43.59</v>
      </c>
      <c r="DY33" s="25">
        <f>VLOOKUP(DY$7,'Sat Curve Sum'!$A$7:$AG$161,2)</f>
        <v>55.19</v>
      </c>
      <c r="DZ33" s="25">
        <f>VLOOKUP(DZ$7,'Sat Curve Sum'!$A$7:$AG$161,2)</f>
        <v>64.86</v>
      </c>
      <c r="EA33" s="25">
        <f>VLOOKUP(EA$7,'Sat Curve Sum'!$A$7:$AG$161,2)</f>
        <v>51.81</v>
      </c>
      <c r="EB33" s="25">
        <f>VLOOKUP(EB$7,'Sat Curve Sum'!$A$7:$AG$161,2)</f>
        <v>39.24</v>
      </c>
      <c r="EC33" s="25">
        <f>VLOOKUP(EC$7,'Sat Curve Sum'!$A$7:$AG$161,2)</f>
        <v>38.270000000000003</v>
      </c>
      <c r="ED33" s="25">
        <f>VLOOKUP(ED$7,'Sat Curve Sum'!$A$7:$AG$161,2)</f>
        <v>37.79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24.675000000000001</v>
      </c>
      <c r="D34" s="22">
        <f ca="1">IF(ISERROR(AVERAGE(OFFSET('Sat Curve Sum'!$G$6,1,0,1,1))),0,AVERAGE(OFFSET('Sat Curve Sum'!$G$6,1,0,1,1)))</f>
        <v>22.25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24.675000000000001</v>
      </c>
      <c r="G34" s="131">
        <f t="shared" si="15"/>
        <v>29.5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54.25</v>
      </c>
      <c r="N34" s="131">
        <f t="shared" si="21"/>
        <v>60</v>
      </c>
      <c r="O34" s="131">
        <f t="shared" si="21"/>
        <v>47.5</v>
      </c>
      <c r="P34" s="131">
        <f t="shared" si="21"/>
        <v>36.25</v>
      </c>
      <c r="Q34" s="131">
        <f t="shared" si="21"/>
        <v>34.25</v>
      </c>
      <c r="R34" s="131">
        <f t="shared" si="21"/>
        <v>35.5</v>
      </c>
      <c r="S34" s="23">
        <f t="shared" si="17"/>
        <v>38.104166666666664</v>
      </c>
      <c r="T34" s="23">
        <f t="shared" si="18"/>
        <v>41.041666666666664</v>
      </c>
      <c r="U34" s="75">
        <f t="shared" si="19"/>
        <v>42.244285714285731</v>
      </c>
      <c r="V34" s="71"/>
      <c r="W34" s="65">
        <f t="shared" ca="1" si="20"/>
        <v>41.342000000000006</v>
      </c>
      <c r="X34" s="12"/>
      <c r="Y34" s="39"/>
      <c r="AA34" s="22">
        <f>VLOOKUP(AA$7,'Sat Curve Sum'!$A$7:$AG$161,7)</f>
        <v>29.5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54.25</v>
      </c>
      <c r="AH34" s="22">
        <f>VLOOKUP(AH$7,'Sat Curve Sum'!$A$7:$AG$161,7)</f>
        <v>60</v>
      </c>
      <c r="AI34" s="22">
        <f>VLOOKUP(AI$7,'Sat Curve Sum'!$A$7:$AG$161,7)</f>
        <v>47.5</v>
      </c>
      <c r="AJ34" s="22">
        <f>VLOOKUP(AJ$7,'Sat Curve Sum'!$A$7:$AG$161,7)</f>
        <v>36.25</v>
      </c>
      <c r="AK34" s="22">
        <f>VLOOKUP(AK$7,'Sat Curve Sum'!$A$7:$AG$161,7)</f>
        <v>34.25</v>
      </c>
      <c r="AL34" s="22">
        <f>VLOOKUP(AL$7,'Sat Curve Sum'!$A$7:$AG$161,7)</f>
        <v>35.5</v>
      </c>
      <c r="AM34" s="22">
        <f>VLOOKUP(AM$7,'Sat Curve Sum'!$A$7:$AG$161,7)</f>
        <v>35.5</v>
      </c>
      <c r="AN34" s="22">
        <f>VLOOKUP(AN$7,'Sat Curve Sum'!$A$7:$AG$161,7)</f>
        <v>35.5</v>
      </c>
      <c r="AO34" s="22">
        <f>VLOOKUP(AO$7,'Sat Curve Sum'!$A$7:$AG$161,7)</f>
        <v>35.5</v>
      </c>
      <c r="AP34" s="22">
        <f>VLOOKUP(AP$7,'Sat Curve Sum'!$A$7:$AG$161,7)</f>
        <v>34</v>
      </c>
      <c r="AQ34" s="22">
        <f>VLOOKUP(AQ$7,'Sat Curve Sum'!$A$7:$AG$161,7)</f>
        <v>35</v>
      </c>
      <c r="AR34" s="22">
        <f>VLOOKUP(AR$7,'Sat Curve Sum'!$A$7:$AG$161,7)</f>
        <v>41.5</v>
      </c>
      <c r="AS34" s="22">
        <f>VLOOKUP(AS$7,'Sat Curve Sum'!$A$7:$AG$161,7)</f>
        <v>53.5</v>
      </c>
      <c r="AT34" s="22">
        <f>VLOOKUP(AT$7,'Sat Curve Sum'!$A$7:$AG$161,7)</f>
        <v>63.5</v>
      </c>
      <c r="AU34" s="22">
        <f>VLOOKUP(AU$7,'Sat Curve Sum'!$A$7:$AG$161,7)</f>
        <v>50</v>
      </c>
      <c r="AV34" s="22">
        <f>VLOOKUP(AV$7,'Sat Curve Sum'!$A$7:$AG$161,7)</f>
        <v>37</v>
      </c>
      <c r="AW34" s="22">
        <f>VLOOKUP(AW$7,'Sat Curve Sum'!$A$7:$AG$161,7)</f>
        <v>36</v>
      </c>
      <c r="AX34" s="22">
        <f>VLOOKUP(AX$7,'Sat Curve Sum'!$A$7:$AG$161,7)</f>
        <v>35.5</v>
      </c>
      <c r="AY34" s="22">
        <f>VLOOKUP(AY$7,'Sat Curve Sum'!$A$7:$AG$161,7)</f>
        <v>36.21</v>
      </c>
      <c r="AZ34" s="22">
        <f>VLOOKUP(AZ$7,'Sat Curve Sum'!$A$7:$AG$161,7)</f>
        <v>36.21</v>
      </c>
      <c r="BA34" s="22">
        <f>VLOOKUP(BA$7,'Sat Curve Sum'!$A$7:$AG$161,7)</f>
        <v>36.21</v>
      </c>
      <c r="BB34" s="22">
        <f>VLOOKUP(BB$7,'Sat Curve Sum'!$A$7:$AG$161,7)</f>
        <v>34.82</v>
      </c>
      <c r="BC34" s="22">
        <f>VLOOKUP(BC$7,'Sat Curve Sum'!$A$7:$AG$161,7)</f>
        <v>35.74</v>
      </c>
      <c r="BD34" s="22">
        <f>VLOOKUP(BD$7,'Sat Curve Sum'!$A$7:$AG$161,7)</f>
        <v>41.77</v>
      </c>
      <c r="BE34" s="22">
        <f>VLOOKUP(BE$7,'Sat Curve Sum'!$A$7:$AG$161,7)</f>
        <v>52.89</v>
      </c>
      <c r="BF34" s="22">
        <f>VLOOKUP(BF$7,'Sat Curve Sum'!$A$7:$AG$161,7)</f>
        <v>62.16</v>
      </c>
      <c r="BG34" s="22">
        <f>VLOOKUP(BG$7,'Sat Curve Sum'!$A$7:$AG$161,7)</f>
        <v>49.65</v>
      </c>
      <c r="BH34" s="22">
        <f>VLOOKUP(BH$7,'Sat Curve Sum'!$A$7:$AG$161,7)</f>
        <v>37.6</v>
      </c>
      <c r="BI34" s="22">
        <f>VLOOKUP(BI$7,'Sat Curve Sum'!$A$7:$AG$161,7)</f>
        <v>36.67</v>
      </c>
      <c r="BJ34" s="22">
        <f>VLOOKUP(BJ$7,'Sat Curve Sum'!$A$7:$AG$161,7)</f>
        <v>36.21</v>
      </c>
      <c r="BK34" s="22">
        <f>VLOOKUP(BK$7,'Sat Curve Sum'!$A$7:$AG$161,7)</f>
        <v>36.47</v>
      </c>
      <c r="BL34" s="22">
        <f>VLOOKUP(BL$7,'Sat Curve Sum'!$A$7:$AG$161,7)</f>
        <v>36.47</v>
      </c>
      <c r="BM34" s="22">
        <f>VLOOKUP(BM$7,'Sat Curve Sum'!$A$7:$AG$161,7)</f>
        <v>36.47</v>
      </c>
      <c r="BN34" s="22">
        <f>VLOOKUP(BN$7,'Sat Curve Sum'!$A$7:$AG$161,7)</f>
        <v>35.07</v>
      </c>
      <c r="BO34" s="22">
        <f>VLOOKUP(BO$7,'Sat Curve Sum'!$A$7:$AG$161,7)</f>
        <v>36</v>
      </c>
      <c r="BP34" s="22">
        <f>VLOOKUP(BP$7,'Sat Curve Sum'!$A$7:$AG$161,7)</f>
        <v>42.07</v>
      </c>
      <c r="BQ34" s="22">
        <f>VLOOKUP(BQ$7,'Sat Curve Sum'!$A$7:$AG$161,7)</f>
        <v>53.27</v>
      </c>
      <c r="BR34" s="22">
        <f>VLOOKUP(BR$7,'Sat Curve Sum'!$A$7:$AG$161,7)</f>
        <v>62.61</v>
      </c>
      <c r="BS34" s="22">
        <f>VLOOKUP(BS$7,'Sat Curve Sum'!$A$7:$AG$161,7)</f>
        <v>50.01</v>
      </c>
      <c r="BT34" s="22">
        <f>VLOOKUP(BT$7,'Sat Curve Sum'!$A$7:$AG$161,7)</f>
        <v>37.869999999999997</v>
      </c>
      <c r="BU34" s="22">
        <f>VLOOKUP(BU$7,'Sat Curve Sum'!$A$7:$AG$161,7)</f>
        <v>36.94</v>
      </c>
      <c r="BV34" s="22">
        <f>VLOOKUP(BV$7,'Sat Curve Sum'!$A$7:$AG$161,7)</f>
        <v>36.47</v>
      </c>
      <c r="BW34" s="22">
        <f>VLOOKUP(BW$7,'Sat Curve Sum'!$A$7:$AG$161,7)</f>
        <v>36.729999999999997</v>
      </c>
      <c r="BX34" s="22">
        <f>VLOOKUP(BX$7,'Sat Curve Sum'!$A$7:$AG$161,7)</f>
        <v>36.729999999999997</v>
      </c>
      <c r="BY34" s="22">
        <f>VLOOKUP(BY$7,'Sat Curve Sum'!$A$7:$AG$161,7)</f>
        <v>36.729999999999997</v>
      </c>
      <c r="BZ34" s="22">
        <f>VLOOKUP(BZ$7,'Sat Curve Sum'!$A$7:$AG$161,7)</f>
        <v>35.32</v>
      </c>
      <c r="CA34" s="22">
        <f>VLOOKUP(CA$7,'Sat Curve Sum'!$A$7:$AG$161,7)</f>
        <v>36.26</v>
      </c>
      <c r="CB34" s="22">
        <f>VLOOKUP(CB$7,'Sat Curve Sum'!$A$7:$AG$161,7)</f>
        <v>42.38</v>
      </c>
      <c r="CC34" s="22">
        <f>VLOOKUP(CC$7,'Sat Curve Sum'!$A$7:$AG$161,7)</f>
        <v>53.66</v>
      </c>
      <c r="CD34" s="22">
        <f>VLOOKUP(CD$7,'Sat Curve Sum'!$A$7:$AG$161,7)</f>
        <v>63.06</v>
      </c>
      <c r="CE34" s="22">
        <f>VLOOKUP(CE$7,'Sat Curve Sum'!$A$7:$AG$161,7)</f>
        <v>50.37</v>
      </c>
      <c r="CF34" s="22">
        <f>VLOOKUP(CF$7,'Sat Curve Sum'!$A$7:$AG$161,7)</f>
        <v>38.15</v>
      </c>
      <c r="CG34" s="22">
        <f>VLOOKUP(CG$7,'Sat Curve Sum'!$A$7:$AG$161,7)</f>
        <v>37.21</v>
      </c>
      <c r="CH34" s="22">
        <f>VLOOKUP(CH$7,'Sat Curve Sum'!$A$7:$AG$161,7)</f>
        <v>36.74</v>
      </c>
      <c r="CI34" s="22">
        <f>VLOOKUP(CI$7,'Sat Curve Sum'!$A$7:$AG$161,7)</f>
        <v>37</v>
      </c>
      <c r="CJ34" s="22">
        <f>VLOOKUP(CJ$7,'Sat Curve Sum'!$A$7:$AG$161,7)</f>
        <v>37</v>
      </c>
      <c r="CK34" s="22">
        <f>VLOOKUP(CK$7,'Sat Curve Sum'!$A$7:$AG$161,7)</f>
        <v>37</v>
      </c>
      <c r="CL34" s="22">
        <f>VLOOKUP(CL$7,'Sat Curve Sum'!$A$7:$AG$161,7)</f>
        <v>35.58</v>
      </c>
      <c r="CM34" s="22">
        <f>VLOOKUP(CM$7,'Sat Curve Sum'!$A$7:$AG$161,7)</f>
        <v>36.520000000000003</v>
      </c>
      <c r="CN34" s="22">
        <f>VLOOKUP(CN$7,'Sat Curve Sum'!$A$7:$AG$161,7)</f>
        <v>42.68</v>
      </c>
      <c r="CO34" s="22">
        <f>VLOOKUP(CO$7,'Sat Curve Sum'!$A$7:$AG$161,7)</f>
        <v>54.04</v>
      </c>
      <c r="CP34" s="22">
        <f>VLOOKUP(CP$7,'Sat Curve Sum'!$A$7:$AG$161,7)</f>
        <v>63.51</v>
      </c>
      <c r="CQ34" s="22">
        <f>VLOOKUP(CQ$7,'Sat Curve Sum'!$A$7:$AG$161,7)</f>
        <v>50.73</v>
      </c>
      <c r="CR34" s="22">
        <f>VLOOKUP(CR$7,'Sat Curve Sum'!$A$7:$AG$161,7)</f>
        <v>38.42</v>
      </c>
      <c r="CS34" s="22">
        <f>VLOOKUP(CS$7,'Sat Curve Sum'!$A$7:$AG$161,7)</f>
        <v>37.47</v>
      </c>
      <c r="CT34" s="22">
        <f>VLOOKUP(CT$7,'Sat Curve Sum'!$A$7:$AG$161,7)</f>
        <v>37</v>
      </c>
      <c r="CU34" s="22">
        <f>VLOOKUP(CU$7,'Sat Curve Sum'!$A$7:$AG$161,7)</f>
        <v>37.26</v>
      </c>
      <c r="CV34" s="22">
        <f>VLOOKUP(CV$7,'Sat Curve Sum'!$A$7:$AG$161,7)</f>
        <v>37.26</v>
      </c>
      <c r="CW34" s="22">
        <f>VLOOKUP(CW$7,'Sat Curve Sum'!$A$7:$AG$161,7)</f>
        <v>37.26</v>
      </c>
      <c r="CX34" s="22">
        <f>VLOOKUP(CX$7,'Sat Curve Sum'!$A$7:$AG$161,7)</f>
        <v>35.83</v>
      </c>
      <c r="CY34" s="22">
        <f>VLOOKUP(CY$7,'Sat Curve Sum'!$A$7:$AG$161,7)</f>
        <v>36.78</v>
      </c>
      <c r="CZ34" s="22">
        <f>VLOOKUP(CZ$7,'Sat Curve Sum'!$A$7:$AG$161,7)</f>
        <v>42.98</v>
      </c>
      <c r="DA34" s="22">
        <f>VLOOKUP(DA$7,'Sat Curve Sum'!$A$7:$AG$161,7)</f>
        <v>54.43</v>
      </c>
      <c r="DB34" s="22">
        <f>VLOOKUP(DB$7,'Sat Curve Sum'!$A$7:$AG$161,7)</f>
        <v>63.96</v>
      </c>
      <c r="DC34" s="22">
        <f>VLOOKUP(DC$7,'Sat Curve Sum'!$A$7:$AG$161,7)</f>
        <v>51.09</v>
      </c>
      <c r="DD34" s="22">
        <f>VLOOKUP(DD$7,'Sat Curve Sum'!$A$7:$AG$161,7)</f>
        <v>38.69</v>
      </c>
      <c r="DE34" s="22">
        <f>VLOOKUP(DE$7,'Sat Curve Sum'!$A$7:$AG$161,7)</f>
        <v>37.74</v>
      </c>
      <c r="DF34" s="22">
        <f>VLOOKUP(DF$7,'Sat Curve Sum'!$A$7:$AG$161,7)</f>
        <v>37.26</v>
      </c>
      <c r="DG34" s="22">
        <f>VLOOKUP(DG$7,'Sat Curve Sum'!$A$7:$AG$161,7)</f>
        <v>37.520000000000003</v>
      </c>
      <c r="DH34" s="22">
        <f>VLOOKUP(DH$7,'Sat Curve Sum'!$A$7:$AG$161,7)</f>
        <v>37.520000000000003</v>
      </c>
      <c r="DI34" s="22">
        <f>VLOOKUP(DI$7,'Sat Curve Sum'!$A$7:$AG$161,7)</f>
        <v>37.520000000000003</v>
      </c>
      <c r="DJ34" s="22">
        <f>VLOOKUP(DJ$7,'Sat Curve Sum'!$A$7:$AG$161,7)</f>
        <v>36.08</v>
      </c>
      <c r="DK34" s="22">
        <f>VLOOKUP(DK$7,'Sat Curve Sum'!$A$7:$AG$161,7)</f>
        <v>37.04</v>
      </c>
      <c r="DL34" s="22">
        <f>VLOOKUP(DL$7,'Sat Curve Sum'!$A$7:$AG$161,7)</f>
        <v>43.28</v>
      </c>
      <c r="DM34" s="22">
        <f>VLOOKUP(DM$7,'Sat Curve Sum'!$A$7:$AG$161,7)</f>
        <v>54.81</v>
      </c>
      <c r="DN34" s="22">
        <f>VLOOKUP(DN$7,'Sat Curve Sum'!$A$7:$AG$161,7)</f>
        <v>64.41</v>
      </c>
      <c r="DO34" s="22">
        <f>VLOOKUP(DO$7,'Sat Curve Sum'!$A$7:$AG$161,7)</f>
        <v>51.45</v>
      </c>
      <c r="DP34" s="22">
        <f>VLOOKUP(DP$7,'Sat Curve Sum'!$A$7:$AG$161,7)</f>
        <v>38.96</v>
      </c>
      <c r="DQ34" s="22">
        <f>VLOOKUP(DQ$7,'Sat Curve Sum'!$A$7:$AG$161,7)</f>
        <v>38</v>
      </c>
      <c r="DR34" s="22">
        <f>VLOOKUP(DR$7,'Sat Curve Sum'!$A$7:$AG$161,7)</f>
        <v>37.520000000000003</v>
      </c>
      <c r="DS34" s="22">
        <f>VLOOKUP(DS$7,'Sat Curve Sum'!$A$7:$AG$161,7)</f>
        <v>37.78</v>
      </c>
      <c r="DT34" s="22">
        <f>VLOOKUP(DT$7,'Sat Curve Sum'!$A$7:$AG$161,7)</f>
        <v>37.78</v>
      </c>
      <c r="DU34" s="22">
        <f>VLOOKUP(DU$7,'Sat Curve Sum'!$A$7:$AG$161,7)</f>
        <v>37.78</v>
      </c>
      <c r="DV34" s="22">
        <f>VLOOKUP(DV$7,'Sat Curve Sum'!$A$7:$AG$161,7)</f>
        <v>36.33</v>
      </c>
      <c r="DW34" s="22">
        <f>VLOOKUP(DW$7,'Sat Curve Sum'!$A$7:$AG$161,7)</f>
        <v>37.299999999999997</v>
      </c>
      <c r="DX34" s="22">
        <f>VLOOKUP(DX$7,'Sat Curve Sum'!$A$7:$AG$161,7)</f>
        <v>43.59</v>
      </c>
      <c r="DY34" s="22">
        <f>VLOOKUP(DY$7,'Sat Curve Sum'!$A$7:$AG$161,7)</f>
        <v>55.19</v>
      </c>
      <c r="DZ34" s="22">
        <f>VLOOKUP(DZ$7,'Sat Curve Sum'!$A$7:$AG$161,7)</f>
        <v>64.86</v>
      </c>
      <c r="EA34" s="22">
        <f>VLOOKUP(EA$7,'Sat Curve Sum'!$A$7:$AG$161,7)</f>
        <v>51.81</v>
      </c>
      <c r="EB34" s="22">
        <f>VLOOKUP(EB$7,'Sat Curve Sum'!$A$7:$AG$161,7)</f>
        <v>39.24</v>
      </c>
      <c r="EC34" s="22">
        <f>VLOOKUP(EC$7,'Sat Curve Sum'!$A$7:$AG$161,7)</f>
        <v>38.270000000000003</v>
      </c>
      <c r="ED34" s="22">
        <f>VLOOKUP(ED$7,'Sat Curve Sum'!$A$7:$AG$161,7)</f>
        <v>37.79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26.125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30.25</v>
      </c>
      <c r="F37" s="23">
        <f ca="1">AVERAGE(D37,E37)</f>
        <v>26.125</v>
      </c>
      <c r="G37" s="131">
        <f t="shared" ref="G37:R37" si="22">AA37</f>
        <v>52.046322097304234</v>
      </c>
      <c r="H37" s="131">
        <f t="shared" si="22"/>
        <v>52.25371820190135</v>
      </c>
      <c r="I37" s="131">
        <f t="shared" si="22"/>
        <v>51.587686085628043</v>
      </c>
      <c r="J37" s="131">
        <f t="shared" si="22"/>
        <v>48.839195920605043</v>
      </c>
      <c r="K37" s="131">
        <f t="shared" si="22"/>
        <v>49.681059309624899</v>
      </c>
      <c r="L37" s="131">
        <f t="shared" si="22"/>
        <v>50.501038926688636</v>
      </c>
      <c r="M37" s="131">
        <f t="shared" si="22"/>
        <v>47.336537091022905</v>
      </c>
      <c r="N37" s="131">
        <f t="shared" si="22"/>
        <v>48.055691589896234</v>
      </c>
      <c r="O37" s="131">
        <f t="shared" si="22"/>
        <v>48.267341778490241</v>
      </c>
      <c r="P37" s="131">
        <f t="shared" si="22"/>
        <v>53.068428228436261</v>
      </c>
      <c r="Q37" s="131">
        <f t="shared" si="22"/>
        <v>58.251348664511731</v>
      </c>
      <c r="R37" s="131">
        <f t="shared" si="22"/>
        <v>61.867930150211166</v>
      </c>
      <c r="S37" s="23">
        <f>AVERAGE(AA37:AL37)</f>
        <v>51.813024837026724</v>
      </c>
      <c r="T37" s="23">
        <f>AVERAGE(AM37:AX37)</f>
        <v>48.398290457648706</v>
      </c>
      <c r="U37" s="75">
        <f>AVERAGE(AY37:ED37)</f>
        <v>44.317968699067947</v>
      </c>
      <c r="V37" s="71"/>
      <c r="W37" s="65">
        <f ca="1">AVERAGE(D37:E37,AA37:ED37)</f>
        <v>45.249955947798284</v>
      </c>
      <c r="X37" s="12"/>
      <c r="Y37" s="39"/>
      <c r="AA37" s="22">
        <f>VLOOKUP(AA$7,'Sat Curve Sum'!$A$7:$AG$161,18)</f>
        <v>52.046322097304234</v>
      </c>
      <c r="AB37" s="22">
        <f>VLOOKUP(AB$7,'Sat Curve Sum'!$A$7:$AG$161,18)</f>
        <v>52.25371820190135</v>
      </c>
      <c r="AC37" s="22">
        <f>VLOOKUP(AC$7,'Sat Curve Sum'!$A$7:$AG$161,18)</f>
        <v>51.587686085628043</v>
      </c>
      <c r="AD37" s="22">
        <f>VLOOKUP(AD$7,'Sat Curve Sum'!$A$7:$AG$161,18)</f>
        <v>48.839195920605043</v>
      </c>
      <c r="AE37" s="22">
        <f>VLOOKUP(AE$7,'Sat Curve Sum'!$A$7:$AG$161,18)</f>
        <v>49.681059309624899</v>
      </c>
      <c r="AF37" s="22">
        <f>VLOOKUP(AF$7,'Sat Curve Sum'!$A$7:$AG$161,18)</f>
        <v>50.501038926688636</v>
      </c>
      <c r="AG37" s="22">
        <f>VLOOKUP(AG$7,'Sat Curve Sum'!$A$7:$AG$161,18)</f>
        <v>47.336537091022905</v>
      </c>
      <c r="AH37" s="22">
        <f>VLOOKUP(AH$7,'Sat Curve Sum'!$A$7:$AG$161,18)</f>
        <v>48.055691589896234</v>
      </c>
      <c r="AI37" s="22">
        <f>VLOOKUP(AI$7,'Sat Curve Sum'!$A$7:$AG$161,18)</f>
        <v>48.267341778490241</v>
      </c>
      <c r="AJ37" s="22">
        <f>VLOOKUP(AJ$7,'Sat Curve Sum'!$A$7:$AG$161,18)</f>
        <v>53.068428228436261</v>
      </c>
      <c r="AK37" s="22">
        <f>VLOOKUP(AK$7,'Sat Curve Sum'!$A$7:$AG$161,18)</f>
        <v>58.251348664511731</v>
      </c>
      <c r="AL37" s="22">
        <f>VLOOKUP(AL$7,'Sat Curve Sum'!$A$7:$AG$161,18)</f>
        <v>61.867930150211166</v>
      </c>
      <c r="AM37" s="22">
        <f>VLOOKUP(AM$7,'Sat Curve Sum'!$A$7:$AG$161,18)</f>
        <v>50.475760847501761</v>
      </c>
      <c r="AN37" s="22">
        <f>VLOOKUP(AN$7,'Sat Curve Sum'!$A$7:$AG$161,18)</f>
        <v>49.317745158256962</v>
      </c>
      <c r="AO37" s="22">
        <f>VLOOKUP(AO$7,'Sat Curve Sum'!$A$7:$AG$161,18)</f>
        <v>47.696950016071447</v>
      </c>
      <c r="AP37" s="22">
        <f>VLOOKUP(AP$7,'Sat Curve Sum'!$A$7:$AG$161,18)</f>
        <v>45.921339427232972</v>
      </c>
      <c r="AQ37" s="22">
        <f>VLOOKUP(AQ$7,'Sat Curve Sum'!$A$7:$AG$161,18)</f>
        <v>45.996922460389541</v>
      </c>
      <c r="AR37" s="22">
        <f>VLOOKUP(AR$7,'Sat Curve Sum'!$A$7:$AG$161,18)</f>
        <v>46.457878365250387</v>
      </c>
      <c r="AS37" s="22">
        <f>VLOOKUP(AS$7,'Sat Curve Sum'!$A$7:$AG$161,18)</f>
        <v>46.996265188235377</v>
      </c>
      <c r="AT37" s="22">
        <f>VLOOKUP(AT$7,'Sat Curve Sum'!$A$7:$AG$161,18)</f>
        <v>47.488872252792667</v>
      </c>
      <c r="AU37" s="22">
        <f>VLOOKUP(AU$7,'Sat Curve Sum'!$A$7:$AG$161,18)</f>
        <v>47.611239169710203</v>
      </c>
      <c r="AV37" s="22">
        <f>VLOOKUP(AV$7,'Sat Curve Sum'!$A$7:$AG$161,18)</f>
        <v>48.259610734203726</v>
      </c>
      <c r="AW37" s="22">
        <f>VLOOKUP(AW$7,'Sat Curve Sum'!$A$7:$AG$161,18)</f>
        <v>51.085132863260299</v>
      </c>
      <c r="AX37" s="22">
        <f>VLOOKUP(AX$7,'Sat Curve Sum'!$A$7:$AG$161,18)</f>
        <v>53.471769008879214</v>
      </c>
      <c r="AY37" s="22">
        <f>VLOOKUP(AY$7,'Sat Curve Sum'!$A$7:$AG$161,18)</f>
        <v>51.655185361604076</v>
      </c>
      <c r="AZ37" s="22">
        <f>VLOOKUP(AZ$7,'Sat Curve Sum'!$A$7:$AG$161,18)</f>
        <v>50.408468568033626</v>
      </c>
      <c r="BA37" s="22">
        <f>VLOOKUP(BA$7,'Sat Curve Sum'!$A$7:$AG$161,18)</f>
        <v>48.414919854350352</v>
      </c>
      <c r="BB37" s="22">
        <f>VLOOKUP(BB$7,'Sat Curve Sum'!$A$7:$AG$161,18)</f>
        <v>45.325560845427589</v>
      </c>
      <c r="BC37" s="22">
        <f>VLOOKUP(BC$7,'Sat Curve Sum'!$A$7:$AG$161,18)</f>
        <v>45.376825787870764</v>
      </c>
      <c r="BD37" s="22">
        <f>VLOOKUP(BD$7,'Sat Curve Sum'!$A$7:$AG$161,18)</f>
        <v>45.954830110999239</v>
      </c>
      <c r="BE37" s="22">
        <f>VLOOKUP(BE$7,'Sat Curve Sum'!$A$7:$AG$161,18)</f>
        <v>46.564516330189157</v>
      </c>
      <c r="BF37" s="22">
        <f>VLOOKUP(BF$7,'Sat Curve Sum'!$A$7:$AG$161,18)</f>
        <v>47.103522012370107</v>
      </c>
      <c r="BG37" s="22">
        <f>VLOOKUP(BG$7,'Sat Curve Sum'!$A$7:$AG$161,18)</f>
        <v>46.851575042576798</v>
      </c>
      <c r="BH37" s="22">
        <f>VLOOKUP(BH$7,'Sat Curve Sum'!$A$7:$AG$161,18)</f>
        <v>47.042042503510125</v>
      </c>
      <c r="BI37" s="22">
        <f>VLOOKUP(BI$7,'Sat Curve Sum'!$A$7:$AG$161,18)</f>
        <v>49.9745472930327</v>
      </c>
      <c r="BJ37" s="22">
        <f>VLOOKUP(BJ$7,'Sat Curve Sum'!$A$7:$AG$161,18)</f>
        <v>52.312733792171414</v>
      </c>
      <c r="BK37" s="22">
        <f>VLOOKUP(BK$7,'Sat Curve Sum'!$A$7:$AG$161,18)</f>
        <v>50.168820902177536</v>
      </c>
      <c r="BL37" s="22">
        <f>VLOOKUP(BL$7,'Sat Curve Sum'!$A$7:$AG$161,18)</f>
        <v>48.986606867934995</v>
      </c>
      <c r="BM37" s="22">
        <f>VLOOKUP(BM$7,'Sat Curve Sum'!$A$7:$AG$161,18)</f>
        <v>47.098118529073872</v>
      </c>
      <c r="BN37" s="22">
        <f>VLOOKUP(BN$7,'Sat Curve Sum'!$A$7:$AG$161,18)</f>
        <v>44.172516315139738</v>
      </c>
      <c r="BO37" s="22">
        <f>VLOOKUP(BO$7,'Sat Curve Sum'!$A$7:$AG$161,18)</f>
        <v>44.221440333170563</v>
      </c>
      <c r="BP37" s="22">
        <f>VLOOKUP(BP$7,'Sat Curve Sum'!$A$7:$AG$161,18)</f>
        <v>44.769409789539203</v>
      </c>
      <c r="BQ37" s="22">
        <f>VLOOKUP(BQ$7,'Sat Curve Sum'!$A$7:$AG$161,18)</f>
        <v>45.347890983312773</v>
      </c>
      <c r="BR37" s="22">
        <f>VLOOKUP(BR$7,'Sat Curve Sum'!$A$7:$AG$161,18)</f>
        <v>45.859599662101061</v>
      </c>
      <c r="BS37" s="22">
        <f>VLOOKUP(BS$7,'Sat Curve Sum'!$A$7:$AG$161,18)</f>
        <v>45.622331166130529</v>
      </c>
      <c r="BT37" s="22">
        <f>VLOOKUP(BT$7,'Sat Curve Sum'!$A$7:$AG$161,18)</f>
        <v>45.803171901354418</v>
      </c>
      <c r="BU37" s="22">
        <f>VLOOKUP(BU$7,'Sat Curve Sum'!$A$7:$AG$161,18)</f>
        <v>48.443562414020825</v>
      </c>
      <c r="BV37" s="22">
        <f>VLOOKUP(BV$7,'Sat Curve Sum'!$A$7:$AG$161,18)</f>
        <v>50.668458701568035</v>
      </c>
      <c r="BW37" s="22">
        <f>VLOOKUP(BW$7,'Sat Curve Sum'!$A$7:$AG$161,18)</f>
        <v>44.30889692084201</v>
      </c>
      <c r="BX37" s="22">
        <f>VLOOKUP(BX$7,'Sat Curve Sum'!$A$7:$AG$161,18)</f>
        <v>43.313082880403002</v>
      </c>
      <c r="BY37" s="22">
        <f>VLOOKUP(BY$7,'Sat Curve Sum'!$A$7:$AG$161,18)</f>
        <v>41.703640063888749</v>
      </c>
      <c r="BZ37" s="22">
        <f>VLOOKUP(BZ$7,'Sat Curve Sum'!$A$7:$AG$161,18)</f>
        <v>39.194140360708211</v>
      </c>
      <c r="CA37" s="22">
        <f>VLOOKUP(CA$7,'Sat Curve Sum'!$A$7:$AG$161,18)</f>
        <v>39.254506818483243</v>
      </c>
      <c r="CB37" s="22">
        <f>VLOOKUP(CB$7,'Sat Curve Sum'!$A$7:$AG$161,18)</f>
        <v>39.748562193991006</v>
      </c>
      <c r="CC37" s="22">
        <f>VLOOKUP(CC$7,'Sat Curve Sum'!$A$7:$AG$161,18)</f>
        <v>40.267090878033834</v>
      </c>
      <c r="CD37" s="22">
        <f>VLOOKUP(CD$7,'Sat Curve Sum'!$A$7:$AG$161,18)</f>
        <v>40.726851377292157</v>
      </c>
      <c r="CE37" s="22">
        <f>VLOOKUP(CE$7,'Sat Curve Sum'!$A$7:$AG$161,18)</f>
        <v>40.537758340394561</v>
      </c>
      <c r="CF37" s="22">
        <f>VLOOKUP(CF$7,'Sat Curve Sum'!$A$7:$AG$161,18)</f>
        <v>40.709672585320227</v>
      </c>
      <c r="CG37" s="22">
        <f>VLOOKUP(CG$7,'Sat Curve Sum'!$A$7:$AG$161,18)</f>
        <v>42.954025549272203</v>
      </c>
      <c r="CH37" s="22">
        <f>VLOOKUP(CH$7,'Sat Curve Sum'!$A$7:$AG$161,18)</f>
        <v>44.890058510091599</v>
      </c>
      <c r="CI37" s="22">
        <f>VLOOKUP(CI$7,'Sat Curve Sum'!$A$7:$AG$161,18)</f>
        <v>45.398077286645687</v>
      </c>
      <c r="CJ37" s="22">
        <f>VLOOKUP(CJ$7,'Sat Curve Sum'!$A$7:$AG$161,18)</f>
        <v>44.382497493327854</v>
      </c>
      <c r="CK37" s="22">
        <f>VLOOKUP(CK$7,'Sat Curve Sum'!$A$7:$AG$161,18)</f>
        <v>42.753239289068119</v>
      </c>
      <c r="CL37" s="22">
        <f>VLOOKUP(CL$7,'Sat Curve Sum'!$A$7:$AG$161,18)</f>
        <v>40.220741696560275</v>
      </c>
      <c r="CM37" s="22">
        <f>VLOOKUP(CM$7,'Sat Curve Sum'!$A$7:$AG$161,18)</f>
        <v>40.26511552098998</v>
      </c>
      <c r="CN37" s="22">
        <f>VLOOKUP(CN$7,'Sat Curve Sum'!$A$7:$AG$161,18)</f>
        <v>40.742601358046791</v>
      </c>
      <c r="CO37" s="22">
        <f>VLOOKUP(CO$7,'Sat Curve Sum'!$A$7:$AG$161,18)</f>
        <v>41.244078414017871</v>
      </c>
      <c r="CP37" s="22">
        <f>VLOOKUP(CP$7,'Sat Curve Sum'!$A$7:$AG$161,18)</f>
        <v>41.685013330549609</v>
      </c>
      <c r="CQ37" s="22">
        <f>VLOOKUP(CQ$7,'Sat Curve Sum'!$A$7:$AG$161,18)</f>
        <v>41.475878990522148</v>
      </c>
      <c r="CR37" s="22">
        <f>VLOOKUP(CR$7,'Sat Curve Sum'!$A$7:$AG$161,18)</f>
        <v>41.627802544204563</v>
      </c>
      <c r="CS37" s="22">
        <f>VLOOKUP(CS$7,'Sat Curve Sum'!$A$7:$AG$161,18)</f>
        <v>43.969151019396371</v>
      </c>
      <c r="CT37" s="22">
        <f>VLOOKUP(CT$7,'Sat Curve Sum'!$A$7:$AG$161,18)</f>
        <v>45.88894280108358</v>
      </c>
      <c r="CU37" s="22">
        <f>VLOOKUP(CU$7,'Sat Curve Sum'!$A$7:$AG$161,18)</f>
        <v>46.424671830595422</v>
      </c>
      <c r="CV37" s="22">
        <f>VLOOKUP(CV$7,'Sat Curve Sum'!$A$7:$AG$161,18)</f>
        <v>45.408621241205289</v>
      </c>
      <c r="CW37" s="22">
        <f>VLOOKUP(CW$7,'Sat Curve Sum'!$A$7:$AG$161,18)</f>
        <v>43.779742812870623</v>
      </c>
      <c r="CX37" s="22">
        <f>VLOOKUP(CX$7,'Sat Curve Sum'!$A$7:$AG$161,18)</f>
        <v>41.128725752310991</v>
      </c>
      <c r="CY37" s="22">
        <f>VLOOKUP(CY$7,'Sat Curve Sum'!$A$7:$AG$161,18)</f>
        <v>41.171518590965299</v>
      </c>
      <c r="CZ37" s="22">
        <f>VLOOKUP(CZ$7,'Sat Curve Sum'!$A$7:$AG$161,18)</f>
        <v>41.646755606175645</v>
      </c>
      <c r="DA37" s="22">
        <f>VLOOKUP(DA$7,'Sat Curve Sum'!$A$7:$AG$161,18)</f>
        <v>42.145964417439849</v>
      </c>
      <c r="DB37" s="22">
        <f>VLOOKUP(DB$7,'Sat Curve Sum'!$A$7:$AG$161,18)</f>
        <v>42.584631014712954</v>
      </c>
      <c r="DC37" s="22">
        <f>VLOOKUP(DC$7,'Sat Curve Sum'!$A$7:$AG$161,18)</f>
        <v>42.374181261342564</v>
      </c>
      <c r="DD37" s="22">
        <f>VLOOKUP(DD$7,'Sat Curve Sum'!$A$7:$AG$161,18)</f>
        <v>42.524293506076525</v>
      </c>
      <c r="DE37" s="22">
        <f>VLOOKUP(DE$7,'Sat Curve Sum'!$A$7:$AG$161,18)</f>
        <v>43.88728244159622</v>
      </c>
      <c r="DF37" s="22">
        <f>VLOOKUP(DF$7,'Sat Curve Sum'!$A$7:$AG$161,18)</f>
        <v>45.810187481283137</v>
      </c>
      <c r="DG37" s="22">
        <f>VLOOKUP(DG$7,'Sat Curve Sum'!$A$7:$AG$161,18)</f>
        <v>46.398223512799241</v>
      </c>
      <c r="DH37" s="22">
        <f>VLOOKUP(DH$7,'Sat Curve Sum'!$A$7:$AG$161,18)</f>
        <v>45.406279583127478</v>
      </c>
      <c r="DI37" s="22">
        <f>VLOOKUP(DI$7,'Sat Curve Sum'!$A$7:$AG$161,18)</f>
        <v>43.798942716533467</v>
      </c>
      <c r="DJ37" s="22">
        <f>VLOOKUP(DJ$7,'Sat Curve Sum'!$A$7:$AG$161,18)</f>
        <v>41.530747957192432</v>
      </c>
      <c r="DK37" s="22">
        <f>VLOOKUP(DK$7,'Sat Curve Sum'!$A$7:$AG$161,18)</f>
        <v>41.595492906254002</v>
      </c>
      <c r="DL37" s="22">
        <f>VLOOKUP(DL$7,'Sat Curve Sum'!$A$7:$AG$161,18)</f>
        <v>42.094698881957235</v>
      </c>
      <c r="DM37" s="22">
        <f>VLOOKUP(DM$7,'Sat Curve Sum'!$A$7:$AG$161,18)</f>
        <v>42.618217803832209</v>
      </c>
      <c r="DN37" s="22">
        <f>VLOOKUP(DN$7,'Sat Curve Sum'!$A$7:$AG$161,18)</f>
        <v>43.082917277225306</v>
      </c>
      <c r="DO37" s="22">
        <f>VLOOKUP(DO$7,'Sat Curve Sum'!$A$7:$AG$161,18)</f>
        <v>42.897377900534835</v>
      </c>
      <c r="DP37" s="22">
        <f>VLOOKUP(DP$7,'Sat Curve Sum'!$A$7:$AG$161,18)</f>
        <v>43.073288606418018</v>
      </c>
      <c r="DQ37" s="22">
        <f>VLOOKUP(DQ$7,'Sat Curve Sum'!$A$7:$AG$161,18)</f>
        <v>45.458772196298369</v>
      </c>
      <c r="DR37" s="22">
        <f>VLOOKUP(DR$7,'Sat Curve Sum'!$A$7:$AG$161,18)</f>
        <v>47.411560563641046</v>
      </c>
      <c r="DS37" s="22">
        <f>VLOOKUP(DS$7,'Sat Curve Sum'!$A$7:$AG$161,18)</f>
        <v>48.038671910814422</v>
      </c>
      <c r="DT37" s="22">
        <f>VLOOKUP(DT$7,'Sat Curve Sum'!$A$7:$AG$161,18)</f>
        <v>47.047440160875219</v>
      </c>
      <c r="DU37" s="22">
        <f>VLOOKUP(DU$7,'Sat Curve Sum'!$A$7:$AG$161,18)</f>
        <v>45.43674389143812</v>
      </c>
      <c r="DV37" s="22">
        <f>VLOOKUP(DV$7,'Sat Curve Sum'!$A$7:$AG$161,18)</f>
        <v>41.891604098377861</v>
      </c>
      <c r="DW37" s="22">
        <f>VLOOKUP(DW$7,'Sat Curve Sum'!$A$7:$AG$161,18)</f>
        <v>41.961318601464939</v>
      </c>
      <c r="DX37" s="22">
        <f>VLOOKUP(DX$7,'Sat Curve Sum'!$A$7:$AG$161,18)</f>
        <v>42.468142805855891</v>
      </c>
      <c r="DY37" s="22">
        <f>VLOOKUP(DY$7,'Sat Curve Sum'!$A$7:$AG$161,18)</f>
        <v>42.99937757002926</v>
      </c>
      <c r="DZ37" s="22">
        <f>VLOOKUP(DZ$7,'Sat Curve Sum'!$A$7:$AG$161,18)</f>
        <v>43.471719014940369</v>
      </c>
      <c r="EA37" s="22">
        <f>VLOOKUP(EA$7,'Sat Curve Sum'!$A$7:$AG$161,18)</f>
        <v>43.289998617666079</v>
      </c>
      <c r="EB37" s="22">
        <f>VLOOKUP(EB$7,'Sat Curve Sum'!$A$7:$AG$161,18)</f>
        <v>43.471752785569755</v>
      </c>
      <c r="EC37" s="22">
        <f>VLOOKUP(EC$7,'Sat Curve Sum'!$A$7:$AG$161,18)</f>
        <v>45.500680821086881</v>
      </c>
      <c r="ED37" s="22">
        <f>VLOOKUP(ED$7,'Sat Curve Sum'!$A$7:$AG$161,18)</f>
        <v>47.470743290407952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0.8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22.0625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27.125</v>
      </c>
      <c r="F47" s="23">
        <f t="shared" ref="F47:F53" ca="1" si="24">AVERAGE(D47,E47)</f>
        <v>22.0625</v>
      </c>
      <c r="G47" s="130">
        <f t="shared" ref="G47:G53" si="25">AA47</f>
        <v>23.625</v>
      </c>
      <c r="H47" s="130">
        <f t="shared" ref="H47:R47" si="26">AB47</f>
        <v>22.313000000000002</v>
      </c>
      <c r="I47" s="130">
        <f t="shared" si="26"/>
        <v>22.5</v>
      </c>
      <c r="J47" s="130">
        <f t="shared" si="26"/>
        <v>21</v>
      </c>
      <c r="K47" s="130">
        <f t="shared" si="26"/>
        <v>19.5</v>
      </c>
      <c r="L47" s="130">
        <f t="shared" si="26"/>
        <v>21</v>
      </c>
      <c r="M47" s="130">
        <f t="shared" si="26"/>
        <v>31.125</v>
      </c>
      <c r="N47" s="130">
        <f t="shared" si="26"/>
        <v>36.75</v>
      </c>
      <c r="O47" s="130">
        <f t="shared" si="26"/>
        <v>31.125</v>
      </c>
      <c r="P47" s="130">
        <f t="shared" si="26"/>
        <v>28.5</v>
      </c>
      <c r="Q47" s="130">
        <f t="shared" si="26"/>
        <v>27</v>
      </c>
      <c r="R47" s="130">
        <f t="shared" si="26"/>
        <v>27.75</v>
      </c>
      <c r="S47" s="23">
        <f t="shared" ref="S47:S53" si="27">AVERAGE(AA47:AL47)</f>
        <v>26.015666666666664</v>
      </c>
      <c r="T47" s="23">
        <f t="shared" ref="T47:T53" si="28">AVERAGE(AM47:AX47)</f>
        <v>29.984375</v>
      </c>
      <c r="U47" s="23">
        <f t="shared" ref="U47:U53" si="29">AVERAGE(AY47:ED47)</f>
        <v>31.21946428571427</v>
      </c>
      <c r="V47" s="14"/>
      <c r="W47" s="64">
        <f t="shared" ref="W47:W53" ca="1" si="30">AVERAGE(D47:E47,AA47:ED47)</f>
        <v>30.350549999999981</v>
      </c>
      <c r="X47" s="16"/>
      <c r="Y47" s="39"/>
      <c r="AA47" s="22">
        <f>VLOOKUP(AA$7,'Sun Curve Sum'!$A$7:$AG$161,4)</f>
        <v>23.625</v>
      </c>
      <c r="AB47" s="22">
        <f>VLOOKUP(AB$7,'Sun Curve Sum'!$A$7:$AG$161,4)</f>
        <v>22.313000000000002</v>
      </c>
      <c r="AC47" s="22">
        <f>VLOOKUP(AC$7,'Sun Curve Sum'!$A$7:$AG$161,4)</f>
        <v>22.5</v>
      </c>
      <c r="AD47" s="22">
        <f>VLOOKUP(AD$7,'Sun Curve Sum'!$A$7:$AG$161,4)</f>
        <v>21</v>
      </c>
      <c r="AE47" s="22">
        <f>VLOOKUP(AE$7,'Sun Curve Sum'!$A$7:$AG$161,4)</f>
        <v>19.5</v>
      </c>
      <c r="AF47" s="22">
        <f>VLOOKUP(AF$7,'Sun Curve Sum'!$A$7:$AG$161,4)</f>
        <v>21</v>
      </c>
      <c r="AG47" s="22">
        <f>VLOOKUP(AG$7,'Sun Curve Sum'!$A$7:$AG$161,4)</f>
        <v>31.125</v>
      </c>
      <c r="AH47" s="22">
        <f>VLOOKUP(AH$7,'Sun Curve Sum'!$A$7:$AG$161,4)</f>
        <v>36.75</v>
      </c>
      <c r="AI47" s="22">
        <f>VLOOKUP(AI$7,'Sun Curve Sum'!$A$7:$AG$161,4)</f>
        <v>31.125</v>
      </c>
      <c r="AJ47" s="22">
        <f>VLOOKUP(AJ$7,'Sun Curve Sum'!$A$7:$AG$161,4)</f>
        <v>28.5</v>
      </c>
      <c r="AK47" s="22">
        <f>VLOOKUP(AK$7,'Sun Curve Sum'!$A$7:$AG$161,4)</f>
        <v>27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29.0625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25.7925</v>
      </c>
      <c r="BC47" s="22">
        <f>VLOOKUP(BC$7,'Sun Curve Sum'!$A$7:$AG$161,4)</f>
        <v>23.535</v>
      </c>
      <c r="BD47" s="22">
        <f>VLOOKUP(BD$7,'Sun Curve Sum'!$A$7:$AG$161,4)</f>
        <v>24.502500000000001</v>
      </c>
      <c r="BE47" s="22">
        <f>VLOOKUP(BE$7,'Sun Curve Sum'!$A$7:$AG$161,4)</f>
        <v>34.807499999999997</v>
      </c>
      <c r="BF47" s="22">
        <f>VLOOKUP(BF$7,'Sun Curve Sum'!$A$7:$AG$161,4)</f>
        <v>39.96</v>
      </c>
      <c r="BG47" s="22">
        <f>VLOOKUP(BG$7,'Sun Curve Sum'!$A$7:$AG$161,4)</f>
        <v>32.872500000000002</v>
      </c>
      <c r="BH47" s="22">
        <f>VLOOKUP(BH$7,'Sun Curve Sum'!$A$7:$AG$161,4)</f>
        <v>31.267499999999998</v>
      </c>
      <c r="BI47" s="22">
        <f>VLOOKUP(BI$7,'Sun Curve Sum'!$A$7:$AG$161,4)</f>
        <v>29.497499999999999</v>
      </c>
      <c r="BJ47" s="22">
        <f>VLOOKUP(BJ$7,'Sun Curve Sum'!$A$7:$AG$161,4)</f>
        <v>30.3</v>
      </c>
      <c r="BK47" s="22">
        <f>VLOOKUP(BK$7,'Sun Curve Sum'!$A$7:$AG$161,4)</f>
        <v>31.657499999999999</v>
      </c>
      <c r="BL47" s="22">
        <f>VLOOKUP(BL$7,'Sun Curve Sum'!$A$7:$AG$161,4)</f>
        <v>30.555</v>
      </c>
      <c r="BM47" s="22">
        <f>VLOOKUP(BM$7,'Sun Curve Sum'!$A$7:$AG$161,4)</f>
        <v>29.452500000000001</v>
      </c>
      <c r="BN47" s="22">
        <f>VLOOKUP(BN$7,'Sun Curve Sum'!$A$7:$AG$161,4)</f>
        <v>26.692499999999999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38.842500000000001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29.872499999999999</v>
      </c>
      <c r="BV47" s="22">
        <f>VLOOKUP(BV$7,'Sun Curve Sum'!$A$7:$AG$161,4)</f>
        <v>30.57</v>
      </c>
      <c r="BW47" s="22">
        <f>VLOOKUP(BW$7,'Sun Curve Sum'!$A$7:$AG$161,4)</f>
        <v>31.852499999999999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34.372500000000002</v>
      </c>
      <c r="CD47" s="22">
        <f>VLOOKUP(CD$7,'Sun Curve Sum'!$A$7:$AG$161,4)</f>
        <v>38.384999999999998</v>
      </c>
      <c r="CE47" s="22">
        <f>VLOOKUP(CE$7,'Sun Curve Sum'!$A$7:$AG$161,4)</f>
        <v>32.872500000000002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31.147500000000001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27.052499999999998</v>
      </c>
      <c r="CO47" s="22">
        <f>VLOOKUP(CO$7,'Sun Curve Sum'!$A$7:$AG$161,4)</f>
        <v>34.35</v>
      </c>
      <c r="CP47" s="22">
        <f>VLOOKUP(CP$7,'Sun Curve Sum'!$A$7:$AG$161,4)</f>
        <v>38.002499999999998</v>
      </c>
      <c r="CQ47" s="22">
        <f>VLOOKUP(CQ$7,'Sun Curve Sum'!$A$7:$AG$161,4)</f>
        <v>32.9925</v>
      </c>
      <c r="CR47" s="22">
        <f>VLOOKUP(CR$7,'Sun Curve Sum'!$A$7:$AG$161,4)</f>
        <v>31.852499999999999</v>
      </c>
      <c r="CS47" s="22">
        <f>VLOOKUP(CS$7,'Sun Curve Sum'!$A$7:$AG$161,4)</f>
        <v>30.6</v>
      </c>
      <c r="CT47" s="22">
        <f>VLOOKUP(CT$7,'Sun Curve Sum'!$A$7:$AG$161,4)</f>
        <v>31.177499999999998</v>
      </c>
      <c r="CU47" s="22">
        <f>VLOOKUP(CU$7,'Sun Curve Sum'!$A$7:$AG$161,4)</f>
        <v>32.369999999999997</v>
      </c>
      <c r="CV47" s="22">
        <f>VLOOKUP(CV$7,'Sun Curve Sum'!$A$7:$AG$161,4)</f>
        <v>31.522500000000001</v>
      </c>
      <c r="CW47" s="22">
        <f>VLOOKUP(CW$7,'Sun Curve Sum'!$A$7:$AG$161,4)</f>
        <v>30.675000000000001</v>
      </c>
      <c r="CX47" s="22">
        <f>VLOOKUP(CX$7,'Sun Curve Sum'!$A$7:$AG$161,4)</f>
        <v>28.552499999999998</v>
      </c>
      <c r="CY47" s="22">
        <f>VLOOKUP(CY$7,'Sun Curve Sum'!$A$7:$AG$161,4)</f>
        <v>27.074999999999999</v>
      </c>
      <c r="CZ47" s="22">
        <f>VLOOKUP(CZ$7,'Sun Curve Sum'!$A$7:$AG$161,4)</f>
        <v>27.712499999999999</v>
      </c>
      <c r="DA47" s="22">
        <f>VLOOKUP(DA$7,'Sun Curve Sum'!$A$7:$AG$161,4)</f>
        <v>34.5075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32.182499999999997</v>
      </c>
      <c r="DE47" s="22">
        <f>VLOOKUP(DE$7,'Sun Curve Sum'!$A$7:$AG$161,4)</f>
        <v>31.012499999999999</v>
      </c>
      <c r="DF47" s="22">
        <f>VLOOKUP(DF$7,'Sun Curve Sum'!$A$7:$AG$161,4)</f>
        <v>31.552499999999998</v>
      </c>
      <c r="DG47" s="22">
        <f>VLOOKUP(DG$7,'Sun Curve Sum'!$A$7:$AG$161,4)</f>
        <v>32.685000000000002</v>
      </c>
      <c r="DH47" s="22">
        <f>VLOOKUP(DH$7,'Sun Curve Sum'!$A$7:$AG$161,4)</f>
        <v>31.897500000000001</v>
      </c>
      <c r="DI47" s="22">
        <f>VLOOKUP(DI$7,'Sun Curve Sum'!$A$7:$AG$161,4)</f>
        <v>31.11</v>
      </c>
      <c r="DJ47" s="22">
        <f>VLOOKUP(DJ$7,'Sun Curve Sum'!$A$7:$AG$161,4)</f>
        <v>29.137499999999999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34.672499999999999</v>
      </c>
      <c r="DN47" s="22">
        <f>VLOOKUP(DN$7,'Sun Curve Sum'!$A$7:$AG$161,4)</f>
        <v>37.837499999999999</v>
      </c>
      <c r="DO47" s="22">
        <f>VLOOKUP(DO$7,'Sun Curve Sum'!$A$7:$AG$161,4)</f>
        <v>33.494999999999997</v>
      </c>
      <c r="DP47" s="22">
        <f>VLOOKUP(DP$7,'Sun Curve Sum'!$A$7:$AG$161,4)</f>
        <v>32.512500000000003</v>
      </c>
      <c r="DQ47" s="22">
        <f>VLOOKUP(DQ$7,'Sun Curve Sum'!$A$7:$AG$161,4)</f>
        <v>31.425000000000001</v>
      </c>
      <c r="DR47" s="22">
        <f>VLOOKUP(DR$7,'Sun Curve Sum'!$A$7:$AG$161,4)</f>
        <v>31.927499999999998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31.537500000000001</v>
      </c>
      <c r="DV47" s="22">
        <f>VLOOKUP(DV$7,'Sun Curve Sum'!$A$7:$AG$161,4)</f>
        <v>29.7</v>
      </c>
      <c r="DW47" s="22">
        <f>VLOOKUP(DW$7,'Sun Curve Sum'!$A$7:$AG$161,4)</f>
        <v>28.4175</v>
      </c>
      <c r="DX47" s="22">
        <f>VLOOKUP(DX$7,'Sun Curve Sum'!$A$7:$AG$161,4)</f>
        <v>28.9725</v>
      </c>
      <c r="DY47" s="22">
        <f>VLOOKUP(DY$7,'Sun Curve Sum'!$A$7:$AG$161,4)</f>
        <v>34.86</v>
      </c>
      <c r="DZ47" s="22">
        <f>VLOOKUP(DZ$7,'Sun Curve Sum'!$A$7:$AG$161,4)</f>
        <v>37.807499999999997</v>
      </c>
      <c r="EA47" s="22">
        <f>VLOOKUP(EA$7,'Sun Curve Sum'!$A$7:$AG$161,4)</f>
        <v>33.765000000000001</v>
      </c>
      <c r="EB47" s="22">
        <f>VLOOKUP(EB$7,'Sun Curve Sum'!$A$7:$AG$161,4)</f>
        <v>32.842500000000001</v>
      </c>
      <c r="EC47" s="22">
        <f>VLOOKUP(EC$7,'Sun Curve Sum'!$A$7:$AG$161,4)</f>
        <v>31.837499999999999</v>
      </c>
      <c r="ED47" s="22">
        <f>VLOOKUP(ED$7,'Sun Curve Sum'!$A$7:$AG$161,4)</f>
        <v>32.302500000000002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22.109375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27.21875</v>
      </c>
      <c r="F48" s="23">
        <f t="shared" ca="1" si="24"/>
        <v>22.109375</v>
      </c>
      <c r="G48" s="131">
        <f t="shared" si="25"/>
        <v>23.625</v>
      </c>
      <c r="H48" s="131">
        <f t="shared" ref="H48:R53" si="31">AB48</f>
        <v>22.238</v>
      </c>
      <c r="I48" s="131">
        <f t="shared" si="31"/>
        <v>22.5</v>
      </c>
      <c r="J48" s="131">
        <f t="shared" si="31"/>
        <v>22.5</v>
      </c>
      <c r="K48" s="131">
        <f t="shared" si="31"/>
        <v>21.375</v>
      </c>
      <c r="L48" s="131">
        <f t="shared" si="31"/>
        <v>22.875</v>
      </c>
      <c r="M48" s="131">
        <f t="shared" si="31"/>
        <v>33.375</v>
      </c>
      <c r="N48" s="131">
        <f t="shared" si="31"/>
        <v>38.625</v>
      </c>
      <c r="O48" s="131">
        <f t="shared" si="31"/>
        <v>33.75</v>
      </c>
      <c r="P48" s="131">
        <f t="shared" si="31"/>
        <v>29.25</v>
      </c>
      <c r="Q48" s="131">
        <f t="shared" si="31"/>
        <v>27.75</v>
      </c>
      <c r="R48" s="131">
        <f t="shared" si="31"/>
        <v>28.125</v>
      </c>
      <c r="S48" s="23">
        <f t="shared" si="27"/>
        <v>27.165666666666667</v>
      </c>
      <c r="T48" s="23">
        <f t="shared" si="28"/>
        <v>31.75</v>
      </c>
      <c r="U48" s="23">
        <f t="shared" si="29"/>
        <v>33.383035714285704</v>
      </c>
      <c r="V48" s="71"/>
      <c r="W48" s="74">
        <f t="shared" ca="1" si="30"/>
        <v>32.321652272727263</v>
      </c>
      <c r="X48" s="16"/>
      <c r="Y48" s="39"/>
      <c r="AA48" s="25">
        <f>VLOOKUP(AA$7,'Sun Curve Sum'!$A$7:$AG$161,3)</f>
        <v>23.625</v>
      </c>
      <c r="AB48" s="25">
        <f>VLOOKUP(AB$7,'Sun Curve Sum'!$A$7:$AG$161,3)</f>
        <v>22.238</v>
      </c>
      <c r="AC48" s="25">
        <f>VLOOKUP(AC$7,'Sun Curve Sum'!$A$7:$AG$161,3)</f>
        <v>22.5</v>
      </c>
      <c r="AD48" s="25">
        <f>VLOOKUP(AD$7,'Sun Curve Sum'!$A$7:$AG$161,3)</f>
        <v>22.5</v>
      </c>
      <c r="AE48" s="25">
        <f>VLOOKUP(AE$7,'Sun Curve Sum'!$A$7:$AG$161,3)</f>
        <v>21.375</v>
      </c>
      <c r="AF48" s="25">
        <f>VLOOKUP(AF$7,'Sun Curve Sum'!$A$7:$AG$161,3)</f>
        <v>22.875</v>
      </c>
      <c r="AG48" s="25">
        <f>VLOOKUP(AG$7,'Sun Curve Sum'!$A$7:$AG$161,3)</f>
        <v>33.375</v>
      </c>
      <c r="AH48" s="25">
        <f>VLOOKUP(AH$7,'Sun Curve Sum'!$A$7:$AG$161,3)</f>
        <v>38.625</v>
      </c>
      <c r="AI48" s="25">
        <f>VLOOKUP(AI$7,'Sun Curve Sum'!$A$7:$AG$161,3)</f>
        <v>33.75</v>
      </c>
      <c r="AJ48" s="25">
        <f>VLOOKUP(AJ$7,'Sun Curve Sum'!$A$7:$AG$161,3)</f>
        <v>29.25</v>
      </c>
      <c r="AK48" s="25">
        <f>VLOOKUP(AK$7,'Sun Curve Sum'!$A$7:$AG$161,3)</f>
        <v>27.75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30.5625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26.0625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28.297499999999999</v>
      </c>
      <c r="BC48" s="25">
        <f>VLOOKUP(BC$7,'Sun Curve Sum'!$A$7:$AG$161,3)</f>
        <v>26.047499999999999</v>
      </c>
      <c r="BD48" s="25">
        <f>VLOOKUP(BD$7,'Sun Curve Sum'!$A$7:$AG$161,3)</f>
        <v>27.172499999999999</v>
      </c>
      <c r="BE48" s="25">
        <f>VLOOKUP(BE$7,'Sun Curve Sum'!$A$7:$AG$161,3)</f>
        <v>37.950000000000003</v>
      </c>
      <c r="BF48" s="25">
        <f>VLOOKUP(BF$7,'Sun Curve Sum'!$A$7:$AG$161,3)</f>
        <v>42.457500000000003</v>
      </c>
      <c r="BG48" s="25">
        <f>VLOOKUP(BG$7,'Sun Curve Sum'!$A$7:$AG$161,3)</f>
        <v>35.377499999999998</v>
      </c>
      <c r="BH48" s="25">
        <f>VLOOKUP(BH$7,'Sun Curve Sum'!$A$7:$AG$161,3)</f>
        <v>32.64</v>
      </c>
      <c r="BI48" s="25">
        <f>VLOOKUP(BI$7,'Sun Curve Sum'!$A$7:$AG$161,3)</f>
        <v>30.232500000000002</v>
      </c>
      <c r="BJ48" s="25">
        <f>VLOOKUP(BJ$7,'Sun Curve Sum'!$A$7:$AG$161,3)</f>
        <v>31.035</v>
      </c>
      <c r="BK48" s="25">
        <f>VLOOKUP(BK$7,'Sun Curve Sum'!$A$7:$AG$161,3)</f>
        <v>32.392499999999998</v>
      </c>
      <c r="BL48" s="25">
        <f>VLOOKUP(BL$7,'Sun Curve Sum'!$A$7:$AG$161,3)</f>
        <v>31.432500000000001</v>
      </c>
      <c r="BM48" s="25">
        <f>VLOOKUP(BM$7,'Sun Curve Sum'!$A$7:$AG$161,3)</f>
        <v>30.7425</v>
      </c>
      <c r="BN48" s="25">
        <f>VLOOKUP(BN$7,'Sun Curve Sum'!$A$7:$AG$161,3)</f>
        <v>29.092500000000001</v>
      </c>
      <c r="BO48" s="25">
        <f>VLOOKUP(BO$7,'Sun Curve Sum'!$A$7:$AG$161,3)</f>
        <v>27.164999999999999</v>
      </c>
      <c r="BP48" s="25">
        <f>VLOOKUP(BP$7,'Sun Curve Sum'!$A$7:$AG$161,3)</f>
        <v>28.1325</v>
      </c>
      <c r="BQ48" s="25">
        <f>VLOOKUP(BQ$7,'Sun Curve Sum'!$A$7:$AG$161,3)</f>
        <v>37.372500000000002</v>
      </c>
      <c r="BR48" s="25">
        <f>VLOOKUP(BR$7,'Sun Curve Sum'!$A$7:$AG$161,3)</f>
        <v>41.234999999999999</v>
      </c>
      <c r="BS48" s="25">
        <f>VLOOKUP(BS$7,'Sun Curve Sum'!$A$7:$AG$161,3)</f>
        <v>35.167499999999997</v>
      </c>
      <c r="BT48" s="25">
        <f>VLOOKUP(BT$7,'Sun Curve Sum'!$A$7:$AG$161,3)</f>
        <v>32.827500000000001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31.252500000000001</v>
      </c>
      <c r="BZ48" s="25">
        <f>VLOOKUP(BZ$7,'Sun Curve Sum'!$A$7:$AG$161,3)</f>
        <v>29.752500000000001</v>
      </c>
      <c r="CA48" s="25">
        <f>VLOOKUP(CA$7,'Sun Curve Sum'!$A$7:$AG$161,3)</f>
        <v>27.997499999999999</v>
      </c>
      <c r="CB48" s="25">
        <f>VLOOKUP(CB$7,'Sun Curve Sum'!$A$7:$AG$161,3)</f>
        <v>28.8825</v>
      </c>
      <c r="CC48" s="25">
        <f>VLOOKUP(CC$7,'Sun Curve Sum'!$A$7:$AG$161,3)</f>
        <v>37.297499999999999</v>
      </c>
      <c r="CD48" s="25">
        <f>VLOOKUP(CD$7,'Sun Curve Sum'!$A$7:$AG$161,3)</f>
        <v>40.814999999999998</v>
      </c>
      <c r="CE48" s="25">
        <f>VLOOKUP(CE$7,'Sun Curve Sum'!$A$7:$AG$161,3)</f>
        <v>35.302500000000002</v>
      </c>
      <c r="CF48" s="25">
        <f>VLOOKUP(CF$7,'Sun Curve Sum'!$A$7:$AG$161,3)</f>
        <v>33.172499999999999</v>
      </c>
      <c r="CG48" s="25">
        <f>VLOOKUP(CG$7,'Sun Curve Sum'!$A$7:$AG$161,3)</f>
        <v>31.29</v>
      </c>
      <c r="CH48" s="25">
        <f>VLOOKUP(CH$7,'Sun Curve Sum'!$A$7:$AG$161,3)</f>
        <v>31.927499999999998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30.5625</v>
      </c>
      <c r="CM48" s="25">
        <f>VLOOKUP(CM$7,'Sun Curve Sum'!$A$7:$AG$161,3)</f>
        <v>28.9575</v>
      </c>
      <c r="CN48" s="25">
        <f>VLOOKUP(CN$7,'Sun Curve Sum'!$A$7:$AG$161,3)</f>
        <v>29.767499999999998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33.697499999999998</v>
      </c>
      <c r="CS48" s="25">
        <f>VLOOKUP(CS$7,'Sun Curve Sum'!$A$7:$AG$161,3)</f>
        <v>31.9725</v>
      </c>
      <c r="CT48" s="25">
        <f>VLOOKUP(CT$7,'Sun Curve Sum'!$A$7:$AG$161,3)</f>
        <v>32.557499999999997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37.762500000000003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34.237499999999997</v>
      </c>
      <c r="DE48" s="25">
        <f>VLOOKUP(DE$7,'Sun Curve Sum'!$A$7:$AG$161,3)</f>
        <v>32.625</v>
      </c>
      <c r="DF48" s="25">
        <f>VLOOKUP(DF$7,'Sun Curve Sum'!$A$7:$AG$161,3)</f>
        <v>33.172499999999999</v>
      </c>
      <c r="DG48" s="25">
        <f>VLOOKUP(DG$7,'Sun Curve Sum'!$A$7:$AG$161,3)</f>
        <v>34.484999999999999</v>
      </c>
      <c r="DH48" s="25">
        <f>VLOOKUP(DH$7,'Sun Curve Sum'!$A$7:$AG$161,3)</f>
        <v>33.787500000000001</v>
      </c>
      <c r="DI48" s="25">
        <f>VLOOKUP(DI$7,'Sun Curve Sum'!$A$7:$AG$161,3)</f>
        <v>33.292499999999997</v>
      </c>
      <c r="DJ48" s="25">
        <f>VLOOKUP(DJ$7,'Sun Curve Sum'!$A$7:$AG$161,3)</f>
        <v>32.085000000000001</v>
      </c>
      <c r="DK48" s="25">
        <f>VLOOKUP(DK$7,'Sun Curve Sum'!$A$7:$AG$161,3)</f>
        <v>30.682500000000001</v>
      </c>
      <c r="DL48" s="25">
        <f>VLOOKUP(DL$7,'Sun Curve Sum'!$A$7:$AG$161,3)</f>
        <v>31.395</v>
      </c>
      <c r="DM48" s="25">
        <f>VLOOKUP(DM$7,'Sun Curve Sum'!$A$7:$AG$161,3)</f>
        <v>38.152500000000003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34.462499999999999</v>
      </c>
      <c r="DU48" s="25">
        <f>VLOOKUP(DU$7,'Sun Curve Sum'!$A$7:$AG$161,3)</f>
        <v>33.997500000000002</v>
      </c>
      <c r="DV48" s="25">
        <f>VLOOKUP(DV$7,'Sun Curve Sum'!$A$7:$AG$161,3)</f>
        <v>32.872500000000002</v>
      </c>
      <c r="DW48" s="25">
        <f>VLOOKUP(DW$7,'Sun Curve Sum'!$A$7:$AG$161,3)</f>
        <v>31.56</v>
      </c>
      <c r="DX48" s="25">
        <f>VLOOKUP(DX$7,'Sun Curve Sum'!$A$7:$AG$161,3)</f>
        <v>32.227499999999999</v>
      </c>
      <c r="DY48" s="25">
        <f>VLOOKUP(DY$7,'Sun Curve Sum'!$A$7:$AG$161,3)</f>
        <v>38.557499999999997</v>
      </c>
      <c r="DZ48" s="25">
        <f>VLOOKUP(DZ$7,'Sun Curve Sum'!$A$7:$AG$161,3)</f>
        <v>41.212499999999999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21.9</v>
      </c>
      <c r="D49" s="25">
        <f ca="1">IF(ISERROR(AVERAGE(OFFSET('Sun Curve Sum'!$E$6,1,0,2,1))),0,AVERAGE(OFFSET('Sun Curve Sum'!$E$6,1,0,2,1)))</f>
        <v>19</v>
      </c>
      <c r="E49" s="25">
        <f ca="1">IF(ISERROR((SUM(OFFSET('Sun Curve Sum'!$E$6,3,0,3,1))+ 3* 'Sun Curve Sum Backup'!$E$9)/6), 'Sun Curve Sum Backup'!$E$9,(SUM(OFFSET('Sun Curve Sum'!$E$6,3,0,3,1))+ 3* 'Sun Curve Sum Backup'!$E$9)/6)</f>
        <v>24.8</v>
      </c>
      <c r="F49" s="23">
        <f t="shared" ca="1" si="24"/>
        <v>21.9</v>
      </c>
      <c r="G49" s="131">
        <f t="shared" si="25"/>
        <v>25.013000000000002</v>
      </c>
      <c r="H49" s="131">
        <f t="shared" si="31"/>
        <v>24.225000000000001</v>
      </c>
      <c r="I49" s="131">
        <f t="shared" si="31"/>
        <v>23.774999999999999</v>
      </c>
      <c r="J49" s="131">
        <f t="shared" si="31"/>
        <v>21.938000000000002</v>
      </c>
      <c r="K49" s="131">
        <f t="shared" si="31"/>
        <v>21.563000000000002</v>
      </c>
      <c r="L49" s="131">
        <f t="shared" si="31"/>
        <v>26.813000000000002</v>
      </c>
      <c r="M49" s="131">
        <f t="shared" si="31"/>
        <v>36.375</v>
      </c>
      <c r="N49" s="131">
        <f t="shared" si="31"/>
        <v>41.063000000000002</v>
      </c>
      <c r="O49" s="131">
        <f t="shared" si="31"/>
        <v>35.625</v>
      </c>
      <c r="P49" s="131">
        <f t="shared" si="31"/>
        <v>28.313000000000002</v>
      </c>
      <c r="Q49" s="131">
        <f t="shared" si="31"/>
        <v>29.063000000000002</v>
      </c>
      <c r="R49" s="131">
        <f t="shared" si="31"/>
        <v>29.813000000000002</v>
      </c>
      <c r="S49" s="23">
        <f t="shared" si="27"/>
        <v>28.631583333333328</v>
      </c>
      <c r="T49" s="23">
        <f t="shared" si="28"/>
        <v>33.000499999999995</v>
      </c>
      <c r="U49" s="23">
        <f t="shared" si="29"/>
        <v>33.987678571428582</v>
      </c>
      <c r="V49" s="71"/>
      <c r="W49" s="74">
        <f t="shared" ca="1" si="30"/>
        <v>33.075909090909079</v>
      </c>
      <c r="X49" s="16"/>
      <c r="Y49" s="39"/>
      <c r="AA49" s="25">
        <f>VLOOKUP(AA$7,'Sun Curve Sum'!$A$7:$AG$161,5)</f>
        <v>25.013000000000002</v>
      </c>
      <c r="AB49" s="25">
        <f>VLOOKUP(AB$7,'Sun Curve Sum'!$A$7:$AG$161,5)</f>
        <v>24.225000000000001</v>
      </c>
      <c r="AC49" s="25">
        <f>VLOOKUP(AC$7,'Sun Curve Sum'!$A$7:$AG$161,5)</f>
        <v>23.774999999999999</v>
      </c>
      <c r="AD49" s="25">
        <f>VLOOKUP(AD$7,'Sun Curve Sum'!$A$7:$AG$161,5)</f>
        <v>21.938000000000002</v>
      </c>
      <c r="AE49" s="25">
        <f>VLOOKUP(AE$7,'Sun Curve Sum'!$A$7:$AG$161,5)</f>
        <v>21.563000000000002</v>
      </c>
      <c r="AF49" s="25">
        <f>VLOOKUP(AF$7,'Sun Curve Sum'!$A$7:$AG$161,5)</f>
        <v>26.813000000000002</v>
      </c>
      <c r="AG49" s="25">
        <f>VLOOKUP(AG$7,'Sun Curve Sum'!$A$7:$AG$161,5)</f>
        <v>36.375</v>
      </c>
      <c r="AH49" s="25">
        <f>VLOOKUP(AH$7,'Sun Curve Sum'!$A$7:$AG$161,5)</f>
        <v>41.063000000000002</v>
      </c>
      <c r="AI49" s="25">
        <f>VLOOKUP(AI$7,'Sun Curve Sum'!$A$7:$AG$161,5)</f>
        <v>35.625</v>
      </c>
      <c r="AJ49" s="25">
        <f>VLOOKUP(AJ$7,'Sun Curve Sum'!$A$7:$AG$161,5)</f>
        <v>28.313000000000002</v>
      </c>
      <c r="AK49" s="25">
        <f>VLOOKUP(AK$7,'Sun Curve Sum'!$A$7:$AG$161,5)</f>
        <v>29.063000000000002</v>
      </c>
      <c r="AL49" s="25">
        <f>VLOOKUP(AL$7,'Sun Curve Sum'!$A$7:$AG$161,5)</f>
        <v>29.813000000000002</v>
      </c>
      <c r="AM49" s="25">
        <f>VLOOKUP(AM$7,'Sun Curve Sum'!$A$7:$AG$161,5)</f>
        <v>31.688000000000002</v>
      </c>
      <c r="AN49" s="25">
        <f>VLOOKUP(AN$7,'Sun Curve Sum'!$A$7:$AG$161,5)</f>
        <v>30.188000000000002</v>
      </c>
      <c r="AO49" s="25">
        <f>VLOOKUP(AO$7,'Sun Curve Sum'!$A$7:$AG$161,5)</f>
        <v>28.688000000000002</v>
      </c>
      <c r="AP49" s="25">
        <f>VLOOKUP(AP$7,'Sun Curve Sum'!$A$7:$AG$161,5)</f>
        <v>27.188000000000002</v>
      </c>
      <c r="AQ49" s="25">
        <f>VLOOKUP(AQ$7,'Sun Curve Sum'!$A$7:$AG$161,5)</f>
        <v>27.563000000000002</v>
      </c>
      <c r="AR49" s="25">
        <f>VLOOKUP(AR$7,'Sun Curve Sum'!$A$7:$AG$161,5)</f>
        <v>31.313000000000002</v>
      </c>
      <c r="AS49" s="25">
        <f>VLOOKUP(AS$7,'Sun Curve Sum'!$A$7:$AG$161,5)</f>
        <v>39.188000000000002</v>
      </c>
      <c r="AT49" s="25">
        <f>VLOOKUP(AT$7,'Sun Curve Sum'!$A$7:$AG$161,5)</f>
        <v>45.563000000000002</v>
      </c>
      <c r="AU49" s="25">
        <f>VLOOKUP(AU$7,'Sun Curve Sum'!$A$7:$AG$161,5)</f>
        <v>41.813000000000002</v>
      </c>
      <c r="AV49" s="25">
        <f>VLOOKUP(AV$7,'Sun Curve Sum'!$A$7:$AG$161,5)</f>
        <v>29.438000000000002</v>
      </c>
      <c r="AW49" s="25">
        <f>VLOOKUP(AW$7,'Sun Curve Sum'!$A$7:$AG$161,5)</f>
        <v>30.938000000000002</v>
      </c>
      <c r="AX49" s="25">
        <f>VLOOKUP(AX$7,'Sun Curve Sum'!$A$7:$AG$161,5)</f>
        <v>32.438000000000002</v>
      </c>
      <c r="AY49" s="25">
        <f>VLOOKUP(AY$7,'Sun Curve Sum'!$A$7:$AG$161,5)</f>
        <v>32.04</v>
      </c>
      <c r="AZ49" s="25">
        <f>VLOOKUP(AZ$7,'Sun Curve Sum'!$A$7:$AG$161,5)</f>
        <v>30.518000000000001</v>
      </c>
      <c r="BA49" s="25">
        <f>VLOOKUP(BA$7,'Sun Curve Sum'!$A$7:$AG$161,5)</f>
        <v>28.995000000000001</v>
      </c>
      <c r="BB49" s="25">
        <f>VLOOKUP(BB$7,'Sun Curve Sum'!$A$7:$AG$161,5)</f>
        <v>27.48</v>
      </c>
      <c r="BC49" s="25">
        <f>VLOOKUP(BC$7,'Sun Curve Sum'!$A$7:$AG$161,5)</f>
        <v>27.848000000000003</v>
      </c>
      <c r="BD49" s="25">
        <f>VLOOKUP(BD$7,'Sun Curve Sum'!$A$7:$AG$161,5)</f>
        <v>31.635000000000002</v>
      </c>
      <c r="BE49" s="25">
        <f>VLOOKUP(BE$7,'Sun Curve Sum'!$A$7:$AG$161,5)</f>
        <v>39.578000000000003</v>
      </c>
      <c r="BF49" s="25">
        <f>VLOOKUP(BF$7,'Sun Curve Sum'!$A$7:$AG$161,5)</f>
        <v>46.013000000000005</v>
      </c>
      <c r="BG49" s="25">
        <f>VLOOKUP(BG$7,'Sun Curve Sum'!$A$7:$AG$161,5)</f>
        <v>42.218000000000004</v>
      </c>
      <c r="BH49" s="25">
        <f>VLOOKUP(BH$7,'Sun Curve Sum'!$A$7:$AG$161,5)</f>
        <v>29.715</v>
      </c>
      <c r="BI49" s="25">
        <f>VLOOKUP(BI$7,'Sun Curve Sum'!$A$7:$AG$161,5)</f>
        <v>31.223000000000003</v>
      </c>
      <c r="BJ49" s="25">
        <f>VLOOKUP(BJ$7,'Sun Curve Sum'!$A$7:$AG$161,5)</f>
        <v>32.729999999999997</v>
      </c>
      <c r="BK49" s="25">
        <f>VLOOKUP(BK$7,'Sun Curve Sum'!$A$7:$AG$161,5)</f>
        <v>32.31</v>
      </c>
      <c r="BL49" s="25">
        <f>VLOOKUP(BL$7,'Sun Curve Sum'!$A$7:$AG$161,5)</f>
        <v>30.773000000000003</v>
      </c>
      <c r="BM49" s="25">
        <f>VLOOKUP(BM$7,'Sun Curve Sum'!$A$7:$AG$161,5)</f>
        <v>29.234999999999999</v>
      </c>
      <c r="BN49" s="25">
        <f>VLOOKUP(BN$7,'Sun Curve Sum'!$A$7:$AG$161,5)</f>
        <v>27.698</v>
      </c>
      <c r="BO49" s="25">
        <f>VLOOKUP(BO$7,'Sun Curve Sum'!$A$7:$AG$161,5)</f>
        <v>28.073</v>
      </c>
      <c r="BP49" s="25">
        <f>VLOOKUP(BP$7,'Sun Curve Sum'!$A$7:$AG$161,5)</f>
        <v>31.883000000000003</v>
      </c>
      <c r="BQ49" s="25">
        <f>VLOOKUP(BQ$7,'Sun Curve Sum'!$A$7:$AG$161,5)</f>
        <v>39.884999999999998</v>
      </c>
      <c r="BR49" s="25">
        <f>VLOOKUP(BR$7,'Sun Curve Sum'!$A$7:$AG$161,5)</f>
        <v>46.365000000000002</v>
      </c>
      <c r="BS49" s="25">
        <f>VLOOKUP(BS$7,'Sun Curve Sum'!$A$7:$AG$161,5)</f>
        <v>42.533000000000001</v>
      </c>
      <c r="BT49" s="25">
        <f>VLOOKUP(BT$7,'Sun Curve Sum'!$A$7:$AG$161,5)</f>
        <v>29.94</v>
      </c>
      <c r="BU49" s="25">
        <f>VLOOKUP(BU$7,'Sun Curve Sum'!$A$7:$AG$161,5)</f>
        <v>31.454999999999998</v>
      </c>
      <c r="BV49" s="25">
        <f>VLOOKUP(BV$7,'Sun Curve Sum'!$A$7:$AG$161,5)</f>
        <v>32.97</v>
      </c>
      <c r="BW49" s="25">
        <f>VLOOKUP(BW$7,'Sun Curve Sum'!$A$7:$AG$161,5)</f>
        <v>32.527999999999999</v>
      </c>
      <c r="BX49" s="25">
        <f>VLOOKUP(BX$7,'Sun Curve Sum'!$A$7:$AG$161,5)</f>
        <v>30.983000000000001</v>
      </c>
      <c r="BY49" s="25">
        <f>VLOOKUP(BY$7,'Sun Curve Sum'!$A$7:$AG$161,5)</f>
        <v>29.43</v>
      </c>
      <c r="BZ49" s="25">
        <f>VLOOKUP(BZ$7,'Sun Curve Sum'!$A$7:$AG$161,5)</f>
        <v>27.885000000000002</v>
      </c>
      <c r="CA49" s="25">
        <f>VLOOKUP(CA$7,'Sun Curve Sum'!$A$7:$AG$161,5)</f>
        <v>28.26</v>
      </c>
      <c r="CB49" s="25">
        <f>VLOOKUP(CB$7,'Sun Curve Sum'!$A$7:$AG$161,5)</f>
        <v>32.093000000000004</v>
      </c>
      <c r="CC49" s="25">
        <f>VLOOKUP(CC$7,'Sun Curve Sum'!$A$7:$AG$161,5)</f>
        <v>40.155000000000001</v>
      </c>
      <c r="CD49" s="25">
        <f>VLOOKUP(CD$7,'Sun Curve Sum'!$A$7:$AG$161,5)</f>
        <v>46.673000000000002</v>
      </c>
      <c r="CE49" s="25">
        <f>VLOOKUP(CE$7,'Sun Curve Sum'!$A$7:$AG$161,5)</f>
        <v>42.818000000000005</v>
      </c>
      <c r="CF49" s="25">
        <f>VLOOKUP(CF$7,'Sun Curve Sum'!$A$7:$AG$161,5)</f>
        <v>30.135000000000002</v>
      </c>
      <c r="CG49" s="25">
        <f>VLOOKUP(CG$7,'Sun Curve Sum'!$A$7:$AG$161,5)</f>
        <v>31.664999999999999</v>
      </c>
      <c r="CH49" s="25">
        <f>VLOOKUP(CH$7,'Sun Curve Sum'!$A$7:$AG$161,5)</f>
        <v>33.188000000000002</v>
      </c>
      <c r="CI49" s="25">
        <f>VLOOKUP(CI$7,'Sun Curve Sum'!$A$7:$AG$161,5)</f>
        <v>32.76</v>
      </c>
      <c r="CJ49" s="25">
        <f>VLOOKUP(CJ$7,'Sun Curve Sum'!$A$7:$AG$161,5)</f>
        <v>31.2</v>
      </c>
      <c r="CK49" s="25">
        <f>VLOOKUP(CK$7,'Sun Curve Sum'!$A$7:$AG$161,5)</f>
        <v>29.633000000000003</v>
      </c>
      <c r="CL49" s="25">
        <f>VLOOKUP(CL$7,'Sun Curve Sum'!$A$7:$AG$161,5)</f>
        <v>28.073</v>
      </c>
      <c r="CM49" s="25">
        <f>VLOOKUP(CM$7,'Sun Curve Sum'!$A$7:$AG$161,5)</f>
        <v>28.448</v>
      </c>
      <c r="CN49" s="25">
        <f>VLOOKUP(CN$7,'Sun Curve Sum'!$A$7:$AG$161,5)</f>
        <v>32.31</v>
      </c>
      <c r="CO49" s="25">
        <f>VLOOKUP(CO$7,'Sun Curve Sum'!$A$7:$AG$161,5)</f>
        <v>40.417999999999999</v>
      </c>
      <c r="CP49" s="25">
        <f>VLOOKUP(CP$7,'Sun Curve Sum'!$A$7:$AG$161,5)</f>
        <v>46.972000000000001</v>
      </c>
      <c r="CQ49" s="25">
        <f>VLOOKUP(CQ$7,'Sun Curve Sum'!$A$7:$AG$161,5)</f>
        <v>43.094999999999999</v>
      </c>
      <c r="CR49" s="25">
        <f>VLOOKUP(CR$7,'Sun Curve Sum'!$A$7:$AG$161,5)</f>
        <v>30.33</v>
      </c>
      <c r="CS49" s="25">
        <f>VLOOKUP(CS$7,'Sun Curve Sum'!$A$7:$AG$161,5)</f>
        <v>31.86</v>
      </c>
      <c r="CT49" s="25">
        <f>VLOOKUP(CT$7,'Sun Curve Sum'!$A$7:$AG$161,5)</f>
        <v>33.39</v>
      </c>
      <c r="CU49" s="25">
        <f>VLOOKUP(CU$7,'Sun Curve Sum'!$A$7:$AG$161,5)</f>
        <v>32.954999999999998</v>
      </c>
      <c r="CV49" s="25">
        <f>VLOOKUP(CV$7,'Sun Curve Sum'!$A$7:$AG$161,5)</f>
        <v>31.38</v>
      </c>
      <c r="CW49" s="25">
        <f>VLOOKUP(CW$7,'Sun Curve Sum'!$A$7:$AG$161,5)</f>
        <v>29.805</v>
      </c>
      <c r="CX49" s="25">
        <f>VLOOKUP(CX$7,'Sun Curve Sum'!$A$7:$AG$161,5)</f>
        <v>28.238000000000003</v>
      </c>
      <c r="CY49" s="25">
        <f>VLOOKUP(CY$7,'Sun Curve Sum'!$A$7:$AG$161,5)</f>
        <v>28.613000000000003</v>
      </c>
      <c r="CZ49" s="25">
        <f>VLOOKUP(CZ$7,'Sun Curve Sum'!$A$7:$AG$161,5)</f>
        <v>32.49</v>
      </c>
      <c r="DA49" s="25">
        <f>VLOOKUP(DA$7,'Sun Curve Sum'!$A$7:$AG$161,5)</f>
        <v>40.634999999999998</v>
      </c>
      <c r="DB49" s="25">
        <f>VLOOKUP(DB$7,'Sun Curve Sum'!$A$7:$AG$161,5)</f>
        <v>47.228000000000002</v>
      </c>
      <c r="DC49" s="25">
        <f>VLOOKUP(DC$7,'Sun Curve Sum'!$A$7:$AG$161,5)</f>
        <v>43.32</v>
      </c>
      <c r="DD49" s="25">
        <f>VLOOKUP(DD$7,'Sun Curve Sum'!$A$7:$AG$161,5)</f>
        <v>30.48</v>
      </c>
      <c r="DE49" s="25">
        <f>VLOOKUP(DE$7,'Sun Curve Sum'!$A$7:$AG$161,5)</f>
        <v>32.018000000000001</v>
      </c>
      <c r="DF49" s="25">
        <f>VLOOKUP(DF$7,'Sun Curve Sum'!$A$7:$AG$161,5)</f>
        <v>33.555</v>
      </c>
      <c r="DG49" s="25">
        <f>VLOOKUP(DG$7,'Sun Curve Sum'!$A$7:$AG$161,5)</f>
        <v>33.097000000000001</v>
      </c>
      <c r="DH49" s="25">
        <f>VLOOKUP(DH$7,'Sun Curve Sum'!$A$7:$AG$161,5)</f>
        <v>31.515000000000001</v>
      </c>
      <c r="DI49" s="25">
        <f>VLOOKUP(DI$7,'Sun Curve Sum'!$A$7:$AG$161,5)</f>
        <v>29.94</v>
      </c>
      <c r="DJ49" s="25">
        <f>VLOOKUP(DJ$7,'Sun Curve Sum'!$A$7:$AG$161,5)</f>
        <v>28.358000000000001</v>
      </c>
      <c r="DK49" s="25">
        <f>VLOOKUP(DK$7,'Sun Curve Sum'!$A$7:$AG$161,5)</f>
        <v>28.733000000000001</v>
      </c>
      <c r="DL49" s="25">
        <f>VLOOKUP(DL$7,'Sun Curve Sum'!$A$7:$AG$161,5)</f>
        <v>32.633000000000003</v>
      </c>
      <c r="DM49" s="25">
        <f>VLOOKUP(DM$7,'Sun Curve Sum'!$A$7:$AG$161,5)</f>
        <v>40.814999999999998</v>
      </c>
      <c r="DN49" s="25">
        <f>VLOOKUP(DN$7,'Sun Curve Sum'!$A$7:$AG$161,5)</f>
        <v>47.43</v>
      </c>
      <c r="DO49" s="25">
        <f>VLOOKUP(DO$7,'Sun Curve Sum'!$A$7:$AG$161,5)</f>
        <v>43.508000000000003</v>
      </c>
      <c r="DP49" s="25">
        <f>VLOOKUP(DP$7,'Sun Curve Sum'!$A$7:$AG$161,5)</f>
        <v>30.614999999999998</v>
      </c>
      <c r="DQ49" s="25">
        <f>VLOOKUP(DQ$7,'Sun Curve Sum'!$A$7:$AG$161,5)</f>
        <v>32.159999999999997</v>
      </c>
      <c r="DR49" s="25">
        <f>VLOOKUP(DR$7,'Sun Curve Sum'!$A$7:$AG$161,5)</f>
        <v>33.704999999999998</v>
      </c>
      <c r="DS49" s="25">
        <f>VLOOKUP(DS$7,'Sun Curve Sum'!$A$7:$AG$161,5)</f>
        <v>33.248000000000005</v>
      </c>
      <c r="DT49" s="25">
        <f>VLOOKUP(DT$7,'Sun Curve Sum'!$A$7:$AG$161,5)</f>
        <v>31.658000000000001</v>
      </c>
      <c r="DU49" s="25">
        <f>VLOOKUP(DU$7,'Sun Curve Sum'!$A$7:$AG$161,5)</f>
        <v>30.068000000000001</v>
      </c>
      <c r="DV49" s="25">
        <f>VLOOKUP(DV$7,'Sun Curve Sum'!$A$7:$AG$161,5)</f>
        <v>28.484999999999999</v>
      </c>
      <c r="DW49" s="25">
        <f>VLOOKUP(DW$7,'Sun Curve Sum'!$A$7:$AG$161,5)</f>
        <v>28.86</v>
      </c>
      <c r="DX49" s="25">
        <f>VLOOKUP(DX$7,'Sun Curve Sum'!$A$7:$AG$161,5)</f>
        <v>32.774999999999999</v>
      </c>
      <c r="DY49" s="25">
        <f>VLOOKUP(DY$7,'Sun Curve Sum'!$A$7:$AG$161,5)</f>
        <v>40.994999999999997</v>
      </c>
      <c r="DZ49" s="25">
        <f>VLOOKUP(DZ$7,'Sun Curve Sum'!$A$7:$AG$161,5)</f>
        <v>47.64</v>
      </c>
      <c r="EA49" s="25">
        <f>VLOOKUP(EA$7,'Sun Curve Sum'!$A$7:$AG$161,5)</f>
        <v>43.695</v>
      </c>
      <c r="EB49" s="25">
        <f>VLOOKUP(EB$7,'Sun Curve Sum'!$A$7:$AG$161,5)</f>
        <v>30.75</v>
      </c>
      <c r="EC49" s="25">
        <f>VLOOKUP(EC$7,'Sun Curve Sum'!$A$7:$AG$161,5)</f>
        <v>32.303000000000004</v>
      </c>
      <c r="ED49" s="25">
        <f>VLOOKUP(ED$7,'Sun Curve Sum'!$A$7:$AG$161,5)</f>
        <v>33.847000000000001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</v>
      </c>
      <c r="H50" s="131">
        <f t="shared" si="31"/>
        <v>23.363</v>
      </c>
      <c r="I50" s="131">
        <f t="shared" si="31"/>
        <v>23.175000000000001</v>
      </c>
      <c r="J50" s="131">
        <f t="shared" si="31"/>
        <v>21.938000000000002</v>
      </c>
      <c r="K50" s="131">
        <f t="shared" si="31"/>
        <v>21.563000000000002</v>
      </c>
      <c r="L50" s="131">
        <f t="shared" si="31"/>
        <v>26.813000000000002</v>
      </c>
      <c r="M50" s="131">
        <f t="shared" si="31"/>
        <v>35.4375</v>
      </c>
      <c r="N50" s="131">
        <f t="shared" si="31"/>
        <v>41.063000000000002</v>
      </c>
      <c r="O50" s="131">
        <f t="shared" si="31"/>
        <v>35.438000000000002</v>
      </c>
      <c r="P50" s="131">
        <f t="shared" si="31"/>
        <v>28.313000000000002</v>
      </c>
      <c r="Q50" s="131">
        <f t="shared" si="31"/>
        <v>27.563000000000002</v>
      </c>
      <c r="R50" s="131">
        <f t="shared" si="31"/>
        <v>29.063000000000002</v>
      </c>
      <c r="S50" s="23">
        <f t="shared" si="27"/>
        <v>28.119124999999997</v>
      </c>
      <c r="T50" s="23">
        <f t="shared" si="28"/>
        <v>31.96908333333333</v>
      </c>
      <c r="U50" s="23">
        <f t="shared" si="29"/>
        <v>32.957035714285723</v>
      </c>
      <c r="V50" s="71"/>
      <c r="W50" s="74">
        <f t="shared" ca="1" si="30"/>
        <v>32.102268174882362</v>
      </c>
      <c r="X50" s="16"/>
      <c r="Y50" s="39"/>
      <c r="AA50" s="25">
        <f>VLOOKUP(AA$7,'Sun Curve Sum'!$A$7:$AG$161,9)</f>
        <v>23.7</v>
      </c>
      <c r="AB50" s="25">
        <f>VLOOKUP(AB$7,'Sun Curve Sum'!$A$7:$AG$161,9)</f>
        <v>23.363</v>
      </c>
      <c r="AC50" s="25">
        <f>VLOOKUP(AC$7,'Sun Curve Sum'!$A$7:$AG$161,9)</f>
        <v>23.175000000000001</v>
      </c>
      <c r="AD50" s="25">
        <f>VLOOKUP(AD$7,'Sun Curve Sum'!$A$7:$AG$161,9)</f>
        <v>21.938000000000002</v>
      </c>
      <c r="AE50" s="25">
        <f>VLOOKUP(AE$7,'Sun Curve Sum'!$A$7:$AG$161,9)</f>
        <v>21.563000000000002</v>
      </c>
      <c r="AF50" s="25">
        <f>VLOOKUP(AF$7,'Sun Curve Sum'!$A$7:$AG$161,9)</f>
        <v>26.813000000000002</v>
      </c>
      <c r="AG50" s="25">
        <f>VLOOKUP(AG$7,'Sun Curve Sum'!$A$7:$AG$161,9)</f>
        <v>35.4375</v>
      </c>
      <c r="AH50" s="25">
        <f>VLOOKUP(AH$7,'Sun Curve Sum'!$A$7:$AG$161,9)</f>
        <v>41.063000000000002</v>
      </c>
      <c r="AI50" s="25">
        <f>VLOOKUP(AI$7,'Sun Curve Sum'!$A$7:$AG$161,9)</f>
        <v>35.438000000000002</v>
      </c>
      <c r="AJ50" s="25">
        <f>VLOOKUP(AJ$7,'Sun Curve Sum'!$A$7:$AG$161,9)</f>
        <v>28.313000000000002</v>
      </c>
      <c r="AK50" s="25">
        <f>VLOOKUP(AK$7,'Sun Curve Sum'!$A$7:$AG$161,9)</f>
        <v>27.563000000000002</v>
      </c>
      <c r="AL50" s="25">
        <f>VLOOKUP(AL$7,'Sun Curve Sum'!$A$7:$AG$161,9)</f>
        <v>29.063000000000002</v>
      </c>
      <c r="AM50" s="25">
        <f>VLOOKUP(AM$7,'Sun Curve Sum'!$A$7:$AG$161,9)</f>
        <v>29.813000000000002</v>
      </c>
      <c r="AN50" s="25">
        <f>VLOOKUP(AN$7,'Sun Curve Sum'!$A$7:$AG$161,9)</f>
        <v>28.688000000000002</v>
      </c>
      <c r="AO50" s="25">
        <f>VLOOKUP(AO$7,'Sun Curve Sum'!$A$7:$AG$161,9)</f>
        <v>28.125</v>
      </c>
      <c r="AP50" s="25">
        <f>VLOOKUP(AP$7,'Sun Curve Sum'!$A$7:$AG$161,9)</f>
        <v>27.188000000000002</v>
      </c>
      <c r="AQ50" s="25">
        <f>VLOOKUP(AQ$7,'Sun Curve Sum'!$A$7:$AG$161,9)</f>
        <v>27.563000000000002</v>
      </c>
      <c r="AR50" s="25">
        <f>VLOOKUP(AR$7,'Sun Curve Sum'!$A$7:$AG$161,9)</f>
        <v>31.313000000000002</v>
      </c>
      <c r="AS50" s="25">
        <f>VLOOKUP(AS$7,'Sun Curve Sum'!$A$7:$AG$161,9)</f>
        <v>39.188000000000002</v>
      </c>
      <c r="AT50" s="25">
        <f>VLOOKUP(AT$7,'Sun Curve Sum'!$A$7:$AG$161,9)</f>
        <v>45.563000000000002</v>
      </c>
      <c r="AU50" s="25">
        <f>VLOOKUP(AU$7,'Sun Curve Sum'!$A$7:$AG$161,9)</f>
        <v>37.875</v>
      </c>
      <c r="AV50" s="25">
        <f>VLOOKUP(AV$7,'Sun Curve Sum'!$A$7:$AG$161,9)</f>
        <v>29.25</v>
      </c>
      <c r="AW50" s="25">
        <f>VLOOKUP(AW$7,'Sun Curve Sum'!$A$7:$AG$161,9)</f>
        <v>29.063000000000002</v>
      </c>
      <c r="AX50" s="25">
        <f>VLOOKUP(AX$7,'Sun Curve Sum'!$A$7:$AG$161,9)</f>
        <v>30</v>
      </c>
      <c r="AY50" s="25">
        <f>VLOOKUP(AY$7,'Sun Curve Sum'!$A$7:$AG$161,9)</f>
        <v>30.158000000000001</v>
      </c>
      <c r="AZ50" s="25">
        <f>VLOOKUP(AZ$7,'Sun Curve Sum'!$A$7:$AG$161,9)</f>
        <v>29.018000000000001</v>
      </c>
      <c r="BA50" s="25">
        <f>VLOOKUP(BA$7,'Sun Curve Sum'!$A$7:$AG$161,9)</f>
        <v>28.44</v>
      </c>
      <c r="BB50" s="25">
        <f>VLOOKUP(BB$7,'Sun Curve Sum'!$A$7:$AG$161,9)</f>
        <v>27.488</v>
      </c>
      <c r="BC50" s="25">
        <f>VLOOKUP(BC$7,'Sun Curve Sum'!$A$7:$AG$161,9)</f>
        <v>27.863000000000003</v>
      </c>
      <c r="BD50" s="25">
        <f>VLOOKUP(BD$7,'Sun Curve Sum'!$A$7:$AG$161,9)</f>
        <v>31.643000000000001</v>
      </c>
      <c r="BE50" s="25">
        <f>VLOOKUP(BE$7,'Sun Curve Sum'!$A$7:$AG$161,9)</f>
        <v>39.593000000000004</v>
      </c>
      <c r="BF50" s="25">
        <f>VLOOKUP(BF$7,'Sun Curve Sum'!$A$7:$AG$161,9)</f>
        <v>46.027999999999999</v>
      </c>
      <c r="BG50" s="25">
        <f>VLOOKUP(BG$7,'Sun Curve Sum'!$A$7:$AG$161,9)</f>
        <v>38.25</v>
      </c>
      <c r="BH50" s="25">
        <f>VLOOKUP(BH$7,'Sun Curve Sum'!$A$7:$AG$161,9)</f>
        <v>29.535</v>
      </c>
      <c r="BI50" s="25">
        <f>VLOOKUP(BI$7,'Sun Curve Sum'!$A$7:$AG$161,9)</f>
        <v>29.34</v>
      </c>
      <c r="BJ50" s="25">
        <f>VLOOKUP(BJ$7,'Sun Curve Sum'!$A$7:$AG$161,9)</f>
        <v>30.278000000000002</v>
      </c>
      <c r="BK50" s="25">
        <f>VLOOKUP(BK$7,'Sun Curve Sum'!$A$7:$AG$161,9)</f>
        <v>30.42</v>
      </c>
      <c r="BL50" s="25">
        <f>VLOOKUP(BL$7,'Sun Curve Sum'!$A$7:$AG$161,9)</f>
        <v>29.265000000000001</v>
      </c>
      <c r="BM50" s="25">
        <f>VLOOKUP(BM$7,'Sun Curve Sum'!$A$7:$AG$161,9)</f>
        <v>28.68</v>
      </c>
      <c r="BN50" s="25">
        <f>VLOOKUP(BN$7,'Sun Curve Sum'!$A$7:$AG$161,9)</f>
        <v>27.713000000000001</v>
      </c>
      <c r="BO50" s="25">
        <f>VLOOKUP(BO$7,'Sun Curve Sum'!$A$7:$AG$161,9)</f>
        <v>28.088000000000001</v>
      </c>
      <c r="BP50" s="25">
        <f>VLOOKUP(BP$7,'Sun Curve Sum'!$A$7:$AG$161,9)</f>
        <v>31.898000000000003</v>
      </c>
      <c r="BQ50" s="25">
        <f>VLOOKUP(BQ$7,'Sun Curve Sum'!$A$7:$AG$161,9)</f>
        <v>39.908000000000001</v>
      </c>
      <c r="BR50" s="25">
        <f>VLOOKUP(BR$7,'Sun Curve Sum'!$A$7:$AG$161,9)</f>
        <v>46.388000000000005</v>
      </c>
      <c r="BS50" s="25">
        <f>VLOOKUP(BS$7,'Sun Curve Sum'!$A$7:$AG$161,9)</f>
        <v>38.549999999999997</v>
      </c>
      <c r="BT50" s="25">
        <f>VLOOKUP(BT$7,'Sun Curve Sum'!$A$7:$AG$161,9)</f>
        <v>29.76</v>
      </c>
      <c r="BU50" s="25">
        <f>VLOOKUP(BU$7,'Sun Curve Sum'!$A$7:$AG$161,9)</f>
        <v>29.565000000000001</v>
      </c>
      <c r="BV50" s="25">
        <f>VLOOKUP(BV$7,'Sun Curve Sum'!$A$7:$AG$161,9)</f>
        <v>30.51</v>
      </c>
      <c r="BW50" s="25">
        <f>VLOOKUP(BW$7,'Sun Curve Sum'!$A$7:$AG$161,9)</f>
        <v>30.63</v>
      </c>
      <c r="BX50" s="25">
        <f>VLOOKUP(BX$7,'Sun Curve Sum'!$A$7:$AG$161,9)</f>
        <v>29.468</v>
      </c>
      <c r="BY50" s="25">
        <f>VLOOKUP(BY$7,'Sun Curve Sum'!$A$7:$AG$161,9)</f>
        <v>28.875</v>
      </c>
      <c r="BZ50" s="25">
        <f>VLOOKUP(BZ$7,'Sun Curve Sum'!$A$7:$AG$161,9)</f>
        <v>27.908000000000001</v>
      </c>
      <c r="CA50" s="25">
        <f>VLOOKUP(CA$7,'Sun Curve Sum'!$A$7:$AG$161,9)</f>
        <v>28.283000000000001</v>
      </c>
      <c r="CB50" s="25">
        <f>VLOOKUP(CB$7,'Sun Curve Sum'!$A$7:$AG$161,9)</f>
        <v>32.123000000000005</v>
      </c>
      <c r="CC50" s="25">
        <f>VLOOKUP(CC$7,'Sun Curve Sum'!$A$7:$AG$161,9)</f>
        <v>40.185000000000002</v>
      </c>
      <c r="CD50" s="25">
        <f>VLOOKUP(CD$7,'Sun Curve Sum'!$A$7:$AG$161,9)</f>
        <v>46.71</v>
      </c>
      <c r="CE50" s="25">
        <f>VLOOKUP(CE$7,'Sun Curve Sum'!$A$7:$AG$161,9)</f>
        <v>38.82</v>
      </c>
      <c r="CF50" s="25">
        <f>VLOOKUP(CF$7,'Sun Curve Sum'!$A$7:$AG$161,9)</f>
        <v>29.97</v>
      </c>
      <c r="CG50" s="25">
        <f>VLOOKUP(CG$7,'Sun Curve Sum'!$A$7:$AG$161,9)</f>
        <v>29.768000000000001</v>
      </c>
      <c r="CH50" s="25">
        <f>VLOOKUP(CH$7,'Sun Curve Sum'!$A$7:$AG$161,9)</f>
        <v>30.72</v>
      </c>
      <c r="CI50" s="25">
        <f>VLOOKUP(CI$7,'Sun Curve Sum'!$A$7:$AG$161,9)</f>
        <v>30.855</v>
      </c>
      <c r="CJ50" s="25">
        <f>VLOOKUP(CJ$7,'Sun Curve Sum'!$A$7:$AG$161,9)</f>
        <v>29.678000000000001</v>
      </c>
      <c r="CK50" s="25">
        <f>VLOOKUP(CK$7,'Sun Curve Sum'!$A$7:$AG$161,9)</f>
        <v>29.085000000000001</v>
      </c>
      <c r="CL50" s="25">
        <f>VLOOKUP(CL$7,'Sun Curve Sum'!$A$7:$AG$161,9)</f>
        <v>28.103000000000002</v>
      </c>
      <c r="CM50" s="25">
        <f>VLOOKUP(CM$7,'Sun Curve Sum'!$A$7:$AG$161,9)</f>
        <v>28.478000000000002</v>
      </c>
      <c r="CN50" s="25">
        <f>VLOOKUP(CN$7,'Sun Curve Sum'!$A$7:$AG$161,9)</f>
        <v>32.340000000000003</v>
      </c>
      <c r="CO50" s="25">
        <f>VLOOKUP(CO$7,'Sun Curve Sum'!$A$7:$AG$161,9)</f>
        <v>40.454999999999998</v>
      </c>
      <c r="CP50" s="25">
        <f>VLOOKUP(CP$7,'Sun Curve Sum'!$A$7:$AG$161,9)</f>
        <v>47.018000000000001</v>
      </c>
      <c r="CQ50" s="25">
        <f>VLOOKUP(CQ$7,'Sun Curve Sum'!$A$7:$AG$161,9)</f>
        <v>39.075000000000003</v>
      </c>
      <c r="CR50" s="25">
        <f>VLOOKUP(CR$7,'Sun Curve Sum'!$A$7:$AG$161,9)</f>
        <v>30.164999999999999</v>
      </c>
      <c r="CS50" s="25">
        <f>VLOOKUP(CS$7,'Sun Curve Sum'!$A$7:$AG$161,9)</f>
        <v>29.954999999999998</v>
      </c>
      <c r="CT50" s="25">
        <f>VLOOKUP(CT$7,'Sun Curve Sum'!$A$7:$AG$161,9)</f>
        <v>30.908000000000001</v>
      </c>
      <c r="CU50" s="25">
        <f>VLOOKUP(CU$7,'Sun Curve Sum'!$A$7:$AG$161,9)</f>
        <v>31.043000000000003</v>
      </c>
      <c r="CV50" s="25">
        <f>VLOOKUP(CV$7,'Sun Curve Sum'!$A$7:$AG$161,9)</f>
        <v>29.858000000000001</v>
      </c>
      <c r="CW50" s="25">
        <f>VLOOKUP(CW$7,'Sun Curve Sum'!$A$7:$AG$161,9)</f>
        <v>29.258000000000003</v>
      </c>
      <c r="CX50" s="25">
        <f>VLOOKUP(CX$7,'Sun Curve Sum'!$A$7:$AG$161,9)</f>
        <v>28.267000000000003</v>
      </c>
      <c r="CY50" s="25">
        <f>VLOOKUP(CY$7,'Sun Curve Sum'!$A$7:$AG$161,9)</f>
        <v>28.642000000000003</v>
      </c>
      <c r="CZ50" s="25">
        <f>VLOOKUP(CZ$7,'Sun Curve Sum'!$A$7:$AG$161,9)</f>
        <v>32.527999999999999</v>
      </c>
      <c r="DA50" s="25">
        <f>VLOOKUP(DA$7,'Sun Curve Sum'!$A$7:$AG$161,9)</f>
        <v>40.688000000000002</v>
      </c>
      <c r="DB50" s="25">
        <f>VLOOKUP(DB$7,'Sun Curve Sum'!$A$7:$AG$161,9)</f>
        <v>47.28</v>
      </c>
      <c r="DC50" s="25">
        <f>VLOOKUP(DC$7,'Sun Curve Sum'!$A$7:$AG$161,9)</f>
        <v>39.284999999999997</v>
      </c>
      <c r="DD50" s="25">
        <f>VLOOKUP(DD$7,'Sun Curve Sum'!$A$7:$AG$161,9)</f>
        <v>30.323</v>
      </c>
      <c r="DE50" s="25">
        <f>VLOOKUP(DE$7,'Sun Curve Sum'!$A$7:$AG$161,9)</f>
        <v>30.113000000000003</v>
      </c>
      <c r="DF50" s="25">
        <f>VLOOKUP(DF$7,'Sun Curve Sum'!$A$7:$AG$161,9)</f>
        <v>31.065000000000001</v>
      </c>
      <c r="DG50" s="25">
        <f>VLOOKUP(DG$7,'Sun Curve Sum'!$A$7:$AG$161,9)</f>
        <v>31.184999999999999</v>
      </c>
      <c r="DH50" s="25">
        <f>VLOOKUP(DH$7,'Sun Curve Sum'!$A$7:$AG$161,9)</f>
        <v>29.993000000000002</v>
      </c>
      <c r="DI50" s="25">
        <f>VLOOKUP(DI$7,'Sun Curve Sum'!$A$7:$AG$161,9)</f>
        <v>29.393000000000001</v>
      </c>
      <c r="DJ50" s="25">
        <f>VLOOKUP(DJ$7,'Sun Curve Sum'!$A$7:$AG$161,9)</f>
        <v>28.395</v>
      </c>
      <c r="DK50" s="25">
        <f>VLOOKUP(DK$7,'Sun Curve Sum'!$A$7:$AG$161,9)</f>
        <v>28.77</v>
      </c>
      <c r="DL50" s="25">
        <f>VLOOKUP(DL$7,'Sun Curve Sum'!$A$7:$AG$161,9)</f>
        <v>32.67</v>
      </c>
      <c r="DM50" s="25">
        <f>VLOOKUP(DM$7,'Sun Curve Sum'!$A$7:$AG$161,9)</f>
        <v>40.868000000000002</v>
      </c>
      <c r="DN50" s="25">
        <f>VLOOKUP(DN$7,'Sun Curve Sum'!$A$7:$AG$161,9)</f>
        <v>47.49</v>
      </c>
      <c r="DO50" s="25">
        <f>VLOOKUP(DO$7,'Sun Curve Sum'!$A$7:$AG$161,9)</f>
        <v>39.457999999999998</v>
      </c>
      <c r="DP50" s="25">
        <f>VLOOKUP(DP$7,'Sun Curve Sum'!$A$7:$AG$161,9)</f>
        <v>30.458000000000002</v>
      </c>
      <c r="DQ50" s="25">
        <f>VLOOKUP(DQ$7,'Sun Curve Sum'!$A$7:$AG$161,9)</f>
        <v>30.248000000000001</v>
      </c>
      <c r="DR50" s="25">
        <f>VLOOKUP(DR$7,'Sun Curve Sum'!$A$7:$AG$161,9)</f>
        <v>31.208000000000002</v>
      </c>
      <c r="DS50" s="25">
        <f>VLOOKUP(DS$7,'Sun Curve Sum'!$A$7:$AG$161,9)</f>
        <v>31.328000000000003</v>
      </c>
      <c r="DT50" s="25">
        <f>VLOOKUP(DT$7,'Sun Curve Sum'!$A$7:$AG$161,9)</f>
        <v>30.128</v>
      </c>
      <c r="DU50" s="25">
        <f>VLOOKUP(DU$7,'Sun Curve Sum'!$A$7:$AG$161,9)</f>
        <v>29.52</v>
      </c>
      <c r="DV50" s="25">
        <f>VLOOKUP(DV$7,'Sun Curve Sum'!$A$7:$AG$161,9)</f>
        <v>28.523</v>
      </c>
      <c r="DW50" s="25">
        <f>VLOOKUP(DW$7,'Sun Curve Sum'!$A$7:$AG$161,9)</f>
        <v>28.905000000000001</v>
      </c>
      <c r="DX50" s="25">
        <f>VLOOKUP(DX$7,'Sun Curve Sum'!$A$7:$AG$161,9)</f>
        <v>32.82</v>
      </c>
      <c r="DY50" s="25">
        <f>VLOOKUP(DY$7,'Sun Curve Sum'!$A$7:$AG$161,9)</f>
        <v>41.055</v>
      </c>
      <c r="DZ50" s="25">
        <f>VLOOKUP(DZ$7,'Sun Curve Sum'!$A$7:$AG$161,9)</f>
        <v>47.708000000000006</v>
      </c>
      <c r="EA50" s="25">
        <f>VLOOKUP(EA$7,'Sun Curve Sum'!$A$7:$AG$161,9)</f>
        <v>39.638000000000005</v>
      </c>
      <c r="EB50" s="25">
        <f>VLOOKUP(EB$7,'Sun Curve Sum'!$A$7:$AG$161,9)</f>
        <v>30.593</v>
      </c>
      <c r="EC50" s="25">
        <f>VLOOKUP(EC$7,'Sun Curve Sum'!$A$7:$AG$161,9)</f>
        <v>30.383000000000003</v>
      </c>
      <c r="ED50" s="25">
        <f>VLOOKUP(ED$7,'Sun Curve Sum'!$A$7:$AG$161,9)</f>
        <v>31.35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19.212499999999999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21.675000000000001</v>
      </c>
      <c r="F51" s="23">
        <f t="shared" ca="1" si="24"/>
        <v>19.212499999999999</v>
      </c>
      <c r="G51" s="131">
        <f t="shared" si="25"/>
        <v>23.7</v>
      </c>
      <c r="H51" s="131">
        <f t="shared" si="31"/>
        <v>23.363</v>
      </c>
      <c r="I51" s="131">
        <f t="shared" si="31"/>
        <v>23.175000000000001</v>
      </c>
      <c r="J51" s="131">
        <f t="shared" si="31"/>
        <v>21.938000000000002</v>
      </c>
      <c r="K51" s="131">
        <f t="shared" si="31"/>
        <v>25.125</v>
      </c>
      <c r="L51" s="131">
        <f t="shared" si="31"/>
        <v>30</v>
      </c>
      <c r="M51" s="131">
        <f t="shared" si="31"/>
        <v>35.4375</v>
      </c>
      <c r="N51" s="131">
        <f t="shared" si="31"/>
        <v>41.813000000000002</v>
      </c>
      <c r="O51" s="131">
        <f t="shared" si="31"/>
        <v>35.438000000000002</v>
      </c>
      <c r="P51" s="131">
        <f t="shared" si="31"/>
        <v>28.313000000000002</v>
      </c>
      <c r="Q51" s="131">
        <f t="shared" si="31"/>
        <v>27.563000000000002</v>
      </c>
      <c r="R51" s="131">
        <f t="shared" si="31"/>
        <v>29.063000000000002</v>
      </c>
      <c r="S51" s="23">
        <f t="shared" si="27"/>
        <v>28.744041666666661</v>
      </c>
      <c r="T51" s="23">
        <f t="shared" si="28"/>
        <v>33.000250000000001</v>
      </c>
      <c r="U51" s="23">
        <f t="shared" si="29"/>
        <v>33.988607142857141</v>
      </c>
      <c r="V51" s="71"/>
      <c r="W51" s="74">
        <f t="shared" ca="1" si="30"/>
        <v>33.039995454545448</v>
      </c>
      <c r="X51" s="12"/>
      <c r="Y51" s="39"/>
      <c r="Z51" s="39"/>
      <c r="AA51" s="25">
        <f>VLOOKUP(AA$7,'Sun Curve Sum'!$A$7:$AG$161,6)</f>
        <v>23.7</v>
      </c>
      <c r="AB51" s="25">
        <f>VLOOKUP(AB$7,'Sun Curve Sum'!$A$7:$AG$161,6)</f>
        <v>23.363</v>
      </c>
      <c r="AC51" s="25">
        <f>VLOOKUP(AC$7,'Sun Curve Sum'!$A$7:$AG$161,6)</f>
        <v>23.175000000000001</v>
      </c>
      <c r="AD51" s="25">
        <f>VLOOKUP(AD$7,'Sun Curve Sum'!$A$7:$AG$161,6)</f>
        <v>21.938000000000002</v>
      </c>
      <c r="AE51" s="25">
        <f>VLOOKUP(AE$7,'Sun Curve Sum'!$A$7:$AG$161,6)</f>
        <v>25.125</v>
      </c>
      <c r="AF51" s="25">
        <f>VLOOKUP(AF$7,'Sun Curve Sum'!$A$7:$AG$161,6)</f>
        <v>30</v>
      </c>
      <c r="AG51" s="25">
        <f>VLOOKUP(AG$7,'Sun Curve Sum'!$A$7:$AG$161,6)</f>
        <v>35.4375</v>
      </c>
      <c r="AH51" s="25">
        <f>VLOOKUP(AH$7,'Sun Curve Sum'!$A$7:$AG$161,6)</f>
        <v>41.813000000000002</v>
      </c>
      <c r="AI51" s="25">
        <f>VLOOKUP(AI$7,'Sun Curve Sum'!$A$7:$AG$161,6)</f>
        <v>35.438000000000002</v>
      </c>
      <c r="AJ51" s="25">
        <f>VLOOKUP(AJ$7,'Sun Curve Sum'!$A$7:$AG$161,6)</f>
        <v>28.313000000000002</v>
      </c>
      <c r="AK51" s="25">
        <f>VLOOKUP(AK$7,'Sun Curve Sum'!$A$7:$AG$161,6)</f>
        <v>27.563000000000002</v>
      </c>
      <c r="AL51" s="25">
        <f>VLOOKUP(AL$7,'Sun Curve Sum'!$A$7:$AG$161,6)</f>
        <v>29.063000000000002</v>
      </c>
      <c r="AM51" s="25">
        <f>VLOOKUP(AM$7,'Sun Curve Sum'!$A$7:$AG$161,6)</f>
        <v>29.813000000000002</v>
      </c>
      <c r="AN51" s="25">
        <f>VLOOKUP(AN$7,'Sun Curve Sum'!$A$7:$AG$161,6)</f>
        <v>28.688000000000002</v>
      </c>
      <c r="AO51" s="25">
        <f>VLOOKUP(AO$7,'Sun Curve Sum'!$A$7:$AG$161,6)</f>
        <v>28.125</v>
      </c>
      <c r="AP51" s="25">
        <f>VLOOKUP(AP$7,'Sun Curve Sum'!$A$7:$AG$161,6)</f>
        <v>28.875</v>
      </c>
      <c r="AQ51" s="25">
        <f>VLOOKUP(AQ$7,'Sun Curve Sum'!$A$7:$AG$161,6)</f>
        <v>29.438000000000002</v>
      </c>
      <c r="AR51" s="25">
        <f>VLOOKUP(AR$7,'Sun Curve Sum'!$A$7:$AG$161,6)</f>
        <v>33.938000000000002</v>
      </c>
      <c r="AS51" s="25">
        <f>VLOOKUP(AS$7,'Sun Curve Sum'!$A$7:$AG$161,6)</f>
        <v>43.313000000000002</v>
      </c>
      <c r="AT51" s="25">
        <f>VLOOKUP(AT$7,'Sun Curve Sum'!$A$7:$AG$161,6)</f>
        <v>47.625</v>
      </c>
      <c r="AU51" s="25">
        <f>VLOOKUP(AU$7,'Sun Curve Sum'!$A$7:$AG$161,6)</f>
        <v>37.875</v>
      </c>
      <c r="AV51" s="25">
        <f>VLOOKUP(AV$7,'Sun Curve Sum'!$A$7:$AG$161,6)</f>
        <v>29.25</v>
      </c>
      <c r="AW51" s="25">
        <f>VLOOKUP(AW$7,'Sun Curve Sum'!$A$7:$AG$161,6)</f>
        <v>29.063000000000002</v>
      </c>
      <c r="AX51" s="25">
        <f>VLOOKUP(AX$7,'Sun Curve Sum'!$A$7:$AG$161,6)</f>
        <v>30</v>
      </c>
      <c r="AY51" s="25">
        <f>VLOOKUP(AY$7,'Sun Curve Sum'!$A$7:$AG$161,6)</f>
        <v>30.15</v>
      </c>
      <c r="AZ51" s="25">
        <f>VLOOKUP(AZ$7,'Sun Curve Sum'!$A$7:$AG$161,6)</f>
        <v>29.003</v>
      </c>
      <c r="BA51" s="25">
        <f>VLOOKUP(BA$7,'Sun Curve Sum'!$A$7:$AG$161,6)</f>
        <v>28.433</v>
      </c>
      <c r="BB51" s="25">
        <f>VLOOKUP(BB$7,'Sun Curve Sum'!$A$7:$AG$161,6)</f>
        <v>29.183</v>
      </c>
      <c r="BC51" s="25">
        <f>VLOOKUP(BC$7,'Sun Curve Sum'!$A$7:$AG$161,6)</f>
        <v>29.745000000000001</v>
      </c>
      <c r="BD51" s="25">
        <f>VLOOKUP(BD$7,'Sun Curve Sum'!$A$7:$AG$161,6)</f>
        <v>34.283000000000001</v>
      </c>
      <c r="BE51" s="25">
        <f>VLOOKUP(BE$7,'Sun Curve Sum'!$A$7:$AG$161,6)</f>
        <v>43.748000000000005</v>
      </c>
      <c r="BF51" s="25">
        <f>VLOOKUP(BF$7,'Sun Curve Sum'!$A$7:$AG$161,6)</f>
        <v>48.09</v>
      </c>
      <c r="BG51" s="25">
        <f>VLOOKUP(BG$7,'Sun Curve Sum'!$A$7:$AG$161,6)</f>
        <v>38.243000000000002</v>
      </c>
      <c r="BH51" s="25">
        <f>VLOOKUP(BH$7,'Sun Curve Sum'!$A$7:$AG$161,6)</f>
        <v>29.528000000000002</v>
      </c>
      <c r="BI51" s="25">
        <f>VLOOKUP(BI$7,'Sun Curve Sum'!$A$7:$AG$161,6)</f>
        <v>29.333000000000002</v>
      </c>
      <c r="BJ51" s="25">
        <f>VLOOKUP(BJ$7,'Sun Curve Sum'!$A$7:$AG$161,6)</f>
        <v>30.27</v>
      </c>
      <c r="BK51" s="25">
        <f>VLOOKUP(BK$7,'Sun Curve Sum'!$A$7:$AG$161,6)</f>
        <v>30.398</v>
      </c>
      <c r="BL51" s="25">
        <f>VLOOKUP(BL$7,'Sun Curve Sum'!$A$7:$AG$161,6)</f>
        <v>29.243000000000002</v>
      </c>
      <c r="BM51" s="25">
        <f>VLOOKUP(BM$7,'Sun Curve Sum'!$A$7:$AG$161,6)</f>
        <v>28.664999999999999</v>
      </c>
      <c r="BN51" s="25">
        <f>VLOOKUP(BN$7,'Sun Curve Sum'!$A$7:$AG$161,6)</f>
        <v>29.414999999999999</v>
      </c>
      <c r="BO51" s="25">
        <f>VLOOKUP(BO$7,'Sun Curve Sum'!$A$7:$AG$161,6)</f>
        <v>29.984999999999999</v>
      </c>
      <c r="BP51" s="25">
        <f>VLOOKUP(BP$7,'Sun Curve Sum'!$A$7:$AG$161,6)</f>
        <v>34.553000000000004</v>
      </c>
      <c r="BQ51" s="25">
        <f>VLOOKUP(BQ$7,'Sun Curve Sum'!$A$7:$AG$161,6)</f>
        <v>44.085000000000001</v>
      </c>
      <c r="BR51" s="25">
        <f>VLOOKUP(BR$7,'Sun Curve Sum'!$A$7:$AG$161,6)</f>
        <v>48.465000000000003</v>
      </c>
      <c r="BS51" s="25">
        <f>VLOOKUP(BS$7,'Sun Curve Sum'!$A$7:$AG$161,6)</f>
        <v>38.527999999999999</v>
      </c>
      <c r="BT51" s="25">
        <f>VLOOKUP(BT$7,'Sun Curve Sum'!$A$7:$AG$161,6)</f>
        <v>29.745000000000001</v>
      </c>
      <c r="BU51" s="25">
        <f>VLOOKUP(BU$7,'Sun Curve Sum'!$A$7:$AG$161,6)</f>
        <v>29.55</v>
      </c>
      <c r="BV51" s="25">
        <f>VLOOKUP(BV$7,'Sun Curve Sum'!$A$7:$AG$161,6)</f>
        <v>30.495000000000001</v>
      </c>
      <c r="BW51" s="25">
        <f>VLOOKUP(BW$7,'Sun Curve Sum'!$A$7:$AG$161,6)</f>
        <v>30.6</v>
      </c>
      <c r="BX51" s="25">
        <f>VLOOKUP(BX$7,'Sun Curve Sum'!$A$7:$AG$161,6)</f>
        <v>29.438000000000002</v>
      </c>
      <c r="BY51" s="25">
        <f>VLOOKUP(BY$7,'Sun Curve Sum'!$A$7:$AG$161,6)</f>
        <v>28.853000000000002</v>
      </c>
      <c r="BZ51" s="25">
        <f>VLOOKUP(BZ$7,'Sun Curve Sum'!$A$7:$AG$161,6)</f>
        <v>29.618000000000002</v>
      </c>
      <c r="CA51" s="25">
        <f>VLOOKUP(CA$7,'Sun Curve Sum'!$A$7:$AG$161,6)</f>
        <v>30.18</v>
      </c>
      <c r="CB51" s="25">
        <f>VLOOKUP(CB$7,'Sun Curve Sum'!$A$7:$AG$161,6)</f>
        <v>34.784999999999997</v>
      </c>
      <c r="CC51" s="25">
        <f>VLOOKUP(CC$7,'Sun Curve Sum'!$A$7:$AG$161,6)</f>
        <v>44.384999999999998</v>
      </c>
      <c r="CD51" s="25">
        <f>VLOOKUP(CD$7,'Sun Curve Sum'!$A$7:$AG$161,6)</f>
        <v>48.788000000000004</v>
      </c>
      <c r="CE51" s="25">
        <f>VLOOKUP(CE$7,'Sun Curve Sum'!$A$7:$AG$161,6)</f>
        <v>38.79</v>
      </c>
      <c r="CF51" s="25">
        <f>VLOOKUP(CF$7,'Sun Curve Sum'!$A$7:$AG$161,6)</f>
        <v>29.948</v>
      </c>
      <c r="CG51" s="25">
        <f>VLOOKUP(CG$7,'Sun Curve Sum'!$A$7:$AG$161,6)</f>
        <v>29.745000000000001</v>
      </c>
      <c r="CH51" s="25">
        <f>VLOOKUP(CH$7,'Sun Curve Sum'!$A$7:$AG$161,6)</f>
        <v>30.698</v>
      </c>
      <c r="CI51" s="25">
        <f>VLOOKUP(CI$7,'Sun Curve Sum'!$A$7:$AG$161,6)</f>
        <v>30.824999999999999</v>
      </c>
      <c r="CJ51" s="25">
        <f>VLOOKUP(CJ$7,'Sun Curve Sum'!$A$7:$AG$161,6)</f>
        <v>29.648</v>
      </c>
      <c r="CK51" s="25">
        <f>VLOOKUP(CK$7,'Sun Curve Sum'!$A$7:$AG$161,6)</f>
        <v>29.055</v>
      </c>
      <c r="CL51" s="25">
        <f>VLOOKUP(CL$7,'Sun Curve Sum'!$A$7:$AG$161,6)</f>
        <v>29.82</v>
      </c>
      <c r="CM51" s="25">
        <f>VLOOKUP(CM$7,'Sun Curve Sum'!$A$7:$AG$161,6)</f>
        <v>30.383000000000003</v>
      </c>
      <c r="CN51" s="25">
        <f>VLOOKUP(CN$7,'Sun Curve Sum'!$A$7:$AG$161,6)</f>
        <v>35.018000000000001</v>
      </c>
      <c r="CO51" s="25">
        <f>VLOOKUP(CO$7,'Sun Curve Sum'!$A$7:$AG$161,6)</f>
        <v>44.67</v>
      </c>
      <c r="CP51" s="25">
        <f>VLOOKUP(CP$7,'Sun Curve Sum'!$A$7:$AG$161,6)</f>
        <v>49.103000000000002</v>
      </c>
      <c r="CQ51" s="25">
        <f>VLOOKUP(CQ$7,'Sun Curve Sum'!$A$7:$AG$161,6)</f>
        <v>39.038000000000004</v>
      </c>
      <c r="CR51" s="25">
        <f>VLOOKUP(CR$7,'Sun Curve Sum'!$A$7:$AG$161,6)</f>
        <v>30.135000000000002</v>
      </c>
      <c r="CS51" s="25">
        <f>VLOOKUP(CS$7,'Sun Curve Sum'!$A$7:$AG$161,6)</f>
        <v>29.925000000000001</v>
      </c>
      <c r="CT51" s="25">
        <f>VLOOKUP(CT$7,'Sun Curve Sum'!$A$7:$AG$161,6)</f>
        <v>30.885000000000002</v>
      </c>
      <c r="CU51" s="25">
        <f>VLOOKUP(CU$7,'Sun Curve Sum'!$A$7:$AG$161,6)</f>
        <v>31.004999999999999</v>
      </c>
      <c r="CV51" s="25">
        <f>VLOOKUP(CV$7,'Sun Curve Sum'!$A$7:$AG$161,6)</f>
        <v>29.82</v>
      </c>
      <c r="CW51" s="25">
        <f>VLOOKUP(CW$7,'Sun Curve Sum'!$A$7:$AG$161,6)</f>
        <v>29.22</v>
      </c>
      <c r="CX51" s="25">
        <f>VLOOKUP(CX$7,'Sun Curve Sum'!$A$7:$AG$161,6)</f>
        <v>29.984999999999999</v>
      </c>
      <c r="CY51" s="25">
        <f>VLOOKUP(CY$7,'Sun Curve Sum'!$A$7:$AG$161,6)</f>
        <v>30.555</v>
      </c>
      <c r="CZ51" s="25">
        <f>VLOOKUP(CZ$7,'Sun Curve Sum'!$A$7:$AG$161,6)</f>
        <v>35.213000000000001</v>
      </c>
      <c r="DA51" s="25">
        <f>VLOOKUP(DA$7,'Sun Curve Sum'!$A$7:$AG$161,6)</f>
        <v>44.917999999999999</v>
      </c>
      <c r="DB51" s="25">
        <f>VLOOKUP(DB$7,'Sun Curve Sum'!$A$7:$AG$161,6)</f>
        <v>49.365000000000002</v>
      </c>
      <c r="DC51" s="25">
        <f>VLOOKUP(DC$7,'Sun Curve Sum'!$A$7:$AG$161,6)</f>
        <v>39.24</v>
      </c>
      <c r="DD51" s="25">
        <f>VLOOKUP(DD$7,'Sun Curve Sum'!$A$7:$AG$161,6)</f>
        <v>30.285</v>
      </c>
      <c r="DE51" s="25">
        <f>VLOOKUP(DE$7,'Sun Curve Sum'!$A$7:$AG$161,6)</f>
        <v>30.083000000000002</v>
      </c>
      <c r="DF51" s="25">
        <f>VLOOKUP(DF$7,'Sun Curve Sum'!$A$7:$AG$161,6)</f>
        <v>31.035</v>
      </c>
      <c r="DG51" s="25">
        <f>VLOOKUP(DG$7,'Sun Curve Sum'!$A$7:$AG$161,6)</f>
        <v>31.14</v>
      </c>
      <c r="DH51" s="25">
        <f>VLOOKUP(DH$7,'Sun Curve Sum'!$A$7:$AG$161,6)</f>
        <v>29.954999999999998</v>
      </c>
      <c r="DI51" s="25">
        <f>VLOOKUP(DI$7,'Sun Curve Sum'!$A$7:$AG$161,6)</f>
        <v>29.348000000000003</v>
      </c>
      <c r="DJ51" s="25">
        <f>VLOOKUP(DJ$7,'Sun Curve Sum'!$A$7:$AG$161,6)</f>
        <v>30.12</v>
      </c>
      <c r="DK51" s="25">
        <f>VLOOKUP(DK$7,'Sun Curve Sum'!$A$7:$AG$161,6)</f>
        <v>30.69</v>
      </c>
      <c r="DL51" s="25">
        <f>VLOOKUP(DL$7,'Sun Curve Sum'!$A$7:$AG$161,6)</f>
        <v>35.363</v>
      </c>
      <c r="DM51" s="25">
        <f>VLOOKUP(DM$7,'Sun Curve Sum'!$A$7:$AG$161,6)</f>
        <v>45.113</v>
      </c>
      <c r="DN51" s="25">
        <f>VLOOKUP(DN$7,'Sun Curve Sum'!$A$7:$AG$161,6)</f>
        <v>49.583000000000006</v>
      </c>
      <c r="DO51" s="25">
        <f>VLOOKUP(DO$7,'Sun Curve Sum'!$A$7:$AG$161,6)</f>
        <v>39.413000000000004</v>
      </c>
      <c r="DP51" s="25">
        <f>VLOOKUP(DP$7,'Sun Curve Sum'!$A$7:$AG$161,6)</f>
        <v>30.42</v>
      </c>
      <c r="DQ51" s="25">
        <f>VLOOKUP(DQ$7,'Sun Curve Sum'!$A$7:$AG$161,6)</f>
        <v>30.21</v>
      </c>
      <c r="DR51" s="25">
        <f>VLOOKUP(DR$7,'Sun Curve Sum'!$A$7:$AG$161,6)</f>
        <v>31.17</v>
      </c>
      <c r="DS51" s="25">
        <f>VLOOKUP(DS$7,'Sun Curve Sum'!$A$7:$AG$161,6)</f>
        <v>31.274999999999999</v>
      </c>
      <c r="DT51" s="25">
        <f>VLOOKUP(DT$7,'Sun Curve Sum'!$A$7:$AG$161,6)</f>
        <v>30.083000000000002</v>
      </c>
      <c r="DU51" s="25">
        <f>VLOOKUP(DU$7,'Sun Curve Sum'!$A$7:$AG$161,6)</f>
        <v>29.483000000000001</v>
      </c>
      <c r="DV51" s="25">
        <f>VLOOKUP(DV$7,'Sun Curve Sum'!$A$7:$AG$161,6)</f>
        <v>30.248000000000001</v>
      </c>
      <c r="DW51" s="25">
        <f>VLOOKUP(DW$7,'Sun Curve Sum'!$A$7:$AG$161,6)</f>
        <v>30.824999999999999</v>
      </c>
      <c r="DX51" s="25">
        <f>VLOOKUP(DX$7,'Sun Curve Sum'!$A$7:$AG$161,6)</f>
        <v>35.520000000000003</v>
      </c>
      <c r="DY51" s="25">
        <f>VLOOKUP(DY$7,'Sun Curve Sum'!$A$7:$AG$161,6)</f>
        <v>45.308</v>
      </c>
      <c r="DZ51" s="25">
        <f>VLOOKUP(DZ$7,'Sun Curve Sum'!$A$7:$AG$161,6)</f>
        <v>49.792999999999999</v>
      </c>
      <c r="EA51" s="25">
        <f>VLOOKUP(EA$7,'Sun Curve Sum'!$A$7:$AG$161,6)</f>
        <v>39.585000000000001</v>
      </c>
      <c r="EB51" s="25">
        <f>VLOOKUP(EB$7,'Sun Curve Sum'!$A$7:$AG$161,6)</f>
        <v>30.555</v>
      </c>
      <c r="EC51" s="25">
        <f>VLOOKUP(EC$7,'Sun Curve Sum'!$A$7:$AG$161,6)</f>
        <v>30.344999999999999</v>
      </c>
      <c r="ED51" s="25">
        <f>VLOOKUP(ED$7,'Sun Curve Sum'!$A$7:$AG$161,6)</f>
        <v>31.305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22.125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40.688000000000002</v>
      </c>
      <c r="N52" s="131">
        <f t="shared" si="31"/>
        <v>45</v>
      </c>
      <c r="O52" s="131">
        <f t="shared" si="31"/>
        <v>35.625</v>
      </c>
      <c r="P52" s="131">
        <f t="shared" si="31"/>
        <v>27.188000000000002</v>
      </c>
      <c r="Q52" s="131">
        <f t="shared" si="31"/>
        <v>25.688000000000002</v>
      </c>
      <c r="R52" s="131">
        <f t="shared" si="31"/>
        <v>26.625</v>
      </c>
      <c r="S52" s="23">
        <f t="shared" si="27"/>
        <v>28.578249999999997</v>
      </c>
      <c r="T52" s="23">
        <f t="shared" si="28"/>
        <v>30.78125</v>
      </c>
      <c r="U52" s="23">
        <f t="shared" si="29"/>
        <v>31.683452380952385</v>
      </c>
      <c r="V52" s="71"/>
      <c r="W52" s="74">
        <f t="shared" ca="1" si="30"/>
        <v>30.97649090909092</v>
      </c>
      <c r="X52" s="12"/>
      <c r="Y52" s="39"/>
      <c r="Z52" s="39"/>
      <c r="AA52" s="25">
        <f>VLOOKUP(AA$7,'Sun Curve Sum'!$A$7:$AG$161,2)</f>
        <v>22.125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40.688000000000002</v>
      </c>
      <c r="AH52" s="25">
        <f>VLOOKUP(AH$7,'Sun Curve Sum'!$A$7:$AG$161,2)</f>
        <v>45</v>
      </c>
      <c r="AI52" s="25">
        <f>VLOOKUP(AI$7,'Sun Curve Sum'!$A$7:$AG$161,2)</f>
        <v>35.625</v>
      </c>
      <c r="AJ52" s="25">
        <f>VLOOKUP(AJ$7,'Sun Curve Sum'!$A$7:$AG$161,2)</f>
        <v>27.188000000000002</v>
      </c>
      <c r="AK52" s="25">
        <f>VLOOKUP(AK$7,'Sun Curve Sum'!$A$7:$AG$161,2)</f>
        <v>25.688000000000002</v>
      </c>
      <c r="AL52" s="25">
        <f>VLOOKUP(AL$7,'Sun Curve Sum'!$A$7:$AG$161,2)</f>
        <v>26.625</v>
      </c>
      <c r="AM52" s="25">
        <f>VLOOKUP(AM$7,'Sun Curve Sum'!$A$7:$AG$161,2)</f>
        <v>26.625</v>
      </c>
      <c r="AN52" s="25">
        <f>VLOOKUP(AN$7,'Sun Curve Sum'!$A$7:$AG$161,2)</f>
        <v>26.625</v>
      </c>
      <c r="AO52" s="25">
        <f>VLOOKUP(AO$7,'Sun Curve Sum'!$A$7:$AG$161,2)</f>
        <v>26.625</v>
      </c>
      <c r="AP52" s="25">
        <f>VLOOKUP(AP$7,'Sun Curve Sum'!$A$7:$AG$161,2)</f>
        <v>25.5</v>
      </c>
      <c r="AQ52" s="25">
        <f>VLOOKUP(AQ$7,'Sun Curve Sum'!$A$7:$AG$161,2)</f>
        <v>26.25</v>
      </c>
      <c r="AR52" s="25">
        <f>VLOOKUP(AR$7,'Sun Curve Sum'!$A$7:$AG$161,2)</f>
        <v>31.125</v>
      </c>
      <c r="AS52" s="25">
        <f>VLOOKUP(AS$7,'Sun Curve Sum'!$A$7:$AG$161,2)</f>
        <v>40.125</v>
      </c>
      <c r="AT52" s="25">
        <f>VLOOKUP(AT$7,'Sun Curve Sum'!$A$7:$AG$161,2)</f>
        <v>47.625</v>
      </c>
      <c r="AU52" s="25">
        <f>VLOOKUP(AU$7,'Sun Curve Sum'!$A$7:$AG$161,2)</f>
        <v>37.5</v>
      </c>
      <c r="AV52" s="25">
        <f>VLOOKUP(AV$7,'Sun Curve Sum'!$A$7:$AG$161,2)</f>
        <v>27.75</v>
      </c>
      <c r="AW52" s="25">
        <f>VLOOKUP(AW$7,'Sun Curve Sum'!$A$7:$AG$161,2)</f>
        <v>27</v>
      </c>
      <c r="AX52" s="25">
        <f>VLOOKUP(AX$7,'Sun Curve Sum'!$A$7:$AG$161,2)</f>
        <v>26.625</v>
      </c>
      <c r="AY52" s="25">
        <f>VLOOKUP(AY$7,'Sun Curve Sum'!$A$7:$AG$161,2)</f>
        <v>27.158000000000001</v>
      </c>
      <c r="AZ52" s="25">
        <f>VLOOKUP(AZ$7,'Sun Curve Sum'!$A$7:$AG$161,2)</f>
        <v>27.158000000000001</v>
      </c>
      <c r="BA52" s="25">
        <f>VLOOKUP(BA$7,'Sun Curve Sum'!$A$7:$AG$161,2)</f>
        <v>27.158000000000001</v>
      </c>
      <c r="BB52" s="25">
        <f>VLOOKUP(BB$7,'Sun Curve Sum'!$A$7:$AG$161,2)</f>
        <v>26.114999999999998</v>
      </c>
      <c r="BC52" s="25">
        <f>VLOOKUP(BC$7,'Sun Curve Sum'!$A$7:$AG$161,2)</f>
        <v>26.805</v>
      </c>
      <c r="BD52" s="25">
        <f>VLOOKUP(BD$7,'Sun Curve Sum'!$A$7:$AG$161,2)</f>
        <v>31.328000000000003</v>
      </c>
      <c r="BE52" s="25">
        <f>VLOOKUP(BE$7,'Sun Curve Sum'!$A$7:$AG$161,2)</f>
        <v>39.667999999999999</v>
      </c>
      <c r="BF52" s="25">
        <f>VLOOKUP(BF$7,'Sun Curve Sum'!$A$7:$AG$161,2)</f>
        <v>46.62</v>
      </c>
      <c r="BG52" s="25">
        <f>VLOOKUP(BG$7,'Sun Curve Sum'!$A$7:$AG$161,2)</f>
        <v>37.238</v>
      </c>
      <c r="BH52" s="25">
        <f>VLOOKUP(BH$7,'Sun Curve Sum'!$A$7:$AG$161,2)</f>
        <v>28.2</v>
      </c>
      <c r="BI52" s="25">
        <f>VLOOKUP(BI$7,'Sun Curve Sum'!$A$7:$AG$161,2)</f>
        <v>27.503</v>
      </c>
      <c r="BJ52" s="25">
        <f>VLOOKUP(BJ$7,'Sun Curve Sum'!$A$7:$AG$161,2)</f>
        <v>27.158000000000001</v>
      </c>
      <c r="BK52" s="25">
        <f>VLOOKUP(BK$7,'Sun Curve Sum'!$A$7:$AG$161,2)</f>
        <v>27.353000000000002</v>
      </c>
      <c r="BL52" s="25">
        <f>VLOOKUP(BL$7,'Sun Curve Sum'!$A$7:$AG$161,2)</f>
        <v>27.353000000000002</v>
      </c>
      <c r="BM52" s="25">
        <f>VLOOKUP(BM$7,'Sun Curve Sum'!$A$7:$AG$161,2)</f>
        <v>27.353000000000002</v>
      </c>
      <c r="BN52" s="25">
        <f>VLOOKUP(BN$7,'Sun Curve Sum'!$A$7:$AG$161,2)</f>
        <v>26.303000000000001</v>
      </c>
      <c r="BO52" s="25">
        <f>VLOOKUP(BO$7,'Sun Curve Sum'!$A$7:$AG$161,2)</f>
        <v>27</v>
      </c>
      <c r="BP52" s="25">
        <f>VLOOKUP(BP$7,'Sun Curve Sum'!$A$7:$AG$161,2)</f>
        <v>31.553000000000001</v>
      </c>
      <c r="BQ52" s="25">
        <f>VLOOKUP(BQ$7,'Sun Curve Sum'!$A$7:$AG$161,2)</f>
        <v>39.953000000000003</v>
      </c>
      <c r="BR52" s="25">
        <f>VLOOKUP(BR$7,'Sun Curve Sum'!$A$7:$AG$161,2)</f>
        <v>46.958000000000006</v>
      </c>
      <c r="BS52" s="25">
        <f>VLOOKUP(BS$7,'Sun Curve Sum'!$A$7:$AG$161,2)</f>
        <v>37.508000000000003</v>
      </c>
      <c r="BT52" s="25">
        <f>VLOOKUP(BT$7,'Sun Curve Sum'!$A$7:$AG$161,2)</f>
        <v>28.403000000000002</v>
      </c>
      <c r="BU52" s="25">
        <f>VLOOKUP(BU$7,'Sun Curve Sum'!$A$7:$AG$161,2)</f>
        <v>27.704999999999998</v>
      </c>
      <c r="BV52" s="25">
        <f>VLOOKUP(BV$7,'Sun Curve Sum'!$A$7:$AG$161,2)</f>
        <v>27.353000000000002</v>
      </c>
      <c r="BW52" s="25">
        <f>VLOOKUP(BW$7,'Sun Curve Sum'!$A$7:$AG$161,2)</f>
        <v>27.548000000000002</v>
      </c>
      <c r="BX52" s="25">
        <f>VLOOKUP(BX$7,'Sun Curve Sum'!$A$7:$AG$161,2)</f>
        <v>27.548000000000002</v>
      </c>
      <c r="BY52" s="25">
        <f>VLOOKUP(BY$7,'Sun Curve Sum'!$A$7:$AG$161,2)</f>
        <v>27.548000000000002</v>
      </c>
      <c r="BZ52" s="25">
        <f>VLOOKUP(BZ$7,'Sun Curve Sum'!$A$7:$AG$161,2)</f>
        <v>26.49</v>
      </c>
      <c r="CA52" s="25">
        <f>VLOOKUP(CA$7,'Sun Curve Sum'!$A$7:$AG$161,2)</f>
        <v>27.195</v>
      </c>
      <c r="CB52" s="25">
        <f>VLOOKUP(CB$7,'Sun Curve Sum'!$A$7:$AG$161,2)</f>
        <v>31.785</v>
      </c>
      <c r="CC52" s="25">
        <f>VLOOKUP(CC$7,'Sun Curve Sum'!$A$7:$AG$161,2)</f>
        <v>40.244999999999997</v>
      </c>
      <c r="CD52" s="25">
        <f>VLOOKUP(CD$7,'Sun Curve Sum'!$A$7:$AG$161,2)</f>
        <v>47.295000000000002</v>
      </c>
      <c r="CE52" s="25">
        <f>VLOOKUP(CE$7,'Sun Curve Sum'!$A$7:$AG$161,2)</f>
        <v>37.777999999999999</v>
      </c>
      <c r="CF52" s="25">
        <f>VLOOKUP(CF$7,'Sun Curve Sum'!$A$7:$AG$161,2)</f>
        <v>28.613000000000003</v>
      </c>
      <c r="CG52" s="25">
        <f>VLOOKUP(CG$7,'Sun Curve Sum'!$A$7:$AG$161,2)</f>
        <v>27.908000000000001</v>
      </c>
      <c r="CH52" s="25">
        <f>VLOOKUP(CH$7,'Sun Curve Sum'!$A$7:$AG$161,2)</f>
        <v>27.555</v>
      </c>
      <c r="CI52" s="25">
        <f>VLOOKUP(CI$7,'Sun Curve Sum'!$A$7:$AG$161,2)</f>
        <v>27.75</v>
      </c>
      <c r="CJ52" s="25">
        <f>VLOOKUP(CJ$7,'Sun Curve Sum'!$A$7:$AG$161,2)</f>
        <v>27.75</v>
      </c>
      <c r="CK52" s="25">
        <f>VLOOKUP(CK$7,'Sun Curve Sum'!$A$7:$AG$161,2)</f>
        <v>27.75</v>
      </c>
      <c r="CL52" s="25">
        <f>VLOOKUP(CL$7,'Sun Curve Sum'!$A$7:$AG$161,2)</f>
        <v>26.684999999999999</v>
      </c>
      <c r="CM52" s="25">
        <f>VLOOKUP(CM$7,'Sun Curve Sum'!$A$7:$AG$161,2)</f>
        <v>27.39</v>
      </c>
      <c r="CN52" s="25">
        <f>VLOOKUP(CN$7,'Sun Curve Sum'!$A$7:$AG$161,2)</f>
        <v>32.01</v>
      </c>
      <c r="CO52" s="25">
        <f>VLOOKUP(CO$7,'Sun Curve Sum'!$A$7:$AG$161,2)</f>
        <v>40.53</v>
      </c>
      <c r="CP52" s="25">
        <f>VLOOKUP(CP$7,'Sun Curve Sum'!$A$7:$AG$161,2)</f>
        <v>47.633000000000003</v>
      </c>
      <c r="CQ52" s="25">
        <f>VLOOKUP(CQ$7,'Sun Curve Sum'!$A$7:$AG$161,2)</f>
        <v>38.048000000000002</v>
      </c>
      <c r="CR52" s="25">
        <f>VLOOKUP(CR$7,'Sun Curve Sum'!$A$7:$AG$161,2)</f>
        <v>28.815000000000001</v>
      </c>
      <c r="CS52" s="25">
        <f>VLOOKUP(CS$7,'Sun Curve Sum'!$A$7:$AG$161,2)</f>
        <v>28.103000000000002</v>
      </c>
      <c r="CT52" s="25">
        <f>VLOOKUP(CT$7,'Sun Curve Sum'!$A$7:$AG$161,2)</f>
        <v>27.75</v>
      </c>
      <c r="CU52" s="25">
        <f>VLOOKUP(CU$7,'Sun Curve Sum'!$A$7:$AG$161,2)</f>
        <v>27.945</v>
      </c>
      <c r="CV52" s="25">
        <f>VLOOKUP(CV$7,'Sun Curve Sum'!$A$7:$AG$161,2)</f>
        <v>27.945</v>
      </c>
      <c r="CW52" s="25">
        <f>VLOOKUP(CW$7,'Sun Curve Sum'!$A$7:$AG$161,2)</f>
        <v>27.945</v>
      </c>
      <c r="CX52" s="25">
        <f>VLOOKUP(CX$7,'Sun Curve Sum'!$A$7:$AG$161,2)</f>
        <v>26.873000000000001</v>
      </c>
      <c r="CY52" s="25">
        <f>VLOOKUP(CY$7,'Sun Curve Sum'!$A$7:$AG$161,2)</f>
        <v>27.585000000000001</v>
      </c>
      <c r="CZ52" s="25">
        <f>VLOOKUP(CZ$7,'Sun Curve Sum'!$A$7:$AG$161,2)</f>
        <v>32.234999999999999</v>
      </c>
      <c r="DA52" s="25">
        <f>VLOOKUP(DA$7,'Sun Curve Sum'!$A$7:$AG$161,2)</f>
        <v>40.823</v>
      </c>
      <c r="DB52" s="25">
        <f>VLOOKUP(DB$7,'Sun Curve Sum'!$A$7:$AG$161,2)</f>
        <v>47.97</v>
      </c>
      <c r="DC52" s="25">
        <f>VLOOKUP(DC$7,'Sun Curve Sum'!$A$7:$AG$161,2)</f>
        <v>38.318000000000005</v>
      </c>
      <c r="DD52" s="25">
        <f>VLOOKUP(DD$7,'Sun Curve Sum'!$A$7:$AG$161,2)</f>
        <v>29.018000000000001</v>
      </c>
      <c r="DE52" s="25">
        <f>VLOOKUP(DE$7,'Sun Curve Sum'!$A$7:$AG$161,2)</f>
        <v>28.305</v>
      </c>
      <c r="DF52" s="25">
        <f>VLOOKUP(DF$7,'Sun Curve Sum'!$A$7:$AG$161,2)</f>
        <v>27.945</v>
      </c>
      <c r="DG52" s="25">
        <f>VLOOKUP(DG$7,'Sun Curve Sum'!$A$7:$AG$161,2)</f>
        <v>28.14</v>
      </c>
      <c r="DH52" s="25">
        <f>VLOOKUP(DH$7,'Sun Curve Sum'!$A$7:$AG$161,2)</f>
        <v>28.14</v>
      </c>
      <c r="DI52" s="25">
        <f>VLOOKUP(DI$7,'Sun Curve Sum'!$A$7:$AG$161,2)</f>
        <v>28.14</v>
      </c>
      <c r="DJ52" s="25">
        <f>VLOOKUP(DJ$7,'Sun Curve Sum'!$A$7:$AG$161,2)</f>
        <v>27.06</v>
      </c>
      <c r="DK52" s="25">
        <f>VLOOKUP(DK$7,'Sun Curve Sum'!$A$7:$AG$161,2)</f>
        <v>27.78</v>
      </c>
      <c r="DL52" s="25">
        <f>VLOOKUP(DL$7,'Sun Curve Sum'!$A$7:$AG$161,2)</f>
        <v>32.46</v>
      </c>
      <c r="DM52" s="25">
        <f>VLOOKUP(DM$7,'Sun Curve Sum'!$A$7:$AG$161,2)</f>
        <v>41.108000000000004</v>
      </c>
      <c r="DN52" s="25">
        <f>VLOOKUP(DN$7,'Sun Curve Sum'!$A$7:$AG$161,2)</f>
        <v>48.308</v>
      </c>
      <c r="DO52" s="25">
        <f>VLOOKUP(DO$7,'Sun Curve Sum'!$A$7:$AG$161,2)</f>
        <v>38.588000000000001</v>
      </c>
      <c r="DP52" s="25">
        <f>VLOOKUP(DP$7,'Sun Curve Sum'!$A$7:$AG$161,2)</f>
        <v>29.22</v>
      </c>
      <c r="DQ52" s="25">
        <f>VLOOKUP(DQ$7,'Sun Curve Sum'!$A$7:$AG$161,2)</f>
        <v>28.5</v>
      </c>
      <c r="DR52" s="25">
        <f>VLOOKUP(DR$7,'Sun Curve Sum'!$A$7:$AG$161,2)</f>
        <v>28.14</v>
      </c>
      <c r="DS52" s="25">
        <f>VLOOKUP(DS$7,'Sun Curve Sum'!$A$7:$AG$161,2)</f>
        <v>28.335000000000001</v>
      </c>
      <c r="DT52" s="25">
        <f>VLOOKUP(DT$7,'Sun Curve Sum'!$A$7:$AG$161,2)</f>
        <v>28.335000000000001</v>
      </c>
      <c r="DU52" s="25">
        <f>VLOOKUP(DU$7,'Sun Curve Sum'!$A$7:$AG$161,2)</f>
        <v>28.335000000000001</v>
      </c>
      <c r="DV52" s="25">
        <f>VLOOKUP(DV$7,'Sun Curve Sum'!$A$7:$AG$161,2)</f>
        <v>27.248000000000001</v>
      </c>
      <c r="DW52" s="25">
        <f>VLOOKUP(DW$7,'Sun Curve Sum'!$A$7:$AG$161,2)</f>
        <v>27.975000000000001</v>
      </c>
      <c r="DX52" s="25">
        <f>VLOOKUP(DX$7,'Sun Curve Sum'!$A$7:$AG$161,2)</f>
        <v>32.693000000000005</v>
      </c>
      <c r="DY52" s="25">
        <f>VLOOKUP(DY$7,'Sun Curve Sum'!$A$7:$AG$161,2)</f>
        <v>41.393000000000001</v>
      </c>
      <c r="DZ52" s="25">
        <f>VLOOKUP(DZ$7,'Sun Curve Sum'!$A$7:$AG$161,2)</f>
        <v>48.645000000000003</v>
      </c>
      <c r="EA52" s="25">
        <f>VLOOKUP(EA$7,'Sun Curve Sum'!$A$7:$AG$161,2)</f>
        <v>38.858000000000004</v>
      </c>
      <c r="EB52" s="25">
        <f>VLOOKUP(EB$7,'Sun Curve Sum'!$A$7:$AG$161,2)</f>
        <v>29.43</v>
      </c>
      <c r="EC52" s="25">
        <f>VLOOKUP(EC$7,'Sun Curve Sum'!$A$7:$AG$161,2)</f>
        <v>28.703000000000003</v>
      </c>
      <c r="ED52" s="25">
        <f>VLOOKUP(ED$7,'Sun Curve Sum'!$A$7:$AG$161,2)</f>
        <v>28.343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22.125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40.688000000000002</v>
      </c>
      <c r="N53" s="131">
        <f t="shared" si="31"/>
        <v>45</v>
      </c>
      <c r="O53" s="131">
        <f t="shared" si="31"/>
        <v>35.625</v>
      </c>
      <c r="P53" s="131">
        <f t="shared" si="31"/>
        <v>27.188000000000002</v>
      </c>
      <c r="Q53" s="131">
        <f t="shared" si="31"/>
        <v>25.688000000000002</v>
      </c>
      <c r="R53" s="131">
        <f t="shared" si="31"/>
        <v>26.625</v>
      </c>
      <c r="S53" s="23">
        <f t="shared" si="27"/>
        <v>28.578249999999997</v>
      </c>
      <c r="T53" s="23">
        <f t="shared" si="28"/>
        <v>30.78125</v>
      </c>
      <c r="U53" s="23">
        <f t="shared" si="29"/>
        <v>31.683452380952385</v>
      </c>
      <c r="V53" s="78"/>
      <c r="W53" s="65">
        <f t="shared" ca="1" si="30"/>
        <v>30.990127272727282</v>
      </c>
      <c r="X53" s="12"/>
      <c r="Y53" s="39"/>
      <c r="AA53" s="22">
        <f>VLOOKUP(AA$7,'Sun Curve Sum'!$A$7:$AG$161,7)</f>
        <v>22.125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40.688000000000002</v>
      </c>
      <c r="AH53" s="22">
        <f>VLOOKUP(AH$7,'Sun Curve Sum'!$A$7:$AG$161,7)</f>
        <v>45</v>
      </c>
      <c r="AI53" s="22">
        <f>VLOOKUP(AI$7,'Sun Curve Sum'!$A$7:$AG$161,7)</f>
        <v>35.625</v>
      </c>
      <c r="AJ53" s="22">
        <f>VLOOKUP(AJ$7,'Sun Curve Sum'!$A$7:$AG$161,7)</f>
        <v>27.188000000000002</v>
      </c>
      <c r="AK53" s="22">
        <f>VLOOKUP(AK$7,'Sun Curve Sum'!$A$7:$AG$161,7)</f>
        <v>25.688000000000002</v>
      </c>
      <c r="AL53" s="22">
        <f>VLOOKUP(AL$7,'Sun Curve Sum'!$A$7:$AG$161,7)</f>
        <v>26.625</v>
      </c>
      <c r="AM53" s="22">
        <f>VLOOKUP(AM$7,'Sun Curve Sum'!$A$7:$AG$161,7)</f>
        <v>26.625</v>
      </c>
      <c r="AN53" s="22">
        <f>VLOOKUP(AN$7,'Sun Curve Sum'!$A$7:$AG$161,7)</f>
        <v>26.625</v>
      </c>
      <c r="AO53" s="22">
        <f>VLOOKUP(AO$7,'Sun Curve Sum'!$A$7:$AG$161,7)</f>
        <v>26.625</v>
      </c>
      <c r="AP53" s="22">
        <f>VLOOKUP(AP$7,'Sun Curve Sum'!$A$7:$AG$161,7)</f>
        <v>25.5</v>
      </c>
      <c r="AQ53" s="22">
        <f>VLOOKUP(AQ$7,'Sun Curve Sum'!$A$7:$AG$161,7)</f>
        <v>26.25</v>
      </c>
      <c r="AR53" s="22">
        <f>VLOOKUP(AR$7,'Sun Curve Sum'!$A$7:$AG$161,7)</f>
        <v>31.125</v>
      </c>
      <c r="AS53" s="22">
        <f>VLOOKUP(AS$7,'Sun Curve Sum'!$A$7:$AG$161,7)</f>
        <v>40.125</v>
      </c>
      <c r="AT53" s="22">
        <f>VLOOKUP(AT$7,'Sun Curve Sum'!$A$7:$AG$161,7)</f>
        <v>47.625</v>
      </c>
      <c r="AU53" s="22">
        <f>VLOOKUP(AU$7,'Sun Curve Sum'!$A$7:$AG$161,7)</f>
        <v>37.5</v>
      </c>
      <c r="AV53" s="22">
        <f>VLOOKUP(AV$7,'Sun Curve Sum'!$A$7:$AG$161,7)</f>
        <v>27.75</v>
      </c>
      <c r="AW53" s="22">
        <f>VLOOKUP(AW$7,'Sun Curve Sum'!$A$7:$AG$161,7)</f>
        <v>27</v>
      </c>
      <c r="AX53" s="22">
        <f>VLOOKUP(AX$7,'Sun Curve Sum'!$A$7:$AG$161,7)</f>
        <v>26.625</v>
      </c>
      <c r="AY53" s="22">
        <f>VLOOKUP(AY$7,'Sun Curve Sum'!$A$7:$AG$161,7)</f>
        <v>27.158000000000001</v>
      </c>
      <c r="AZ53" s="22">
        <f>VLOOKUP(AZ$7,'Sun Curve Sum'!$A$7:$AG$161,7)</f>
        <v>27.158000000000001</v>
      </c>
      <c r="BA53" s="22">
        <f>VLOOKUP(BA$7,'Sun Curve Sum'!$A$7:$AG$161,7)</f>
        <v>27.158000000000001</v>
      </c>
      <c r="BB53" s="22">
        <f>VLOOKUP(BB$7,'Sun Curve Sum'!$A$7:$AG$161,7)</f>
        <v>26.114999999999998</v>
      </c>
      <c r="BC53" s="22">
        <f>VLOOKUP(BC$7,'Sun Curve Sum'!$A$7:$AG$161,7)</f>
        <v>26.805</v>
      </c>
      <c r="BD53" s="22">
        <f>VLOOKUP(BD$7,'Sun Curve Sum'!$A$7:$AG$161,7)</f>
        <v>31.328000000000003</v>
      </c>
      <c r="BE53" s="22">
        <f>VLOOKUP(BE$7,'Sun Curve Sum'!$A$7:$AG$161,7)</f>
        <v>39.667999999999999</v>
      </c>
      <c r="BF53" s="22">
        <f>VLOOKUP(BF$7,'Sun Curve Sum'!$A$7:$AG$161,7)</f>
        <v>46.62</v>
      </c>
      <c r="BG53" s="22">
        <f>VLOOKUP(BG$7,'Sun Curve Sum'!$A$7:$AG$161,7)</f>
        <v>37.238</v>
      </c>
      <c r="BH53" s="22">
        <f>VLOOKUP(BH$7,'Sun Curve Sum'!$A$7:$AG$161,7)</f>
        <v>28.2</v>
      </c>
      <c r="BI53" s="22">
        <f>VLOOKUP(BI$7,'Sun Curve Sum'!$A$7:$AG$161,7)</f>
        <v>27.503</v>
      </c>
      <c r="BJ53" s="22">
        <f>VLOOKUP(BJ$7,'Sun Curve Sum'!$A$7:$AG$161,7)</f>
        <v>27.158000000000001</v>
      </c>
      <c r="BK53" s="22">
        <f>VLOOKUP(BK$7,'Sun Curve Sum'!$A$7:$AG$161,7)</f>
        <v>27.353000000000002</v>
      </c>
      <c r="BL53" s="22">
        <f>VLOOKUP(BL$7,'Sun Curve Sum'!$A$7:$AG$161,7)</f>
        <v>27.353000000000002</v>
      </c>
      <c r="BM53" s="22">
        <f>VLOOKUP(BM$7,'Sun Curve Sum'!$A$7:$AG$161,7)</f>
        <v>27.353000000000002</v>
      </c>
      <c r="BN53" s="22">
        <f>VLOOKUP(BN$7,'Sun Curve Sum'!$A$7:$AG$161,7)</f>
        <v>26.303000000000001</v>
      </c>
      <c r="BO53" s="22">
        <f>VLOOKUP(BO$7,'Sun Curve Sum'!$A$7:$AG$161,7)</f>
        <v>27</v>
      </c>
      <c r="BP53" s="22">
        <f>VLOOKUP(BP$7,'Sun Curve Sum'!$A$7:$AG$161,7)</f>
        <v>31.553000000000001</v>
      </c>
      <c r="BQ53" s="22">
        <f>VLOOKUP(BQ$7,'Sun Curve Sum'!$A$7:$AG$161,7)</f>
        <v>39.953000000000003</v>
      </c>
      <c r="BR53" s="22">
        <f>VLOOKUP(BR$7,'Sun Curve Sum'!$A$7:$AG$161,7)</f>
        <v>46.958000000000006</v>
      </c>
      <c r="BS53" s="22">
        <f>VLOOKUP(BS$7,'Sun Curve Sum'!$A$7:$AG$161,7)</f>
        <v>37.508000000000003</v>
      </c>
      <c r="BT53" s="22">
        <f>VLOOKUP(BT$7,'Sun Curve Sum'!$A$7:$AG$161,7)</f>
        <v>28.403000000000002</v>
      </c>
      <c r="BU53" s="22">
        <f>VLOOKUP(BU$7,'Sun Curve Sum'!$A$7:$AG$161,7)</f>
        <v>27.704999999999998</v>
      </c>
      <c r="BV53" s="22">
        <f>VLOOKUP(BV$7,'Sun Curve Sum'!$A$7:$AG$161,7)</f>
        <v>27.353000000000002</v>
      </c>
      <c r="BW53" s="22">
        <f>VLOOKUP(BW$7,'Sun Curve Sum'!$A$7:$AG$161,7)</f>
        <v>27.548000000000002</v>
      </c>
      <c r="BX53" s="22">
        <f>VLOOKUP(BX$7,'Sun Curve Sum'!$A$7:$AG$161,7)</f>
        <v>27.548000000000002</v>
      </c>
      <c r="BY53" s="22">
        <f>VLOOKUP(BY$7,'Sun Curve Sum'!$A$7:$AG$161,7)</f>
        <v>27.548000000000002</v>
      </c>
      <c r="BZ53" s="22">
        <f>VLOOKUP(BZ$7,'Sun Curve Sum'!$A$7:$AG$161,7)</f>
        <v>26.49</v>
      </c>
      <c r="CA53" s="22">
        <f>VLOOKUP(CA$7,'Sun Curve Sum'!$A$7:$AG$161,7)</f>
        <v>27.195</v>
      </c>
      <c r="CB53" s="22">
        <f>VLOOKUP(CB$7,'Sun Curve Sum'!$A$7:$AG$161,7)</f>
        <v>31.785</v>
      </c>
      <c r="CC53" s="22">
        <f>VLOOKUP(CC$7,'Sun Curve Sum'!$A$7:$AG$161,7)</f>
        <v>40.244999999999997</v>
      </c>
      <c r="CD53" s="22">
        <f>VLOOKUP(CD$7,'Sun Curve Sum'!$A$7:$AG$161,7)</f>
        <v>47.295000000000002</v>
      </c>
      <c r="CE53" s="22">
        <f>VLOOKUP(CE$7,'Sun Curve Sum'!$A$7:$AG$161,7)</f>
        <v>37.777999999999999</v>
      </c>
      <c r="CF53" s="22">
        <f>VLOOKUP(CF$7,'Sun Curve Sum'!$A$7:$AG$161,7)</f>
        <v>28.613000000000003</v>
      </c>
      <c r="CG53" s="22">
        <f>VLOOKUP(CG$7,'Sun Curve Sum'!$A$7:$AG$161,7)</f>
        <v>27.908000000000001</v>
      </c>
      <c r="CH53" s="22">
        <f>VLOOKUP(CH$7,'Sun Curve Sum'!$A$7:$AG$161,7)</f>
        <v>27.555</v>
      </c>
      <c r="CI53" s="22">
        <f>VLOOKUP(CI$7,'Sun Curve Sum'!$A$7:$AG$161,7)</f>
        <v>27.75</v>
      </c>
      <c r="CJ53" s="22">
        <f>VLOOKUP(CJ$7,'Sun Curve Sum'!$A$7:$AG$161,7)</f>
        <v>27.75</v>
      </c>
      <c r="CK53" s="22">
        <f>VLOOKUP(CK$7,'Sun Curve Sum'!$A$7:$AG$161,7)</f>
        <v>27.75</v>
      </c>
      <c r="CL53" s="22">
        <f>VLOOKUP(CL$7,'Sun Curve Sum'!$A$7:$AG$161,7)</f>
        <v>26.684999999999999</v>
      </c>
      <c r="CM53" s="22">
        <f>VLOOKUP(CM$7,'Sun Curve Sum'!$A$7:$AG$161,7)</f>
        <v>27.39</v>
      </c>
      <c r="CN53" s="22">
        <f>VLOOKUP(CN$7,'Sun Curve Sum'!$A$7:$AG$161,7)</f>
        <v>32.01</v>
      </c>
      <c r="CO53" s="22">
        <f>VLOOKUP(CO$7,'Sun Curve Sum'!$A$7:$AG$161,7)</f>
        <v>40.53</v>
      </c>
      <c r="CP53" s="22">
        <f>VLOOKUP(CP$7,'Sun Curve Sum'!$A$7:$AG$161,7)</f>
        <v>47.633000000000003</v>
      </c>
      <c r="CQ53" s="22">
        <f>VLOOKUP(CQ$7,'Sun Curve Sum'!$A$7:$AG$161,7)</f>
        <v>38.048000000000002</v>
      </c>
      <c r="CR53" s="22">
        <f>VLOOKUP(CR$7,'Sun Curve Sum'!$A$7:$AG$161,7)</f>
        <v>28.815000000000001</v>
      </c>
      <c r="CS53" s="22">
        <f>VLOOKUP(CS$7,'Sun Curve Sum'!$A$7:$AG$161,7)</f>
        <v>28.103000000000002</v>
      </c>
      <c r="CT53" s="22">
        <f>VLOOKUP(CT$7,'Sun Curve Sum'!$A$7:$AG$161,7)</f>
        <v>27.75</v>
      </c>
      <c r="CU53" s="22">
        <f>VLOOKUP(CU$7,'Sun Curve Sum'!$A$7:$AG$161,7)</f>
        <v>27.945</v>
      </c>
      <c r="CV53" s="22">
        <f>VLOOKUP(CV$7,'Sun Curve Sum'!$A$7:$AG$161,7)</f>
        <v>27.945</v>
      </c>
      <c r="CW53" s="22">
        <f>VLOOKUP(CW$7,'Sun Curve Sum'!$A$7:$AG$161,7)</f>
        <v>27.945</v>
      </c>
      <c r="CX53" s="22">
        <f>VLOOKUP(CX$7,'Sun Curve Sum'!$A$7:$AG$161,7)</f>
        <v>26.873000000000001</v>
      </c>
      <c r="CY53" s="22">
        <f>VLOOKUP(CY$7,'Sun Curve Sum'!$A$7:$AG$161,7)</f>
        <v>27.585000000000001</v>
      </c>
      <c r="CZ53" s="22">
        <f>VLOOKUP(CZ$7,'Sun Curve Sum'!$A$7:$AG$161,7)</f>
        <v>32.234999999999999</v>
      </c>
      <c r="DA53" s="22">
        <f>VLOOKUP(DA$7,'Sun Curve Sum'!$A$7:$AG$161,7)</f>
        <v>40.823</v>
      </c>
      <c r="DB53" s="22">
        <f>VLOOKUP(DB$7,'Sun Curve Sum'!$A$7:$AG$161,7)</f>
        <v>47.97</v>
      </c>
      <c r="DC53" s="22">
        <f>VLOOKUP(DC$7,'Sun Curve Sum'!$A$7:$AG$161,7)</f>
        <v>38.318000000000005</v>
      </c>
      <c r="DD53" s="22">
        <f>VLOOKUP(DD$7,'Sun Curve Sum'!$A$7:$AG$161,7)</f>
        <v>29.018000000000001</v>
      </c>
      <c r="DE53" s="22">
        <f>VLOOKUP(DE$7,'Sun Curve Sum'!$A$7:$AG$161,7)</f>
        <v>28.305</v>
      </c>
      <c r="DF53" s="22">
        <f>VLOOKUP(DF$7,'Sun Curve Sum'!$A$7:$AG$161,7)</f>
        <v>27.945</v>
      </c>
      <c r="DG53" s="22">
        <f>VLOOKUP(DG$7,'Sun Curve Sum'!$A$7:$AG$161,7)</f>
        <v>28.14</v>
      </c>
      <c r="DH53" s="22">
        <f>VLOOKUP(DH$7,'Sun Curve Sum'!$A$7:$AG$161,7)</f>
        <v>28.14</v>
      </c>
      <c r="DI53" s="22">
        <f>VLOOKUP(DI$7,'Sun Curve Sum'!$A$7:$AG$161,7)</f>
        <v>28.14</v>
      </c>
      <c r="DJ53" s="22">
        <f>VLOOKUP(DJ$7,'Sun Curve Sum'!$A$7:$AG$161,7)</f>
        <v>27.06</v>
      </c>
      <c r="DK53" s="22">
        <f>VLOOKUP(DK$7,'Sun Curve Sum'!$A$7:$AG$161,7)</f>
        <v>27.78</v>
      </c>
      <c r="DL53" s="22">
        <f>VLOOKUP(DL$7,'Sun Curve Sum'!$A$7:$AG$161,7)</f>
        <v>32.46</v>
      </c>
      <c r="DM53" s="22">
        <f>VLOOKUP(DM$7,'Sun Curve Sum'!$A$7:$AG$161,7)</f>
        <v>41.108000000000004</v>
      </c>
      <c r="DN53" s="22">
        <f>VLOOKUP(DN$7,'Sun Curve Sum'!$A$7:$AG$161,7)</f>
        <v>48.308</v>
      </c>
      <c r="DO53" s="22">
        <f>VLOOKUP(DO$7,'Sun Curve Sum'!$A$7:$AG$161,7)</f>
        <v>38.588000000000001</v>
      </c>
      <c r="DP53" s="22">
        <f>VLOOKUP(DP$7,'Sun Curve Sum'!$A$7:$AG$161,7)</f>
        <v>29.22</v>
      </c>
      <c r="DQ53" s="22">
        <f>VLOOKUP(DQ$7,'Sun Curve Sum'!$A$7:$AG$161,7)</f>
        <v>28.5</v>
      </c>
      <c r="DR53" s="22">
        <f>VLOOKUP(DR$7,'Sun Curve Sum'!$A$7:$AG$161,7)</f>
        <v>28.14</v>
      </c>
      <c r="DS53" s="22">
        <f>VLOOKUP(DS$7,'Sun Curve Sum'!$A$7:$AG$161,7)</f>
        <v>28.335000000000001</v>
      </c>
      <c r="DT53" s="22">
        <f>VLOOKUP(DT$7,'Sun Curve Sum'!$A$7:$AG$161,7)</f>
        <v>28.335000000000001</v>
      </c>
      <c r="DU53" s="22">
        <f>VLOOKUP(DU$7,'Sun Curve Sum'!$A$7:$AG$161,7)</f>
        <v>28.335000000000001</v>
      </c>
      <c r="DV53" s="22">
        <f>VLOOKUP(DV$7,'Sun Curve Sum'!$A$7:$AG$161,7)</f>
        <v>27.248000000000001</v>
      </c>
      <c r="DW53" s="22">
        <f>VLOOKUP(DW$7,'Sun Curve Sum'!$A$7:$AG$161,7)</f>
        <v>27.975000000000001</v>
      </c>
      <c r="DX53" s="22">
        <f>VLOOKUP(DX$7,'Sun Curve Sum'!$A$7:$AG$161,7)</f>
        <v>32.693000000000005</v>
      </c>
      <c r="DY53" s="22">
        <f>VLOOKUP(DY$7,'Sun Curve Sum'!$A$7:$AG$161,7)</f>
        <v>41.393000000000001</v>
      </c>
      <c r="DZ53" s="22">
        <f>VLOOKUP(DZ$7,'Sun Curve Sum'!$A$7:$AG$161,7)</f>
        <v>48.645000000000003</v>
      </c>
      <c r="EA53" s="22">
        <f>VLOOKUP(EA$7,'Sun Curve Sum'!$A$7:$AG$161,7)</f>
        <v>38.858000000000004</v>
      </c>
      <c r="EB53" s="22">
        <f>VLOOKUP(EB$7,'Sun Curve Sum'!$A$7:$AG$161,7)</f>
        <v>29.43</v>
      </c>
      <c r="EC53" s="22">
        <f>VLOOKUP(EC$7,'Sun Curve Sum'!$A$7:$AG$161,7)</f>
        <v>28.703000000000003</v>
      </c>
      <c r="ED53" s="22">
        <f>VLOOKUP(ED$7,'Sun Curve Sum'!$A$7:$AG$161,7)</f>
        <v>28.343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39.500620276133247</v>
      </c>
      <c r="D56" s="22">
        <f ca="1">IF(ISERROR(AVERAGE(OFFSET('Sun Curve Sum'!$R$6,1,0,2,1))),0,AVERAGE(OFFSET('Sun Curve Sum'!$R$6,1,0,2,1)))</f>
        <v>37.199991035461423</v>
      </c>
      <c r="E56" s="22">
        <f ca="1">IF(ISERROR((SUM(OFFSET('Sun Curve Sum'!$R$6,3,0,3,1))+ 3* 'Sun Curve Sum Backup'!$R$9)/6), 'Sun Curve Sum Backup'!$R$9,(SUM(OFFSET('Sun Curve Sum'!$R$6,3,0,3,1))+ 3* 'Sun Curve Sum Backup'!$R$9)/6)</f>
        <v>41.801249516805065</v>
      </c>
      <c r="F56" s="23">
        <f ca="1">AVERAGE(D56,E56)</f>
        <v>39.500620276133247</v>
      </c>
      <c r="G56" s="131">
        <f t="shared" ref="G56:R56" si="32">AA56</f>
        <v>37.589010403608611</v>
      </c>
      <c r="H56" s="131">
        <f t="shared" si="32"/>
        <v>37.738796479150977</v>
      </c>
      <c r="I56" s="131">
        <f t="shared" si="32"/>
        <v>37.257773284064697</v>
      </c>
      <c r="J56" s="131">
        <f t="shared" si="32"/>
        <v>36.62939694045378</v>
      </c>
      <c r="K56" s="131">
        <f t="shared" si="32"/>
        <v>37.260794482218678</v>
      </c>
      <c r="L56" s="131">
        <f t="shared" si="32"/>
        <v>37.875779195016477</v>
      </c>
      <c r="M56" s="131">
        <f t="shared" si="32"/>
        <v>38.460936386456112</v>
      </c>
      <c r="N56" s="131">
        <f t="shared" si="32"/>
        <v>39.045249416790689</v>
      </c>
      <c r="O56" s="131">
        <f t="shared" si="32"/>
        <v>39.217215195023321</v>
      </c>
      <c r="P56" s="131">
        <f t="shared" si="32"/>
        <v>39.801321171327196</v>
      </c>
      <c r="Q56" s="131">
        <f t="shared" si="32"/>
        <v>43.688511498383804</v>
      </c>
      <c r="R56" s="131">
        <f t="shared" si="32"/>
        <v>46.400947612658378</v>
      </c>
      <c r="S56" s="23">
        <f>AVERAGE(AA56:AL56)</f>
        <v>39.24714433876273</v>
      </c>
      <c r="T56" s="23">
        <f>AVERAGE(AM56:AX56)</f>
        <v>44.856952131479289</v>
      </c>
      <c r="U56" s="23">
        <f>AVERAGE(AY56:ED56)</f>
        <v>41.533377362154773</v>
      </c>
      <c r="V56" s="78"/>
      <c r="W56" s="65">
        <f ca="1">AVERAGE(D56:E56,AA56:ED56)</f>
        <v>41.609582696510657</v>
      </c>
      <c r="X56" s="12"/>
      <c r="Y56" s="39"/>
      <c r="AA56" s="22">
        <f>VLOOKUP(AA$7,'Sun Curve Sum'!$A$7:$AG$161,18)</f>
        <v>37.589010403608611</v>
      </c>
      <c r="AB56" s="22">
        <f>VLOOKUP(AB$7,'Sun Curve Sum'!$A$7:$AG$161,18)</f>
        <v>37.738796479150977</v>
      </c>
      <c r="AC56" s="22">
        <f>VLOOKUP(AC$7,'Sun Curve Sum'!$A$7:$AG$161,18)</f>
        <v>37.257773284064697</v>
      </c>
      <c r="AD56" s="22">
        <f>VLOOKUP(AD$7,'Sun Curve Sum'!$A$7:$AG$161,18)</f>
        <v>36.62939694045378</v>
      </c>
      <c r="AE56" s="22">
        <f>VLOOKUP(AE$7,'Sun Curve Sum'!$A$7:$AG$161,18)</f>
        <v>37.260794482218678</v>
      </c>
      <c r="AF56" s="22">
        <f>VLOOKUP(AF$7,'Sun Curve Sum'!$A$7:$AG$161,18)</f>
        <v>37.875779195016477</v>
      </c>
      <c r="AG56" s="22">
        <f>VLOOKUP(AG$7,'Sun Curve Sum'!$A$7:$AG$161,18)</f>
        <v>38.460936386456112</v>
      </c>
      <c r="AH56" s="22">
        <f>VLOOKUP(AH$7,'Sun Curve Sum'!$A$7:$AG$161,18)</f>
        <v>39.045249416790689</v>
      </c>
      <c r="AI56" s="22">
        <f>VLOOKUP(AI$7,'Sun Curve Sum'!$A$7:$AG$161,18)</f>
        <v>39.217215195023321</v>
      </c>
      <c r="AJ56" s="22">
        <f>VLOOKUP(AJ$7,'Sun Curve Sum'!$A$7:$AG$161,18)</f>
        <v>39.801321171327196</v>
      </c>
      <c r="AK56" s="22">
        <f>VLOOKUP(AK$7,'Sun Curve Sum'!$A$7:$AG$161,18)</f>
        <v>43.688511498383804</v>
      </c>
      <c r="AL56" s="22">
        <f>VLOOKUP(AL$7,'Sun Curve Sum'!$A$7:$AG$161,18)</f>
        <v>46.400947612658378</v>
      </c>
      <c r="AM56" s="22">
        <f>VLOOKUP(AM$7,'Sun Curve Sum'!$A$7:$AG$161,18)</f>
        <v>46.782412492806507</v>
      </c>
      <c r="AN56" s="22">
        <f>VLOOKUP(AN$7,'Sun Curve Sum'!$A$7:$AG$161,18)</f>
        <v>45.709129658872307</v>
      </c>
      <c r="AO56" s="22">
        <f>VLOOKUP(AO$7,'Sun Curve Sum'!$A$7:$AG$161,18)</f>
        <v>44.206929283188174</v>
      </c>
      <c r="AP56" s="22">
        <f>VLOOKUP(AP$7,'Sun Curve Sum'!$A$7:$AG$161,18)</f>
        <v>42.561241420362265</v>
      </c>
      <c r="AQ56" s="22">
        <f>VLOOKUP(AQ$7,'Sun Curve Sum'!$A$7:$AG$161,18)</f>
        <v>42.631293987678106</v>
      </c>
      <c r="AR56" s="22">
        <f>VLOOKUP(AR$7,'Sun Curve Sum'!$A$7:$AG$161,18)</f>
        <v>43.05852141169548</v>
      </c>
      <c r="AS56" s="22">
        <f>VLOOKUP(AS$7,'Sun Curve Sum'!$A$7:$AG$161,18)</f>
        <v>43.557514076901079</v>
      </c>
      <c r="AT56" s="22">
        <f>VLOOKUP(AT$7,'Sun Curve Sum'!$A$7:$AG$161,18)</f>
        <v>44.014076722100526</v>
      </c>
      <c r="AU56" s="22">
        <f>VLOOKUP(AU$7,'Sun Curve Sum'!$A$7:$AG$161,18)</f>
        <v>44.127489962170429</v>
      </c>
      <c r="AV56" s="22">
        <f>VLOOKUP(AV$7,'Sun Curve Sum'!$A$7:$AG$161,18)</f>
        <v>44.72841970487174</v>
      </c>
      <c r="AW56" s="22">
        <f>VLOOKUP(AW$7,'Sun Curve Sum'!$A$7:$AG$161,18)</f>
        <v>47.347196312290031</v>
      </c>
      <c r="AX56" s="22">
        <f>VLOOKUP(AX$7,'Sun Curve Sum'!$A$7:$AG$161,18)</f>
        <v>49.559200544814878</v>
      </c>
      <c r="AY56" s="22">
        <f>VLOOKUP(AY$7,'Sun Curve Sum'!$A$7:$AG$161,18)</f>
        <v>46.357217632208787</v>
      </c>
      <c r="AZ56" s="22">
        <f>VLOOKUP(AZ$7,'Sun Curve Sum'!$A$7:$AG$161,18)</f>
        <v>45.238369227722487</v>
      </c>
      <c r="BA56" s="22">
        <f>VLOOKUP(BA$7,'Sun Curve Sum'!$A$7:$AG$161,18)</f>
        <v>43.449287048775957</v>
      </c>
      <c r="BB56" s="22">
        <f>VLOOKUP(BB$7,'Sun Curve Sum'!$A$7:$AG$161,18)</f>
        <v>40.676785374101684</v>
      </c>
      <c r="BC56" s="22">
        <f>VLOOKUP(BC$7,'Sun Curve Sum'!$A$7:$AG$161,18)</f>
        <v>40.722792373730172</v>
      </c>
      <c r="BD56" s="22">
        <f>VLOOKUP(BD$7,'Sun Curve Sum'!$A$7:$AG$161,18)</f>
        <v>41.241514202178806</v>
      </c>
      <c r="BE56" s="22">
        <f>VLOOKUP(BE$7,'Sun Curve Sum'!$A$7:$AG$161,18)</f>
        <v>41.788668501451809</v>
      </c>
      <c r="BF56" s="22">
        <f>VLOOKUP(BF$7,'Sun Curve Sum'!$A$7:$AG$161,18)</f>
        <v>42.272391549562919</v>
      </c>
      <c r="BG56" s="22">
        <f>VLOOKUP(BG$7,'Sun Curve Sum'!$A$7:$AG$161,18)</f>
        <v>42.046285294620205</v>
      </c>
      <c r="BH56" s="22">
        <f>VLOOKUP(BH$7,'Sun Curve Sum'!$A$7:$AG$161,18)</f>
        <v>42.21721763135524</v>
      </c>
      <c r="BI56" s="22">
        <f>VLOOKUP(BI$7,'Sun Curve Sum'!$A$7:$AG$161,18)</f>
        <v>44.8489526988755</v>
      </c>
      <c r="BJ56" s="22">
        <f>VLOOKUP(BJ$7,'Sun Curve Sum'!$A$7:$AG$161,18)</f>
        <v>46.947325198102554</v>
      </c>
      <c r="BK56" s="22">
        <f>VLOOKUP(BK$7,'Sun Curve Sum'!$A$7:$AG$161,18)</f>
        <v>46.101078666865845</v>
      </c>
      <c r="BL56" s="22">
        <f>VLOOKUP(BL$7,'Sun Curve Sum'!$A$7:$AG$161,18)</f>
        <v>45.014719824588909</v>
      </c>
      <c r="BM56" s="22">
        <f>VLOOKUP(BM$7,'Sun Curve Sum'!$A$7:$AG$161,18)</f>
        <v>43.279352161851662</v>
      </c>
      <c r="BN56" s="22">
        <f>VLOOKUP(BN$7,'Sun Curve Sum'!$A$7:$AG$161,18)</f>
        <v>40.59096093823652</v>
      </c>
      <c r="BO56" s="22">
        <f>VLOOKUP(BO$7,'Sun Curve Sum'!$A$7:$AG$161,18)</f>
        <v>40.635918143994573</v>
      </c>
      <c r="BP56" s="22">
        <f>VLOOKUP(BP$7,'Sun Curve Sum'!$A$7:$AG$161,18)</f>
        <v>41.139457644441428</v>
      </c>
      <c r="BQ56" s="22">
        <f>VLOOKUP(BQ$7,'Sun Curve Sum'!$A$7:$AG$161,18)</f>
        <v>41.671034957638767</v>
      </c>
      <c r="BR56" s="22">
        <f>VLOOKUP(BR$7,'Sun Curve Sum'!$A$7:$AG$161,18)</f>
        <v>42.141253743552326</v>
      </c>
      <c r="BS56" s="22">
        <f>VLOOKUP(BS$7,'Sun Curve Sum'!$A$7:$AG$161,18)</f>
        <v>41.923223233741567</v>
      </c>
      <c r="BT56" s="22">
        <f>VLOOKUP(BT$7,'Sun Curve Sum'!$A$7:$AG$161,18)</f>
        <v>42.08940120665001</v>
      </c>
      <c r="BU56" s="22">
        <f>VLOOKUP(BU$7,'Sun Curve Sum'!$A$7:$AG$161,18)</f>
        <v>44.515706002073188</v>
      </c>
      <c r="BV56" s="22">
        <f>VLOOKUP(BV$7,'Sun Curve Sum'!$A$7:$AG$161,18)</f>
        <v>46.560205293332793</v>
      </c>
      <c r="BW56" s="22">
        <f>VLOOKUP(BW$7,'Sun Curve Sum'!$A$7:$AG$161,18)</f>
        <v>42.093452074799906</v>
      </c>
      <c r="BX56" s="22">
        <f>VLOOKUP(BX$7,'Sun Curve Sum'!$A$7:$AG$161,18)</f>
        <v>41.147428736382849</v>
      </c>
      <c r="BY56" s="22">
        <f>VLOOKUP(BY$7,'Sun Curve Sum'!$A$7:$AG$161,18)</f>
        <v>39.618458060694309</v>
      </c>
      <c r="BZ56" s="22">
        <f>VLOOKUP(BZ$7,'Sun Curve Sum'!$A$7:$AG$161,18)</f>
        <v>37.234433342672801</v>
      </c>
      <c r="CA56" s="22">
        <f>VLOOKUP(CA$7,'Sun Curve Sum'!$A$7:$AG$161,18)</f>
        <v>37.291781477559077</v>
      </c>
      <c r="CB56" s="22">
        <f>VLOOKUP(CB$7,'Sun Curve Sum'!$A$7:$AG$161,18)</f>
        <v>37.761134084291456</v>
      </c>
      <c r="CC56" s="22">
        <f>VLOOKUP(CC$7,'Sun Curve Sum'!$A$7:$AG$161,18)</f>
        <v>38.253736334132142</v>
      </c>
      <c r="CD56" s="22">
        <f>VLOOKUP(CD$7,'Sun Curve Sum'!$A$7:$AG$161,18)</f>
        <v>38.690508808427545</v>
      </c>
      <c r="CE56" s="22">
        <f>VLOOKUP(CE$7,'Sun Curve Sum'!$A$7:$AG$161,18)</f>
        <v>38.510870423374833</v>
      </c>
      <c r="CF56" s="22">
        <f>VLOOKUP(CF$7,'Sun Curve Sum'!$A$7:$AG$161,18)</f>
        <v>38.674188956054216</v>
      </c>
      <c r="CG56" s="22">
        <f>VLOOKUP(CG$7,'Sun Curve Sum'!$A$7:$AG$161,18)</f>
        <v>40.806324271808592</v>
      </c>
      <c r="CH56" s="22">
        <f>VLOOKUP(CH$7,'Sun Curve Sum'!$A$7:$AG$161,18)</f>
        <v>42.645555584587015</v>
      </c>
      <c r="CI56" s="22">
        <f>VLOOKUP(CI$7,'Sun Curve Sum'!$A$7:$AG$161,18)</f>
        <v>43.128173422313402</v>
      </c>
      <c r="CJ56" s="22">
        <f>VLOOKUP(CJ$7,'Sun Curve Sum'!$A$7:$AG$161,18)</f>
        <v>42.163372618661462</v>
      </c>
      <c r="CK56" s="22">
        <f>VLOOKUP(CK$7,'Sun Curve Sum'!$A$7:$AG$161,18)</f>
        <v>40.615577324614712</v>
      </c>
      <c r="CL56" s="22">
        <f>VLOOKUP(CL$7,'Sun Curve Sum'!$A$7:$AG$161,18)</f>
        <v>38.209704611732256</v>
      </c>
      <c r="CM56" s="22">
        <f>VLOOKUP(CM$7,'Sun Curve Sum'!$A$7:$AG$161,18)</f>
        <v>38.251859744940482</v>
      </c>
      <c r="CN56" s="22">
        <f>VLOOKUP(CN$7,'Sun Curve Sum'!$A$7:$AG$161,18)</f>
        <v>38.705471290144452</v>
      </c>
      <c r="CO56" s="22">
        <f>VLOOKUP(CO$7,'Sun Curve Sum'!$A$7:$AG$161,18)</f>
        <v>39.181874493316975</v>
      </c>
      <c r="CP56" s="22">
        <f>VLOOKUP(CP$7,'Sun Curve Sum'!$A$7:$AG$161,18)</f>
        <v>39.600762664022128</v>
      </c>
      <c r="CQ56" s="22">
        <f>VLOOKUP(CQ$7,'Sun Curve Sum'!$A$7:$AG$161,18)</f>
        <v>39.402085040996042</v>
      </c>
      <c r="CR56" s="22">
        <f>VLOOKUP(CR$7,'Sun Curve Sum'!$A$7:$AG$161,18)</f>
        <v>39.546412416994336</v>
      </c>
      <c r="CS56" s="22">
        <f>VLOOKUP(CS$7,'Sun Curve Sum'!$A$7:$AG$161,18)</f>
        <v>41.770693468426551</v>
      </c>
      <c r="CT56" s="22">
        <f>VLOOKUP(CT$7,'Sun Curve Sum'!$A$7:$AG$161,18)</f>
        <v>43.594495661029399</v>
      </c>
      <c r="CU56" s="22">
        <f>VLOOKUP(CU$7,'Sun Curve Sum'!$A$7:$AG$161,18)</f>
        <v>44.103438239065646</v>
      </c>
      <c r="CV56" s="22">
        <f>VLOOKUP(CV$7,'Sun Curve Sum'!$A$7:$AG$161,18)</f>
        <v>43.13819017914502</v>
      </c>
      <c r="CW56" s="22">
        <f>VLOOKUP(CW$7,'Sun Curve Sum'!$A$7:$AG$161,18)</f>
        <v>41.59075567222709</v>
      </c>
      <c r="CX56" s="22">
        <f>VLOOKUP(CX$7,'Sun Curve Sum'!$A$7:$AG$161,18)</f>
        <v>39.072289464695437</v>
      </c>
      <c r="CY56" s="22">
        <f>VLOOKUP(CY$7,'Sun Curve Sum'!$A$7:$AG$161,18)</f>
        <v>39.11294266141703</v>
      </c>
      <c r="CZ56" s="22">
        <f>VLOOKUP(CZ$7,'Sun Curve Sum'!$A$7:$AG$161,18)</f>
        <v>39.564417825866862</v>
      </c>
      <c r="DA56" s="22">
        <f>VLOOKUP(DA$7,'Sun Curve Sum'!$A$7:$AG$161,18)</f>
        <v>40.038666196567853</v>
      </c>
      <c r="DB56" s="22">
        <f>VLOOKUP(DB$7,'Sun Curve Sum'!$A$7:$AG$161,18)</f>
        <v>40.455399463977308</v>
      </c>
      <c r="DC56" s="22">
        <f>VLOOKUP(DC$7,'Sun Curve Sum'!$A$7:$AG$161,18)</f>
        <v>40.255472198275434</v>
      </c>
      <c r="DD56" s="22">
        <f>VLOOKUP(DD$7,'Sun Curve Sum'!$A$7:$AG$161,18)</f>
        <v>40.398078830772697</v>
      </c>
      <c r="DE56" s="22">
        <f>VLOOKUP(DE$7,'Sun Curve Sum'!$A$7:$AG$161,18)</f>
        <v>41.692918319516409</v>
      </c>
      <c r="DF56" s="22">
        <f>VLOOKUP(DF$7,'Sun Curve Sum'!$A$7:$AG$161,18)</f>
        <v>43.519678107218979</v>
      </c>
      <c r="DG56" s="22">
        <f>VLOOKUP(DG$7,'Sun Curve Sum'!$A$7:$AG$161,18)</f>
        <v>44.078312337159275</v>
      </c>
      <c r="DH56" s="22">
        <f>VLOOKUP(DH$7,'Sun Curve Sum'!$A$7:$AG$161,18)</f>
        <v>43.135965603971101</v>
      </c>
      <c r="DI56" s="22">
        <f>VLOOKUP(DI$7,'Sun Curve Sum'!$A$7:$AG$161,18)</f>
        <v>41.608995580706789</v>
      </c>
      <c r="DJ56" s="22">
        <f>VLOOKUP(DJ$7,'Sun Curve Sum'!$A$7:$AG$161,18)</f>
        <v>39.454210559332807</v>
      </c>
      <c r="DK56" s="22">
        <f>VLOOKUP(DK$7,'Sun Curve Sum'!$A$7:$AG$161,18)</f>
        <v>39.515718260941298</v>
      </c>
      <c r="DL56" s="22">
        <f>VLOOKUP(DL$7,'Sun Curve Sum'!$A$7:$AG$161,18)</f>
        <v>39.989963937859372</v>
      </c>
      <c r="DM56" s="22">
        <f>VLOOKUP(DM$7,'Sun Curve Sum'!$A$7:$AG$161,18)</f>
        <v>40.487306913640595</v>
      </c>
      <c r="DN56" s="22">
        <f>VLOOKUP(DN$7,'Sun Curve Sum'!$A$7:$AG$161,18)</f>
        <v>40.928771413364039</v>
      </c>
      <c r="DO56" s="22">
        <f>VLOOKUP(DO$7,'Sun Curve Sum'!$A$7:$AG$161,18)</f>
        <v>40.752509005508088</v>
      </c>
      <c r="DP56" s="22">
        <f>VLOOKUP(DP$7,'Sun Curve Sum'!$A$7:$AG$161,18)</f>
        <v>40.919624176097116</v>
      </c>
      <c r="DQ56" s="22">
        <f>VLOOKUP(DQ$7,'Sun Curve Sum'!$A$7:$AG$161,18)</f>
        <v>43.185833586483447</v>
      </c>
      <c r="DR56" s="22">
        <f>VLOOKUP(DR$7,'Sun Curve Sum'!$A$7:$AG$161,18)</f>
        <v>45.040982535458994</v>
      </c>
      <c r="DS56" s="22">
        <f>VLOOKUP(DS$7,'Sun Curve Sum'!$A$7:$AG$161,18)</f>
        <v>45.636738315273696</v>
      </c>
      <c r="DT56" s="22">
        <f>VLOOKUP(DT$7,'Sun Curve Sum'!$A$7:$AG$161,18)</f>
        <v>44.695068152831453</v>
      </c>
      <c r="DU56" s="22">
        <f>VLOOKUP(DU$7,'Sun Curve Sum'!$A$7:$AG$161,18)</f>
        <v>43.164906696866211</v>
      </c>
      <c r="DV56" s="22">
        <f>VLOOKUP(DV$7,'Sun Curve Sum'!$A$7:$AG$161,18)</f>
        <v>39.797023893458963</v>
      </c>
      <c r="DW56" s="22">
        <f>VLOOKUP(DW$7,'Sun Curve Sum'!$A$7:$AG$161,18)</f>
        <v>39.863252671391692</v>
      </c>
      <c r="DX56" s="22">
        <f>VLOOKUP(DX$7,'Sun Curve Sum'!$A$7:$AG$161,18)</f>
        <v>40.344735665563093</v>
      </c>
      <c r="DY56" s="22">
        <f>VLOOKUP(DY$7,'Sun Curve Sum'!$A$7:$AG$161,18)</f>
        <v>40.849408691527792</v>
      </c>
      <c r="DZ56" s="22">
        <f>VLOOKUP(DZ$7,'Sun Curve Sum'!$A$7:$AG$161,18)</f>
        <v>41.298133064193351</v>
      </c>
      <c r="EA56" s="22">
        <f>VLOOKUP(EA$7,'Sun Curve Sum'!$A$7:$AG$161,18)</f>
        <v>41.12549868678277</v>
      </c>
      <c r="EB56" s="22">
        <f>VLOOKUP(EB$7,'Sun Curve Sum'!$A$7:$AG$161,18)</f>
        <v>41.298165146291268</v>
      </c>
      <c r="EC56" s="22">
        <f>VLOOKUP(EC$7,'Sun Curve Sum'!$A$7:$AG$161,18)</f>
        <v>43.225646780032534</v>
      </c>
      <c r="ED56" s="22">
        <f>VLOOKUP(ED$7,'Sun Curve Sum'!$A$7:$AG$161,18)</f>
        <v>45.097206125887553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8877.7473698982321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9464.1261834418983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9382.7778289639464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9091.7648413579282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8894.1471301531183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8512.5731489413411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9043.2450769912557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/>
  </sheetViews>
  <sheetFormatPr defaultColWidth="9.125" defaultRowHeight="10.199999999999999" x14ac:dyDescent="0.2"/>
  <cols>
    <col min="1" max="1" width="30.875" style="152" customWidth="1"/>
    <col min="2" max="11" width="9.125" style="152" hidden="1" customWidth="1"/>
    <col min="12" max="27" width="9.125" style="152"/>
    <col min="28" max="28" width="11.375" style="152" customWidth="1"/>
    <col min="29" max="16384" width="9.125" style="152"/>
  </cols>
  <sheetData>
    <row r="1" spans="1:28" ht="45.75" customHeight="1" x14ac:dyDescent="0.25">
      <c r="A1" s="285">
        <f>+'Power Price PRINT'!A6</f>
        <v>37214</v>
      </c>
    </row>
    <row r="2" spans="1:28" ht="13.8" thickBot="1" x14ac:dyDescent="0.3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8" thickBot="1" x14ac:dyDescent="0.3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3.2" x14ac:dyDescent="0.25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25.000116279069768</v>
      </c>
      <c r="N4" s="211">
        <f>AVERAGE(P2Sun!S5:V5)</f>
        <v>10.527372819767443</v>
      </c>
      <c r="O4" s="166">
        <f>P2Sun!W5</f>
        <v>27.000219512195127</v>
      </c>
      <c r="P4" s="168">
        <f>P2Sun!X5</f>
        <v>25.000222222222224</v>
      </c>
      <c r="Q4" s="168">
        <f>P2Sun!Y5</f>
        <v>24.000097560975611</v>
      </c>
      <c r="R4" s="208">
        <f>AVERAGE(P2Sun!Z5:AB5)</f>
        <v>18.999796427043222</v>
      </c>
      <c r="S4" s="208">
        <f>AVERAGE(P2Sun!AC5:AE5)</f>
        <v>30.999907233687722</v>
      </c>
      <c r="T4" s="208">
        <f>AVERAGE(P2Sun!AF5:AH5)</f>
        <v>26.999979477241101</v>
      </c>
      <c r="U4" s="209">
        <f>AVERAGE(P2Sun!W5:AH5)</f>
        <v>25.583299059109095</v>
      </c>
      <c r="V4" s="231">
        <f>AVERAGE(P2Sun!AI5:AT5)</f>
        <v>27.208404439086564</v>
      </c>
      <c r="W4" s="167">
        <f>AVERAGE(P2Sun!AU5:BF5)</f>
        <v>27.231643951770526</v>
      </c>
      <c r="X4" s="167">
        <f>AVERAGE(P2Sun!BG5:BI5,P2Sun!BS5:BU5,P2Sun!CE5:CG5,P2Sun!CQ5:CS5,P2Sun!DC5:DE5,P2Sun!DO5:DQ5,P2Sun!EA5:EC5,P2Sun!EM5:EO5,P2Sun!EY5:FA5,P2Sun!FK5:FM5)</f>
        <v>29.073047303702317</v>
      </c>
      <c r="Y4" s="208">
        <f>AVERAGE(P2Sun!BJ5:BL5,P2Sun!BV5:BX5,P2Sun!CH5:CJ5,P2Sun!CT5:CV5,P2Sun!DF5:DH5,P2Sun!DR5:DT5,P2Sun!ED5:EF5,P2Sun!EP5:ER5,P2Sun!FB5:FD5,P2Sun!FN5:FP5)</f>
        <v>24.989338562781747</v>
      </c>
      <c r="Z4" s="208">
        <f>AVERAGE(P2Sun!BM5:BO5,P2Sun!BY5:CA5,P2Sun!CK5:CM5,P2Sun!CW5:CY5,P2Sun!DI5:DK5,P2Sun!DU5:DW5,P2Sun!EG5:EI5,P2Sun!ES5:EU5,P2Sun!FE5:FG5,P2Sun!FQ5:FS5)</f>
        <v>32.370984139796683</v>
      </c>
      <c r="AA4" s="208">
        <f>AVERAGE(P2Sun!BP5:BR5,P2Sun!CB5:CD5,P2Sun!CN5:CP5,P2Sun!CZ5:DB5,P2Sun!DL5:DN5,P2Sun!DX5:DZ5,P2Sun!EJ5:EL5,P2Sun!EV5:EX5,P2Sun!FH5:FJ5,P2Sun!FT5:FV5)</f>
        <v>29.273954467726924</v>
      </c>
      <c r="AB4" s="209">
        <f>AVERAGE(P2Sun!BG5:FV5)</f>
        <v>28.926831118501909</v>
      </c>
    </row>
    <row r="5" spans="1:28" ht="13.2" x14ac:dyDescent="0.25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24.999813953488371</v>
      </c>
      <c r="N5" s="211">
        <f>AVERAGE(P2Sun!S7:V7)</f>
        <v>10.749953488372093</v>
      </c>
      <c r="O5" s="166">
        <f>P2Sun!W7</f>
        <v>26.499682926829266</v>
      </c>
      <c r="P5" s="168">
        <f>P2Sun!X7</f>
        <v>24.49977777777778</v>
      </c>
      <c r="Q5" s="168">
        <f>P2Sun!Y7</f>
        <v>24.499878048780491</v>
      </c>
      <c r="R5" s="168">
        <f>AVERAGE(P2Sun!Z7:AB7)</f>
        <v>20.333209349593499</v>
      </c>
      <c r="S5" s="168">
        <f>AVERAGE(P2Sun!AC7:AE7)</f>
        <v>32.49983114446529</v>
      </c>
      <c r="T5" s="168">
        <f>AVERAGE(P2Sun!AF7:AH7)</f>
        <v>26.833577817531307</v>
      </c>
      <c r="U5" s="211">
        <f>AVERAGE(P2Sun!W7:AH7)</f>
        <v>26.208266140679815</v>
      </c>
      <c r="V5" s="210">
        <f>AVERAGE(P2Sun!AI7:AT7)</f>
        <v>28.779198635546155</v>
      </c>
      <c r="W5" s="166">
        <f>AVERAGE(P2Sun!AU7:BF7)</f>
        <v>28.800833258189471</v>
      </c>
      <c r="X5" s="166">
        <f>AVERAGE(P2Sun!BG7:BI7,P2Sun!BS7:BU7,P2Sun!CE7:CG7,P2Sun!CQ7:CS7,P2Sun!DC7:DE7,P2Sun!DO7:DQ7,P2Sun!EA7:EC7,P2Sun!EM7:EO7,P2Sun!EY7:FA7,P2Sun!FK7:FM7)</f>
        <v>31.300354889389148</v>
      </c>
      <c r="Y5" s="168">
        <f>AVERAGE(P2Sun!BJ7:BL7,P2Sun!BV7:BX7,P2Sun!CH7:CJ7,P2Sun!CT7:CV7,P2Sun!DF7:DH7,P2Sun!DR7:DT7,P2Sun!ED7:EF7,P2Sun!EP7:ER7,P2Sun!FB7:FD7,P2Sun!FN7:FP7)</f>
        <v>28.964996613627097</v>
      </c>
      <c r="Z5" s="168">
        <f>AVERAGE(P2Sun!BM7:BO7,P2Sun!BY7:CA7,P2Sun!CK7:CM7,P2Sun!CW7:CY7,P2Sun!DI7:DK7,P2Sun!DU7:DW7,P2Sun!EG7:EI7,P2Sun!ES7:EU7,P2Sun!FE7:FG7,P2Sun!FQ7:FS7)</f>
        <v>36.247676131763555</v>
      </c>
      <c r="AA5" s="168">
        <f>AVERAGE(P2Sun!BP7:BR7,P2Sun!CB7:CD7,P2Sun!CN7:CP7,P2Sun!CZ7:DB7,P2Sun!DL7:DN7,P2Sun!DX7:DZ7,P2Sun!EJ7:EL7,P2Sun!EV7:EX7,P2Sun!FH7:FJ7,P2Sun!FT7:FV7)</f>
        <v>33.077971656946445</v>
      </c>
      <c r="AB5" s="211">
        <f>AVERAGE(P2Sun!BG7:FV7)</f>
        <v>32.397749822931573</v>
      </c>
    </row>
    <row r="6" spans="1:28" ht="13.2" x14ac:dyDescent="0.25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18.702500000000001</v>
      </c>
      <c r="M6" s="168">
        <f>P2Sun!V9</f>
        <v>26.405465116279068</v>
      </c>
      <c r="N6" s="211">
        <f>AVERAGE(P2Sun!S9:V9)</f>
        <v>11.276991279069767</v>
      </c>
      <c r="O6" s="166">
        <f>P2Sun!W9</f>
        <v>27.250292682926833</v>
      </c>
      <c r="P6" s="168">
        <f>P2Sun!X9</f>
        <v>26.749666666666673</v>
      </c>
      <c r="Q6" s="168">
        <f>P2Sun!Y9</f>
        <v>26.249707317073174</v>
      </c>
      <c r="R6" s="168">
        <f>AVERAGE(P2Sun!Z9:AB9)</f>
        <v>26.000124518613614</v>
      </c>
      <c r="S6" s="168">
        <f>AVERAGE(P2Sun!AC9:AE9)</f>
        <v>32.250052115905781</v>
      </c>
      <c r="T6" s="168">
        <f>AVERAGE(P2Sun!AF9:AH9)</f>
        <v>28.750076624925459</v>
      </c>
      <c r="U6" s="211">
        <f>AVERAGE(P2Sun!W9:AH9)</f>
        <v>28.437535537083438</v>
      </c>
      <c r="V6" s="210">
        <f>AVERAGE(P2Sun!AI9:AT9)</f>
        <v>29.250188172869898</v>
      </c>
      <c r="W6" s="166">
        <f>AVERAGE(P2Sun!AU9:BF9)</f>
        <v>29.399259564719923</v>
      </c>
      <c r="X6" s="166">
        <f>AVERAGE(P2Sun!BG9:BI9,P2Sun!BS9:BU9,P2Sun!CE9:CG9,P2Sun!CQ9:CS9,P2Sun!DC9:DE9,P2Sun!DO9:DQ9,P2Sun!EA9:EC9,P2Sun!EM9:EO9,P2Sun!EY9:FA9,P2Sun!FK9:FM9)</f>
        <v>29.316057421988507</v>
      </c>
      <c r="Y6" s="168">
        <f>AVERAGE(P2Sun!BJ9:BL9,P2Sun!BV9:BX9,P2Sun!CH9:CJ9,P2Sun!CT9:CV9,P2Sun!DF9:DH9,P2Sun!DR9:DT9,P2Sun!ED9:EF9,P2Sun!EP9:ER9,P2Sun!FB9:FD9,P2Sun!FN9:FP9)</f>
        <v>27.765757718104116</v>
      </c>
      <c r="Z6" s="168">
        <f>AVERAGE(P2Sun!BM9:BO9,P2Sun!BY9:CA9,P2Sun!CK9:CM9,P2Sun!CW9:CY9,P2Sun!DI9:DK9,P2Sun!DU9:DW9,P2Sun!EG9:EI9,P2Sun!ES9:EU9,P2Sun!FE9:FG9,P2Sun!FQ9:FS9)</f>
        <v>34.264381049167632</v>
      </c>
      <c r="AA6" s="168">
        <f>AVERAGE(P2Sun!BP9:BR9,P2Sun!CB9:CD9,P2Sun!CN9:CP9,P2Sun!CZ9:DB9,P2Sun!DL9:DN9,P2Sun!DX9:DZ9,P2Sun!EJ9:EL9,P2Sun!EV9:EX9,P2Sun!FH9:FJ9,P2Sun!FT9:FV9)</f>
        <v>30.119094768290264</v>
      </c>
      <c r="AB6" s="211">
        <f>AVERAGE(P2Sun!BG9:FV9)</f>
        <v>30.36632273938762</v>
      </c>
    </row>
    <row r="7" spans="1:28" ht="13.2" x14ac:dyDescent="0.25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21.499860465116278</v>
      </c>
      <c r="N7" s="211">
        <f>AVERAGE(P2Sun!S11:V11)</f>
        <v>10.418714973227914</v>
      </c>
      <c r="O7" s="166">
        <f>P2Sun!W11</f>
        <v>23.749902439024392</v>
      </c>
      <c r="P7" s="168">
        <f>P2Sun!X11</f>
        <v>23.49988888888889</v>
      </c>
      <c r="Q7" s="168">
        <f>P2Sun!Y11</f>
        <v>23.249853658536587</v>
      </c>
      <c r="R7" s="168">
        <f>AVERAGE(P2Sun!Z11:AB11)</f>
        <v>24.250090286692341</v>
      </c>
      <c r="S7" s="168">
        <f>AVERAGE(P2Sun!AC11:AE11)</f>
        <v>31.583327377229818</v>
      </c>
      <c r="T7" s="168">
        <f>AVERAGE(P2Sun!AF11:AH11)</f>
        <v>26.500165424368912</v>
      </c>
      <c r="U7" s="211">
        <f>AVERAGE(P2Sun!W11:AH11)</f>
        <v>26.458366187610256</v>
      </c>
      <c r="V7" s="210">
        <f>AVERAGE(P2Sun!AI11:AT11)</f>
        <v>28.041711051752532</v>
      </c>
      <c r="W7" s="166">
        <f>AVERAGE(P2Sun!AU11:BF11)</f>
        <v>28.294126415741019</v>
      </c>
      <c r="X7" s="166">
        <f>AVERAGE(P2Sun!BG11:BI11,P2Sun!BS11:BU11,P2Sun!CE11:CG11,P2Sun!CQ11:CS11,P2Sun!DC11:DE11,P2Sun!DO11:DQ11,P2Sun!EA11:EC11,P2Sun!EM11:EO11,P2Sun!EY11:FA11,P2Sun!FK11:FM11)</f>
        <v>28.122001744267937</v>
      </c>
      <c r="Y7" s="168">
        <f>AVERAGE(P2Sun!BJ11:BL11,P2Sun!BV11:BX11,P2Sun!CH11:CJ11,P2Sun!CT11:CV11,P2Sun!DF11:DH11,P2Sun!DR11:DT11,P2Sun!ED11:EF11,P2Sun!EP11:ER11,P2Sun!FB11:FD11,P2Sun!FN11:FP11)</f>
        <v>27.937055610203902</v>
      </c>
      <c r="Z7" s="168">
        <f>AVERAGE(P2Sun!BM11:BO11,P2Sun!BY11:CA11,P2Sun!CK11:CM11,P2Sun!CW11:CY11,P2Sun!DI11:DK11,P2Sun!DU11:DW11,P2Sun!EG11:EI11,P2Sun!ES11:EU11,P2Sun!FE11:FG11,P2Sun!FQ11:FS11)</f>
        <v>34.823100504883655</v>
      </c>
      <c r="AA7" s="168">
        <f>AVERAGE(P2Sun!BP11:BR11,P2Sun!CB11:CD11,P2Sun!CN11:CP11,P2Sun!CZ11:DB11,P2Sun!DL11:DN11,P2Sun!DX11:DZ11,P2Sun!EJ11:EL11,P2Sun!EV11:EX11,P2Sun!FH11:FJ11,P2Sun!FT11:FV11)</f>
        <v>28.096729265193435</v>
      </c>
      <c r="AB7" s="211">
        <f>AVERAGE(P2Sun!BG11:FV11)</f>
        <v>29.744721781137237</v>
      </c>
    </row>
    <row r="8" spans="1:28" ht="13.2" x14ac:dyDescent="0.25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16.78125</v>
      </c>
      <c r="M8" s="168">
        <f>P2Sun!V13</f>
        <v>21.405348837209299</v>
      </c>
      <c r="N8" s="211">
        <f>AVERAGE(P2Sun!S13:V13)</f>
        <v>9.5466497093023257</v>
      </c>
      <c r="O8" s="166">
        <f>P2Sun!W13</f>
        <v>23.749902439024392</v>
      </c>
      <c r="P8" s="168">
        <f>P2Sun!X13</f>
        <v>23.49988888888889</v>
      </c>
      <c r="Q8" s="168">
        <f>P2Sun!Y13</f>
        <v>23.249853658536587</v>
      </c>
      <c r="R8" s="168">
        <f>AVERAGE(P2Sun!Z13:AB13)</f>
        <v>24.250181750106975</v>
      </c>
      <c r="S8" s="168">
        <f>AVERAGE(P2Sun!AC13:AE13)</f>
        <v>32.249962982816648</v>
      </c>
      <c r="T8" s="168">
        <f>AVERAGE(P2Sun!AF13:AH13)</f>
        <v>26.500165424368912</v>
      </c>
      <c r="U8" s="211">
        <f>AVERAGE(P2Sun!W13:AH13)</f>
        <v>26.625047954860623</v>
      </c>
      <c r="V8" s="210">
        <f>AVERAGE(P2Sun!AI13:AT13)</f>
        <v>28.250044171136356</v>
      </c>
      <c r="W8" s="166">
        <f>AVERAGE(P2Sun!AU13:BF13)</f>
        <v>28.400912128532241</v>
      </c>
      <c r="X8" s="166">
        <f>AVERAGE(P2Sun!BG13:BI13,P2Sun!BS13:BU13,P2Sun!CE13:CG13,P2Sun!CQ13:CS13,P2Sun!DC13:DE13,P2Sun!DO13:DQ13,P2Sun!EA13:EC13,P2Sun!EM13:EO13,P2Sun!EY13:FA13,P2Sun!FK13:FM13)</f>
        <v>27.535126182227426</v>
      </c>
      <c r="Y8" s="168">
        <f>AVERAGE(P2Sun!BJ13:BL13,P2Sun!BV13:BX13,P2Sun!CH13:CJ13,P2Sun!CT13:CV13,P2Sun!DF13:DH13,P2Sun!DR13:DT13,P2Sun!ED13:EF13,P2Sun!EP13:ER13,P2Sun!FB13:FD13,P2Sun!FN13:FP13)</f>
        <v>27.543379534236905</v>
      </c>
      <c r="Z8" s="168">
        <f>AVERAGE(P2Sun!BM13:BO13,P2Sun!BY13:CA13,P2Sun!CK13:CM13,P2Sun!CW13:CY13,P2Sun!DI13:DK13,P2Sun!DU13:DW13,P2Sun!EG13:EI13,P2Sun!ES13:EU13,P2Sun!FE13:FG13,P2Sun!FQ13:FS13)</f>
        <v>34.827749271277661</v>
      </c>
      <c r="AA8" s="168">
        <f>AVERAGE(P2Sun!BP13:BR13,P2Sun!CB13:CD13,P2Sun!CN13:CP13,P2Sun!CZ13:DB13,P2Sun!DL13:DN13,P2Sun!DX13:DZ13,P2Sun!EJ13:EL13,P2Sun!EV13:EX13,P2Sun!FH13:FJ13,P2Sun!FT13:FV13)</f>
        <v>27.559049247764904</v>
      </c>
      <c r="AB8" s="211">
        <f>AVERAGE(P2Sun!BG13:FV13)</f>
        <v>29.36632605887673</v>
      </c>
    </row>
    <row r="9" spans="1:28" ht="13.2" x14ac:dyDescent="0.25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14.8575</v>
      </c>
      <c r="M9" s="168">
        <f>P2Sun!V15</f>
        <v>18.500139534883719</v>
      </c>
      <c r="N9" s="211">
        <f>AVERAGE(P2Sun!S15:V15)</f>
        <v>8.3394098837209292</v>
      </c>
      <c r="O9" s="166">
        <f>P2Sun!W15</f>
        <v>20.999926829268293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32.666637273295812</v>
      </c>
      <c r="T9" s="168">
        <f>AVERAGE(P2Sun!AF15:AH15)</f>
        <v>24.83362030411449</v>
      </c>
      <c r="U9" s="211">
        <f>AVERAGE(P2Sun!W15:AH15)</f>
        <v>24.958351403160162</v>
      </c>
      <c r="V9" s="210">
        <f>AVERAGE(P2Sun!AI15:AT15)</f>
        <v>26.624926505829666</v>
      </c>
      <c r="W9" s="166">
        <f>AVERAGE(P2Sun!AU15:BF15)</f>
        <v>26.877534688318175</v>
      </c>
      <c r="X9" s="166">
        <f>AVERAGE(P2Sun!BG15:BI15,P2Sun!BS15:BU15,P2Sun!CE15:CG15,P2Sun!CQ15:CS15,P2Sun!DC15:DE15,P2Sun!DO15:DQ15,P2Sun!EA15:EC15,P2Sun!EM15:EO15,P2Sun!EY15:FA15,P2Sun!FK15:FM15)</f>
        <v>27.108231035691219</v>
      </c>
      <c r="Y9" s="168">
        <f>AVERAGE(P2Sun!BJ15:BL15,P2Sun!BV15:BX15,P2Sun!CH15:CJ15,P2Sun!CT15:CV15,P2Sun!DF15:DH15,P2Sun!DR15:DT15,P2Sun!ED15:EF15,P2Sun!EP15:ER15,P2Sun!FB15:FD15,P2Sun!FN15:FP15)</f>
        <v>26.95501103158492</v>
      </c>
      <c r="Z9" s="168">
        <f>AVERAGE(P2Sun!BM15:BO15,P2Sun!BY15:CA15,P2Sun!CK15:CM15,P2Sun!CW15:CY15,P2Sun!DI15:DK15,P2Sun!DU15:DW15,P2Sun!EG15:EI15,P2Sun!ES15:EU15,P2Sun!FE15:FG15,P2Sun!FQ15:FS15)</f>
        <v>31.582429708750002</v>
      </c>
      <c r="AA9" s="168">
        <f>AVERAGE(P2Sun!BP15:BR15,P2Sun!CB15:CD15,P2Sun!CN15:CP15,P2Sun!CZ15:DB15,P2Sun!DL15:DN15,P2Sun!DX15:DZ15,P2Sun!EJ15:EL15,P2Sun!EV15:EX15,P2Sun!FH15:FJ15,P2Sun!FT15:FV15)</f>
        <v>27.373633723804403</v>
      </c>
      <c r="AB9" s="211">
        <f>AVERAGE(P2Sun!BG15:FV15)</f>
        <v>28.254826374957645</v>
      </c>
    </row>
    <row r="10" spans="1:28" ht="13.8" thickBot="1" x14ac:dyDescent="0.3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15.2325</v>
      </c>
      <c r="M10" s="178">
        <f>P2Sun!V17</f>
        <v>18.860604651162792</v>
      </c>
      <c r="N10" s="212">
        <f>AVERAGE(P2Sun!S17:V17)</f>
        <v>8.5232761627906974</v>
      </c>
      <c r="O10" s="177">
        <f>P2Sun!W17</f>
        <v>21.567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35.706870752553677</v>
      </c>
      <c r="T10" s="178">
        <f>AVERAGE(P2Sun!AF17:AH17)</f>
        <v>25.655126962830451</v>
      </c>
      <c r="U10" s="212">
        <f>AVERAGE(P2Sun!W17:AH17)</f>
        <v>26.36812265930531</v>
      </c>
      <c r="V10" s="213">
        <f>AVERAGE(P2Sun!AI17:AT17)</f>
        <v>27.888224572434055</v>
      </c>
      <c r="W10" s="177">
        <f>AVERAGE(P2Sun!AU17:BF17)</f>
        <v>28.143392658855916</v>
      </c>
      <c r="X10" s="177">
        <f>AVERAGE(P2Sun!BG17:BI17,P2Sun!BS17:BU17,P2Sun!CE17:CG17,P2Sun!CQ17:CS17,P2Sun!DC17:DE17,P2Sun!DO17:DQ17,P2Sun!EA17:EC17,P2Sun!EM17:EO17,P2Sun!EY17:FA17,P2Sun!FK17:FM17)</f>
        <v>28.011475637376538</v>
      </c>
      <c r="Y10" s="178">
        <f>AVERAGE(P2Sun!BJ17:BL17,P2Sun!BV17:BX17,P2Sun!CH17:CJ17,P2Sun!CT17:CV17,P2Sun!DF17:DH17,P2Sun!DR17:DT17,P2Sun!ED17:EF17,P2Sun!EP17:ER17,P2Sun!FB17:FD17,P2Sun!FN17:FP17)</f>
        <v>28.014718876068507</v>
      </c>
      <c r="Z10" s="178">
        <f>AVERAGE(P2Sun!BM17:BO17,P2Sun!BY17:CA17,P2Sun!CK17:CM17,P2Sun!CW17:CY17,P2Sun!DI17:DK17,P2Sun!DU17:DW17,P2Sun!EG17:EI17,P2Sun!ES17:EU17,P2Sun!FE17:FG17,P2Sun!FQ17:FS17)</f>
        <v>33.295373971048498</v>
      </c>
      <c r="AA10" s="178">
        <f>AVERAGE(P2Sun!BP17:BR17,P2Sun!CB17:CD17,P2Sun!CN17:CP17,P2Sun!CZ17:DB17,P2Sun!DL17:DN17,P2Sun!DX17:DZ17,P2Sun!EJ17:EL17,P2Sun!EV17:EX17,P2Sun!FH17:FJ17,P2Sun!FT17:FV17)</f>
        <v>28.229581489642271</v>
      </c>
      <c r="AB10" s="212">
        <f>AVERAGE(P2Sun!BG17:FV17)</f>
        <v>29.387787493533942</v>
      </c>
    </row>
    <row r="14" spans="1:28" ht="14.4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4.4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3.2" x14ac:dyDescent="0.25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0</v>
      </c>
      <c r="M16" s="189">
        <f t="shared" si="0"/>
        <v>-0.99993023255813895</v>
      </c>
      <c r="N16" s="200">
        <f t="shared" si="0"/>
        <v>-0.24998255813953385</v>
      </c>
      <c r="O16" s="187">
        <f t="shared" ref="O16:Q22" si="1">O4-O27</f>
        <v>-1.0000243902438974</v>
      </c>
      <c r="P16" s="189">
        <f t="shared" si="1"/>
        <v>-0.99988888888888994</v>
      </c>
      <c r="Q16" s="189">
        <f t="shared" si="1"/>
        <v>7.3170731706539982E-5</v>
      </c>
      <c r="R16" s="194">
        <f t="shared" si="0"/>
        <v>8.1300813015161566E-6</v>
      </c>
      <c r="S16" s="194">
        <f t="shared" si="0"/>
        <v>-0.33357619345423828</v>
      </c>
      <c r="T16" s="189">
        <f t="shared" si="0"/>
        <v>0</v>
      </c>
      <c r="U16" s="198">
        <f t="shared" si="0"/>
        <v>-0.25004535820998797</v>
      </c>
      <c r="V16" s="194">
        <f t="shared" si="0"/>
        <v>-0.20837188669505835</v>
      </c>
      <c r="W16" s="197">
        <f t="shared" si="0"/>
        <v>-0.20923626328062639</v>
      </c>
      <c r="X16" s="188">
        <f t="shared" si="0"/>
        <v>-0.27472728888407616</v>
      </c>
      <c r="Y16" s="194">
        <f t="shared" si="0"/>
        <v>-9.6380483451252275E-2</v>
      </c>
      <c r="Z16" s="194">
        <f t="shared" si="0"/>
        <v>-0.36568485743788415</v>
      </c>
      <c r="AA16" s="194">
        <f t="shared" si="0"/>
        <v>-9.3822620510668031E-2</v>
      </c>
      <c r="AB16" s="198">
        <f t="shared" si="0"/>
        <v>-0.20765381257098525</v>
      </c>
    </row>
    <row r="17" spans="1:28" ht="13.2" x14ac:dyDescent="0.25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0</v>
      </c>
      <c r="M17" s="189">
        <f t="shared" si="2"/>
        <v>-0.99993023255813895</v>
      </c>
      <c r="N17" s="200">
        <f t="shared" si="2"/>
        <v>-0.24998255813953563</v>
      </c>
      <c r="O17" s="187">
        <f t="shared" si="1"/>
        <v>-1.0007804878048852</v>
      </c>
      <c r="P17" s="189">
        <f t="shared" si="1"/>
        <v>-1.000666666666671</v>
      </c>
      <c r="Q17" s="189">
        <f t="shared" si="1"/>
        <v>7.3170731710092696E-5</v>
      </c>
      <c r="R17" s="189">
        <f t="shared" si="2"/>
        <v>8.1300812979634429E-6</v>
      </c>
      <c r="S17" s="189">
        <f t="shared" si="2"/>
        <v>-0.33357619345424183</v>
      </c>
      <c r="T17" s="189">
        <f t="shared" si="2"/>
        <v>0</v>
      </c>
      <c r="U17" s="200">
        <f t="shared" si="2"/>
        <v>-0.25017318115489218</v>
      </c>
      <c r="V17" s="189">
        <f t="shared" si="2"/>
        <v>-0.20825183491418642</v>
      </c>
      <c r="W17" s="199">
        <f t="shared" si="2"/>
        <v>-0.20665439525264517</v>
      </c>
      <c r="X17" s="187">
        <f t="shared" si="2"/>
        <v>-0.27939739443182887</v>
      </c>
      <c r="Y17" s="189">
        <f t="shared" si="2"/>
        <v>-9.3056832203874507E-2</v>
      </c>
      <c r="Z17" s="189">
        <f t="shared" si="2"/>
        <v>-0.37101842269566276</v>
      </c>
      <c r="AA17" s="189">
        <f t="shared" si="2"/>
        <v>-8.9787095132130901E-2</v>
      </c>
      <c r="AB17" s="200">
        <f t="shared" si="2"/>
        <v>-0.20831493611586893</v>
      </c>
    </row>
    <row r="18" spans="1:28" ht="13.2" x14ac:dyDescent="0.25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-0.375</v>
      </c>
      <c r="M18" s="189">
        <f t="shared" si="3"/>
        <v>-9.4883720930234006E-2</v>
      </c>
      <c r="N18" s="200">
        <f t="shared" si="3"/>
        <v>-0.1174709302325585</v>
      </c>
      <c r="O18" s="187">
        <f t="shared" si="1"/>
        <v>4.1463414634534956E-4</v>
      </c>
      <c r="P18" s="189">
        <f t="shared" si="1"/>
        <v>-6.6666666666392871E-4</v>
      </c>
      <c r="Q18" s="189">
        <f t="shared" si="1"/>
        <v>-4.3902439024634532E-4</v>
      </c>
      <c r="R18" s="189">
        <f t="shared" si="3"/>
        <v>2.7187633719094606E-4</v>
      </c>
      <c r="S18" s="189">
        <f t="shared" si="3"/>
        <v>-0.49995205336668391</v>
      </c>
      <c r="T18" s="189">
        <f t="shared" si="3"/>
        <v>1.0703637447662118E-4</v>
      </c>
      <c r="U18" s="200">
        <f t="shared" si="3"/>
        <v>-0.12495087323963361</v>
      </c>
      <c r="V18" s="189">
        <f t="shared" si="3"/>
        <v>-0.49979361924981447</v>
      </c>
      <c r="W18" s="199">
        <f t="shared" si="3"/>
        <v>-0.60071742844396425</v>
      </c>
      <c r="X18" s="187">
        <f t="shared" si="3"/>
        <v>-0.9652651921130122</v>
      </c>
      <c r="Y18" s="189">
        <f t="shared" si="3"/>
        <v>-0.92558876653132671</v>
      </c>
      <c r="Z18" s="189">
        <f t="shared" si="3"/>
        <v>-0.99562583752512523</v>
      </c>
      <c r="AA18" s="189">
        <f t="shared" si="3"/>
        <v>-0.91961386786072552</v>
      </c>
      <c r="AB18" s="200">
        <f t="shared" si="3"/>
        <v>-0.95152341600755719</v>
      </c>
    </row>
    <row r="19" spans="1:28" ht="13.2" x14ac:dyDescent="0.25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-0.75048837209302377</v>
      </c>
      <c r="N19" s="200">
        <f t="shared" si="4"/>
        <v>-0.18762209302325417</v>
      </c>
      <c r="O19" s="187">
        <f t="shared" si="1"/>
        <v>-1.4634146341307996E-4</v>
      </c>
      <c r="P19" s="189">
        <f t="shared" si="1"/>
        <v>2.2222222222012533E-4</v>
      </c>
      <c r="Q19" s="189">
        <f t="shared" si="1"/>
        <v>-2.9268292682971264E-4</v>
      </c>
      <c r="R19" s="189">
        <f t="shared" si="4"/>
        <v>1.984381685815606E-5</v>
      </c>
      <c r="S19" s="189">
        <f t="shared" si="4"/>
        <v>-0.50014833675809811</v>
      </c>
      <c r="T19" s="189">
        <f t="shared" si="4"/>
        <v>3.3959451401344154E-4</v>
      </c>
      <c r="U19" s="200">
        <f t="shared" si="4"/>
        <v>-0.12496529145414215</v>
      </c>
      <c r="V19" s="189">
        <f t="shared" si="4"/>
        <v>-0.49998000961532085</v>
      </c>
      <c r="W19" s="199">
        <f t="shared" si="4"/>
        <v>-0.50010487834859063</v>
      </c>
      <c r="X19" s="187">
        <f t="shared" si="4"/>
        <v>-0.50173611826845388</v>
      </c>
      <c r="Y19" s="189">
        <f t="shared" si="4"/>
        <v>-0.50230696853449786</v>
      </c>
      <c r="Z19" s="189">
        <f t="shared" si="4"/>
        <v>-0.4949244378494555</v>
      </c>
      <c r="AA19" s="189">
        <f t="shared" si="4"/>
        <v>-0.50157000639588745</v>
      </c>
      <c r="AB19" s="200">
        <f t="shared" si="4"/>
        <v>-0.50013438276205235</v>
      </c>
    </row>
    <row r="20" spans="1:28" ht="13.2" x14ac:dyDescent="0.25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4.8749999999998295E-2</v>
      </c>
      <c r="M20" s="189">
        <f t="shared" si="5"/>
        <v>-0.34432558139535274</v>
      </c>
      <c r="N20" s="200">
        <f t="shared" si="5"/>
        <v>-7.3893895348838612E-2</v>
      </c>
      <c r="O20" s="187">
        <f t="shared" si="1"/>
        <v>-1.4634146341307996E-4</v>
      </c>
      <c r="P20" s="189">
        <f t="shared" si="1"/>
        <v>2.2222222222012533E-4</v>
      </c>
      <c r="Q20" s="189">
        <f t="shared" si="1"/>
        <v>-2.9268292682971264E-4</v>
      </c>
      <c r="R20" s="189">
        <f t="shared" si="5"/>
        <v>2.1876337182646921E-5</v>
      </c>
      <c r="S20" s="189">
        <f t="shared" si="5"/>
        <v>-0.49989630423776532</v>
      </c>
      <c r="T20" s="189">
        <f t="shared" si="5"/>
        <v>2.4557741999586824E-4</v>
      </c>
      <c r="U20" s="200">
        <f t="shared" si="5"/>
        <v>-0.12492527946748311</v>
      </c>
      <c r="V20" s="189">
        <f t="shared" si="5"/>
        <v>-0.50000172549037458</v>
      </c>
      <c r="W20" s="199">
        <f t="shared" si="5"/>
        <v>-0.59994738873796294</v>
      </c>
      <c r="X20" s="187">
        <f t="shared" si="5"/>
        <v>-0.95388494023934811</v>
      </c>
      <c r="Y20" s="189">
        <f t="shared" si="5"/>
        <v>-0.9349363365873522</v>
      </c>
      <c r="Z20" s="189">
        <f t="shared" si="5"/>
        <v>-1.0198482308554517</v>
      </c>
      <c r="AA20" s="189">
        <f t="shared" si="5"/>
        <v>-0.89761547213028337</v>
      </c>
      <c r="AB20" s="200">
        <f t="shared" si="5"/>
        <v>-0.95157124495310086</v>
      </c>
    </row>
    <row r="21" spans="1:28" ht="13.2" x14ac:dyDescent="0.25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0.23249999999999993</v>
      </c>
      <c r="M21" s="189">
        <f t="shared" si="6"/>
        <v>0</v>
      </c>
      <c r="N21" s="200">
        <f t="shared" si="6"/>
        <v>5.8125000000000426E-2</v>
      </c>
      <c r="O21" s="187">
        <f t="shared" si="1"/>
        <v>-2.439024390454847E-5</v>
      </c>
      <c r="P21" s="189">
        <f t="shared" si="1"/>
        <v>0</v>
      </c>
      <c r="Q21" s="189">
        <f t="shared" si="1"/>
        <v>0</v>
      </c>
      <c r="R21" s="189">
        <f t="shared" si="6"/>
        <v>0</v>
      </c>
      <c r="S21" s="189">
        <f t="shared" si="6"/>
        <v>1.6260162601611228E-4</v>
      </c>
      <c r="T21" s="189">
        <f t="shared" si="6"/>
        <v>1.9906579208850417E-4</v>
      </c>
      <c r="U21" s="200">
        <f t="shared" si="6"/>
        <v>8.838433420166325E-5</v>
      </c>
      <c r="V21" s="189">
        <f t="shared" si="6"/>
        <v>-1.1829007713259898E-4</v>
      </c>
      <c r="W21" s="199">
        <f t="shared" si="6"/>
        <v>1.030510705035681E-5</v>
      </c>
      <c r="X21" s="187">
        <f t="shared" si="6"/>
        <v>-4.3811322164728494E-3</v>
      </c>
      <c r="Y21" s="189">
        <f t="shared" si="6"/>
        <v>4.8718293182758998E-5</v>
      </c>
      <c r="Z21" s="189">
        <f t="shared" si="6"/>
        <v>4.8596766244912715E-5</v>
      </c>
      <c r="AA21" s="189">
        <f t="shared" si="6"/>
        <v>-1.0298077008030759E-5</v>
      </c>
      <c r="AB21" s="200">
        <f t="shared" si="6"/>
        <v>-1.0735288085044203E-3</v>
      </c>
    </row>
    <row r="22" spans="1:28" ht="13.8" thickBot="1" x14ac:dyDescent="0.3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0.23249999999999993</v>
      </c>
      <c r="M22" s="202">
        <f t="shared" si="7"/>
        <v>0</v>
      </c>
      <c r="N22" s="207">
        <f t="shared" si="7"/>
        <v>5.8125000000000426E-2</v>
      </c>
      <c r="O22" s="201">
        <f t="shared" si="1"/>
        <v>-2.439024390454847E-5</v>
      </c>
      <c r="P22" s="202">
        <f t="shared" si="1"/>
        <v>0</v>
      </c>
      <c r="Q22" s="202">
        <f t="shared" si="1"/>
        <v>0</v>
      </c>
      <c r="R22" s="202">
        <f t="shared" si="7"/>
        <v>0</v>
      </c>
      <c r="S22" s="202">
        <f t="shared" si="7"/>
        <v>1.6260162601611228E-4</v>
      </c>
      <c r="T22" s="202">
        <f t="shared" si="7"/>
        <v>1.9906579208850417E-4</v>
      </c>
      <c r="U22" s="207">
        <f t="shared" si="7"/>
        <v>8.838433420166325E-5</v>
      </c>
      <c r="V22" s="202">
        <f t="shared" si="7"/>
        <v>-1.1829007712904627E-4</v>
      </c>
      <c r="W22" s="206">
        <f t="shared" si="7"/>
        <v>1.0305107053909524E-5</v>
      </c>
      <c r="X22" s="201">
        <f t="shared" si="7"/>
        <v>-4.3811322164835076E-3</v>
      </c>
      <c r="Y22" s="202">
        <f t="shared" si="7"/>
        <v>4.8718293189864426E-5</v>
      </c>
      <c r="Z22" s="202">
        <f t="shared" si="7"/>
        <v>4.8596766255570856E-5</v>
      </c>
      <c r="AA22" s="202">
        <f t="shared" si="7"/>
        <v>-1.0298077008030759E-5</v>
      </c>
      <c r="AB22" s="207">
        <f t="shared" si="7"/>
        <v>-1.0735288085186312E-3</v>
      </c>
    </row>
    <row r="25" spans="1:28" ht="13.8" thickBot="1" x14ac:dyDescent="0.3">
      <c r="A25" s="328">
        <f>A1-1</f>
        <v>37213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4.4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3.2" x14ac:dyDescent="0.25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17.109375</v>
      </c>
      <c r="M27" s="208">
        <v>26.000046511627907</v>
      </c>
      <c r="N27" s="209">
        <v>10.777355377906977</v>
      </c>
      <c r="O27" s="189">
        <v>28.000243902439024</v>
      </c>
      <c r="P27" s="168">
        <v>26.000111111111114</v>
      </c>
      <c r="Q27" s="168">
        <v>24.000024390243905</v>
      </c>
      <c r="R27" s="168">
        <v>18.999788296961921</v>
      </c>
      <c r="S27" s="168">
        <v>31.33348342714196</v>
      </c>
      <c r="T27" s="168">
        <v>26.999979477241101</v>
      </c>
      <c r="U27" s="168">
        <v>25.833344417319083</v>
      </c>
      <c r="V27" s="210">
        <v>27.416776325781623</v>
      </c>
      <c r="W27" s="168">
        <v>27.440880215051152</v>
      </c>
      <c r="X27" s="167">
        <v>29.347774592586394</v>
      </c>
      <c r="Y27" s="208">
        <v>25.085719046232999</v>
      </c>
      <c r="Z27" s="208">
        <v>32.736668997234567</v>
      </c>
      <c r="AA27" s="208">
        <v>29.367777088237592</v>
      </c>
      <c r="AB27" s="209">
        <v>29.134484931072894</v>
      </c>
    </row>
    <row r="28" spans="1:28" ht="13.2" x14ac:dyDescent="0.25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</v>
      </c>
      <c r="M28" s="168">
        <v>25.999744186046509</v>
      </c>
      <c r="N28" s="211">
        <v>10.999936046511628</v>
      </c>
      <c r="O28" s="189">
        <v>27.500463414634151</v>
      </c>
      <c r="P28" s="168">
        <v>25.500444444444451</v>
      </c>
      <c r="Q28" s="168">
        <v>24.499804878048781</v>
      </c>
      <c r="R28" s="168">
        <v>20.333201219512201</v>
      </c>
      <c r="S28" s="168">
        <v>32.833407337919532</v>
      </c>
      <c r="T28" s="168">
        <v>26.833577817531307</v>
      </c>
      <c r="U28" s="168">
        <v>26.458439321834707</v>
      </c>
      <c r="V28" s="210">
        <v>28.987450470460342</v>
      </c>
      <c r="W28" s="168">
        <v>29.007487653442116</v>
      </c>
      <c r="X28" s="166">
        <v>31.579752283820977</v>
      </c>
      <c r="Y28" s="168">
        <v>29.058053445830971</v>
      </c>
      <c r="Z28" s="168">
        <v>36.618694554459218</v>
      </c>
      <c r="AA28" s="168">
        <v>33.167758752078576</v>
      </c>
      <c r="AB28" s="211">
        <v>32.606064759047442</v>
      </c>
    </row>
    <row r="29" spans="1:28" ht="13.2" x14ac:dyDescent="0.25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19.077500000000001</v>
      </c>
      <c r="M29" s="168">
        <v>26.500348837209302</v>
      </c>
      <c r="N29" s="211">
        <v>11.394462209302326</v>
      </c>
      <c r="O29" s="189">
        <v>27.249878048780488</v>
      </c>
      <c r="P29" s="168">
        <v>26.750333333333337</v>
      </c>
      <c r="Q29" s="168">
        <v>26.25014634146342</v>
      </c>
      <c r="R29" s="168">
        <v>25.999852642276423</v>
      </c>
      <c r="S29" s="168">
        <v>32.750004169272465</v>
      </c>
      <c r="T29" s="168">
        <v>28.749969588550982</v>
      </c>
      <c r="U29" s="168">
        <v>28.562486410323071</v>
      </c>
      <c r="V29" s="210">
        <v>29.749981792119712</v>
      </c>
      <c r="W29" s="168">
        <v>29.999976993163887</v>
      </c>
      <c r="X29" s="166">
        <v>30.281322614101519</v>
      </c>
      <c r="Y29" s="168">
        <v>28.691346484635442</v>
      </c>
      <c r="Z29" s="168">
        <v>35.260006886692757</v>
      </c>
      <c r="AA29" s="168">
        <v>31.038708636150989</v>
      </c>
      <c r="AB29" s="211">
        <v>31.317846155395177</v>
      </c>
    </row>
    <row r="30" spans="1:28" ht="13.2" x14ac:dyDescent="0.25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23.49966666666667</v>
      </c>
      <c r="Q30" s="168">
        <v>23.250146341463417</v>
      </c>
      <c r="R30" s="168">
        <v>24.250070442875483</v>
      </c>
      <c r="S30" s="168">
        <v>32.083475713987916</v>
      </c>
      <c r="T30" s="168">
        <v>26.499825829854899</v>
      </c>
      <c r="U30" s="168">
        <v>26.583331479064398</v>
      </c>
      <c r="V30" s="210">
        <v>28.541691061367853</v>
      </c>
      <c r="W30" s="168">
        <v>28.794231294089609</v>
      </c>
      <c r="X30" s="166">
        <v>28.623737862536391</v>
      </c>
      <c r="Y30" s="168">
        <v>28.4393625787384</v>
      </c>
      <c r="Z30" s="168">
        <v>35.318024942733111</v>
      </c>
      <c r="AA30" s="168">
        <v>28.598299271589323</v>
      </c>
      <c r="AB30" s="211">
        <v>30.244856163899289</v>
      </c>
    </row>
    <row r="31" spans="1:28" ht="13.2" x14ac:dyDescent="0.25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16.732500000000002</v>
      </c>
      <c r="M31" s="168">
        <v>21.749674418604652</v>
      </c>
      <c r="N31" s="211">
        <v>9.6205436046511643</v>
      </c>
      <c r="O31" s="189">
        <v>23.750048780487806</v>
      </c>
      <c r="P31" s="168">
        <v>23.49966666666667</v>
      </c>
      <c r="Q31" s="168">
        <v>23.250146341463417</v>
      </c>
      <c r="R31" s="168">
        <v>24.250159873769793</v>
      </c>
      <c r="S31" s="168">
        <v>32.749859287054413</v>
      </c>
      <c r="T31" s="168">
        <v>26.499919846948917</v>
      </c>
      <c r="U31" s="168">
        <v>26.749973234328106</v>
      </c>
      <c r="V31" s="210">
        <v>28.75004589662673</v>
      </c>
      <c r="W31" s="168">
        <v>29.000859517270204</v>
      </c>
      <c r="X31" s="166">
        <v>28.489011122466774</v>
      </c>
      <c r="Y31" s="168">
        <v>28.478315870824257</v>
      </c>
      <c r="Z31" s="168">
        <v>35.847597502133112</v>
      </c>
      <c r="AA31" s="168">
        <v>28.456664719895187</v>
      </c>
      <c r="AB31" s="211">
        <v>30.317897303829831</v>
      </c>
    </row>
    <row r="32" spans="1:28" ht="13.2" x14ac:dyDescent="0.25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14.625</v>
      </c>
      <c r="M32" s="168">
        <v>18.500139534883719</v>
      </c>
      <c r="N32" s="211">
        <v>8.2812848837209287</v>
      </c>
      <c r="O32" s="189">
        <v>20.999951219512198</v>
      </c>
      <c r="P32" s="168">
        <v>20.49966666666667</v>
      </c>
      <c r="Q32" s="168">
        <v>20.499804878048781</v>
      </c>
      <c r="R32" s="168">
        <v>21.666681910569107</v>
      </c>
      <c r="S32" s="168">
        <v>32.666474671669796</v>
      </c>
      <c r="T32" s="168">
        <v>24.833421238322401</v>
      </c>
      <c r="U32" s="168">
        <v>24.95826301882596</v>
      </c>
      <c r="V32" s="210">
        <v>26.625044795906799</v>
      </c>
      <c r="W32" s="168">
        <v>26.877524383211124</v>
      </c>
      <c r="X32" s="166">
        <v>27.112612167907692</v>
      </c>
      <c r="Y32" s="168">
        <v>26.954962313291738</v>
      </c>
      <c r="Z32" s="168">
        <v>31.582381111983757</v>
      </c>
      <c r="AA32" s="168">
        <v>27.373644021881411</v>
      </c>
      <c r="AB32" s="211">
        <v>28.255899903766149</v>
      </c>
    </row>
    <row r="33" spans="1:28" ht="13.8" thickBot="1" x14ac:dyDescent="0.3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</v>
      </c>
      <c r="M33" s="178">
        <v>18.860604651162792</v>
      </c>
      <c r="N33" s="212">
        <v>8.465151162790697</v>
      </c>
      <c r="O33" s="202">
        <v>21.567024390243905</v>
      </c>
      <c r="P33" s="178">
        <v>20.989666666666668</v>
      </c>
      <c r="Q33" s="178">
        <v>20.976146341463419</v>
      </c>
      <c r="R33" s="178">
        <v>22.932888585793751</v>
      </c>
      <c r="S33" s="178">
        <v>35.70670815092766</v>
      </c>
      <c r="T33" s="178">
        <v>25.654927897038363</v>
      </c>
      <c r="U33" s="178">
        <v>26.368034274971109</v>
      </c>
      <c r="V33" s="213">
        <v>27.888342862511184</v>
      </c>
      <c r="W33" s="178">
        <v>28.143382353748862</v>
      </c>
      <c r="X33" s="177">
        <v>28.015856769593022</v>
      </c>
      <c r="Y33" s="178">
        <v>28.014670157775317</v>
      </c>
      <c r="Z33" s="178">
        <v>33.295325374282243</v>
      </c>
      <c r="AA33" s="178">
        <v>28.229591787719279</v>
      </c>
      <c r="AB33" s="212">
        <v>29.388861022342461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23.75</v>
      </c>
      <c r="E19" s="233">
        <v>22.5</v>
      </c>
      <c r="F19" s="233">
        <v>21.25</v>
      </c>
      <c r="H19" s="238">
        <f t="shared" si="0"/>
        <v>0</v>
      </c>
      <c r="I19" s="238">
        <f t="shared" si="1"/>
        <v>0</v>
      </c>
      <c r="J19" s="238">
        <f t="shared" si="2"/>
        <v>1</v>
      </c>
      <c r="K19" s="238">
        <f t="shared" si="3"/>
        <v>0.25</v>
      </c>
      <c r="L19" s="238">
        <f t="shared" si="4"/>
        <v>1.25</v>
      </c>
      <c r="N19" s="233">
        <v>19</v>
      </c>
      <c r="O19" s="233">
        <v>22</v>
      </c>
      <c r="P19" s="233">
        <v>22.75</v>
      </c>
      <c r="Q19" s="233">
        <v>22.25</v>
      </c>
      <c r="R19" s="233">
        <v>20</v>
      </c>
    </row>
    <row r="20" spans="1:18" ht="12.75" customHeight="1" x14ac:dyDescent="0.2">
      <c r="A20" s="237">
        <f t="shared" si="5"/>
        <v>37256</v>
      </c>
      <c r="B20" s="233">
        <v>29.75</v>
      </c>
      <c r="C20" s="233">
        <v>30.25</v>
      </c>
      <c r="D20" s="233">
        <v>31.25</v>
      </c>
      <c r="E20" s="233">
        <v>28.8</v>
      </c>
      <c r="F20" s="233">
        <v>26.5</v>
      </c>
      <c r="H20" s="238">
        <f t="shared" si="0"/>
        <v>-1.25</v>
      </c>
      <c r="I20" s="238">
        <f t="shared" si="1"/>
        <v>-1.25</v>
      </c>
      <c r="J20" s="238">
        <f t="shared" si="2"/>
        <v>0</v>
      </c>
      <c r="K20" s="238">
        <f t="shared" si="3"/>
        <v>-0.44999999999999929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31.5</v>
      </c>
      <c r="C21" s="233">
        <v>31.5</v>
      </c>
      <c r="D21" s="233">
        <v>33.35</v>
      </c>
      <c r="E21" s="233">
        <v>31.6</v>
      </c>
      <c r="F21" s="233">
        <v>29.5</v>
      </c>
      <c r="H21" s="238">
        <f t="shared" si="0"/>
        <v>-0.75</v>
      </c>
      <c r="I21" s="238">
        <f t="shared" si="1"/>
        <v>-0.75</v>
      </c>
      <c r="J21" s="238">
        <f t="shared" si="2"/>
        <v>0.20000000000000284</v>
      </c>
      <c r="K21" s="238">
        <f t="shared" si="3"/>
        <v>-9.9999999999997868E-2</v>
      </c>
      <c r="L21" s="238">
        <f t="shared" si="4"/>
        <v>0.5</v>
      </c>
      <c r="N21" s="233">
        <v>32.25</v>
      </c>
      <c r="O21" s="233">
        <v>32.25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29.75</v>
      </c>
      <c r="C22" s="233">
        <v>29.65</v>
      </c>
      <c r="D22" s="233">
        <v>32.299999999999997</v>
      </c>
      <c r="E22" s="233">
        <v>31.15</v>
      </c>
      <c r="F22" s="233">
        <v>28.75</v>
      </c>
      <c r="H22" s="238">
        <f t="shared" si="0"/>
        <v>-2</v>
      </c>
      <c r="I22" s="238">
        <f t="shared" si="1"/>
        <v>-2</v>
      </c>
      <c r="J22" s="238">
        <f t="shared" si="2"/>
        <v>-0.20000000000000284</v>
      </c>
      <c r="K22" s="238">
        <f t="shared" si="3"/>
        <v>-0.20000000000000284</v>
      </c>
      <c r="L22" s="238">
        <f t="shared" si="4"/>
        <v>0</v>
      </c>
      <c r="N22" s="233">
        <v>31.75</v>
      </c>
      <c r="O22" s="233">
        <v>31.65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30</v>
      </c>
      <c r="C23" s="233">
        <v>30</v>
      </c>
      <c r="D23" s="233">
        <v>31.7</v>
      </c>
      <c r="E23" s="233">
        <v>30.9</v>
      </c>
      <c r="F23" s="233">
        <v>28.75</v>
      </c>
      <c r="H23" s="238">
        <f t="shared" si="0"/>
        <v>-1.5</v>
      </c>
      <c r="I23" s="238">
        <f t="shared" si="1"/>
        <v>-1.5</v>
      </c>
      <c r="J23" s="238">
        <f t="shared" si="2"/>
        <v>-0.30000000000000071</v>
      </c>
      <c r="K23" s="238">
        <f t="shared" si="3"/>
        <v>-0.20000000000000284</v>
      </c>
      <c r="L23" s="238">
        <f t="shared" si="4"/>
        <v>0</v>
      </c>
      <c r="N23" s="233">
        <v>31.5</v>
      </c>
      <c r="O23" s="233">
        <v>31.5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29.25</v>
      </c>
      <c r="E24" s="233">
        <v>29.25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5.0000000000000711E-2</v>
      </c>
      <c r="K24" s="238">
        <f t="shared" si="3"/>
        <v>0.14999999999999858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</v>
      </c>
      <c r="C25" s="233">
        <v>28.5</v>
      </c>
      <c r="D25" s="233">
        <v>28.75</v>
      </c>
      <c r="E25" s="233">
        <v>33.5</v>
      </c>
      <c r="F25" s="233">
        <v>32.25</v>
      </c>
      <c r="H25" s="238">
        <f t="shared" si="0"/>
        <v>-0.5</v>
      </c>
      <c r="I25" s="238">
        <f t="shared" si="1"/>
        <v>-0.5</v>
      </c>
      <c r="J25" s="238">
        <f t="shared" si="2"/>
        <v>-0.19999999999999929</v>
      </c>
      <c r="K25" s="238">
        <f t="shared" si="3"/>
        <v>0.75</v>
      </c>
      <c r="L25" s="238">
        <f t="shared" si="4"/>
        <v>0</v>
      </c>
      <c r="N25" s="233">
        <v>26.5</v>
      </c>
      <c r="O25" s="233">
        <v>29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</v>
      </c>
      <c r="C26" s="233">
        <v>30.5</v>
      </c>
      <c r="D26" s="233">
        <v>35.75</v>
      </c>
      <c r="E26" s="233">
        <v>40</v>
      </c>
      <c r="F26" s="233">
        <v>41.25</v>
      </c>
      <c r="H26" s="238">
        <f t="shared" si="0"/>
        <v>-0.5</v>
      </c>
      <c r="I26" s="238">
        <f t="shared" si="1"/>
        <v>-0.5</v>
      </c>
      <c r="J26" s="238">
        <f t="shared" si="2"/>
        <v>0.29999999999999716</v>
      </c>
      <c r="K26" s="238">
        <f t="shared" si="3"/>
        <v>1.25</v>
      </c>
      <c r="L26" s="238">
        <f t="shared" si="4"/>
        <v>0</v>
      </c>
      <c r="N26" s="233">
        <v>28.5</v>
      </c>
      <c r="O26" s="233">
        <v>31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41.5</v>
      </c>
      <c r="C27" s="233">
        <v>44.5</v>
      </c>
      <c r="D27" s="233">
        <v>48.5</v>
      </c>
      <c r="E27" s="233">
        <v>47.25</v>
      </c>
      <c r="F27" s="233">
        <v>54.25</v>
      </c>
      <c r="H27" s="238">
        <f t="shared" si="0"/>
        <v>-0.5</v>
      </c>
      <c r="I27" s="238">
        <f t="shared" si="1"/>
        <v>-0.5</v>
      </c>
      <c r="J27" s="238">
        <f t="shared" si="2"/>
        <v>0.5</v>
      </c>
      <c r="K27" s="238">
        <f t="shared" si="3"/>
        <v>0</v>
      </c>
      <c r="L27" s="238">
        <f t="shared" si="4"/>
        <v>0.25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49</v>
      </c>
      <c r="C28" s="233">
        <v>51.5</v>
      </c>
      <c r="D28" s="233">
        <v>54.75</v>
      </c>
      <c r="E28" s="233">
        <v>55.75</v>
      </c>
      <c r="F28" s="233">
        <v>60</v>
      </c>
      <c r="H28" s="238">
        <f t="shared" si="0"/>
        <v>-1</v>
      </c>
      <c r="I28" s="238">
        <f t="shared" si="1"/>
        <v>-1</v>
      </c>
      <c r="J28" s="238">
        <f t="shared" si="2"/>
        <v>0.5</v>
      </c>
      <c r="K28" s="238">
        <f t="shared" si="3"/>
        <v>0.5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41.5</v>
      </c>
      <c r="C29" s="233">
        <v>45</v>
      </c>
      <c r="D29" s="233">
        <v>47.5</v>
      </c>
      <c r="E29" s="233">
        <v>47.25</v>
      </c>
      <c r="F29" s="233">
        <v>47.5</v>
      </c>
      <c r="H29" s="238">
        <f t="shared" si="0"/>
        <v>-0.5</v>
      </c>
      <c r="I29" s="238">
        <f t="shared" si="1"/>
        <v>-0.5</v>
      </c>
      <c r="J29" s="238">
        <f t="shared" si="2"/>
        <v>0.5</v>
      </c>
      <c r="K29" s="238">
        <f t="shared" si="3"/>
        <v>0.5</v>
      </c>
      <c r="L29" s="238">
        <f t="shared" si="4"/>
        <v>1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37.75</v>
      </c>
      <c r="E30" s="233">
        <v>37.75</v>
      </c>
      <c r="F30" s="233">
        <v>36.25</v>
      </c>
      <c r="H30" s="238">
        <f t="shared" si="0"/>
        <v>0</v>
      </c>
      <c r="I30" s="238">
        <f t="shared" si="1"/>
        <v>0</v>
      </c>
      <c r="J30" s="238">
        <f t="shared" si="2"/>
        <v>-0.14999999999999858</v>
      </c>
      <c r="K30" s="238">
        <f t="shared" si="3"/>
        <v>-0.25</v>
      </c>
      <c r="L30" s="238">
        <f t="shared" si="4"/>
        <v>-0.25</v>
      </c>
      <c r="N30" s="233">
        <v>38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</v>
      </c>
      <c r="C31" s="233">
        <v>37</v>
      </c>
      <c r="D31" s="233">
        <v>38.75</v>
      </c>
      <c r="E31" s="233">
        <v>36.75</v>
      </c>
      <c r="F31" s="233">
        <v>34.25</v>
      </c>
      <c r="H31" s="238">
        <f t="shared" si="0"/>
        <v>-0.5</v>
      </c>
      <c r="I31" s="238">
        <f t="shared" si="1"/>
        <v>-0.5</v>
      </c>
      <c r="J31" s="238">
        <f t="shared" si="2"/>
        <v>-0.14999999999999858</v>
      </c>
      <c r="K31" s="238">
        <f t="shared" si="3"/>
        <v>-0.25</v>
      </c>
      <c r="L31" s="238">
        <f t="shared" si="4"/>
        <v>-0.25</v>
      </c>
      <c r="N31" s="233">
        <v>36.5</v>
      </c>
      <c r="O31" s="233">
        <v>37.5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39.75</v>
      </c>
      <c r="E32" s="233">
        <v>38.75</v>
      </c>
      <c r="F32" s="233">
        <v>35.5</v>
      </c>
      <c r="H32" s="238">
        <f t="shared" si="0"/>
        <v>0</v>
      </c>
      <c r="I32" s="238">
        <f t="shared" si="1"/>
        <v>0</v>
      </c>
      <c r="J32" s="238">
        <f t="shared" si="2"/>
        <v>-0.14999999999999858</v>
      </c>
      <c r="K32" s="238">
        <f t="shared" si="3"/>
        <v>-0.25</v>
      </c>
      <c r="L32" s="238">
        <f t="shared" si="4"/>
        <v>-0.25</v>
      </c>
      <c r="N32" s="233">
        <v>37</v>
      </c>
      <c r="O32" s="233">
        <v>37.5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42.25</v>
      </c>
      <c r="E33" s="233">
        <v>39.75</v>
      </c>
      <c r="F33" s="233">
        <v>35.5</v>
      </c>
      <c r="H33" s="238">
        <f t="shared" si="0"/>
        <v>0</v>
      </c>
      <c r="I33" s="238">
        <f t="shared" si="1"/>
        <v>0</v>
      </c>
      <c r="J33" s="238">
        <f t="shared" si="2"/>
        <v>0.45000000000000284</v>
      </c>
      <c r="K33" s="238">
        <f t="shared" si="3"/>
        <v>0.5</v>
      </c>
      <c r="L33" s="238">
        <f t="shared" si="4"/>
        <v>-0.25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40.25</v>
      </c>
      <c r="E34" s="233">
        <v>38.25</v>
      </c>
      <c r="F34" s="233">
        <v>35.5</v>
      </c>
      <c r="H34" s="238">
        <f t="shared" si="0"/>
        <v>0</v>
      </c>
      <c r="I34" s="238">
        <f t="shared" si="1"/>
        <v>0</v>
      </c>
      <c r="J34" s="238">
        <f t="shared" si="2"/>
        <v>0.45000000000000284</v>
      </c>
      <c r="K34" s="238">
        <f t="shared" si="3"/>
        <v>0.5</v>
      </c>
      <c r="L34" s="238">
        <f t="shared" si="4"/>
        <v>-0.25</v>
      </c>
      <c r="N34" s="233">
        <v>40</v>
      </c>
      <c r="O34" s="233">
        <v>40.75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38.25</v>
      </c>
      <c r="E35" s="233">
        <v>37.5</v>
      </c>
      <c r="F35" s="233">
        <v>35.5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0.45000000000000284</v>
      </c>
      <c r="K35" s="238">
        <f t="shared" ref="K35:K56" si="9">E35-Q35</f>
        <v>0.5</v>
      </c>
      <c r="L35" s="238">
        <f t="shared" ref="L35:L56" si="10">F35-R35</f>
        <v>-0.25</v>
      </c>
      <c r="N35" s="233">
        <v>38</v>
      </c>
      <c r="O35" s="233">
        <v>39.5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36.25</v>
      </c>
      <c r="E36" s="233">
        <v>38.5</v>
      </c>
      <c r="F36" s="233">
        <v>34</v>
      </c>
      <c r="H36" s="238">
        <f t="shared" si="6"/>
        <v>0</v>
      </c>
      <c r="I36" s="238">
        <f t="shared" si="7"/>
        <v>0</v>
      </c>
      <c r="J36" s="238">
        <f t="shared" si="8"/>
        <v>0.5</v>
      </c>
      <c r="K36" s="238">
        <f t="shared" si="9"/>
        <v>0.5</v>
      </c>
      <c r="L36" s="238">
        <f t="shared" si="10"/>
        <v>-0.25</v>
      </c>
      <c r="N36" s="233">
        <v>33</v>
      </c>
      <c r="O36" s="233">
        <v>36.5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36.75</v>
      </c>
      <c r="E37" s="233">
        <v>39.25</v>
      </c>
      <c r="F37" s="233">
        <v>35</v>
      </c>
      <c r="H37" s="238">
        <f t="shared" si="6"/>
        <v>0</v>
      </c>
      <c r="I37" s="238">
        <f t="shared" si="7"/>
        <v>0</v>
      </c>
      <c r="J37" s="238">
        <f t="shared" si="8"/>
        <v>0.5</v>
      </c>
      <c r="K37" s="238">
        <f t="shared" si="9"/>
        <v>0.5</v>
      </c>
      <c r="L37" s="238">
        <f t="shared" si="10"/>
        <v>-0.25</v>
      </c>
      <c r="N37" s="233">
        <v>29.5</v>
      </c>
      <c r="O37" s="233">
        <v>33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41.75</v>
      </c>
      <c r="E38" s="233">
        <v>45.25</v>
      </c>
      <c r="F38" s="233">
        <v>41.5</v>
      </c>
      <c r="H38" s="238">
        <f t="shared" si="6"/>
        <v>0</v>
      </c>
      <c r="I38" s="238">
        <f t="shared" si="7"/>
        <v>0</v>
      </c>
      <c r="J38" s="238">
        <f t="shared" si="8"/>
        <v>0.5</v>
      </c>
      <c r="K38" s="238">
        <f t="shared" si="9"/>
        <v>0.5</v>
      </c>
      <c r="L38" s="238">
        <f t="shared" si="10"/>
        <v>-0.25</v>
      </c>
      <c r="N38" s="233">
        <v>31</v>
      </c>
      <c r="O38" s="233">
        <v>34.75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52.25</v>
      </c>
      <c r="E39" s="233">
        <v>57.75</v>
      </c>
      <c r="F39" s="233">
        <v>53.5</v>
      </c>
      <c r="H39" s="238">
        <f t="shared" si="6"/>
        <v>0</v>
      </c>
      <c r="I39" s="238">
        <f t="shared" si="7"/>
        <v>0</v>
      </c>
      <c r="J39" s="238">
        <f t="shared" si="8"/>
        <v>0.5</v>
      </c>
      <c r="K39" s="238">
        <f t="shared" si="9"/>
        <v>0.5</v>
      </c>
      <c r="L39" s="238">
        <f t="shared" si="10"/>
        <v>-0.25</v>
      </c>
      <c r="N39" s="233">
        <v>47</v>
      </c>
      <c r="O39" s="233">
        <v>51.5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60.75</v>
      </c>
      <c r="E40" s="233">
        <v>63.5</v>
      </c>
      <c r="F40" s="233">
        <v>63.5</v>
      </c>
      <c r="H40" s="238">
        <f t="shared" si="6"/>
        <v>0</v>
      </c>
      <c r="I40" s="238">
        <f t="shared" si="7"/>
        <v>0</v>
      </c>
      <c r="J40" s="238">
        <f t="shared" si="8"/>
        <v>0.5</v>
      </c>
      <c r="K40" s="238">
        <f t="shared" si="9"/>
        <v>0.5</v>
      </c>
      <c r="L40" s="238">
        <f t="shared" si="10"/>
        <v>-0.25</v>
      </c>
      <c r="N40" s="233">
        <v>55</v>
      </c>
      <c r="O40" s="233">
        <v>58.5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55.75</v>
      </c>
      <c r="E41" s="233">
        <v>50.5</v>
      </c>
      <c r="F41" s="233">
        <v>50</v>
      </c>
      <c r="H41" s="238">
        <f t="shared" si="6"/>
        <v>0</v>
      </c>
      <c r="I41" s="238">
        <f t="shared" si="7"/>
        <v>0</v>
      </c>
      <c r="J41" s="238">
        <f t="shared" si="8"/>
        <v>0.5</v>
      </c>
      <c r="K41" s="238">
        <f t="shared" si="9"/>
        <v>0.5</v>
      </c>
      <c r="L41" s="238">
        <f t="shared" si="10"/>
        <v>-0.25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39.25</v>
      </c>
      <c r="E42" s="233">
        <v>39</v>
      </c>
      <c r="F42" s="233">
        <v>37</v>
      </c>
      <c r="H42" s="238">
        <f t="shared" si="6"/>
        <v>0</v>
      </c>
      <c r="I42" s="238">
        <f t="shared" si="7"/>
        <v>0</v>
      </c>
      <c r="J42" s="238">
        <f t="shared" si="8"/>
        <v>0.45000000000000284</v>
      </c>
      <c r="K42" s="238">
        <f t="shared" si="9"/>
        <v>0.5</v>
      </c>
      <c r="L42" s="238">
        <f t="shared" si="10"/>
        <v>-0.25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41.25</v>
      </c>
      <c r="E43" s="233">
        <v>38.75</v>
      </c>
      <c r="F43" s="233">
        <v>36</v>
      </c>
      <c r="H43" s="238">
        <f t="shared" si="6"/>
        <v>0</v>
      </c>
      <c r="I43" s="238">
        <f t="shared" si="7"/>
        <v>0</v>
      </c>
      <c r="J43" s="238">
        <f t="shared" si="8"/>
        <v>0.45000000000000284</v>
      </c>
      <c r="K43" s="238">
        <f t="shared" si="9"/>
        <v>0.5</v>
      </c>
      <c r="L43" s="238">
        <f t="shared" si="10"/>
        <v>-0.25</v>
      </c>
      <c r="N43" s="233">
        <v>38.75</v>
      </c>
      <c r="O43" s="233">
        <v>39.5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43.25</v>
      </c>
      <c r="E44" s="233">
        <v>40</v>
      </c>
      <c r="F44" s="233">
        <v>35.5</v>
      </c>
      <c r="H44" s="238">
        <f t="shared" si="6"/>
        <v>0</v>
      </c>
      <c r="I44" s="238">
        <f t="shared" si="7"/>
        <v>0</v>
      </c>
      <c r="J44" s="238">
        <f t="shared" si="8"/>
        <v>0.45000000000000284</v>
      </c>
      <c r="K44" s="238">
        <f t="shared" si="9"/>
        <v>0.5</v>
      </c>
      <c r="L44" s="238">
        <f t="shared" si="10"/>
        <v>-0.25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42.72</v>
      </c>
      <c r="E45" s="233">
        <v>40.200000000000003</v>
      </c>
      <c r="F45" s="233">
        <v>36.21</v>
      </c>
      <c r="H45" s="238">
        <f t="shared" si="6"/>
        <v>0</v>
      </c>
      <c r="I45" s="238">
        <f t="shared" si="7"/>
        <v>0</v>
      </c>
      <c r="J45" s="238">
        <f t="shared" si="8"/>
        <v>0.44999999999999574</v>
      </c>
      <c r="K45" s="238">
        <f t="shared" si="9"/>
        <v>0.5</v>
      </c>
      <c r="L45" s="238">
        <f t="shared" si="10"/>
        <v>-0.25</v>
      </c>
      <c r="N45" s="233">
        <v>42.12</v>
      </c>
      <c r="O45" s="233">
        <v>42.88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40.69</v>
      </c>
      <c r="E46" s="233">
        <v>38.67</v>
      </c>
      <c r="F46" s="233">
        <v>36.21</v>
      </c>
      <c r="H46" s="238">
        <f t="shared" si="6"/>
        <v>0</v>
      </c>
      <c r="I46" s="238">
        <f t="shared" si="7"/>
        <v>0</v>
      </c>
      <c r="J46" s="238">
        <f t="shared" si="8"/>
        <v>0.44999999999999574</v>
      </c>
      <c r="K46" s="238">
        <f t="shared" si="9"/>
        <v>0.5</v>
      </c>
      <c r="L46" s="238">
        <f t="shared" si="10"/>
        <v>-0.25</v>
      </c>
      <c r="N46" s="233">
        <v>40.4</v>
      </c>
      <c r="O46" s="233">
        <v>41.38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38.659999999999997</v>
      </c>
      <c r="E47" s="233">
        <v>37.909999999999997</v>
      </c>
      <c r="F47" s="233">
        <v>36.21</v>
      </c>
      <c r="H47" s="238">
        <f t="shared" si="6"/>
        <v>0</v>
      </c>
      <c r="I47" s="238">
        <f t="shared" si="7"/>
        <v>0</v>
      </c>
      <c r="J47" s="238">
        <f t="shared" si="8"/>
        <v>0.44999999999999574</v>
      </c>
      <c r="K47" s="238">
        <f t="shared" si="9"/>
        <v>0.5</v>
      </c>
      <c r="L47" s="238">
        <f t="shared" si="10"/>
        <v>-0.25</v>
      </c>
      <c r="N47" s="233">
        <v>38.68</v>
      </c>
      <c r="O47" s="233">
        <v>40.299999999999997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36.64</v>
      </c>
      <c r="E48" s="233">
        <v>38.909999999999997</v>
      </c>
      <c r="F48" s="233">
        <v>34.82</v>
      </c>
      <c r="H48" s="238">
        <f t="shared" si="6"/>
        <v>0</v>
      </c>
      <c r="I48" s="238">
        <f t="shared" si="7"/>
        <v>0</v>
      </c>
      <c r="J48" s="238">
        <f t="shared" si="8"/>
        <v>0.50999999999999801</v>
      </c>
      <c r="K48" s="238">
        <f t="shared" si="9"/>
        <v>0.5</v>
      </c>
      <c r="L48" s="238">
        <f t="shared" si="10"/>
        <v>-0.25</v>
      </c>
      <c r="N48" s="233">
        <v>34.39</v>
      </c>
      <c r="O48" s="233">
        <v>37.729999999999997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37.130000000000003</v>
      </c>
      <c r="E49" s="233">
        <v>39.659999999999997</v>
      </c>
      <c r="F49" s="233">
        <v>35.74</v>
      </c>
      <c r="H49" s="238">
        <f t="shared" si="6"/>
        <v>0</v>
      </c>
      <c r="I49" s="238">
        <f t="shared" si="7"/>
        <v>0</v>
      </c>
      <c r="J49" s="238">
        <f t="shared" si="8"/>
        <v>0.5</v>
      </c>
      <c r="K49" s="238">
        <f t="shared" si="9"/>
        <v>0.5</v>
      </c>
      <c r="L49" s="238">
        <f t="shared" si="10"/>
        <v>-0.25</v>
      </c>
      <c r="N49" s="233">
        <v>31.38</v>
      </c>
      <c r="O49" s="233">
        <v>34.729999999999997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42.18</v>
      </c>
      <c r="E50" s="233">
        <v>45.71</v>
      </c>
      <c r="F50" s="233">
        <v>41.77</v>
      </c>
      <c r="H50" s="238">
        <f t="shared" si="6"/>
        <v>0</v>
      </c>
      <c r="I50" s="238">
        <f t="shared" si="7"/>
        <v>0</v>
      </c>
      <c r="J50" s="238">
        <f t="shared" si="8"/>
        <v>0.5</v>
      </c>
      <c r="K50" s="238">
        <f t="shared" si="9"/>
        <v>0.5</v>
      </c>
      <c r="L50" s="238">
        <f t="shared" si="10"/>
        <v>-0.25</v>
      </c>
      <c r="N50" s="233">
        <v>32.67</v>
      </c>
      <c r="O50" s="233">
        <v>36.229999999999997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52.77</v>
      </c>
      <c r="E51" s="233">
        <v>58.33</v>
      </c>
      <c r="F51" s="233">
        <v>52.89</v>
      </c>
      <c r="H51" s="238">
        <f t="shared" si="6"/>
        <v>0</v>
      </c>
      <c r="I51" s="238">
        <f t="shared" si="7"/>
        <v>0</v>
      </c>
      <c r="J51" s="238">
        <f t="shared" si="8"/>
        <v>0.5</v>
      </c>
      <c r="K51" s="238">
        <f t="shared" si="9"/>
        <v>0.5</v>
      </c>
      <c r="L51" s="238">
        <f t="shared" si="10"/>
        <v>-0.25</v>
      </c>
      <c r="N51" s="233">
        <v>46.41</v>
      </c>
      <c r="O51" s="233">
        <v>50.6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61.35</v>
      </c>
      <c r="E52" s="233">
        <v>64.12</v>
      </c>
      <c r="F52" s="233">
        <v>62.16</v>
      </c>
      <c r="H52" s="238">
        <f t="shared" si="6"/>
        <v>0</v>
      </c>
      <c r="I52" s="238">
        <f t="shared" si="7"/>
        <v>0</v>
      </c>
      <c r="J52" s="238">
        <f t="shared" si="8"/>
        <v>0.5</v>
      </c>
      <c r="K52" s="238">
        <f t="shared" si="9"/>
        <v>0.49000000000000199</v>
      </c>
      <c r="L52" s="238">
        <f t="shared" si="10"/>
        <v>-0.25</v>
      </c>
      <c r="N52" s="233">
        <v>53.28</v>
      </c>
      <c r="O52" s="233">
        <v>56.61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56.29</v>
      </c>
      <c r="E53" s="233">
        <v>50.99</v>
      </c>
      <c r="F53" s="233">
        <v>49.65</v>
      </c>
      <c r="H53" s="238">
        <f t="shared" si="6"/>
        <v>0</v>
      </c>
      <c r="I53" s="238">
        <f t="shared" si="7"/>
        <v>0</v>
      </c>
      <c r="J53" s="238">
        <f t="shared" si="8"/>
        <v>0.5</v>
      </c>
      <c r="K53" s="238">
        <f t="shared" si="9"/>
        <v>0.5</v>
      </c>
      <c r="L53" s="238">
        <f t="shared" si="10"/>
        <v>-0.25</v>
      </c>
      <c r="N53" s="233">
        <v>43.83</v>
      </c>
      <c r="O53" s="233">
        <v>47.17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39.619999999999997</v>
      </c>
      <c r="E54" s="233">
        <v>39.369999999999997</v>
      </c>
      <c r="F54" s="233">
        <v>37.6</v>
      </c>
      <c r="H54" s="238">
        <f t="shared" si="6"/>
        <v>0</v>
      </c>
      <c r="I54" s="238">
        <f t="shared" si="7"/>
        <v>0</v>
      </c>
      <c r="J54" s="238">
        <f t="shared" si="8"/>
        <v>0.44999999999999574</v>
      </c>
      <c r="K54" s="238">
        <f t="shared" si="9"/>
        <v>0.5</v>
      </c>
      <c r="L54" s="238">
        <f t="shared" si="10"/>
        <v>-0.25</v>
      </c>
      <c r="N54" s="233">
        <v>41.69</v>
      </c>
      <c r="O54" s="233">
        <v>43.52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41.63</v>
      </c>
      <c r="E55" s="233">
        <v>39.11</v>
      </c>
      <c r="F55" s="233">
        <v>36.67</v>
      </c>
      <c r="H55" s="238">
        <f t="shared" si="6"/>
        <v>0</v>
      </c>
      <c r="I55" s="238">
        <f t="shared" si="7"/>
        <v>0</v>
      </c>
      <c r="J55" s="238">
        <f t="shared" si="8"/>
        <v>0.45000000000000284</v>
      </c>
      <c r="K55" s="238">
        <f t="shared" si="9"/>
        <v>0.5</v>
      </c>
      <c r="L55" s="238">
        <f t="shared" si="10"/>
        <v>-0.25</v>
      </c>
      <c r="N55" s="233">
        <v>39.33</v>
      </c>
      <c r="O55" s="233">
        <v>40.31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43.64</v>
      </c>
      <c r="E56" s="233">
        <v>40.36</v>
      </c>
      <c r="F56" s="233">
        <v>36.21</v>
      </c>
      <c r="H56" s="238">
        <f t="shared" si="6"/>
        <v>0</v>
      </c>
      <c r="I56" s="238">
        <f t="shared" si="7"/>
        <v>0</v>
      </c>
      <c r="J56" s="238">
        <f t="shared" si="8"/>
        <v>0.45000000000000284</v>
      </c>
      <c r="K56" s="238">
        <f t="shared" si="9"/>
        <v>0.5</v>
      </c>
      <c r="L56" s="238">
        <f t="shared" si="10"/>
        <v>-0.25</v>
      </c>
      <c r="N56" s="233">
        <v>40.4</v>
      </c>
      <c r="O56" s="233">
        <v>41.38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4.0625</v>
      </c>
      <c r="C58" s="233">
        <f>SUM('P2'!K6:V6)/12</f>
        <v>4.354166666666667</v>
      </c>
      <c r="D58" s="233">
        <f>SUM('P2'!K8:V8)/12</f>
        <v>4.583333333333333</v>
      </c>
      <c r="E58" s="233">
        <f>SUM('P2'!K12:V12)/12</f>
        <v>4.2749999999999995</v>
      </c>
      <c r="F58" s="233">
        <f>SUM('P2'!K14:V14)/12</f>
        <v>3.9791666666666665</v>
      </c>
      <c r="H58" s="238">
        <f t="shared" ref="H58:H67" si="12">B58-N58</f>
        <v>-0.10416666666666696</v>
      </c>
      <c r="I58" s="238">
        <f t="shared" ref="I58:I67" si="13">C58-O58</f>
        <v>-0.10416666666666607</v>
      </c>
      <c r="J58" s="238">
        <f t="shared" ref="J58:J67" si="14">D58-P58</f>
        <v>8.3333333333333037E-2</v>
      </c>
      <c r="K58" s="238">
        <f t="shared" ref="K58:K67" si="15">E58-Q58</f>
        <v>-1.6666666666667496E-2</v>
      </c>
      <c r="L58" s="238">
        <f t="shared" ref="L58:L67" si="16">F58-R58</f>
        <v>0.10416666666666652</v>
      </c>
      <c r="N58" s="233">
        <v>4.166666666666667</v>
      </c>
      <c r="O58" s="233">
        <v>4.458333333333333</v>
      </c>
      <c r="P58" s="233">
        <v>4.5</v>
      </c>
      <c r="Q58" s="233">
        <v>4.291666666666667</v>
      </c>
      <c r="R58" s="233">
        <v>3.875</v>
      </c>
    </row>
    <row r="59" spans="1:18" x14ac:dyDescent="0.2">
      <c r="A59" s="239" t="s">
        <v>166</v>
      </c>
      <c r="B59" s="233">
        <f>SUM('P2'!W4:AH4)/12</f>
        <v>34.6875</v>
      </c>
      <c r="C59" s="233">
        <f>SUM('P2'!W6:AH6)/12</f>
        <v>36.220833333333331</v>
      </c>
      <c r="D59" s="233">
        <f>SUM('P2'!W8:AH8)/12</f>
        <v>38.175000000000004</v>
      </c>
      <c r="E59" s="233">
        <f>SUM('P2'!W12:AH12)/12</f>
        <v>38.324999999999996</v>
      </c>
      <c r="F59" s="233">
        <f>SUM('P2'!W14:AH14)/12</f>
        <v>38.104166666666664</v>
      </c>
      <c r="H59" s="238">
        <f t="shared" si="12"/>
        <v>-0.6458333333333357</v>
      </c>
      <c r="I59" s="238">
        <f t="shared" si="13"/>
        <v>-0.6458333333333357</v>
      </c>
      <c r="J59" s="238">
        <f t="shared" si="14"/>
        <v>7.5000000000002842E-2</v>
      </c>
      <c r="K59" s="238">
        <f t="shared" si="15"/>
        <v>0.15833333333333144</v>
      </c>
      <c r="L59" s="238">
        <f t="shared" si="16"/>
        <v>8.3333333333328596E-2</v>
      </c>
      <c r="N59" s="233">
        <v>35.333333333333336</v>
      </c>
      <c r="O59" s="233">
        <v>36.866666666666667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44</v>
      </c>
      <c r="E60" s="233">
        <f>SUM('P2'!AI12:AT12)/12</f>
        <v>44</v>
      </c>
      <c r="F60" s="233">
        <f>SUM('P2'!AI14:AT14)/12</f>
        <v>41.041666666666664</v>
      </c>
      <c r="H60" s="238">
        <f t="shared" si="12"/>
        <v>0</v>
      </c>
      <c r="I60" s="238">
        <f t="shared" si="13"/>
        <v>0</v>
      </c>
      <c r="J60" s="238">
        <f t="shared" si="14"/>
        <v>0.47500000000000142</v>
      </c>
      <c r="K60" s="238">
        <f t="shared" si="15"/>
        <v>0.5</v>
      </c>
      <c r="L60" s="238">
        <f t="shared" si="16"/>
        <v>-0.25</v>
      </c>
      <c r="N60" s="233">
        <v>39.979166666666664</v>
      </c>
      <c r="O60" s="233">
        <v>42.333333333333336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44.443333333333335</v>
      </c>
      <c r="E61" s="233">
        <f>SUM('P2'!AU12:BF12)/12</f>
        <v>44.445</v>
      </c>
      <c r="F61" s="233">
        <f>SUM('P2'!AU14:BF14)/12</f>
        <v>41.344999999999999</v>
      </c>
      <c r="H61" s="238">
        <f t="shared" si="12"/>
        <v>0</v>
      </c>
      <c r="I61" s="238">
        <f t="shared" si="13"/>
        <v>0</v>
      </c>
      <c r="J61" s="238">
        <f t="shared" si="14"/>
        <v>0.475833333333334</v>
      </c>
      <c r="K61" s="238">
        <f t="shared" si="15"/>
        <v>0.49916666666666742</v>
      </c>
      <c r="L61" s="238">
        <f t="shared" si="16"/>
        <v>-0.25</v>
      </c>
      <c r="N61" s="233">
        <v>40.381666666666653</v>
      </c>
      <c r="O61" s="233">
        <v>42.736666666666672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44.790833333333332</v>
      </c>
      <c r="E62" s="233">
        <f>SUM('P2'!BG12:BR12)/12</f>
        <v>44.791666666666657</v>
      </c>
      <c r="F62" s="233">
        <f>SUM('P2'!BG14:BR14)/12</f>
        <v>41.643333333333338</v>
      </c>
      <c r="H62" s="238">
        <f t="shared" si="12"/>
        <v>0</v>
      </c>
      <c r="I62" s="238">
        <f t="shared" si="13"/>
        <v>0</v>
      </c>
      <c r="J62" s="238">
        <f t="shared" si="14"/>
        <v>0.47333333333332916</v>
      </c>
      <c r="K62" s="238">
        <f t="shared" si="15"/>
        <v>0.50166666666665805</v>
      </c>
      <c r="L62" s="238">
        <f t="shared" si="16"/>
        <v>-0.25</v>
      </c>
      <c r="N62" s="233">
        <v>40.732500000000002</v>
      </c>
      <c r="O62" s="233">
        <v>43.086666666666666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45.09</v>
      </c>
      <c r="E63" s="233">
        <f>SUM('P2'!BS12:CD12)/12</f>
        <v>45.091666666666669</v>
      </c>
      <c r="F63" s="233">
        <f>SUM('P2'!BS14:CD14)/12</f>
        <v>41.944999999999993</v>
      </c>
      <c r="H63" s="238">
        <f t="shared" si="12"/>
        <v>0</v>
      </c>
      <c r="I63" s="238">
        <f t="shared" si="13"/>
        <v>0</v>
      </c>
      <c r="J63" s="238">
        <f t="shared" si="14"/>
        <v>0.47333333333333627</v>
      </c>
      <c r="K63" s="238">
        <f t="shared" si="15"/>
        <v>0.50083333333333258</v>
      </c>
      <c r="L63" s="238">
        <f t="shared" si="16"/>
        <v>-0.25000000000000711</v>
      </c>
      <c r="N63" s="233">
        <v>41.1325</v>
      </c>
      <c r="O63" s="233">
        <v>43.59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45.387499999999996</v>
      </c>
      <c r="E64" s="233">
        <f>SUM('P2'!CE12:CP12)/12</f>
        <v>45.389166666666661</v>
      </c>
      <c r="F64" s="233">
        <f>SUM('P2'!CE14:CP14)/12</f>
        <v>42.245833333333337</v>
      </c>
      <c r="H64" s="238">
        <f t="shared" si="12"/>
        <v>0</v>
      </c>
      <c r="I64" s="238">
        <f t="shared" si="13"/>
        <v>0</v>
      </c>
      <c r="J64" s="238">
        <f t="shared" si="14"/>
        <v>0.47499999999999432</v>
      </c>
      <c r="K64" s="238">
        <f t="shared" si="15"/>
        <v>0.50083333333333258</v>
      </c>
      <c r="L64" s="238">
        <f t="shared" si="16"/>
        <v>-0.25</v>
      </c>
      <c r="N64" s="233">
        <v>41.533333333333331</v>
      </c>
      <c r="O64" s="233">
        <v>44.34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45.634999999999991</v>
      </c>
      <c r="E65" s="233">
        <f>SUM('P2'!CQ12:DB12)/12</f>
        <v>45.635833333333331</v>
      </c>
      <c r="F65" s="233">
        <f>SUM('P2'!CQ14:DB14)/12</f>
        <v>42.545000000000002</v>
      </c>
      <c r="H65" s="238">
        <f t="shared" si="12"/>
        <v>0</v>
      </c>
      <c r="I65" s="238">
        <f t="shared" si="13"/>
        <v>0</v>
      </c>
      <c r="J65" s="238">
        <f t="shared" si="14"/>
        <v>0.47666666666665947</v>
      </c>
      <c r="K65" s="238">
        <f t="shared" si="15"/>
        <v>0.5</v>
      </c>
      <c r="L65" s="238">
        <f t="shared" si="16"/>
        <v>-0.24916666666667453</v>
      </c>
      <c r="N65" s="233">
        <v>42.034166666666671</v>
      </c>
      <c r="O65" s="233">
        <v>45.091666666666661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45.834166666666668</v>
      </c>
      <c r="E66" s="233">
        <f>SUM('P2'!DC12:DN12)/12</f>
        <v>45.835833333333333</v>
      </c>
      <c r="F66" s="233">
        <f>SUM('P2'!DC14:DN14)/12</f>
        <v>42.842499999999994</v>
      </c>
      <c r="H66" s="238">
        <f t="shared" si="12"/>
        <v>0</v>
      </c>
      <c r="I66" s="238">
        <f t="shared" si="13"/>
        <v>0</v>
      </c>
      <c r="J66" s="238">
        <f t="shared" si="14"/>
        <v>0.47500000000000853</v>
      </c>
      <c r="K66" s="238">
        <f t="shared" si="15"/>
        <v>0.5</v>
      </c>
      <c r="L66" s="238">
        <f t="shared" si="16"/>
        <v>-0.25000000000000711</v>
      </c>
      <c r="N66" s="233">
        <v>42.533333333333339</v>
      </c>
      <c r="O66" s="233">
        <v>45.94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46.035833333333329</v>
      </c>
      <c r="E67" s="233">
        <f>SUM('P2'!DO12:DZ12)/12</f>
        <v>46.035833333333322</v>
      </c>
      <c r="F67" s="233">
        <f>SUM('P2'!DO14:DZ14)/12</f>
        <v>43.143333333333338</v>
      </c>
      <c r="H67" s="238">
        <f t="shared" si="12"/>
        <v>0</v>
      </c>
      <c r="I67" s="238">
        <f t="shared" si="13"/>
        <v>0</v>
      </c>
      <c r="J67" s="238">
        <f t="shared" si="14"/>
        <v>0.47499999999999432</v>
      </c>
      <c r="K67" s="238">
        <f t="shared" si="15"/>
        <v>0.50083333333332547</v>
      </c>
      <c r="L67" s="238">
        <f t="shared" si="16"/>
        <v>-0.2533333333333303</v>
      </c>
      <c r="N67" s="233">
        <v>43.034166666666671</v>
      </c>
      <c r="O67" s="233">
        <v>46.79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</v>
      </c>
      <c r="E19" s="233">
        <v>16.75</v>
      </c>
      <c r="F19" s="233">
        <v>14.5</v>
      </c>
      <c r="H19" s="238">
        <f t="shared" si="0"/>
        <v>0</v>
      </c>
      <c r="I19" s="238">
        <f t="shared" si="1"/>
        <v>0</v>
      </c>
      <c r="J19" s="238">
        <f t="shared" si="2"/>
        <v>-0.75</v>
      </c>
      <c r="K19" s="238">
        <f t="shared" si="3"/>
        <v>0</v>
      </c>
      <c r="L19" s="238">
        <f t="shared" si="4"/>
        <v>0</v>
      </c>
      <c r="N19" s="233">
        <v>16</v>
      </c>
      <c r="O19" s="233">
        <v>17</v>
      </c>
      <c r="P19" s="233">
        <v>19.75</v>
      </c>
      <c r="Q19" s="233">
        <v>16.75</v>
      </c>
      <c r="R19" s="233">
        <v>14.5</v>
      </c>
    </row>
    <row r="20" spans="1:18" ht="12.75" customHeight="1" x14ac:dyDescent="0.2">
      <c r="A20" s="237">
        <f t="shared" si="5"/>
        <v>37256</v>
      </c>
      <c r="B20" s="233">
        <v>23.355</v>
      </c>
      <c r="C20" s="233">
        <v>23.282</v>
      </c>
      <c r="D20" s="233">
        <v>27.684999999999999</v>
      </c>
      <c r="E20" s="233">
        <v>21.33</v>
      </c>
      <c r="F20" s="233">
        <v>17.966000000000001</v>
      </c>
      <c r="H20" s="238">
        <f t="shared" si="0"/>
        <v>-1.3870000000000005</v>
      </c>
      <c r="I20" s="238">
        <f t="shared" si="1"/>
        <v>-1.3870000000000005</v>
      </c>
      <c r="J20" s="238">
        <f t="shared" si="2"/>
        <v>0</v>
      </c>
      <c r="K20" s="238">
        <f t="shared" si="3"/>
        <v>-0.34600000000000364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28.089000000000002</v>
      </c>
      <c r="C21" s="233">
        <v>27.427</v>
      </c>
      <c r="D21" s="233">
        <v>27.972000000000001</v>
      </c>
      <c r="E21" s="233">
        <v>23.766000000000002</v>
      </c>
      <c r="F21" s="233">
        <v>20.637</v>
      </c>
      <c r="H21" s="238">
        <f t="shared" si="0"/>
        <v>-1.1409999999999982</v>
      </c>
      <c r="I21" s="238">
        <f t="shared" si="1"/>
        <v>-1.142000000000003</v>
      </c>
      <c r="J21" s="238">
        <f t="shared" si="2"/>
        <v>-4.7999999999998266E-2</v>
      </c>
      <c r="K21" s="238">
        <f t="shared" si="3"/>
        <v>2.4000000000000909E-2</v>
      </c>
      <c r="L21" s="238">
        <f t="shared" si="4"/>
        <v>-0.12100000000000222</v>
      </c>
      <c r="N21" s="233">
        <v>29.23</v>
      </c>
      <c r="O21" s="233">
        <v>28.569000000000003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25.768000000000001</v>
      </c>
      <c r="C22" s="233">
        <v>25.146000000000001</v>
      </c>
      <c r="D22" s="233">
        <v>27.471</v>
      </c>
      <c r="E22" s="233">
        <v>23.539000000000001</v>
      </c>
      <c r="F22" s="233">
        <v>20.196000000000002</v>
      </c>
      <c r="H22" s="238">
        <f t="shared" si="0"/>
        <v>-0.85699999999999932</v>
      </c>
      <c r="I22" s="238">
        <f t="shared" si="1"/>
        <v>-0.85800000000000054</v>
      </c>
      <c r="J22" s="238">
        <f t="shared" si="2"/>
        <v>4.1999999999998039E-2</v>
      </c>
      <c r="K22" s="238">
        <f t="shared" si="3"/>
        <v>4.2999999999999261E-2</v>
      </c>
      <c r="L22" s="238">
        <f t="shared" si="4"/>
        <v>0</v>
      </c>
      <c r="N22" s="233">
        <v>26.625</v>
      </c>
      <c r="O22" s="233">
        <v>26.004000000000001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24.484000000000002</v>
      </c>
      <c r="C23" s="233">
        <v>25.145</v>
      </c>
      <c r="D23" s="233">
        <v>27.048000000000002</v>
      </c>
      <c r="E23" s="233">
        <v>23.274000000000001</v>
      </c>
      <c r="F23" s="233">
        <v>20.157</v>
      </c>
      <c r="H23" s="238">
        <f t="shared" si="0"/>
        <v>0.36299999999999955</v>
      </c>
      <c r="I23" s="238">
        <f t="shared" si="1"/>
        <v>0.36299999999999955</v>
      </c>
      <c r="J23" s="238">
        <f t="shared" si="2"/>
        <v>7.1999999999999176E-2</v>
      </c>
      <c r="K23" s="238">
        <f t="shared" si="3"/>
        <v>4.7999999999998266E-2</v>
      </c>
      <c r="L23" s="238">
        <f t="shared" si="4"/>
        <v>0</v>
      </c>
      <c r="N23" s="233">
        <v>24.121000000000002</v>
      </c>
      <c r="O23" s="233">
        <v>24.782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24.55</v>
      </c>
      <c r="E24" s="233">
        <v>23.917000000000002</v>
      </c>
      <c r="F24" s="233">
        <v>20.8</v>
      </c>
      <c r="H24" s="238">
        <f t="shared" si="0"/>
        <v>0</v>
      </c>
      <c r="I24" s="238">
        <f t="shared" si="1"/>
        <v>0</v>
      </c>
      <c r="J24" s="238">
        <f t="shared" si="2"/>
        <v>-9.9999999999980105E-3</v>
      </c>
      <c r="K24" s="238">
        <f t="shared" si="3"/>
        <v>-3.0000000000001137E-2</v>
      </c>
      <c r="L24" s="238">
        <f t="shared" si="4"/>
        <v>0</v>
      </c>
      <c r="N24" s="233">
        <v>19.733000000000001</v>
      </c>
      <c r="O24" s="233">
        <v>20.6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17.516000000000002</v>
      </c>
      <c r="C25" s="233">
        <v>18.895</v>
      </c>
      <c r="D25" s="233">
        <v>27.101000000000003</v>
      </c>
      <c r="E25" s="233">
        <v>23.637</v>
      </c>
      <c r="F25" s="233">
        <v>19.972000000000001</v>
      </c>
      <c r="H25" s="238">
        <f t="shared" si="0"/>
        <v>0.12100000000000222</v>
      </c>
      <c r="I25" s="238">
        <f t="shared" si="1"/>
        <v>0.12099999999999866</v>
      </c>
      <c r="J25" s="238">
        <f t="shared" si="2"/>
        <v>4.9000000000003041E-2</v>
      </c>
      <c r="K25" s="238">
        <f t="shared" si="3"/>
        <v>-0.18200000000000216</v>
      </c>
      <c r="L25" s="238">
        <f t="shared" si="4"/>
        <v>0</v>
      </c>
      <c r="N25" s="233">
        <v>17.395</v>
      </c>
      <c r="O25" s="233">
        <v>18.774000000000001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18.333000000000002</v>
      </c>
      <c r="C26" s="233">
        <v>19.708000000000002</v>
      </c>
      <c r="D26" s="233">
        <v>28.729000000000003</v>
      </c>
      <c r="E26" s="233">
        <v>23.667000000000002</v>
      </c>
      <c r="F26" s="233">
        <v>20.353999999999999</v>
      </c>
      <c r="H26" s="238">
        <f t="shared" si="0"/>
        <v>0.125</v>
      </c>
      <c r="I26" s="238">
        <f t="shared" si="1"/>
        <v>0.125</v>
      </c>
      <c r="J26" s="238">
        <f t="shared" si="2"/>
        <v>-7.4999999999999289E-2</v>
      </c>
      <c r="K26" s="238">
        <f t="shared" si="3"/>
        <v>-0.31200000000000117</v>
      </c>
      <c r="L26" s="238">
        <f t="shared" si="4"/>
        <v>0</v>
      </c>
      <c r="N26" s="233">
        <v>18.208000000000002</v>
      </c>
      <c r="O26" s="233">
        <v>19.583000000000002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29.637</v>
      </c>
      <c r="C27" s="233">
        <v>30.895</v>
      </c>
      <c r="D27" s="233">
        <v>30.258000000000003</v>
      </c>
      <c r="E27" s="233">
        <v>31.883000000000003</v>
      </c>
      <c r="F27" s="233">
        <v>29.859000000000002</v>
      </c>
      <c r="H27" s="238">
        <f t="shared" si="0"/>
        <v>-1.2020000000000017</v>
      </c>
      <c r="I27" s="238">
        <f t="shared" si="1"/>
        <v>-1.2020000000000017</v>
      </c>
      <c r="J27" s="238">
        <f t="shared" si="2"/>
        <v>-0.78199999999999648</v>
      </c>
      <c r="K27" s="238">
        <f t="shared" si="3"/>
        <v>-0.66100000000000136</v>
      </c>
      <c r="L27" s="238">
        <f t="shared" si="4"/>
        <v>-5.9999999999998721E-2</v>
      </c>
      <c r="N27" s="233">
        <v>30.839000000000002</v>
      </c>
      <c r="O27" s="233">
        <v>32.097000000000001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32.032000000000004</v>
      </c>
      <c r="C28" s="233">
        <v>33.435000000000002</v>
      </c>
      <c r="D28" s="233">
        <v>31.234000000000002</v>
      </c>
      <c r="E28" s="233">
        <v>32.298000000000002</v>
      </c>
      <c r="F28" s="233">
        <v>33.048000000000002</v>
      </c>
      <c r="H28" s="238">
        <f t="shared" si="0"/>
        <v>0.19300000000000139</v>
      </c>
      <c r="I28" s="238">
        <f t="shared" si="1"/>
        <v>0.19299999999999784</v>
      </c>
      <c r="J28" s="238">
        <f t="shared" si="2"/>
        <v>-0.72599999999999909</v>
      </c>
      <c r="K28" s="238">
        <f t="shared" si="3"/>
        <v>-0.72599999999999909</v>
      </c>
      <c r="L28" s="238">
        <f t="shared" si="4"/>
        <v>0</v>
      </c>
      <c r="N28" s="233">
        <v>31.839000000000002</v>
      </c>
      <c r="O28" s="233">
        <v>33.242000000000004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29.55</v>
      </c>
      <c r="C29" s="233">
        <v>30.6</v>
      </c>
      <c r="D29" s="233">
        <v>30.2</v>
      </c>
      <c r="E29" s="233">
        <v>27.475000000000001</v>
      </c>
      <c r="F29" s="233">
        <v>27.75</v>
      </c>
      <c r="H29" s="238">
        <f t="shared" si="0"/>
        <v>0.15000000000000213</v>
      </c>
      <c r="I29" s="238">
        <f t="shared" si="1"/>
        <v>0.15000000000000213</v>
      </c>
      <c r="J29" s="238">
        <f t="shared" si="2"/>
        <v>-0.85000000000000142</v>
      </c>
      <c r="K29" s="238">
        <f t="shared" si="3"/>
        <v>-0.84999999999999787</v>
      </c>
      <c r="L29" s="238">
        <f t="shared" si="4"/>
        <v>-0.30000000000000071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27.29</v>
      </c>
      <c r="E30" s="233">
        <v>26.032</v>
      </c>
      <c r="F30" s="233">
        <v>25.064</v>
      </c>
      <c r="H30" s="238">
        <f t="shared" si="0"/>
        <v>0</v>
      </c>
      <c r="I30" s="238">
        <f t="shared" si="1"/>
        <v>0</v>
      </c>
      <c r="J30" s="238">
        <f t="shared" si="2"/>
        <v>2.8999999999996362E-2</v>
      </c>
      <c r="K30" s="238">
        <f t="shared" si="3"/>
        <v>4.7999999999998266E-2</v>
      </c>
      <c r="L30" s="238">
        <f t="shared" si="4"/>
        <v>4.7999999999998266E-2</v>
      </c>
      <c r="N30" s="233">
        <v>27.871000000000002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24.333000000000002</v>
      </c>
      <c r="C31" s="233">
        <v>22.75</v>
      </c>
      <c r="D31" s="233">
        <v>28.313000000000002</v>
      </c>
      <c r="E31" s="233">
        <v>24.146000000000001</v>
      </c>
      <c r="F31" s="233">
        <v>24.105</v>
      </c>
      <c r="H31" s="238">
        <f t="shared" si="0"/>
        <v>0.125</v>
      </c>
      <c r="I31" s="238">
        <f t="shared" si="1"/>
        <v>0.125</v>
      </c>
      <c r="J31" s="238">
        <f t="shared" si="2"/>
        <v>3.8000000000003809E-2</v>
      </c>
      <c r="K31" s="238">
        <f t="shared" si="3"/>
        <v>6.2999999999998835E-2</v>
      </c>
      <c r="L31" s="238">
        <f t="shared" si="4"/>
        <v>6.2999999999998835E-2</v>
      </c>
      <c r="N31" s="233">
        <v>24.208000000000002</v>
      </c>
      <c r="O31" s="233">
        <v>22.625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30.419</v>
      </c>
      <c r="E32" s="233">
        <v>27.589000000000002</v>
      </c>
      <c r="F32" s="233">
        <v>23.678000000000001</v>
      </c>
      <c r="H32" s="238">
        <f t="shared" si="0"/>
        <v>0</v>
      </c>
      <c r="I32" s="238">
        <f t="shared" si="1"/>
        <v>0</v>
      </c>
      <c r="J32" s="238">
        <f t="shared" si="2"/>
        <v>4.2999999999999261E-2</v>
      </c>
      <c r="K32" s="238">
        <f t="shared" si="3"/>
        <v>7.3000000000000398E-2</v>
      </c>
      <c r="L32" s="238">
        <f t="shared" si="4"/>
        <v>7.3000000000000398E-2</v>
      </c>
      <c r="N32" s="233">
        <v>28.097000000000001</v>
      </c>
      <c r="O32" s="233">
        <v>26.565000000000001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29.125</v>
      </c>
      <c r="E33" s="233">
        <v>26.093</v>
      </c>
      <c r="F33" s="233">
        <v>24.145</v>
      </c>
      <c r="H33" s="238">
        <f t="shared" si="0"/>
        <v>0</v>
      </c>
      <c r="I33" s="238">
        <f t="shared" si="1"/>
        <v>0</v>
      </c>
      <c r="J33" s="238">
        <f t="shared" si="2"/>
        <v>-0.76999999999999957</v>
      </c>
      <c r="K33" s="238">
        <f t="shared" si="3"/>
        <v>-0.78200000000000003</v>
      </c>
      <c r="L33" s="238">
        <f t="shared" si="4"/>
        <v>5.9999999999998721E-2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26.143000000000001</v>
      </c>
      <c r="C34" s="233">
        <v>25.661000000000001</v>
      </c>
      <c r="D34" s="233">
        <v>27.375</v>
      </c>
      <c r="E34" s="233">
        <v>25.875</v>
      </c>
      <c r="F34" s="233">
        <v>24.215</v>
      </c>
      <c r="H34" s="238">
        <f t="shared" si="0"/>
        <v>-1.2860000000000014</v>
      </c>
      <c r="I34" s="238">
        <f t="shared" si="1"/>
        <v>-1.2850000000000001</v>
      </c>
      <c r="J34" s="238">
        <f t="shared" si="2"/>
        <v>-0.73900000000000077</v>
      </c>
      <c r="K34" s="238">
        <f t="shared" si="3"/>
        <v>-0.75</v>
      </c>
      <c r="L34" s="238">
        <f t="shared" si="4"/>
        <v>5.3999999999998494E-2</v>
      </c>
      <c r="N34" s="233">
        <v>27.429000000000002</v>
      </c>
      <c r="O34" s="233">
        <v>26.946000000000002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26.456</v>
      </c>
      <c r="E35" s="233">
        <v>25.315000000000001</v>
      </c>
      <c r="F35" s="233">
        <v>23.483000000000001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-0.77000000000000313</v>
      </c>
      <c r="K35" s="238">
        <f t="shared" ref="K35:K56" si="9">E35-Q35</f>
        <v>-0.78200000000000003</v>
      </c>
      <c r="L35" s="238">
        <f t="shared" ref="L35:L56" si="10">F35-R35</f>
        <v>5.9999999999998721E-2</v>
      </c>
      <c r="N35" s="233">
        <v>25.194000000000003</v>
      </c>
      <c r="O35" s="233">
        <v>25.492000000000001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25.05</v>
      </c>
      <c r="E36" s="233">
        <v>25.233000000000001</v>
      </c>
      <c r="F36" s="233">
        <v>23.283000000000001</v>
      </c>
      <c r="H36" s="238">
        <f t="shared" si="6"/>
        <v>0</v>
      </c>
      <c r="I36" s="238">
        <f t="shared" si="7"/>
        <v>0</v>
      </c>
      <c r="J36" s="238">
        <f t="shared" si="8"/>
        <v>-0.73300000000000054</v>
      </c>
      <c r="K36" s="238">
        <f t="shared" si="9"/>
        <v>-0.73400000000000176</v>
      </c>
      <c r="L36" s="238">
        <f t="shared" si="10"/>
        <v>5.0000000000000711E-2</v>
      </c>
      <c r="N36" s="233">
        <v>22.533000000000001</v>
      </c>
      <c r="O36" s="233">
        <v>24.683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25.827000000000002</v>
      </c>
      <c r="E37" s="233">
        <v>24.891000000000002</v>
      </c>
      <c r="F37" s="233">
        <v>22.943000000000001</v>
      </c>
      <c r="H37" s="238">
        <f t="shared" si="6"/>
        <v>0</v>
      </c>
      <c r="I37" s="238">
        <f t="shared" si="7"/>
        <v>0</v>
      </c>
      <c r="J37" s="238">
        <f t="shared" si="8"/>
        <v>-0.78200000000000003</v>
      </c>
      <c r="K37" s="238">
        <f t="shared" si="9"/>
        <v>-0.78200000000000003</v>
      </c>
      <c r="L37" s="238">
        <f t="shared" si="10"/>
        <v>5.9999999999998721E-2</v>
      </c>
      <c r="N37" s="233">
        <v>15.347000000000001</v>
      </c>
      <c r="O37" s="233">
        <v>18.468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27.563000000000002</v>
      </c>
      <c r="E38" s="233">
        <v>25.354000000000003</v>
      </c>
      <c r="F38" s="233">
        <v>23.292000000000002</v>
      </c>
      <c r="H38" s="238">
        <f t="shared" si="6"/>
        <v>0</v>
      </c>
      <c r="I38" s="238">
        <f t="shared" si="7"/>
        <v>0</v>
      </c>
      <c r="J38" s="238">
        <f t="shared" si="8"/>
        <v>-0.79100000000000037</v>
      </c>
      <c r="K38" s="238">
        <f t="shared" si="9"/>
        <v>-0.79199999999999804</v>
      </c>
      <c r="L38" s="238">
        <f t="shared" si="10"/>
        <v>6.2999999999998835E-2</v>
      </c>
      <c r="N38" s="233">
        <v>18.917000000000002</v>
      </c>
      <c r="O38" s="233">
        <v>22.646000000000001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32.935000000000002</v>
      </c>
      <c r="C39" s="233">
        <v>34.492000000000004</v>
      </c>
      <c r="D39" s="233">
        <v>30.343</v>
      </c>
      <c r="E39" s="233">
        <v>28.351000000000003</v>
      </c>
      <c r="F39" s="233">
        <v>28.387</v>
      </c>
      <c r="H39" s="238">
        <f t="shared" si="6"/>
        <v>-0.66199999999999903</v>
      </c>
      <c r="I39" s="238">
        <f t="shared" si="7"/>
        <v>-0.66099999999999426</v>
      </c>
      <c r="J39" s="238">
        <f t="shared" si="8"/>
        <v>-0.78200000000000003</v>
      </c>
      <c r="K39" s="238">
        <f t="shared" si="9"/>
        <v>-0.78200000000000003</v>
      </c>
      <c r="L39" s="238">
        <f t="shared" si="10"/>
        <v>5.9999999999998721E-2</v>
      </c>
      <c r="N39" s="233">
        <v>33.597000000000001</v>
      </c>
      <c r="O39" s="233">
        <v>35.152999999999999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32.984000000000002</v>
      </c>
      <c r="C40" s="233">
        <v>34.584000000000003</v>
      </c>
      <c r="D40" s="233">
        <v>30.27</v>
      </c>
      <c r="E40" s="233">
        <v>32.25</v>
      </c>
      <c r="F40" s="233">
        <v>31.258000000000003</v>
      </c>
      <c r="H40" s="238">
        <f t="shared" si="6"/>
        <v>-1.3220000000000027</v>
      </c>
      <c r="I40" s="238">
        <f t="shared" si="7"/>
        <v>-1.3219999999999956</v>
      </c>
      <c r="J40" s="238">
        <f t="shared" si="8"/>
        <v>-0.78200000000000358</v>
      </c>
      <c r="K40" s="238">
        <f t="shared" si="9"/>
        <v>-0.78200000000000358</v>
      </c>
      <c r="L40" s="238">
        <f t="shared" si="10"/>
        <v>6.0000000000002274E-2</v>
      </c>
      <c r="N40" s="233">
        <v>34.306000000000004</v>
      </c>
      <c r="O40" s="233">
        <v>35.905999999999999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29.396000000000001</v>
      </c>
      <c r="E41" s="233">
        <v>30.708000000000002</v>
      </c>
      <c r="F41" s="233">
        <v>29.834000000000003</v>
      </c>
      <c r="H41" s="238">
        <f t="shared" si="6"/>
        <v>0</v>
      </c>
      <c r="I41" s="238">
        <f t="shared" si="7"/>
        <v>0</v>
      </c>
      <c r="J41" s="238">
        <f t="shared" si="8"/>
        <v>-0.79200000000000159</v>
      </c>
      <c r="K41" s="238">
        <f t="shared" si="9"/>
        <v>-0.79199999999999804</v>
      </c>
      <c r="L41" s="238">
        <f t="shared" si="10"/>
        <v>6.3000000000002387E-2</v>
      </c>
      <c r="N41" s="233">
        <v>31.667000000000002</v>
      </c>
      <c r="O41" s="233">
        <v>33.125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28.258000000000003</v>
      </c>
      <c r="E42" s="233">
        <v>24.847000000000001</v>
      </c>
      <c r="F42" s="233">
        <v>26.492000000000001</v>
      </c>
      <c r="H42" s="238">
        <f t="shared" si="6"/>
        <v>0</v>
      </c>
      <c r="I42" s="238">
        <f t="shared" si="7"/>
        <v>0</v>
      </c>
      <c r="J42" s="238">
        <f t="shared" si="8"/>
        <v>-0.71599999999999753</v>
      </c>
      <c r="K42" s="238">
        <f t="shared" si="9"/>
        <v>-0.72599999999999909</v>
      </c>
      <c r="L42" s="238">
        <f t="shared" si="10"/>
        <v>4.7999999999998266E-2</v>
      </c>
      <c r="N42" s="233">
        <v>27.194000000000003</v>
      </c>
      <c r="O42" s="233">
        <v>29.056000000000001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27.175000000000001</v>
      </c>
      <c r="E43" s="233">
        <v>24.074999999999999</v>
      </c>
      <c r="F43" s="233">
        <v>22.45</v>
      </c>
      <c r="H43" s="238">
        <f t="shared" si="6"/>
        <v>0</v>
      </c>
      <c r="I43" s="238">
        <f t="shared" si="7"/>
        <v>0</v>
      </c>
      <c r="J43" s="238">
        <f t="shared" si="8"/>
        <v>-0.83500000000000085</v>
      </c>
      <c r="K43" s="238">
        <f t="shared" si="9"/>
        <v>-0.85000000000000142</v>
      </c>
      <c r="L43" s="238">
        <f t="shared" si="10"/>
        <v>7.4999999999999289E-2</v>
      </c>
      <c r="N43" s="233">
        <v>23.375</v>
      </c>
      <c r="O43" s="233">
        <v>25.6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29.544</v>
      </c>
      <c r="E44" s="233">
        <v>27.684999999999999</v>
      </c>
      <c r="F44" s="233">
        <v>23.483000000000001</v>
      </c>
      <c r="H44" s="238">
        <f t="shared" si="6"/>
        <v>0</v>
      </c>
      <c r="I44" s="238">
        <f t="shared" si="7"/>
        <v>0</v>
      </c>
      <c r="J44" s="238">
        <f t="shared" si="8"/>
        <v>-0.7710000000000008</v>
      </c>
      <c r="K44" s="238">
        <f t="shared" si="9"/>
        <v>-0.78300000000000125</v>
      </c>
      <c r="L44" s="238">
        <f t="shared" si="10"/>
        <v>5.9999999999998721E-2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28.548000000000002</v>
      </c>
      <c r="C45" s="233">
        <v>27.729000000000003</v>
      </c>
      <c r="D45" s="233">
        <v>29.21</v>
      </c>
      <c r="E45" s="233">
        <v>26.169</v>
      </c>
      <c r="F45" s="233">
        <v>24.714000000000002</v>
      </c>
      <c r="H45" s="238">
        <f t="shared" si="6"/>
        <v>-5.3000000000000824E-2</v>
      </c>
      <c r="I45" s="238">
        <f t="shared" si="7"/>
        <v>-5.2999999999997272E-2</v>
      </c>
      <c r="J45" s="238">
        <f t="shared" si="8"/>
        <v>-0.91499999999999915</v>
      </c>
      <c r="K45" s="238">
        <f t="shared" si="9"/>
        <v>-0.91499999999999915</v>
      </c>
      <c r="L45" s="238">
        <f t="shared" si="10"/>
        <v>6.0000000000002274E-2</v>
      </c>
      <c r="N45" s="233">
        <v>28.601000000000003</v>
      </c>
      <c r="O45" s="233">
        <v>27.782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25.714000000000002</v>
      </c>
      <c r="C46" s="233">
        <v>25.622</v>
      </c>
      <c r="D46" s="233">
        <v>27.32</v>
      </c>
      <c r="E46" s="233">
        <v>25.824999999999999</v>
      </c>
      <c r="F46" s="233">
        <v>24.673000000000002</v>
      </c>
      <c r="H46" s="238">
        <f t="shared" si="6"/>
        <v>-1.1430000000000007</v>
      </c>
      <c r="I46" s="238">
        <f t="shared" si="7"/>
        <v>-1.1430000000000007</v>
      </c>
      <c r="J46" s="238">
        <f t="shared" si="8"/>
        <v>-0.92300000000000182</v>
      </c>
      <c r="K46" s="238">
        <f t="shared" si="9"/>
        <v>-0.93700000000000117</v>
      </c>
      <c r="L46" s="238">
        <f t="shared" si="10"/>
        <v>6.5000000000001279E-2</v>
      </c>
      <c r="N46" s="233">
        <v>26.857000000000003</v>
      </c>
      <c r="O46" s="233">
        <v>26.765000000000001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25.362000000000002</v>
      </c>
      <c r="C47" s="233">
        <v>25.954000000000001</v>
      </c>
      <c r="D47" s="233">
        <v>26.661000000000001</v>
      </c>
      <c r="E47" s="233">
        <v>25.548000000000002</v>
      </c>
      <c r="F47" s="233">
        <v>24.317</v>
      </c>
      <c r="H47" s="238">
        <f t="shared" si="6"/>
        <v>-5.0000000000000711E-2</v>
      </c>
      <c r="I47" s="238">
        <f t="shared" si="7"/>
        <v>-5.0000000000000711E-2</v>
      </c>
      <c r="J47" s="238">
        <f t="shared" si="8"/>
        <v>-0.82999999999999829</v>
      </c>
      <c r="K47" s="238">
        <f t="shared" si="9"/>
        <v>-0.83899999999999864</v>
      </c>
      <c r="L47" s="238">
        <f t="shared" si="10"/>
        <v>4.7999999999998266E-2</v>
      </c>
      <c r="N47" s="233">
        <v>25.412000000000003</v>
      </c>
      <c r="O47" s="233">
        <v>26.004000000000001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23.129000000000001</v>
      </c>
      <c r="C48" s="233">
        <v>25.172000000000001</v>
      </c>
      <c r="D48" s="233">
        <v>25.137</v>
      </c>
      <c r="E48" s="233">
        <v>25.329000000000001</v>
      </c>
      <c r="F48" s="233">
        <v>24.057000000000002</v>
      </c>
      <c r="H48" s="238">
        <f t="shared" si="6"/>
        <v>-5.099999999999838E-2</v>
      </c>
      <c r="I48" s="238">
        <f t="shared" si="7"/>
        <v>-5.1000000000001933E-2</v>
      </c>
      <c r="J48" s="238">
        <f t="shared" si="8"/>
        <v>-0.8490000000000002</v>
      </c>
      <c r="K48" s="238">
        <f t="shared" si="9"/>
        <v>-0.84700000000000131</v>
      </c>
      <c r="L48" s="238">
        <f t="shared" si="10"/>
        <v>5.0000000000000711E-2</v>
      </c>
      <c r="N48" s="233">
        <v>23.18</v>
      </c>
      <c r="O48" s="233">
        <v>25.223000000000003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16.981000000000002</v>
      </c>
      <c r="C49" s="233">
        <v>19.823</v>
      </c>
      <c r="D49" s="233">
        <v>25.812000000000001</v>
      </c>
      <c r="E49" s="233">
        <v>24.745000000000001</v>
      </c>
      <c r="F49" s="233">
        <v>23.594000000000001</v>
      </c>
      <c r="H49" s="238">
        <f t="shared" si="6"/>
        <v>-5.4999999999999716E-2</v>
      </c>
      <c r="I49" s="238">
        <f t="shared" si="7"/>
        <v>-5.4999999999999716E-2</v>
      </c>
      <c r="J49" s="238">
        <f t="shared" si="8"/>
        <v>-0.96299999999999741</v>
      </c>
      <c r="K49" s="238">
        <f t="shared" si="9"/>
        <v>-0.96300000000000097</v>
      </c>
      <c r="L49" s="238">
        <f t="shared" si="10"/>
        <v>7.3000000000000398E-2</v>
      </c>
      <c r="N49" s="233">
        <v>17.036000000000001</v>
      </c>
      <c r="O49" s="233">
        <v>19.878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20.446000000000002</v>
      </c>
      <c r="C50" s="233">
        <v>23.724</v>
      </c>
      <c r="D50" s="233">
        <v>27.854000000000003</v>
      </c>
      <c r="E50" s="233">
        <v>25.881</v>
      </c>
      <c r="F50" s="233">
        <v>24.25</v>
      </c>
      <c r="H50" s="238">
        <f t="shared" si="6"/>
        <v>-5.099999999999838E-2</v>
      </c>
      <c r="I50" s="238">
        <f t="shared" si="7"/>
        <v>-5.099999999999838E-2</v>
      </c>
      <c r="J50" s="238">
        <f t="shared" si="8"/>
        <v>-0.84699999999999775</v>
      </c>
      <c r="K50" s="238">
        <f t="shared" si="9"/>
        <v>-0.84800000000000253</v>
      </c>
      <c r="L50" s="238">
        <f t="shared" si="10"/>
        <v>5.0000000000000711E-2</v>
      </c>
      <c r="N50" s="233">
        <v>20.497</v>
      </c>
      <c r="O50" s="233">
        <v>23.774999999999999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31.637</v>
      </c>
      <c r="C51" s="233">
        <v>33.161999999999999</v>
      </c>
      <c r="D51" s="233">
        <v>30.442</v>
      </c>
      <c r="E51" s="233">
        <v>28.434999999999999</v>
      </c>
      <c r="F51" s="233">
        <v>27.82</v>
      </c>
      <c r="H51" s="238">
        <f t="shared" si="6"/>
        <v>-0.59499999999999886</v>
      </c>
      <c r="I51" s="238">
        <f t="shared" si="7"/>
        <v>-0.58200000000000074</v>
      </c>
      <c r="J51" s="238">
        <f t="shared" si="8"/>
        <v>-0.92800000000000082</v>
      </c>
      <c r="K51" s="238">
        <f t="shared" si="9"/>
        <v>-0.92800000000000438</v>
      </c>
      <c r="L51" s="238">
        <f t="shared" si="10"/>
        <v>5.9999999999998721E-2</v>
      </c>
      <c r="N51" s="233">
        <v>32.231999999999999</v>
      </c>
      <c r="O51" s="233">
        <v>33.744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31.667000000000002</v>
      </c>
      <c r="C52" s="233">
        <v>33.216000000000001</v>
      </c>
      <c r="D52" s="233">
        <v>30.35</v>
      </c>
      <c r="E52" s="233">
        <v>32.350999999999999</v>
      </c>
      <c r="F52" s="233">
        <v>29.954999999999998</v>
      </c>
      <c r="H52" s="238">
        <f t="shared" si="6"/>
        <v>-1.1379999999999981</v>
      </c>
      <c r="I52" s="238">
        <f t="shared" si="7"/>
        <v>-1.1370000000000005</v>
      </c>
      <c r="J52" s="238">
        <f t="shared" si="8"/>
        <v>-0.94099999999999895</v>
      </c>
      <c r="K52" s="238">
        <f t="shared" si="9"/>
        <v>-0.95200000000000529</v>
      </c>
      <c r="L52" s="238">
        <f t="shared" si="10"/>
        <v>5.9999999999998721E-2</v>
      </c>
      <c r="N52" s="233">
        <v>32.805</v>
      </c>
      <c r="O52" s="233">
        <v>34.353000000000002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30.736000000000001</v>
      </c>
      <c r="C53" s="233">
        <v>32.154000000000003</v>
      </c>
      <c r="D53" s="233">
        <v>29.488000000000003</v>
      </c>
      <c r="E53" s="233">
        <v>30.813000000000002</v>
      </c>
      <c r="F53" s="233">
        <v>29.094999999999999</v>
      </c>
      <c r="H53" s="238">
        <f t="shared" si="6"/>
        <v>-3.9999999999999147E-2</v>
      </c>
      <c r="I53" s="238">
        <f t="shared" si="7"/>
        <v>-3.9999999999999147E-2</v>
      </c>
      <c r="J53" s="238">
        <f t="shared" si="8"/>
        <v>-0.93799999999999883</v>
      </c>
      <c r="K53" s="238">
        <f t="shared" si="9"/>
        <v>-0.95100000000000051</v>
      </c>
      <c r="L53" s="238">
        <f t="shared" si="10"/>
        <v>6.2999999999998835E-2</v>
      </c>
      <c r="N53" s="233">
        <v>30.776</v>
      </c>
      <c r="O53" s="233">
        <v>32.194000000000003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26.959</v>
      </c>
      <c r="C54" s="233">
        <v>28.752000000000002</v>
      </c>
      <c r="D54" s="233">
        <v>28.306000000000001</v>
      </c>
      <c r="E54" s="233">
        <v>24.717000000000002</v>
      </c>
      <c r="F54" s="233">
        <v>26.599</v>
      </c>
      <c r="H54" s="238">
        <f t="shared" si="6"/>
        <v>-5.3000000000000824E-2</v>
      </c>
      <c r="I54" s="238">
        <f t="shared" si="7"/>
        <v>-3.8999999999997925E-2</v>
      </c>
      <c r="J54" s="238">
        <f t="shared" si="8"/>
        <v>-0.89000000000000057</v>
      </c>
      <c r="K54" s="238">
        <f t="shared" si="9"/>
        <v>-0.9009999999999998</v>
      </c>
      <c r="L54" s="238">
        <f t="shared" si="10"/>
        <v>5.9999999999998721E-2</v>
      </c>
      <c r="N54" s="233">
        <v>27.012</v>
      </c>
      <c r="O54" s="233">
        <v>28.791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24.261000000000003</v>
      </c>
      <c r="C55" s="233">
        <v>26.256</v>
      </c>
      <c r="D55" s="233">
        <v>27.446000000000002</v>
      </c>
      <c r="E55" s="233">
        <v>24.409000000000002</v>
      </c>
      <c r="F55" s="233">
        <v>23.513000000000002</v>
      </c>
      <c r="H55" s="238">
        <f t="shared" si="6"/>
        <v>-5.2999999999997272E-2</v>
      </c>
      <c r="I55" s="238">
        <f t="shared" si="7"/>
        <v>-5.3000000000000824E-2</v>
      </c>
      <c r="J55" s="238">
        <f t="shared" si="8"/>
        <v>-0.91199999999999903</v>
      </c>
      <c r="K55" s="238">
        <f t="shared" si="9"/>
        <v>-0.91199999999999903</v>
      </c>
      <c r="L55" s="238">
        <f t="shared" si="10"/>
        <v>6.3000000000002387E-2</v>
      </c>
      <c r="N55" s="233">
        <v>24.314</v>
      </c>
      <c r="O55" s="233">
        <v>26.309000000000001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29.559000000000001</v>
      </c>
      <c r="C56" s="233">
        <v>31.531000000000002</v>
      </c>
      <c r="D56" s="233">
        <v>29.648</v>
      </c>
      <c r="E56" s="233">
        <v>27.797000000000001</v>
      </c>
      <c r="F56" s="233">
        <v>24.211000000000002</v>
      </c>
      <c r="H56" s="238">
        <f t="shared" si="6"/>
        <v>-5.3000000000000824E-2</v>
      </c>
      <c r="I56" s="238">
        <f t="shared" si="7"/>
        <v>-3.9999999999999147E-2</v>
      </c>
      <c r="J56" s="238">
        <f t="shared" si="8"/>
        <v>-0.91600000000000037</v>
      </c>
      <c r="K56" s="238">
        <f t="shared" si="9"/>
        <v>-0.91400000000000148</v>
      </c>
      <c r="L56" s="238">
        <f t="shared" si="10"/>
        <v>6.0000000000002274E-2</v>
      </c>
      <c r="N56" s="233">
        <v>29.612000000000002</v>
      </c>
      <c r="O56" s="233">
        <v>31.571000000000002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3.2795833333333335</v>
      </c>
      <c r="C58" s="233">
        <f>SUM('P2'!K7:V7)/12</f>
        <v>3.3568333333333329</v>
      </c>
      <c r="D58" s="233">
        <f>SUM('P2'!K9:V9)/12</f>
        <v>3.8904166666666669</v>
      </c>
      <c r="E58" s="233">
        <f>SUM('P2'!K13:V13)/12</f>
        <v>3.1733333333333333</v>
      </c>
      <c r="F58" s="233">
        <f>SUM('P2'!K15:V15)/12</f>
        <v>2.7055000000000002</v>
      </c>
      <c r="H58" s="238">
        <f t="shared" ref="H58:H67" si="12">B58-N58</f>
        <v>-0.11558333333333337</v>
      </c>
      <c r="I58" s="238">
        <f t="shared" ref="I58:I67" si="13">C58-O58</f>
        <v>-0.11558333333333337</v>
      </c>
      <c r="J58" s="238">
        <f t="shared" ref="J58:J67" si="14">D58-P58</f>
        <v>-6.25E-2</v>
      </c>
      <c r="K58" s="238">
        <f t="shared" ref="K58:K67" si="15">E58-Q58</f>
        <v>-2.8833333333333488E-2</v>
      </c>
      <c r="L58" s="238">
        <f t="shared" ref="L58:L67" si="16">F58-R58</f>
        <v>0</v>
      </c>
      <c r="N58" s="233">
        <v>3.3951666666666669</v>
      </c>
      <c r="O58" s="233">
        <v>3.4724166666666663</v>
      </c>
      <c r="P58" s="233">
        <v>3.9529166666666669</v>
      </c>
      <c r="Q58" s="233">
        <v>3.2021666666666668</v>
      </c>
      <c r="R58" s="233">
        <v>2.7055000000000002</v>
      </c>
    </row>
    <row r="59" spans="1:18" x14ac:dyDescent="0.2">
      <c r="A59" s="239" t="s">
        <v>166</v>
      </c>
      <c r="B59" s="233">
        <f>SUM('P2'!W5:AH5)/12</f>
        <v>25.453583333333338</v>
      </c>
      <c r="C59" s="233">
        <f>SUM('P2'!W7:AH7)/12</f>
        <v>25.894250000000003</v>
      </c>
      <c r="D59" s="233">
        <f>SUM('P2'!W9:AH9)/12</f>
        <v>28.38208333333333</v>
      </c>
      <c r="E59" s="233">
        <f>SUM('P2'!W13:AH13)/12</f>
        <v>25.93525</v>
      </c>
      <c r="F59" s="233">
        <f>SUM('P2'!W15:AH15)/12</f>
        <v>23.801666666666666</v>
      </c>
      <c r="H59" s="238">
        <f t="shared" si="12"/>
        <v>-0.1769166666666635</v>
      </c>
      <c r="I59" s="238">
        <f t="shared" si="13"/>
        <v>-0.1770833333333286</v>
      </c>
      <c r="J59" s="238">
        <f t="shared" si="14"/>
        <v>-0.18483333333333718</v>
      </c>
      <c r="K59" s="238">
        <f t="shared" si="15"/>
        <v>-0.20516666666667049</v>
      </c>
      <c r="L59" s="238">
        <f t="shared" si="16"/>
        <v>-2.4750000000004491E-2</v>
      </c>
      <c r="N59" s="233">
        <v>25.630500000000001</v>
      </c>
      <c r="O59" s="233">
        <v>26.071333333333332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26.317083333333333</v>
      </c>
      <c r="C60" s="233">
        <f>SUM('P2'!AI7:AT7)/12</f>
        <v>27.834416666666666</v>
      </c>
      <c r="D60" s="233">
        <f>SUM('P2'!AI9:AT9)/12</f>
        <v>28.031833333333335</v>
      </c>
      <c r="E60" s="233">
        <f>SUM('P2'!AI13:AT13)/12</f>
        <v>26.723083333333335</v>
      </c>
      <c r="F60" s="233">
        <f>SUM('P2'!AI15:AT15)/12</f>
        <v>25.272083333333331</v>
      </c>
      <c r="H60" s="238">
        <f t="shared" si="12"/>
        <v>-0.27250000000000441</v>
      </c>
      <c r="I60" s="238">
        <f t="shared" si="13"/>
        <v>-0.27233333333333576</v>
      </c>
      <c r="J60" s="238">
        <f t="shared" si="14"/>
        <v>-0.77191666666666592</v>
      </c>
      <c r="K60" s="238">
        <f t="shared" si="15"/>
        <v>-0.77808333333333835</v>
      </c>
      <c r="L60" s="238">
        <f t="shared" si="16"/>
        <v>5.9416666666656681E-2</v>
      </c>
      <c r="N60" s="233">
        <v>26.589583333333337</v>
      </c>
      <c r="O60" s="233">
        <v>28.106750000000002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26.249916666666667</v>
      </c>
      <c r="C61" s="233">
        <f>SUM('P2'!AU7:BF7)/12</f>
        <v>27.757916666666663</v>
      </c>
      <c r="D61" s="233">
        <f>SUM('P2'!AU9:BF9)/12</f>
        <v>28.139500000000009</v>
      </c>
      <c r="E61" s="233">
        <f>SUM('P2'!AU13:BF13)/12</f>
        <v>26.834916666666668</v>
      </c>
      <c r="F61" s="233">
        <f>SUM('P2'!AU15:BF15)/12</f>
        <v>25.566500000000001</v>
      </c>
      <c r="H61" s="238">
        <f t="shared" si="12"/>
        <v>-0.2779166666666697</v>
      </c>
      <c r="I61" s="238">
        <f t="shared" si="13"/>
        <v>-0.2745000000000104</v>
      </c>
      <c r="J61" s="238">
        <f t="shared" si="14"/>
        <v>-0.9043333333333301</v>
      </c>
      <c r="K61" s="238">
        <f t="shared" si="15"/>
        <v>-0.90891666666667348</v>
      </c>
      <c r="L61" s="238">
        <f t="shared" si="16"/>
        <v>5.9333333333334792E-2</v>
      </c>
      <c r="N61" s="233">
        <v>26.527833333333337</v>
      </c>
      <c r="O61" s="233">
        <v>28.032416666666673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26.776833333333339</v>
      </c>
      <c r="C62" s="233">
        <f>SUM('P2'!BG7:BR7)/12</f>
        <v>28.151416666666666</v>
      </c>
      <c r="D62" s="233">
        <f>SUM('P2'!BG9:BR9)/12</f>
        <v>28.282166666666669</v>
      </c>
      <c r="E62" s="233">
        <f>SUM('P2'!BG13:BR13)/12</f>
        <v>26.946249999999996</v>
      </c>
      <c r="F62" s="233">
        <f>SUM('P2'!BG15:BR15)/12</f>
        <v>25.843333333333334</v>
      </c>
      <c r="H62" s="238">
        <f t="shared" si="12"/>
        <v>-0.26974999999999483</v>
      </c>
      <c r="I62" s="238">
        <f t="shared" si="13"/>
        <v>-0.27108333333333334</v>
      </c>
      <c r="J62" s="238">
        <f t="shared" si="14"/>
        <v>-1.0383333333333304</v>
      </c>
      <c r="K62" s="238">
        <f t="shared" si="15"/>
        <v>-1.0446666666666715</v>
      </c>
      <c r="L62" s="238">
        <f t="shared" si="16"/>
        <v>5.9583333333332433E-2</v>
      </c>
      <c r="N62" s="233">
        <v>27.046583333333334</v>
      </c>
      <c r="O62" s="233">
        <v>28.422499999999999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27.14725</v>
      </c>
      <c r="C63" s="233">
        <f>SUM('P2'!BS7:CD7)/12</f>
        <v>28.508916666666664</v>
      </c>
      <c r="D63" s="233">
        <f>SUM('P2'!BS9:CD9)/12</f>
        <v>28.391916666666663</v>
      </c>
      <c r="E63" s="233">
        <f>SUM('P2'!BS13:CD13)/12</f>
        <v>27.063166666666671</v>
      </c>
      <c r="F63" s="233">
        <f>SUM('P2'!BS15:CD15)/12</f>
        <v>26.096666666666668</v>
      </c>
      <c r="H63" s="238">
        <f t="shared" si="12"/>
        <v>-0.2693333333333392</v>
      </c>
      <c r="I63" s="238">
        <f t="shared" si="13"/>
        <v>-0.26950000000000784</v>
      </c>
      <c r="J63" s="238">
        <f t="shared" si="14"/>
        <v>-1.2436666666666696</v>
      </c>
      <c r="K63" s="238">
        <f t="shared" si="15"/>
        <v>-1.2489166666666627</v>
      </c>
      <c r="L63" s="238">
        <f t="shared" si="16"/>
        <v>6.0666666666666202E-2</v>
      </c>
      <c r="N63" s="233">
        <v>27.416583333333339</v>
      </c>
      <c r="O63" s="233">
        <v>28.778416666666672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27.457750000000001</v>
      </c>
      <c r="C64" s="233">
        <f>SUM('P2'!CE7:CP7)/12</f>
        <v>28.960833333333337</v>
      </c>
      <c r="D64" s="233">
        <f>SUM('P2'!CE9:CP9)/12</f>
        <v>28.486500000000003</v>
      </c>
      <c r="E64" s="233">
        <f>SUM('P2'!CE13:CP13)/12</f>
        <v>27.197749999999996</v>
      </c>
      <c r="F64" s="233">
        <f>SUM('P2'!CE15:CP15)/12</f>
        <v>26.330083333333334</v>
      </c>
      <c r="H64" s="238">
        <f t="shared" si="12"/>
        <v>-0.26825000000000188</v>
      </c>
      <c r="I64" s="238">
        <f t="shared" si="13"/>
        <v>-0.26924999999999244</v>
      </c>
      <c r="J64" s="238">
        <f t="shared" si="14"/>
        <v>-1.4224166666666704</v>
      </c>
      <c r="K64" s="238">
        <f t="shared" si="15"/>
        <v>-1.4328333333333383</v>
      </c>
      <c r="L64" s="238">
        <f t="shared" si="16"/>
        <v>5.9583333333335986E-2</v>
      </c>
      <c r="N64" s="233">
        <v>27.726000000000003</v>
      </c>
      <c r="O64" s="233">
        <v>29.230083333333329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27.629000000000005</v>
      </c>
      <c r="C65" s="233">
        <f>SUM('P2'!CQ7:DB7)/12</f>
        <v>29.736999999999998</v>
      </c>
      <c r="D65" s="233">
        <f>SUM('P2'!CQ9:DB9)/12</f>
        <v>28.699083333333334</v>
      </c>
      <c r="E65" s="233">
        <f>SUM('P2'!CQ13:DB13)/12</f>
        <v>27.392750000000003</v>
      </c>
      <c r="F65" s="233">
        <f>SUM('P2'!CQ15:DB15)/12</f>
        <v>26.566749999999999</v>
      </c>
      <c r="H65" s="238">
        <f t="shared" si="12"/>
        <v>-0.27491666666665893</v>
      </c>
      <c r="I65" s="238">
        <f t="shared" si="13"/>
        <v>-0.27366666666666717</v>
      </c>
      <c r="J65" s="238">
        <f t="shared" si="14"/>
        <v>-1.4270000000000067</v>
      </c>
      <c r="K65" s="238">
        <f t="shared" si="15"/>
        <v>-1.4280000000000008</v>
      </c>
      <c r="L65" s="238">
        <f t="shared" si="16"/>
        <v>5.8999999999997499E-2</v>
      </c>
      <c r="N65" s="233">
        <v>27.903916666666664</v>
      </c>
      <c r="O65" s="233">
        <v>30.010666666666665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27.833250000000003</v>
      </c>
      <c r="C66" s="233">
        <f>SUM('P2'!DC7:DN7)/12</f>
        <v>30.532916666666669</v>
      </c>
      <c r="D66" s="233">
        <f>SUM('P2'!DC9:DN9)/12</f>
        <v>28.922999999999998</v>
      </c>
      <c r="E66" s="233">
        <f>SUM('P2'!DC13:DN13)/12</f>
        <v>27.623499999999996</v>
      </c>
      <c r="F66" s="233">
        <f>SUM('P2'!DC15:DN15)/12</f>
        <v>26.846999999999998</v>
      </c>
      <c r="H66" s="238">
        <f t="shared" si="12"/>
        <v>-0.27233333333333576</v>
      </c>
      <c r="I66" s="238">
        <f t="shared" si="13"/>
        <v>-0.27349999999999852</v>
      </c>
      <c r="J66" s="238">
        <f t="shared" si="14"/>
        <v>-1.4238333333333379</v>
      </c>
      <c r="K66" s="238">
        <f t="shared" si="15"/>
        <v>-1.4297500000000092</v>
      </c>
      <c r="L66" s="238">
        <f t="shared" si="16"/>
        <v>5.9416666666663787E-2</v>
      </c>
      <c r="N66" s="233">
        <v>28.105583333333339</v>
      </c>
      <c r="O66" s="233">
        <v>30.806416666666667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28.050916666666666</v>
      </c>
      <c r="C67" s="233">
        <f>SUM('P2'!DO7:DZ7)/12</f>
        <v>31.716333333333328</v>
      </c>
      <c r="D67" s="233">
        <f>SUM('P2'!DO9:DZ9)/12</f>
        <v>29.146916666666669</v>
      </c>
      <c r="E67" s="233">
        <f>SUM('P2'!DO13:DZ13)/12</f>
        <v>27.836333333333329</v>
      </c>
      <c r="F67" s="233">
        <f>SUM('P2'!DO15:DZ15)/12</f>
        <v>27.111500000000003</v>
      </c>
      <c r="H67" s="238">
        <f t="shared" si="12"/>
        <v>-0.27025000000000077</v>
      </c>
      <c r="I67" s="238">
        <f t="shared" si="13"/>
        <v>-0.27341666666667308</v>
      </c>
      <c r="J67" s="238">
        <f t="shared" si="14"/>
        <v>-1.4262499999999996</v>
      </c>
      <c r="K67" s="238">
        <f t="shared" si="15"/>
        <v>-1.4297500000000021</v>
      </c>
      <c r="L67" s="238">
        <f t="shared" si="16"/>
        <v>6.0166666666660262E-2</v>
      </c>
      <c r="N67" s="233">
        <v>28.321166666666667</v>
      </c>
      <c r="O67" s="233">
        <v>31.989750000000001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ColWidth="9.125" defaultRowHeight="10.199999999999999" x14ac:dyDescent="0.2"/>
  <cols>
    <col min="1" max="1" width="9.125" style="234"/>
    <col min="2" max="7" width="9.125" style="233"/>
    <col min="8" max="16384" width="9.125" style="234"/>
  </cols>
  <sheetData>
    <row r="1" spans="1:21" ht="45.75" customHeight="1" x14ac:dyDescent="0.2">
      <c r="A1" s="465">
        <f>crvDate</f>
        <v>37214</v>
      </c>
      <c r="D1" s="232">
        <f>A1</f>
        <v>37214</v>
      </c>
      <c r="K1" s="434" t="s">
        <v>93</v>
      </c>
      <c r="R1" s="232">
        <f>A1</f>
        <v>37214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18.702500000000001</v>
      </c>
      <c r="E19" s="233">
        <v>16.78125</v>
      </c>
      <c r="F19" s="233">
        <v>14.8575</v>
      </c>
      <c r="G19" s="233">
        <v>15.2325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-4.5474999999999994</v>
      </c>
      <c r="L19" s="238">
        <f t="shared" ref="L19:L56" si="10">E19-S19</f>
        <v>-3.71875</v>
      </c>
      <c r="M19" s="238">
        <f t="shared" ref="M19:M56" si="11">F19-T19</f>
        <v>-3.1425000000000001</v>
      </c>
      <c r="N19" s="238">
        <f t="shared" ref="N19:N56" si="12">G19-U19</f>
        <v>15.2325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25.000116279069768</v>
      </c>
      <c r="C20" s="233">
        <v>24.999813953488371</v>
      </c>
      <c r="D20" s="233">
        <v>26.405465116279068</v>
      </c>
      <c r="E20" s="233">
        <v>21.405348837209299</v>
      </c>
      <c r="F20" s="233">
        <v>18.500139534883719</v>
      </c>
      <c r="G20" s="233">
        <v>18.860604651162792</v>
      </c>
      <c r="I20" s="238">
        <f t="shared" si="7"/>
        <v>-2.5158837209302334</v>
      </c>
      <c r="J20" s="238">
        <f t="shared" si="8"/>
        <v>-3.1371860465116299</v>
      </c>
      <c r="K20" s="238">
        <f t="shared" si="9"/>
        <v>-1.4575348837209354</v>
      </c>
      <c r="L20" s="238">
        <f t="shared" si="10"/>
        <v>-4.8846511627906999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27.000219512195127</v>
      </c>
      <c r="C21" s="233">
        <v>26.499682926829266</v>
      </c>
      <c r="D21" s="233">
        <v>27.250292682926833</v>
      </c>
      <c r="E21" s="233">
        <v>23.749902439024392</v>
      </c>
      <c r="F21" s="233">
        <v>20.999926829268293</v>
      </c>
      <c r="G21" s="233">
        <v>21.567</v>
      </c>
      <c r="I21" s="238">
        <f t="shared" si="7"/>
        <v>-4.1367804878048737</v>
      </c>
      <c r="J21" s="238">
        <f t="shared" si="8"/>
        <v>-3.9763170731707369</v>
      </c>
      <c r="K21" s="238">
        <f t="shared" si="9"/>
        <v>-2.7257073170731694</v>
      </c>
      <c r="L21" s="238">
        <f t="shared" si="10"/>
        <v>-0.96809756097560751</v>
      </c>
      <c r="M21" s="238">
        <f t="shared" si="11"/>
        <v>-1.7380731707317061</v>
      </c>
      <c r="N21" s="238">
        <f t="shared" si="12"/>
        <v>21.567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25.000222222222224</v>
      </c>
      <c r="C22" s="233">
        <v>24.49977777777778</v>
      </c>
      <c r="D22" s="233">
        <v>26.749666666666673</v>
      </c>
      <c r="E22" s="233">
        <v>23.49988888888889</v>
      </c>
      <c r="F22" s="233">
        <v>20.49966666666667</v>
      </c>
      <c r="G22" s="233">
        <v>20.989666666666668</v>
      </c>
      <c r="I22" s="238">
        <f t="shared" si="7"/>
        <v>-3.017777777777777</v>
      </c>
      <c r="J22" s="238">
        <f t="shared" si="8"/>
        <v>-2.8962222222222209</v>
      </c>
      <c r="K22" s="238">
        <f t="shared" si="9"/>
        <v>-2.6073333333333295</v>
      </c>
      <c r="L22" s="238">
        <f t="shared" si="10"/>
        <v>-0.96111111111111214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24.000097560975611</v>
      </c>
      <c r="C23" s="233">
        <v>24.499878048780491</v>
      </c>
      <c r="D23" s="233">
        <v>26.249707317073174</v>
      </c>
      <c r="E23" s="233">
        <v>23.249853658536587</v>
      </c>
      <c r="F23" s="233">
        <v>20.499804878048781</v>
      </c>
      <c r="G23" s="233">
        <v>20.976146341463419</v>
      </c>
      <c r="I23" s="238">
        <f t="shared" si="7"/>
        <v>-1.0199024390243885</v>
      </c>
      <c r="J23" s="238">
        <f t="shared" si="8"/>
        <v>-1.1811219512195095</v>
      </c>
      <c r="K23" s="238">
        <f t="shared" si="9"/>
        <v>-2.5242926829268271</v>
      </c>
      <c r="L23" s="238">
        <f t="shared" si="10"/>
        <v>-1.024146341463414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24.000105263157899</v>
      </c>
      <c r="E24" s="233">
        <v>23.500368421052634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-0.73289473684210193</v>
      </c>
      <c r="L24" s="238">
        <f t="shared" si="10"/>
        <v>-0.54963157894736625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17.999902439024392</v>
      </c>
      <c r="C25" s="233">
        <v>19.499878048780488</v>
      </c>
      <c r="D25" s="233">
        <v>25.750268292682932</v>
      </c>
      <c r="E25" s="233">
        <v>23.999926829268293</v>
      </c>
      <c r="F25" s="233">
        <v>21.000170731707318</v>
      </c>
      <c r="G25" s="233">
        <v>22.134317073170731</v>
      </c>
      <c r="I25" s="238">
        <f t="shared" si="7"/>
        <v>-2.5810975609756071</v>
      </c>
      <c r="J25" s="238">
        <f t="shared" si="8"/>
        <v>-2.4601219512195129</v>
      </c>
      <c r="K25" s="238">
        <f t="shared" si="9"/>
        <v>-1.4067317073170678</v>
      </c>
      <c r="L25" s="238">
        <f t="shared" si="10"/>
        <v>-0.3590731707317083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28.250000000000004</v>
      </c>
      <c r="E26" s="233">
        <v>25.250250000000001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-0.64599999999999724</v>
      </c>
      <c r="L26" s="238">
        <f t="shared" si="10"/>
        <v>0.7292500000000004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29.999926829268293</v>
      </c>
      <c r="C27" s="233">
        <v>31.499878048780484</v>
      </c>
      <c r="D27" s="233">
        <v>31.749951219512198</v>
      </c>
      <c r="E27" s="233">
        <v>32.749951219512198</v>
      </c>
      <c r="F27" s="233">
        <v>32.500219512195123</v>
      </c>
      <c r="G27" s="233">
        <v>35.146560975609759</v>
      </c>
      <c r="I27" s="238">
        <f t="shared" si="7"/>
        <v>-0.59707317073170785</v>
      </c>
      <c r="J27" s="238">
        <f t="shared" si="8"/>
        <v>-0.35512195121951606</v>
      </c>
      <c r="K27" s="238">
        <f t="shared" si="9"/>
        <v>1.9951219512197582E-2</v>
      </c>
      <c r="L27" s="238">
        <f t="shared" si="10"/>
        <v>-0.42304878048780381</v>
      </c>
      <c r="M27" s="238">
        <f t="shared" si="11"/>
        <v>2.7022195121951214</v>
      </c>
      <c r="N27" s="238">
        <f t="shared" si="12"/>
        <v>35.146560975609759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32.999794871794876</v>
      </c>
      <c r="C28" s="233">
        <v>34.499615384615389</v>
      </c>
      <c r="D28" s="233">
        <v>33.250205128205131</v>
      </c>
      <c r="E28" s="233">
        <v>34.249794871794876</v>
      </c>
      <c r="F28" s="233">
        <v>35.499692307692307</v>
      </c>
      <c r="G28" s="233">
        <v>39.474051282051278</v>
      </c>
      <c r="I28" s="238">
        <f t="shared" si="7"/>
        <v>9.6794871794877224E-2</v>
      </c>
      <c r="J28" s="238">
        <f t="shared" si="8"/>
        <v>0.1936153846153843</v>
      </c>
      <c r="K28" s="238">
        <f t="shared" si="9"/>
        <v>0.58920512820512982</v>
      </c>
      <c r="L28" s="238">
        <f t="shared" si="10"/>
        <v>0.57279487179487631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31.750000000000004</v>
      </c>
      <c r="E29" s="233">
        <v>29.750142857142862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2.5000000000002132E-2</v>
      </c>
      <c r="L29" s="238">
        <f t="shared" si="10"/>
        <v>0.82514285714286117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27.499846153846153</v>
      </c>
      <c r="E30" s="233">
        <v>26.499897435897438</v>
      </c>
      <c r="F30" s="233">
        <v>25.49969230769231</v>
      </c>
      <c r="G30" s="233">
        <v>26.493282051282051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0.49984615384615338</v>
      </c>
      <c r="L30" s="238">
        <f t="shared" si="10"/>
        <v>-0.28210256410256207</v>
      </c>
      <c r="M30" s="238">
        <f t="shared" si="11"/>
        <v>4.7692307692308589E-2</v>
      </c>
      <c r="N30" s="238">
        <f t="shared" si="12"/>
        <v>26.493282051282051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28.500500000000002</v>
      </c>
      <c r="E31" s="233">
        <v>25.000250000000001</v>
      </c>
      <c r="F31" s="233">
        <v>24.500750000000004</v>
      </c>
      <c r="G31" s="233">
        <v>25.250750000000004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0.5625</v>
      </c>
      <c r="L31" s="238">
        <f t="shared" si="10"/>
        <v>0.1042500000000004</v>
      </c>
      <c r="M31" s="238">
        <f t="shared" si="11"/>
        <v>4.275000000000162E-2</v>
      </c>
      <c r="N31" s="238">
        <f t="shared" si="12"/>
        <v>25.250750000000004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30.249883720930232</v>
      </c>
      <c r="E32" s="233">
        <v>28.000348837209302</v>
      </c>
      <c r="F32" s="233">
        <v>24.500418604651163</v>
      </c>
      <c r="G32" s="233">
        <v>25.221348837209302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0.26588372093022983</v>
      </c>
      <c r="L32" s="238">
        <f t="shared" si="10"/>
        <v>-0.33865116279070051</v>
      </c>
      <c r="M32" s="238">
        <f t="shared" si="11"/>
        <v>0.27441860465116008</v>
      </c>
      <c r="N32" s="238">
        <f t="shared" si="12"/>
        <v>25.221348837209302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29.750121951219512</v>
      </c>
      <c r="E33" s="233">
        <v>27.000317073170731</v>
      </c>
      <c r="F33" s="233">
        <v>24.749878048780488</v>
      </c>
      <c r="G33" s="233">
        <v>25.505975609756099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-0.69787804878048831</v>
      </c>
      <c r="L33" s="238">
        <f t="shared" si="10"/>
        <v>0.96831707317073068</v>
      </c>
      <c r="M33" s="238">
        <f t="shared" si="11"/>
        <v>-2.4121951219512994E-2</v>
      </c>
      <c r="N33" s="238">
        <f t="shared" si="12"/>
        <v>25.505975609756099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27.000111111111114</v>
      </c>
      <c r="C34" s="233">
        <v>26.750222222222224</v>
      </c>
      <c r="D34" s="233">
        <v>28.000111111111114</v>
      </c>
      <c r="E34" s="233">
        <v>26.500111111111117</v>
      </c>
      <c r="F34" s="233">
        <v>24.750555555555557</v>
      </c>
      <c r="G34" s="233">
        <v>25.528333333333336</v>
      </c>
      <c r="I34" s="238">
        <f t="shared" si="7"/>
        <v>-0.85688888888888926</v>
      </c>
      <c r="J34" s="238">
        <f t="shared" si="8"/>
        <v>-0.62477777777777632</v>
      </c>
      <c r="K34" s="238">
        <f t="shared" si="13"/>
        <v>-0.66088888888888775</v>
      </c>
      <c r="L34" s="238">
        <f t="shared" si="10"/>
        <v>0.67911111111111566</v>
      </c>
      <c r="M34" s="238">
        <f t="shared" si="11"/>
        <v>0.53655555555555523</v>
      </c>
      <c r="N34" s="238">
        <f t="shared" si="12"/>
        <v>25.528333333333336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27.000390243902441</v>
      </c>
      <c r="E35" s="233">
        <v>26.00036585365854</v>
      </c>
      <c r="F35" s="233">
        <v>24.249341463414638</v>
      </c>
      <c r="G35" s="233">
        <v>25.005439024390245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-0.77760975609756144</v>
      </c>
      <c r="L35" s="238">
        <f t="shared" si="10"/>
        <v>0.74636585365853847</v>
      </c>
      <c r="M35" s="238">
        <f t="shared" si="11"/>
        <v>0.67634146341463719</v>
      </c>
      <c r="N35" s="238">
        <f t="shared" si="12"/>
        <v>25.005439024390245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25.500105263157899</v>
      </c>
      <c r="E36" s="233">
        <v>25.999736842105264</v>
      </c>
      <c r="F36" s="233">
        <v>23.749736842105264</v>
      </c>
      <c r="G36" s="233">
        <v>24.539210526315792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-0.61689473684210228</v>
      </c>
      <c r="L36" s="238">
        <f t="shared" si="10"/>
        <v>1.0667368421052643</v>
      </c>
      <c r="M36" s="238">
        <f t="shared" si="11"/>
        <v>0.44973684210526343</v>
      </c>
      <c r="N36" s="238">
        <f t="shared" si="12"/>
        <v>24.539210526315792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26.250414634146345</v>
      </c>
      <c r="E37" s="233">
        <v>26.000024390243905</v>
      </c>
      <c r="F37" s="233">
        <v>23.749585365853658</v>
      </c>
      <c r="G37" s="233">
        <v>24.50568292682927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-0.65658536585365468</v>
      </c>
      <c r="L37" s="238">
        <f t="shared" si="10"/>
        <v>1.4720243902439023</v>
      </c>
      <c r="M37" s="238">
        <f t="shared" si="11"/>
        <v>0.83858536585365684</v>
      </c>
      <c r="N37" s="238">
        <f t="shared" si="12"/>
        <v>24.50568292682927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23.500125000000001</v>
      </c>
      <c r="D38" s="233">
        <v>28.500500000000002</v>
      </c>
      <c r="E38" s="233">
        <v>27.500000000000004</v>
      </c>
      <c r="F38" s="233">
        <v>25.250250000000001</v>
      </c>
      <c r="G38" s="233">
        <v>26.937750000000001</v>
      </c>
      <c r="I38" s="238">
        <f t="shared" si="7"/>
        <v>3.6872499999999988</v>
      </c>
      <c r="J38" s="238">
        <f t="shared" si="8"/>
        <v>3.4591250000000002</v>
      </c>
      <c r="K38" s="238">
        <f t="shared" si="13"/>
        <v>-0.14549999999999841</v>
      </c>
      <c r="L38" s="238">
        <f t="shared" si="10"/>
        <v>2.5210000000000008</v>
      </c>
      <c r="M38" s="238">
        <f t="shared" si="11"/>
        <v>2.1252500000000012</v>
      </c>
      <c r="N38" s="238">
        <f t="shared" si="12"/>
        <v>26.937750000000001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33.499634146341471</v>
      </c>
      <c r="C39" s="233">
        <v>35.500048780487809</v>
      </c>
      <c r="D39" s="233">
        <v>32.500317073170734</v>
      </c>
      <c r="E39" s="233">
        <v>32.000268292682932</v>
      </c>
      <c r="F39" s="233">
        <v>31.249926829268297</v>
      </c>
      <c r="G39" s="233">
        <v>33.518219512195124</v>
      </c>
      <c r="I39" s="238">
        <f t="shared" si="7"/>
        <v>-2.0773658536585273</v>
      </c>
      <c r="J39" s="238">
        <f t="shared" si="8"/>
        <v>-1.6329512195121936</v>
      </c>
      <c r="K39" s="238">
        <f t="shared" si="13"/>
        <v>1.5003170731707343</v>
      </c>
      <c r="L39" s="238">
        <f t="shared" si="10"/>
        <v>4.0732682926829327</v>
      </c>
      <c r="M39" s="238">
        <f t="shared" si="11"/>
        <v>2.6529268292682957</v>
      </c>
      <c r="N39" s="238">
        <f t="shared" si="12"/>
        <v>33.518219512195124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35.000097560975611</v>
      </c>
      <c r="C40" s="233">
        <v>36.850097560975613</v>
      </c>
      <c r="D40" s="233">
        <v>34</v>
      </c>
      <c r="E40" s="233">
        <v>36</v>
      </c>
      <c r="F40" s="233">
        <v>35.249951219512205</v>
      </c>
      <c r="G40" s="233">
        <v>38.274341463414643</v>
      </c>
      <c r="I40" s="238">
        <f t="shared" si="7"/>
        <v>-2.7299024390243858</v>
      </c>
      <c r="J40" s="238">
        <f t="shared" si="8"/>
        <v>-2.4799024390243858</v>
      </c>
      <c r="K40" s="238">
        <f t="shared" si="13"/>
        <v>3.0729999999999968</v>
      </c>
      <c r="L40" s="238">
        <f t="shared" si="10"/>
        <v>4.1729999999999983</v>
      </c>
      <c r="M40" s="238">
        <f t="shared" si="11"/>
        <v>3.7819512195122051</v>
      </c>
      <c r="N40" s="238">
        <f t="shared" si="12"/>
        <v>38.274341463414643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32.500250000000001</v>
      </c>
      <c r="E41" s="233">
        <v>32.499749999999999</v>
      </c>
      <c r="F41" s="233">
        <v>31.750500000000002</v>
      </c>
      <c r="G41" s="233">
        <v>34.000500000000002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2.4582499999999996</v>
      </c>
      <c r="L41" s="238">
        <f t="shared" si="10"/>
        <v>2.228749999999998</v>
      </c>
      <c r="M41" s="238">
        <f t="shared" si="11"/>
        <v>1.8335000000000008</v>
      </c>
      <c r="N41" s="238">
        <f t="shared" si="12"/>
        <v>34.000500000000002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28.500051282051285</v>
      </c>
      <c r="E42" s="233">
        <v>25.750179487179487</v>
      </c>
      <c r="F42" s="233">
        <v>26.750051282051281</v>
      </c>
      <c r="G42" s="233">
        <v>27.648256410256412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-1.1609487179487168</v>
      </c>
      <c r="L42" s="238">
        <f t="shared" si="10"/>
        <v>0.85517948717948755</v>
      </c>
      <c r="M42" s="238">
        <f t="shared" si="11"/>
        <v>0.13705128205128148</v>
      </c>
      <c r="N42" s="238">
        <f t="shared" si="12"/>
        <v>27.648256410256412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</v>
      </c>
      <c r="C43" s="233">
        <v>26.750000000000004</v>
      </c>
      <c r="D43" s="233">
        <v>28.250142857142862</v>
      </c>
      <c r="E43" s="233">
        <v>25.500142857142862</v>
      </c>
      <c r="F43" s="233">
        <v>23.75</v>
      </c>
      <c r="G43" s="233">
        <v>24.378571428571426</v>
      </c>
      <c r="I43" s="238">
        <f t="shared" si="7"/>
        <v>1.4750000000000014</v>
      </c>
      <c r="J43" s="238">
        <f t="shared" si="8"/>
        <v>0.92500000000000426</v>
      </c>
      <c r="K43" s="238">
        <f t="shared" si="13"/>
        <v>-0.54985714285713883</v>
      </c>
      <c r="L43" s="238">
        <f t="shared" si="10"/>
        <v>1.3501428571428633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30.249853658536587</v>
      </c>
      <c r="E44" s="233">
        <v>28.249634146341464</v>
      </c>
      <c r="F44" s="233">
        <v>24.249341463414638</v>
      </c>
      <c r="G44" s="233">
        <v>24.816414634146344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-0.7981463414634149</v>
      </c>
      <c r="L44" s="238">
        <f t="shared" si="10"/>
        <v>0.50363414634146153</v>
      </c>
      <c r="M44" s="238">
        <f t="shared" si="11"/>
        <v>0.67634146341463719</v>
      </c>
      <c r="N44" s="238">
        <f t="shared" si="12"/>
        <v>24.816414634146344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29.289951219512197</v>
      </c>
      <c r="C45" s="233">
        <v>28.809731707317074</v>
      </c>
      <c r="D45" s="233">
        <v>29.900243902439026</v>
      </c>
      <c r="E45" s="233">
        <v>27.139975609756096</v>
      </c>
      <c r="F45" s="233">
        <v>25.310097560975613</v>
      </c>
      <c r="G45" s="233">
        <v>26.141804878048781</v>
      </c>
      <c r="I45" s="238">
        <f t="shared" si="7"/>
        <v>1.2779512195121967</v>
      </c>
      <c r="J45" s="238">
        <f t="shared" si="8"/>
        <v>1.6797317073170746</v>
      </c>
      <c r="K45" s="238">
        <f t="shared" si="13"/>
        <v>-0.72775609756097381</v>
      </c>
      <c r="L45" s="238">
        <f t="shared" si="10"/>
        <v>0.93497560975609773</v>
      </c>
      <c r="M45" s="238">
        <f t="shared" si="11"/>
        <v>8.7097560975610833E-2</v>
      </c>
      <c r="N45" s="238">
        <f t="shared" si="12"/>
        <v>26.141804878048781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26.889897435897435</v>
      </c>
      <c r="C46" s="233">
        <v>27.009948717948721</v>
      </c>
      <c r="D46" s="233">
        <v>28.140000000000004</v>
      </c>
      <c r="E46" s="233">
        <v>26.639871794871794</v>
      </c>
      <c r="F46" s="233">
        <v>25.310179487179489</v>
      </c>
      <c r="G46" s="233">
        <v>26.128128205128203</v>
      </c>
      <c r="I46" s="238">
        <f t="shared" si="7"/>
        <v>-0.37810256410256571</v>
      </c>
      <c r="J46" s="238">
        <f t="shared" si="8"/>
        <v>-0.11505128205127946</v>
      </c>
      <c r="K46" s="238">
        <f t="shared" si="13"/>
        <v>-0.62199999999999633</v>
      </c>
      <c r="L46" s="238">
        <f t="shared" si="10"/>
        <v>0.78187179487179392</v>
      </c>
      <c r="M46" s="238">
        <f t="shared" si="11"/>
        <v>0.69117948717948963</v>
      </c>
      <c r="N46" s="238">
        <f t="shared" si="12"/>
        <v>26.128128205128203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26.110307692307693</v>
      </c>
      <c r="C47" s="233">
        <v>26.830102564102564</v>
      </c>
      <c r="D47" s="233">
        <v>27.139769230769232</v>
      </c>
      <c r="E47" s="233">
        <v>26.139794871794873</v>
      </c>
      <c r="F47" s="233">
        <v>24.89976923076923</v>
      </c>
      <c r="G47" s="233">
        <v>25.774128205128207</v>
      </c>
      <c r="I47" s="238">
        <f t="shared" si="7"/>
        <v>0.42230769230769027</v>
      </c>
      <c r="J47" s="238">
        <f t="shared" si="8"/>
        <v>0.58610256410256412</v>
      </c>
      <c r="K47" s="238">
        <f t="shared" si="13"/>
        <v>-0.87223076923076803</v>
      </c>
      <c r="L47" s="238">
        <f t="shared" si="10"/>
        <v>0.54479487179487407</v>
      </c>
      <c r="M47" s="238">
        <f t="shared" si="11"/>
        <v>0.46776923076922827</v>
      </c>
      <c r="N47" s="238">
        <f t="shared" si="12"/>
        <v>25.774128205128207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23.689736842105265</v>
      </c>
      <c r="C48" s="233">
        <v>25.830000000000005</v>
      </c>
      <c r="D48" s="233">
        <v>25.630263157894742</v>
      </c>
      <c r="E48" s="233">
        <v>26.140368421052635</v>
      </c>
      <c r="F48" s="233">
        <v>24.490263157894738</v>
      </c>
      <c r="G48" s="233">
        <v>25.35868421052632</v>
      </c>
      <c r="I48" s="238">
        <f t="shared" si="7"/>
        <v>0.58173684210526488</v>
      </c>
      <c r="J48" s="238">
        <f t="shared" si="8"/>
        <v>0.69200000000000372</v>
      </c>
      <c r="K48" s="238">
        <f t="shared" si="13"/>
        <v>-0.66673684210525863</v>
      </c>
      <c r="L48" s="238">
        <f t="shared" si="10"/>
        <v>1.020368421052634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18.810023255813952</v>
      </c>
      <c r="C49" s="233">
        <v>21.56006976744186</v>
      </c>
      <c r="D49" s="233">
        <v>26.380186046511628</v>
      </c>
      <c r="E49" s="233">
        <v>26.140348837209299</v>
      </c>
      <c r="F49" s="233">
        <v>24.490093023255813</v>
      </c>
      <c r="G49" s="233">
        <v>25.283116279069766</v>
      </c>
      <c r="I49" s="238">
        <f t="shared" si="7"/>
        <v>4.0720232558139511</v>
      </c>
      <c r="J49" s="238">
        <f t="shared" si="8"/>
        <v>3.9880697674418606</v>
      </c>
      <c r="K49" s="238">
        <f t="shared" si="13"/>
        <v>-0.63881395348837344</v>
      </c>
      <c r="L49" s="238">
        <f t="shared" si="10"/>
        <v>1.7213488372092982</v>
      </c>
      <c r="M49" s="238">
        <f t="shared" si="11"/>
        <v>0.99109302325581083</v>
      </c>
      <c r="N49" s="238">
        <f t="shared" si="12"/>
        <v>25.283116279069766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</v>
      </c>
      <c r="C50" s="233">
        <v>24.45</v>
      </c>
      <c r="D50" s="233">
        <v>28.650000000000006</v>
      </c>
      <c r="E50" s="233">
        <v>27.649842105263161</v>
      </c>
      <c r="F50" s="233">
        <v>25.740105263157897</v>
      </c>
      <c r="G50" s="233">
        <v>27.445368421052635</v>
      </c>
      <c r="I50" s="238">
        <f t="shared" si="7"/>
        <v>2.8079999999999998</v>
      </c>
      <c r="J50" s="238">
        <f t="shared" si="8"/>
        <v>2.6779999999999973</v>
      </c>
      <c r="K50" s="238">
        <f t="shared" si="13"/>
        <v>-0.37499999999999289</v>
      </c>
      <c r="L50" s="238">
        <f t="shared" si="10"/>
        <v>1.9668421052631615</v>
      </c>
      <c r="M50" s="238">
        <f t="shared" si="11"/>
        <v>1.5811052631578946</v>
      </c>
      <c r="N50" s="238">
        <f t="shared" si="12"/>
        <v>27.445368421052635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32.41029268292683</v>
      </c>
      <c r="C51" s="233">
        <v>34.329804878048783</v>
      </c>
      <c r="D51" s="233">
        <v>32.670292682926828</v>
      </c>
      <c r="E51" s="233">
        <v>32.16987804878049</v>
      </c>
      <c r="F51" s="233">
        <v>30.709756097560977</v>
      </c>
      <c r="G51" s="233">
        <v>32.826829268292684</v>
      </c>
      <c r="I51" s="238">
        <f t="shared" si="7"/>
        <v>-1.4487073170731719</v>
      </c>
      <c r="J51" s="238">
        <f t="shared" si="8"/>
        <v>-1.0571951219512172</v>
      </c>
      <c r="K51" s="238">
        <f t="shared" si="13"/>
        <v>1.4452926829268264</v>
      </c>
      <c r="L51" s="238">
        <f t="shared" si="10"/>
        <v>4.0158780487804897</v>
      </c>
      <c r="M51" s="238">
        <f t="shared" si="11"/>
        <v>2.7207560975609759</v>
      </c>
      <c r="N51" s="238">
        <f t="shared" si="12"/>
        <v>32.826829268292684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33.689682926829271</v>
      </c>
      <c r="C52" s="233">
        <v>35.470024390243907</v>
      </c>
      <c r="D52" s="233">
        <v>34.170243902439026</v>
      </c>
      <c r="E52" s="233">
        <v>36.189780487804882</v>
      </c>
      <c r="F52" s="233">
        <v>34.019634146341467</v>
      </c>
      <c r="G52" s="233">
        <v>36.779390243902441</v>
      </c>
      <c r="I52" s="238">
        <f t="shared" si="7"/>
        <v>-1.9173170731707287</v>
      </c>
      <c r="J52" s="238">
        <f t="shared" si="8"/>
        <v>-1.7139756097560976</v>
      </c>
      <c r="K52" s="238">
        <f t="shared" si="13"/>
        <v>3.0102439024390257</v>
      </c>
      <c r="L52" s="238">
        <f t="shared" si="10"/>
        <v>4.0957804878048805</v>
      </c>
      <c r="M52" s="238">
        <f t="shared" si="11"/>
        <v>3.8876341463414654</v>
      </c>
      <c r="N52" s="238">
        <f t="shared" si="12"/>
        <v>36.779390243902441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31.270125</v>
      </c>
      <c r="C53" s="233">
        <v>32.959875000000004</v>
      </c>
      <c r="D53" s="233">
        <v>32.670500000000004</v>
      </c>
      <c r="E53" s="233">
        <v>32.670500000000004</v>
      </c>
      <c r="F53" s="233">
        <v>31.130749999999999</v>
      </c>
      <c r="G53" s="233">
        <v>33.23075</v>
      </c>
      <c r="I53" s="238">
        <f t="shared" si="7"/>
        <v>9.7124999999998352E-2</v>
      </c>
      <c r="J53" s="238">
        <f t="shared" si="8"/>
        <v>0.32587500000000347</v>
      </c>
      <c r="K53" s="238">
        <f t="shared" si="13"/>
        <v>2.3975000000000044</v>
      </c>
      <c r="L53" s="238">
        <f t="shared" si="10"/>
        <v>2.1375000000000028</v>
      </c>
      <c r="M53" s="238">
        <f t="shared" si="11"/>
        <v>1.9857499999999995</v>
      </c>
      <c r="N53" s="238">
        <f t="shared" si="12"/>
        <v>33.23075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28.009853658536585</v>
      </c>
      <c r="C54" s="233">
        <v>29.700292682926833</v>
      </c>
      <c r="D54" s="233">
        <v>28.64965853658537</v>
      </c>
      <c r="E54" s="233">
        <v>25.890414634146346</v>
      </c>
      <c r="F54" s="233">
        <v>26.989487804878049</v>
      </c>
      <c r="G54" s="233">
        <v>27.896804878048783</v>
      </c>
      <c r="I54" s="238">
        <f t="shared" si="7"/>
        <v>7.8853658536583993E-2</v>
      </c>
      <c r="J54" s="238">
        <f t="shared" si="8"/>
        <v>-6.2707317073169122E-2</v>
      </c>
      <c r="K54" s="238">
        <f t="shared" si="13"/>
        <v>-1.2993414634146312</v>
      </c>
      <c r="L54" s="238">
        <f t="shared" si="10"/>
        <v>0.98841463414634489</v>
      </c>
      <c r="M54" s="238">
        <f t="shared" si="11"/>
        <v>0.3124878048780495</v>
      </c>
      <c r="N54" s="238">
        <f t="shared" si="12"/>
        <v>27.896804878048783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25.570125000000004</v>
      </c>
      <c r="C55" s="233">
        <v>27.250125000000001</v>
      </c>
      <c r="D55" s="233">
        <v>28.390250000000002</v>
      </c>
      <c r="E55" s="233">
        <v>25.64</v>
      </c>
      <c r="F55" s="233">
        <v>24.5105</v>
      </c>
      <c r="G55" s="233">
        <v>25.252999999999997</v>
      </c>
      <c r="I55" s="238">
        <f t="shared" si="7"/>
        <v>1.1741250000000036</v>
      </c>
      <c r="J55" s="238">
        <f t="shared" si="8"/>
        <v>0.74812499999999815</v>
      </c>
      <c r="K55" s="238">
        <f t="shared" si="13"/>
        <v>-0.72874999999999801</v>
      </c>
      <c r="L55" s="238">
        <f t="shared" si="10"/>
        <v>1.0429999999999993</v>
      </c>
      <c r="M55" s="238">
        <f t="shared" si="11"/>
        <v>0.92849999999999966</v>
      </c>
      <c r="N55" s="238">
        <f t="shared" si="12"/>
        <v>25.252999999999997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29.739731707317077</v>
      </c>
      <c r="C56" s="233">
        <v>31.410024390243905</v>
      </c>
      <c r="D56" s="233">
        <v>30.399707317073172</v>
      </c>
      <c r="E56" s="233">
        <v>28.400170731707316</v>
      </c>
      <c r="F56" s="233">
        <v>24.92978048780488</v>
      </c>
      <c r="G56" s="233">
        <v>25.602707317073175</v>
      </c>
      <c r="I56" s="238">
        <f t="shared" si="7"/>
        <v>-9.4268292682926358E-2</v>
      </c>
      <c r="J56" s="238">
        <f t="shared" si="8"/>
        <v>-0.56797560975609684</v>
      </c>
      <c r="K56" s="238">
        <f t="shared" si="13"/>
        <v>-0.91529268292682886</v>
      </c>
      <c r="L56" s="238">
        <f t="shared" si="10"/>
        <v>0.39417073170731598</v>
      </c>
      <c r="M56" s="238">
        <f t="shared" si="11"/>
        <v>0.64078048780487862</v>
      </c>
      <c r="N56" s="238">
        <f t="shared" si="12"/>
        <v>25.602707317073175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3.5091242732558143</v>
      </c>
      <c r="C58" s="233">
        <f>SUM(P2Sun!K7:V7)/12</f>
        <v>3.5833178294573642</v>
      </c>
      <c r="D58" s="233">
        <f>SUM(P2Sun!K9:V9)/12</f>
        <v>3.7589970930232557</v>
      </c>
      <c r="E58" s="233">
        <f>SUM(P2Sun!K13:V13)/12</f>
        <v>3.182216569767442</v>
      </c>
      <c r="F58" s="233">
        <f>SUM(P2Sun!K15:V15)/12</f>
        <v>2.7798032945736431</v>
      </c>
      <c r="I58" s="238">
        <f t="shared" ref="I58:I67" si="15">B58-P58</f>
        <v>-0.53387572674418582</v>
      </c>
      <c r="J58" s="238">
        <f t="shared" ref="J58:J67" si="16">C58-Q58</f>
        <v>-0.51143217054263612</v>
      </c>
      <c r="K58" s="238">
        <f t="shared" ref="K58:K67" si="17">D58-R58</f>
        <v>-0.50041957364341094</v>
      </c>
      <c r="L58" s="238">
        <f t="shared" ref="L58:L67" si="18">E58-S58</f>
        <v>-0.7169500968992244</v>
      </c>
      <c r="M58" s="238">
        <f t="shared" ref="M58:M67" si="19">F58-T58</f>
        <v>-0.42453003875968998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25.583299059109095</v>
      </c>
      <c r="C59" s="233">
        <f>SUM(P2Sun!W7:AH7)/12</f>
        <v>26.208266140679815</v>
      </c>
      <c r="D59" s="233">
        <f>SUM(P2Sun!W9:AH9)/12</f>
        <v>28.437535537083438</v>
      </c>
      <c r="E59" s="233">
        <f>SUM(P2Sun!W13:AH13)/12</f>
        <v>26.625047954860623</v>
      </c>
      <c r="F59" s="233">
        <f>SUM(P2Sun!W15:AH15)/12</f>
        <v>24.958351403160162</v>
      </c>
      <c r="I59" s="238">
        <f t="shared" si="15"/>
        <v>-1.1231176075575746</v>
      </c>
      <c r="J59" s="238">
        <f t="shared" si="16"/>
        <v>-0.98790052598685207</v>
      </c>
      <c r="K59" s="238">
        <f t="shared" si="17"/>
        <v>-0.72338112958322753</v>
      </c>
      <c r="L59" s="238">
        <f t="shared" si="18"/>
        <v>-0.22286871180604351</v>
      </c>
      <c r="M59" s="238">
        <f t="shared" si="19"/>
        <v>-4.264859683983957E-2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27.208404439086564</v>
      </c>
      <c r="C60" s="233">
        <f>SUM(P2Sun!AI7:AT7)/12</f>
        <v>28.779198635546155</v>
      </c>
      <c r="D60" s="233">
        <f>SUM(P2Sun!AI9:AT9)/12</f>
        <v>29.250188172869898</v>
      </c>
      <c r="E60" s="233">
        <f>SUM(P2Sun!AI13:AT13)/12</f>
        <v>28.250044171136356</v>
      </c>
      <c r="F60" s="233">
        <f>SUM(P2Sun!AI15:AT15)/12</f>
        <v>26.624926505829666</v>
      </c>
      <c r="I60" s="238">
        <f t="shared" si="15"/>
        <v>0.45915443908656428</v>
      </c>
      <c r="J60" s="238">
        <f t="shared" si="16"/>
        <v>0.49636530221282271</v>
      </c>
      <c r="K60" s="238">
        <f t="shared" si="17"/>
        <v>8.0604839536562167E-2</v>
      </c>
      <c r="L60" s="238">
        <f t="shared" si="18"/>
        <v>1.7197941711363605</v>
      </c>
      <c r="M60" s="238">
        <f t="shared" si="19"/>
        <v>1.2445098391630047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27.231643951770526</v>
      </c>
      <c r="C61" s="233">
        <f>SUM(P2Sun!AU7:BF7)/12</f>
        <v>28.800833258189471</v>
      </c>
      <c r="D61" s="233">
        <f>SUM(P2Sun!AU9:BF9)/12</f>
        <v>29.399259564719923</v>
      </c>
      <c r="E61" s="233">
        <f>SUM(P2Sun!AU13:BF13)/12</f>
        <v>28.400912128532241</v>
      </c>
      <c r="F61" s="233">
        <f>SUM(P2Sun!AU15:BF15)/12</f>
        <v>26.877534688318175</v>
      </c>
      <c r="I61" s="238">
        <f t="shared" si="15"/>
        <v>0.55614395177052245</v>
      </c>
      <c r="J61" s="238">
        <f t="shared" si="16"/>
        <v>0.59841659152280613</v>
      </c>
      <c r="K61" s="238">
        <f t="shared" si="17"/>
        <v>5.9289805325235534E-4</v>
      </c>
      <c r="L61" s="238">
        <f t="shared" si="18"/>
        <v>1.6370787951989136</v>
      </c>
      <c r="M61" s="238">
        <f t="shared" si="19"/>
        <v>1.2258680216515074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27.676699109437305</v>
      </c>
      <c r="C62" s="233">
        <f>SUM(P2Sun!BG7:BR7)/12</f>
        <v>29.148304254930412</v>
      </c>
      <c r="D62" s="233">
        <f>SUM(P2Sun!BG9:BR9)/12</f>
        <v>29.549976110630137</v>
      </c>
      <c r="E62" s="233">
        <f>SUM(P2Sun!BG13:BR13)/12</f>
        <v>28.550071609912425</v>
      </c>
      <c r="F62" s="233">
        <f>SUM(P2Sun!BG15:BR15)/12</f>
        <v>27.126785914440017</v>
      </c>
      <c r="I62" s="238">
        <f t="shared" si="15"/>
        <v>0.61611577610397461</v>
      </c>
      <c r="J62" s="238">
        <f t="shared" si="16"/>
        <v>0.56355425493041267</v>
      </c>
      <c r="K62" s="238">
        <f t="shared" si="17"/>
        <v>-0.18444055603653453</v>
      </c>
      <c r="L62" s="238">
        <f t="shared" si="18"/>
        <v>1.4810716099124228</v>
      </c>
      <c r="M62" s="238">
        <f t="shared" si="19"/>
        <v>1.2202025811066832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28.02505474693773</v>
      </c>
      <c r="C63" s="233">
        <f>SUM(P2Sun!BS7:CD7)/12</f>
        <v>29.504977636519438</v>
      </c>
      <c r="D63" s="233">
        <f>SUM(P2Sun!BS9:CD9)/12</f>
        <v>29.699285289899667</v>
      </c>
      <c r="E63" s="233">
        <f>SUM(P2Sun!BS13:CD13)/12</f>
        <v>28.699332432452177</v>
      </c>
      <c r="F63" s="233">
        <f>SUM(P2Sun!BS15:CD15)/12</f>
        <v>27.377673606300331</v>
      </c>
      <c r="I63" s="238">
        <f t="shared" si="15"/>
        <v>0.65480474693773161</v>
      </c>
      <c r="J63" s="238">
        <f t="shared" si="16"/>
        <v>0.61389430318610039</v>
      </c>
      <c r="K63" s="238">
        <f t="shared" si="17"/>
        <v>-0.4777147101003365</v>
      </c>
      <c r="L63" s="238">
        <f t="shared" si="18"/>
        <v>1.1937490991188398</v>
      </c>
      <c r="M63" s="238">
        <f t="shared" si="19"/>
        <v>1.2435902729669941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28.321702399530277</v>
      </c>
      <c r="C64" s="233">
        <f>SUM(P2Sun!CE7:CP7)/12</f>
        <v>29.969223669384817</v>
      </c>
      <c r="D64" s="233">
        <f>SUM(P2Sun!CE9:CP9)/12</f>
        <v>29.851751409287662</v>
      </c>
      <c r="E64" s="233">
        <f>SUM(P2Sun!CE13:CP13)/12</f>
        <v>28.8509570305458</v>
      </c>
      <c r="F64" s="233">
        <f>SUM(P2Sun!CE15:CP15)/12</f>
        <v>27.628357644546014</v>
      </c>
      <c r="I64" s="238">
        <f t="shared" si="15"/>
        <v>0.70253573286360904</v>
      </c>
      <c r="J64" s="238">
        <f t="shared" si="16"/>
        <v>0.61122366938481321</v>
      </c>
      <c r="K64" s="238">
        <f t="shared" si="17"/>
        <v>-0.69524859071233536</v>
      </c>
      <c r="L64" s="238">
        <f t="shared" si="18"/>
        <v>0.91395703054580224</v>
      </c>
      <c r="M64" s="238">
        <f t="shared" si="19"/>
        <v>1.2824409778793466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28.570099902549554</v>
      </c>
      <c r="C65" s="233">
        <f>SUM(P2Sun!CQ7:DB7)/12</f>
        <v>30.717586044472441</v>
      </c>
      <c r="D65" s="233">
        <f>SUM(P2Sun!CQ9:DB9)/12</f>
        <v>30.050840575741816</v>
      </c>
      <c r="E65" s="233">
        <f>SUM(P2Sun!CQ13:DB13)/12</f>
        <v>29.052531110529589</v>
      </c>
      <c r="F65" s="233">
        <f>SUM(P2Sun!CQ15:DB15)/12</f>
        <v>27.878167328883389</v>
      </c>
      <c r="I65" s="238">
        <f t="shared" si="15"/>
        <v>0.76926656921622083</v>
      </c>
      <c r="J65" s="238">
        <f t="shared" si="16"/>
        <v>0.30241937780577288</v>
      </c>
      <c r="K65" s="238">
        <f t="shared" si="17"/>
        <v>-0.72099275759152093</v>
      </c>
      <c r="L65" s="238">
        <f t="shared" si="18"/>
        <v>0.91944777719625748</v>
      </c>
      <c r="M65" s="238">
        <f t="shared" si="19"/>
        <v>1.3205006622167232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28.820750709486507</v>
      </c>
      <c r="C66" s="233">
        <f>SUM(P2Sun!DC7:DN7)/12</f>
        <v>31.481626557858402</v>
      </c>
      <c r="D66" s="233">
        <f>SUM(P2Sun!DC9:DN9)/12</f>
        <v>30.251705066116823</v>
      </c>
      <c r="E66" s="233">
        <f>SUM(P2Sun!DC13:DN13)/12</f>
        <v>29.251741710737676</v>
      </c>
      <c r="F66" s="233">
        <f>SUM(P2Sun!DC15:DN15)/12</f>
        <v>28.129113270651999</v>
      </c>
      <c r="I66" s="238">
        <f t="shared" si="15"/>
        <v>0.81716737615316859</v>
      </c>
      <c r="J66" s="238">
        <f t="shared" si="16"/>
        <v>-0.10137344214159683</v>
      </c>
      <c r="K66" s="238">
        <f t="shared" si="17"/>
        <v>-0.74387826721650896</v>
      </c>
      <c r="L66" s="238">
        <f t="shared" si="18"/>
        <v>0.88457504407101339</v>
      </c>
      <c r="M66" s="238">
        <f t="shared" si="19"/>
        <v>1.3156132706519941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29.071574382035809</v>
      </c>
      <c r="C67" s="233">
        <f>SUM(P2Sun!DO7:DZ7)/12</f>
        <v>32.532460989399951</v>
      </c>
      <c r="D67" s="233">
        <f>SUM(P2Sun!DO9:DZ9)/12</f>
        <v>30.451684227164709</v>
      </c>
      <c r="E67" s="233">
        <f>SUM(P2Sun!DO13:DZ13)/12</f>
        <v>29.451852435322483</v>
      </c>
      <c r="F67" s="233">
        <f>SUM(P2Sun!DO15:DZ15)/12</f>
        <v>28.379976488608666</v>
      </c>
      <c r="I67" s="238">
        <f t="shared" si="15"/>
        <v>0.8574077153691384</v>
      </c>
      <c r="J67" s="238">
        <f t="shared" si="16"/>
        <v>-0.22703901060005194</v>
      </c>
      <c r="K67" s="238">
        <f t="shared" si="17"/>
        <v>-0.76689910616862278</v>
      </c>
      <c r="L67" s="238">
        <f t="shared" si="18"/>
        <v>0.87360243532248205</v>
      </c>
      <c r="M67" s="238">
        <f t="shared" si="19"/>
        <v>1.3267264886086707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5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5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5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5">
      <c r="A10" s="82">
        <v>37219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35.999989700317386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5">
      <c r="A11" s="82">
        <v>37221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38.399992370605467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5">
      <c r="A12" s="82">
        <v>37222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5">
      <c r="A13" s="82">
        <v>37223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5">
      <c r="A14" s="82">
        <v>37224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5">
      <c r="A15" s="82">
        <v>37225</v>
      </c>
      <c r="B15" s="57">
        <v>21.25</v>
      </c>
      <c r="C15" s="58">
        <v>22</v>
      </c>
      <c r="D15" s="57">
        <v>19</v>
      </c>
      <c r="E15" s="58">
        <v>23.75</v>
      </c>
      <c r="F15" s="57">
        <v>22.5</v>
      </c>
      <c r="G15" s="58">
        <v>22.25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38.399996185302733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5">
      <c r="A16" s="82">
        <v>37226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41.799996490478513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82">
        <v>37228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82">
        <v>37229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5">
      <c r="A19" s="82">
        <v>37230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5">
      <c r="A20" s="82">
        <v>37231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5">
      <c r="A21" s="82">
        <v>37232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5">
      <c r="A22" s="82">
        <v>37233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32.5</v>
      </c>
      <c r="J22" s="57"/>
      <c r="K22" s="58"/>
      <c r="L22" s="57"/>
      <c r="M22" s="58"/>
      <c r="N22" s="57"/>
      <c r="O22" s="58"/>
      <c r="P22" s="40"/>
      <c r="Q22" s="57"/>
      <c r="R22" s="58">
        <v>41.800000305175779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5">
      <c r="A23" s="82">
        <v>37235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5">
      <c r="A24" s="82">
        <v>37236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5">
      <c r="A25" s="82">
        <v>37237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5">
      <c r="A26" s="82">
        <v>37238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5">
      <c r="A27" s="82">
        <v>37239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5">
      <c r="A28" s="82">
        <v>37240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31</v>
      </c>
      <c r="J28" s="57"/>
      <c r="K28" s="58"/>
      <c r="L28" s="57"/>
      <c r="M28" s="58"/>
      <c r="N28" s="57"/>
      <c r="O28" s="58"/>
      <c r="P28" s="40"/>
      <c r="Q28" s="57"/>
      <c r="R28" s="58">
        <v>41.800000305175779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5">
      <c r="A29" s="82">
        <v>37242</v>
      </c>
      <c r="B29" s="57">
        <v>26.5</v>
      </c>
      <c r="C29" s="58">
        <v>30.25</v>
      </c>
      <c r="D29" s="57">
        <v>29.75</v>
      </c>
      <c r="E29" s="58">
        <v>30.8</v>
      </c>
      <c r="F29" s="57">
        <v>28.8</v>
      </c>
      <c r="G29" s="58">
        <v>27.5</v>
      </c>
      <c r="H29" s="57"/>
      <c r="I29" s="58">
        <v>19.5</v>
      </c>
      <c r="J29" s="57"/>
      <c r="K29" s="58"/>
      <c r="L29" s="57"/>
      <c r="M29" s="58"/>
      <c r="N29" s="57"/>
      <c r="O29" s="58"/>
      <c r="P29" s="40"/>
      <c r="Q29" s="57"/>
      <c r="R29" s="58">
        <v>53.490000762939452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5">
      <c r="A30" s="82">
        <v>37243</v>
      </c>
      <c r="B30" s="57">
        <v>26.5</v>
      </c>
      <c r="C30" s="58">
        <v>30.25</v>
      </c>
      <c r="D30" s="57">
        <v>29.75</v>
      </c>
      <c r="E30" s="58">
        <v>30.8</v>
      </c>
      <c r="F30" s="57">
        <v>28.8</v>
      </c>
      <c r="G30" s="58">
        <v>27.5</v>
      </c>
      <c r="H30" s="57"/>
      <c r="I30" s="58">
        <v>19.5</v>
      </c>
      <c r="J30" s="57"/>
      <c r="K30" s="58"/>
      <c r="L30" s="57"/>
      <c r="M30" s="58"/>
      <c r="N30" s="57"/>
      <c r="O30" s="58"/>
      <c r="Q30" s="57"/>
      <c r="R30" s="58"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5">
      <c r="A31" s="82">
        <v>37244</v>
      </c>
      <c r="B31" s="57">
        <v>26.5</v>
      </c>
      <c r="C31" s="58">
        <v>30.25</v>
      </c>
      <c r="D31" s="57">
        <v>29.75</v>
      </c>
      <c r="E31" s="58">
        <v>30.8</v>
      </c>
      <c r="F31" s="57">
        <v>28.8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5">
      <c r="A32" s="82">
        <v>37245</v>
      </c>
      <c r="B32" s="57">
        <v>26.5</v>
      </c>
      <c r="C32" s="58">
        <v>30.25</v>
      </c>
      <c r="D32" s="57">
        <v>29.75</v>
      </c>
      <c r="E32" s="58">
        <v>30.8</v>
      </c>
      <c r="F32" s="57">
        <v>28.8</v>
      </c>
      <c r="G32" s="58">
        <v>27.5</v>
      </c>
      <c r="H32" s="57"/>
      <c r="I32" s="58">
        <v>19.5</v>
      </c>
      <c r="J32" s="57"/>
      <c r="K32" s="58"/>
      <c r="L32" s="57"/>
      <c r="M32" s="58"/>
      <c r="N32" s="57"/>
      <c r="O32" s="58"/>
      <c r="Q32" s="57"/>
      <c r="R32" s="58">
        <v>53.490000762939452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5">
      <c r="A33" s="82">
        <v>37256</v>
      </c>
      <c r="B33" s="57">
        <v>26.5</v>
      </c>
      <c r="C33" s="58">
        <v>30.25</v>
      </c>
      <c r="D33" s="57">
        <v>29.75</v>
      </c>
      <c r="E33" s="58">
        <v>31.25</v>
      </c>
      <c r="F33" s="57">
        <v>28.8</v>
      </c>
      <c r="G33" s="58">
        <v>27.5</v>
      </c>
      <c r="H33" s="57"/>
      <c r="I33" s="58">
        <v>28.8</v>
      </c>
      <c r="J33" s="57"/>
      <c r="K33" s="58"/>
      <c r="L33" s="57"/>
      <c r="M33" s="58"/>
      <c r="N33" s="57"/>
      <c r="O33" s="58"/>
      <c r="Q33" s="57"/>
      <c r="R33" s="58">
        <v>53.489499999999872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5">
      <c r="A34" s="82">
        <v>37257</v>
      </c>
      <c r="B34" s="57">
        <v>29.5</v>
      </c>
      <c r="C34" s="58">
        <v>31.5</v>
      </c>
      <c r="D34" s="57">
        <v>31.5</v>
      </c>
      <c r="E34" s="58">
        <v>33.35</v>
      </c>
      <c r="F34" s="57">
        <v>31.6</v>
      </c>
      <c r="G34" s="58">
        <v>31</v>
      </c>
      <c r="H34" s="57"/>
      <c r="I34" s="58">
        <v>31.6</v>
      </c>
      <c r="J34" s="57"/>
      <c r="K34" s="58"/>
      <c r="L34" s="57"/>
      <c r="M34" s="58"/>
      <c r="N34" s="57"/>
      <c r="O34" s="58"/>
      <c r="Q34" s="57"/>
      <c r="R34" s="58">
        <v>68.026618957519531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5">
      <c r="A35" s="82">
        <v>37288</v>
      </c>
      <c r="B35" s="57">
        <v>28.75</v>
      </c>
      <c r="C35" s="58">
        <v>29.65</v>
      </c>
      <c r="D35" s="57">
        <v>29.75</v>
      </c>
      <c r="E35" s="58">
        <v>32.299999999999997</v>
      </c>
      <c r="F35" s="57">
        <v>31.15</v>
      </c>
      <c r="G35" s="58">
        <v>30</v>
      </c>
      <c r="H35" s="57"/>
      <c r="I35" s="58">
        <v>31.15</v>
      </c>
      <c r="J35" s="57"/>
      <c r="K35" s="58"/>
      <c r="L35" s="57"/>
      <c r="M35" s="58"/>
      <c r="N35" s="57"/>
      <c r="O35" s="58"/>
      <c r="P35" s="40"/>
      <c r="Q35" s="57"/>
      <c r="R35" s="58">
        <v>67.379989624023438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5">
      <c r="A36" s="82">
        <v>37316</v>
      </c>
      <c r="B36" s="57">
        <v>28.75</v>
      </c>
      <c r="C36" s="58">
        <v>30</v>
      </c>
      <c r="D36" s="57">
        <v>30</v>
      </c>
      <c r="E36" s="58">
        <v>31.7</v>
      </c>
      <c r="F36" s="57">
        <v>30.9</v>
      </c>
      <c r="G36" s="58">
        <v>30</v>
      </c>
      <c r="H36" s="57"/>
      <c r="I36" s="58">
        <v>30.9</v>
      </c>
      <c r="J36" s="57"/>
      <c r="K36" s="58"/>
      <c r="L36" s="57"/>
      <c r="M36" s="58"/>
      <c r="N36" s="57"/>
      <c r="O36" s="58"/>
      <c r="P36" s="40"/>
      <c r="Q36" s="57"/>
      <c r="R36" s="58">
        <v>67.049057006835938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5">
      <c r="A37" s="82">
        <v>37347</v>
      </c>
      <c r="B37" s="57">
        <v>29</v>
      </c>
      <c r="C37" s="58">
        <v>30</v>
      </c>
      <c r="D37" s="57">
        <v>28</v>
      </c>
      <c r="E37" s="58">
        <v>29.25</v>
      </c>
      <c r="F37" s="57">
        <v>29.25</v>
      </c>
      <c r="G37" s="58">
        <v>31</v>
      </c>
      <c r="H37" s="57"/>
      <c r="I37" s="58">
        <v>29.25</v>
      </c>
      <c r="J37" s="57"/>
      <c r="K37" s="58"/>
      <c r="L37" s="57"/>
      <c r="M37" s="58"/>
      <c r="N37" s="57"/>
      <c r="O37" s="58"/>
      <c r="Q37" s="57"/>
      <c r="R37" s="58">
        <v>56.404271697998048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5">
      <c r="A38" s="82">
        <v>37377</v>
      </c>
      <c r="B38" s="57">
        <v>32.25</v>
      </c>
      <c r="C38" s="58">
        <v>28.5</v>
      </c>
      <c r="D38" s="57">
        <v>26</v>
      </c>
      <c r="E38" s="58">
        <v>28.75</v>
      </c>
      <c r="F38" s="57">
        <v>33.5</v>
      </c>
      <c r="G38" s="58">
        <v>35.25</v>
      </c>
      <c r="H38" s="57"/>
      <c r="I38" s="58">
        <v>28.75</v>
      </c>
      <c r="J38" s="57"/>
      <c r="K38" s="58"/>
      <c r="L38" s="57"/>
      <c r="M38" s="58"/>
      <c r="N38" s="57"/>
      <c r="O38" s="58"/>
      <c r="Q38" s="57"/>
      <c r="R38" s="58">
        <v>57.29928894042969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5">
      <c r="A39" s="82">
        <v>37408</v>
      </c>
      <c r="B39" s="57">
        <v>41.25</v>
      </c>
      <c r="C39" s="58">
        <v>30.5</v>
      </c>
      <c r="D39" s="57">
        <v>28</v>
      </c>
      <c r="E39" s="58">
        <v>35.75</v>
      </c>
      <c r="F39" s="57">
        <v>40</v>
      </c>
      <c r="G39" s="58">
        <v>46.25</v>
      </c>
      <c r="H39" s="57"/>
      <c r="I39" s="58">
        <v>35.75</v>
      </c>
      <c r="J39" s="57"/>
      <c r="K39" s="58"/>
      <c r="L39" s="57"/>
      <c r="M39" s="58"/>
      <c r="N39" s="57"/>
      <c r="O39" s="58"/>
      <c r="Q39" s="57"/>
      <c r="R39" s="58">
        <v>58.154392242431641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5">
      <c r="A40" s="82">
        <v>37438</v>
      </c>
      <c r="B40" s="57">
        <v>54.25</v>
      </c>
      <c r="C40" s="58">
        <v>44.5</v>
      </c>
      <c r="D40" s="57">
        <v>41.5</v>
      </c>
      <c r="E40" s="58">
        <v>48.5</v>
      </c>
      <c r="F40" s="57">
        <v>47.25</v>
      </c>
      <c r="G40" s="58">
        <v>61.25</v>
      </c>
      <c r="H40" s="57"/>
      <c r="I40" s="58">
        <v>47.25</v>
      </c>
      <c r="J40" s="57"/>
      <c r="K40" s="58"/>
      <c r="L40" s="57"/>
      <c r="M40" s="58"/>
      <c r="N40" s="57"/>
      <c r="O40" s="58"/>
      <c r="Q40" s="57"/>
      <c r="R40" s="58">
        <v>51.281248515274818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5">
      <c r="A41" s="82">
        <v>37469</v>
      </c>
      <c r="B41" s="57">
        <v>60</v>
      </c>
      <c r="C41" s="58">
        <v>51.5</v>
      </c>
      <c r="D41" s="57">
        <v>49</v>
      </c>
      <c r="E41" s="58">
        <v>54.75</v>
      </c>
      <c r="F41" s="57">
        <v>55.75</v>
      </c>
      <c r="G41" s="58">
        <v>70</v>
      </c>
      <c r="H41" s="57"/>
      <c r="I41" s="58">
        <v>54.75</v>
      </c>
      <c r="J41" s="57"/>
      <c r="K41" s="58"/>
      <c r="L41" s="57"/>
      <c r="M41" s="58"/>
      <c r="N41" s="57"/>
      <c r="O41" s="58"/>
      <c r="Q41" s="57"/>
      <c r="R41" s="58">
        <v>52.060332555720919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5">
      <c r="A42" s="82">
        <v>37500</v>
      </c>
      <c r="B42" s="57">
        <v>47.5</v>
      </c>
      <c r="C42" s="58">
        <v>45</v>
      </c>
      <c r="D42" s="57">
        <v>41.5</v>
      </c>
      <c r="E42" s="58">
        <v>47.5</v>
      </c>
      <c r="F42" s="57">
        <v>47.25</v>
      </c>
      <c r="G42" s="58">
        <v>54.5</v>
      </c>
      <c r="H42" s="57"/>
      <c r="I42" s="58">
        <v>47.25</v>
      </c>
      <c r="J42" s="57"/>
      <c r="K42" s="58"/>
      <c r="L42" s="57"/>
      <c r="M42" s="58"/>
      <c r="N42" s="57"/>
      <c r="O42" s="58"/>
      <c r="Q42" s="57"/>
      <c r="R42" s="58">
        <v>52.289620260031093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5">
      <c r="A43" s="82">
        <v>37530</v>
      </c>
      <c r="B43" s="57">
        <v>36.25</v>
      </c>
      <c r="C43" s="58">
        <v>39</v>
      </c>
      <c r="D43" s="57">
        <v>38</v>
      </c>
      <c r="E43" s="58">
        <v>37.75</v>
      </c>
      <c r="F43" s="57">
        <v>37.75</v>
      </c>
      <c r="G43" s="58">
        <v>38.75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61.232801802041841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5">
      <c r="A44" s="82">
        <v>37561</v>
      </c>
      <c r="B44" s="57">
        <v>34.25</v>
      </c>
      <c r="C44" s="58">
        <v>37</v>
      </c>
      <c r="D44" s="57">
        <v>36</v>
      </c>
      <c r="E44" s="58">
        <v>38.75</v>
      </c>
      <c r="F44" s="57">
        <v>36.75</v>
      </c>
      <c r="G44" s="58">
        <v>36.25</v>
      </c>
      <c r="H44" s="57"/>
      <c r="I44" s="58">
        <v>36.75</v>
      </c>
      <c r="J44" s="57"/>
      <c r="K44" s="58"/>
      <c r="L44" s="57"/>
      <c r="M44" s="58"/>
      <c r="N44" s="57"/>
      <c r="O44" s="58"/>
      <c r="Q44" s="57"/>
      <c r="R44" s="58">
        <v>67.213094612898161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5">
      <c r="A45" s="82">
        <v>37591</v>
      </c>
      <c r="B45" s="57">
        <v>35.5</v>
      </c>
      <c r="C45" s="58">
        <v>37.5</v>
      </c>
      <c r="D45" s="57">
        <v>37</v>
      </c>
      <c r="E45" s="58">
        <v>39.75</v>
      </c>
      <c r="F45" s="57">
        <v>38.75</v>
      </c>
      <c r="G45" s="58">
        <v>37.5</v>
      </c>
      <c r="H45" s="57"/>
      <c r="I45" s="58">
        <v>38.75</v>
      </c>
      <c r="J45" s="57"/>
      <c r="K45" s="58"/>
      <c r="L45" s="57"/>
      <c r="M45" s="58"/>
      <c r="N45" s="57"/>
      <c r="O45" s="58"/>
      <c r="Q45" s="57"/>
      <c r="R45" s="58">
        <v>71.386073250243655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5">
      <c r="A46" s="82">
        <v>37622</v>
      </c>
      <c r="B46" s="57">
        <v>35.5</v>
      </c>
      <c r="C46" s="58">
        <v>42.5</v>
      </c>
      <c r="D46" s="57">
        <v>42</v>
      </c>
      <c r="E46" s="58">
        <v>42.25</v>
      </c>
      <c r="F46" s="57">
        <v>39.75</v>
      </c>
      <c r="G46" s="58">
        <v>37.5</v>
      </c>
      <c r="H46" s="57"/>
      <c r="I46" s="58">
        <v>39.75</v>
      </c>
      <c r="J46" s="57"/>
      <c r="K46" s="58"/>
      <c r="L46" s="57"/>
      <c r="M46" s="58"/>
      <c r="N46" s="57"/>
      <c r="O46" s="58"/>
      <c r="Q46" s="57"/>
      <c r="R46" s="58">
        <v>52.93799308396526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5">
      <c r="A47" s="82">
        <v>37653</v>
      </c>
      <c r="B47" s="57">
        <v>35.5</v>
      </c>
      <c r="C47" s="58">
        <v>40.75</v>
      </c>
      <c r="D47" s="57">
        <v>40</v>
      </c>
      <c r="E47" s="58">
        <v>40.25</v>
      </c>
      <c r="F47" s="57">
        <v>38.25</v>
      </c>
      <c r="G47" s="58">
        <v>37.5</v>
      </c>
      <c r="H47" s="57"/>
      <c r="I47" s="58">
        <v>38.25</v>
      </c>
      <c r="J47" s="57"/>
      <c r="K47" s="58"/>
      <c r="L47" s="57"/>
      <c r="M47" s="58"/>
      <c r="N47" s="57"/>
      <c r="O47" s="58"/>
      <c r="Q47" s="57"/>
      <c r="R47" s="58">
        <v>51.723488824513403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5">
      <c r="A48" s="82">
        <v>37681</v>
      </c>
      <c r="B48" s="57">
        <v>35.5</v>
      </c>
      <c r="C48" s="58">
        <v>39.5</v>
      </c>
      <c r="D48" s="57">
        <v>38</v>
      </c>
      <c r="E48" s="58">
        <v>38.25</v>
      </c>
      <c r="F48" s="57">
        <v>37.5</v>
      </c>
      <c r="G48" s="58">
        <v>37.5</v>
      </c>
      <c r="H48" s="57"/>
      <c r="I48" s="58">
        <v>37.5</v>
      </c>
      <c r="J48" s="57"/>
      <c r="K48" s="58"/>
      <c r="L48" s="57"/>
      <c r="M48" s="58"/>
      <c r="N48" s="57"/>
      <c r="O48" s="58"/>
      <c r="Q48" s="57"/>
      <c r="R48" s="58">
        <v>50.023630504660304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5">
      <c r="A49" s="82">
        <v>37712</v>
      </c>
      <c r="B49" s="57">
        <v>34</v>
      </c>
      <c r="C49" s="58">
        <v>36.5</v>
      </c>
      <c r="D49" s="57">
        <v>33</v>
      </c>
      <c r="E49" s="58">
        <v>36.25</v>
      </c>
      <c r="F49" s="57">
        <v>38.5</v>
      </c>
      <c r="G49" s="58">
        <v>36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48.161404765146777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5">
      <c r="A50" s="82">
        <v>37742</v>
      </c>
      <c r="B50" s="57">
        <v>35</v>
      </c>
      <c r="C50" s="58">
        <v>33</v>
      </c>
      <c r="D50" s="57">
        <v>29.5</v>
      </c>
      <c r="E50" s="58">
        <v>36.75</v>
      </c>
      <c r="F50" s="57">
        <v>39.25</v>
      </c>
      <c r="G50" s="58">
        <v>37</v>
      </c>
      <c r="H50" s="57"/>
      <c r="I50" s="58">
        <v>36.75</v>
      </c>
      <c r="J50" s="57"/>
      <c r="K50" s="58"/>
      <c r="L50" s="57"/>
      <c r="M50" s="58"/>
      <c r="N50" s="57"/>
      <c r="O50" s="58"/>
      <c r="Q50" s="57"/>
      <c r="R50" s="58">
        <v>48.240674775530493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5">
      <c r="A51" s="82">
        <v>37773</v>
      </c>
      <c r="B51" s="57">
        <v>41.5</v>
      </c>
      <c r="C51" s="58">
        <v>34.75</v>
      </c>
      <c r="D51" s="57">
        <v>31</v>
      </c>
      <c r="E51" s="58">
        <v>41.75</v>
      </c>
      <c r="F51" s="57">
        <v>45.25</v>
      </c>
      <c r="G51" s="58">
        <v>46</v>
      </c>
      <c r="H51" s="57"/>
      <c r="I51" s="58">
        <v>41.75</v>
      </c>
      <c r="J51" s="57"/>
      <c r="K51" s="58"/>
      <c r="L51" s="57"/>
      <c r="M51" s="58"/>
      <c r="N51" s="57"/>
      <c r="O51" s="58"/>
      <c r="Q51" s="57"/>
      <c r="R51" s="58">
        <v>48.72411633428699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82">
        <v>37803</v>
      </c>
      <c r="B52" s="57">
        <v>53.5</v>
      </c>
      <c r="C52" s="58">
        <v>51.5</v>
      </c>
      <c r="D52" s="57">
        <v>47</v>
      </c>
      <c r="E52" s="58">
        <v>52.25</v>
      </c>
      <c r="F52" s="57">
        <v>57.75</v>
      </c>
      <c r="G52" s="58">
        <v>59.5</v>
      </c>
      <c r="H52" s="57"/>
      <c r="I52" s="58">
        <v>52.25</v>
      </c>
      <c r="J52" s="57"/>
      <c r="K52" s="58"/>
      <c r="L52" s="57"/>
      <c r="M52" s="58"/>
      <c r="N52" s="57"/>
      <c r="O52" s="58"/>
      <c r="Q52" s="57"/>
      <c r="R52" s="58">
        <v>49.288765929124907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5">
      <c r="A53" s="82">
        <v>37834</v>
      </c>
      <c r="B53" s="57">
        <v>63.5</v>
      </c>
      <c r="C53" s="58">
        <v>58.5</v>
      </c>
      <c r="D53" s="57">
        <v>55</v>
      </c>
      <c r="E53" s="58">
        <v>60.75</v>
      </c>
      <c r="F53" s="57">
        <v>63.5</v>
      </c>
      <c r="G53" s="58">
        <v>71.5</v>
      </c>
      <c r="H53" s="57"/>
      <c r="I53" s="58">
        <v>60.75</v>
      </c>
      <c r="J53" s="57"/>
      <c r="K53" s="58"/>
      <c r="L53" s="57"/>
      <c r="M53" s="58"/>
      <c r="N53" s="57"/>
      <c r="O53" s="58"/>
      <c r="Q53" s="57"/>
      <c r="R53" s="58">
        <v>49.805402606587435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5">
      <c r="A54" s="82">
        <v>37865</v>
      </c>
      <c r="B54" s="57">
        <v>50</v>
      </c>
      <c r="C54" s="58">
        <v>47.5</v>
      </c>
      <c r="D54" s="57">
        <v>44</v>
      </c>
      <c r="E54" s="58">
        <v>55.75</v>
      </c>
      <c r="F54" s="57">
        <v>50.5</v>
      </c>
      <c r="G54" s="58">
        <v>56</v>
      </c>
      <c r="H54" s="57"/>
      <c r="I54" s="58">
        <v>50.5</v>
      </c>
      <c r="J54" s="57"/>
      <c r="K54" s="58"/>
      <c r="L54" s="57"/>
      <c r="M54" s="58"/>
      <c r="N54" s="57"/>
      <c r="O54" s="58"/>
      <c r="Q54" s="57"/>
      <c r="R54" s="58">
        <v>49.93373864140338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5">
      <c r="A55" s="82">
        <v>37895</v>
      </c>
      <c r="B55" s="40">
        <v>37</v>
      </c>
      <c r="C55" s="40">
        <v>43.25</v>
      </c>
      <c r="D55" s="40">
        <v>41.5</v>
      </c>
      <c r="E55" s="40">
        <v>39.25</v>
      </c>
      <c r="F55" s="40">
        <v>39</v>
      </c>
      <c r="G55" s="40">
        <v>39.25</v>
      </c>
      <c r="I55" s="40">
        <v>39</v>
      </c>
      <c r="R55" s="40">
        <v>50.613738087091711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5">
      <c r="A56" s="82">
        <v>37926</v>
      </c>
      <c r="B56" s="40">
        <v>36</v>
      </c>
      <c r="C56" s="40">
        <v>39.5</v>
      </c>
      <c r="D56" s="40">
        <v>38.75</v>
      </c>
      <c r="E56" s="40">
        <v>41.25</v>
      </c>
      <c r="F56" s="40">
        <v>38.75</v>
      </c>
      <c r="G56" s="40">
        <v>37.75</v>
      </c>
      <c r="I56" s="40">
        <v>38.75</v>
      </c>
      <c r="R56" s="40">
        <v>53.577090563907142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5">
      <c r="A57" s="82">
        <v>37956</v>
      </c>
      <c r="B57" s="40">
        <v>35.5</v>
      </c>
      <c r="C57" s="40">
        <v>40.75</v>
      </c>
      <c r="D57" s="40">
        <v>40</v>
      </c>
      <c r="E57" s="40">
        <v>43.25</v>
      </c>
      <c r="F57" s="40">
        <v>40</v>
      </c>
      <c r="G57" s="40">
        <v>37</v>
      </c>
      <c r="I57" s="40">
        <v>40</v>
      </c>
      <c r="R57" s="40">
        <v>56.0801479849221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5">
      <c r="A58" s="82">
        <v>37987</v>
      </c>
      <c r="B58" s="40">
        <v>36.21</v>
      </c>
      <c r="C58" s="40">
        <v>42.88</v>
      </c>
      <c r="D58" s="40">
        <v>42.12</v>
      </c>
      <c r="E58" s="40">
        <v>42.72</v>
      </c>
      <c r="F58" s="40">
        <v>40.200000000000003</v>
      </c>
      <c r="G58" s="40">
        <v>38.409999999999997</v>
      </c>
      <c r="I58" s="40">
        <v>40.21</v>
      </c>
      <c r="R58" s="40">
        <v>54.304169226301724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5">
      <c r="A59" s="82">
        <v>38018</v>
      </c>
      <c r="B59" s="40">
        <v>36.21</v>
      </c>
      <c r="C59" s="40">
        <v>41.38</v>
      </c>
      <c r="D59" s="40">
        <v>40.4</v>
      </c>
      <c r="E59" s="40">
        <v>40.69</v>
      </c>
      <c r="F59" s="40">
        <v>38.67</v>
      </c>
      <c r="G59" s="40">
        <v>38.409999999999997</v>
      </c>
      <c r="I59" s="40">
        <v>38.69</v>
      </c>
      <c r="R59" s="40">
        <v>52.993518238189203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5">
      <c r="A60" s="82">
        <v>38047</v>
      </c>
      <c r="B60" s="40">
        <v>36.21</v>
      </c>
      <c r="C60" s="40">
        <v>40.299999999999997</v>
      </c>
      <c r="D60" s="40">
        <v>38.68</v>
      </c>
      <c r="E60" s="40">
        <v>38.659999999999997</v>
      </c>
      <c r="F60" s="40">
        <v>37.909999999999997</v>
      </c>
      <c r="G60" s="40">
        <v>38.409999999999997</v>
      </c>
      <c r="I60" s="40">
        <v>37.92</v>
      </c>
      <c r="R60" s="40">
        <v>50.897736257137552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5">
      <c r="A61" s="82">
        <v>38078</v>
      </c>
      <c r="B61" s="40">
        <v>34.82</v>
      </c>
      <c r="C61" s="40">
        <v>37.729999999999997</v>
      </c>
      <c r="D61" s="40">
        <v>34.39</v>
      </c>
      <c r="E61" s="40">
        <v>36.64</v>
      </c>
      <c r="F61" s="40">
        <v>38.909999999999997</v>
      </c>
      <c r="G61" s="40">
        <v>37.020000000000003</v>
      </c>
      <c r="I61" s="40">
        <v>36.65</v>
      </c>
      <c r="R61" s="40">
        <v>47.649948581090548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5">
      <c r="A62" s="82">
        <v>38108</v>
      </c>
      <c r="B62" s="40">
        <v>35.74</v>
      </c>
      <c r="C62" s="40">
        <v>34.729999999999997</v>
      </c>
      <c r="D62" s="40">
        <v>31.38</v>
      </c>
      <c r="E62" s="40">
        <v>37.130000000000003</v>
      </c>
      <c r="F62" s="40">
        <v>39.659999999999997</v>
      </c>
      <c r="G62" s="40">
        <v>37.94</v>
      </c>
      <c r="I62" s="40">
        <v>37.15</v>
      </c>
      <c r="R62" s="40">
        <v>47.703842494941057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5">
      <c r="A63" s="82">
        <v>38139</v>
      </c>
      <c r="B63" s="40">
        <v>41.77</v>
      </c>
      <c r="C63" s="40">
        <v>36.229999999999997</v>
      </c>
      <c r="D63" s="40">
        <v>32.67</v>
      </c>
      <c r="E63" s="40">
        <v>42.18</v>
      </c>
      <c r="F63" s="40">
        <v>45.71</v>
      </c>
      <c r="G63" s="40">
        <v>46.1</v>
      </c>
      <c r="I63" s="40">
        <v>42.19</v>
      </c>
      <c r="R63" s="40">
        <v>48.311488065409456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5">
      <c r="A64" s="82">
        <v>38169</v>
      </c>
      <c r="B64" s="40">
        <v>52.89</v>
      </c>
      <c r="C64" s="40">
        <v>50.6</v>
      </c>
      <c r="D64" s="40">
        <v>46.41</v>
      </c>
      <c r="E64" s="40">
        <v>52.77</v>
      </c>
      <c r="F64" s="40">
        <v>58.33</v>
      </c>
      <c r="G64" s="40">
        <v>58.49</v>
      </c>
      <c r="I64" s="40">
        <v>52.79</v>
      </c>
      <c r="R64" s="40">
        <v>48.952440244557835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5">
      <c r="A65" s="82">
        <v>38200</v>
      </c>
      <c r="B65" s="40">
        <v>62.16</v>
      </c>
      <c r="C65" s="40">
        <v>56.61</v>
      </c>
      <c r="D65" s="40">
        <v>53.28</v>
      </c>
      <c r="E65" s="40">
        <v>61.35</v>
      </c>
      <c r="F65" s="40">
        <v>64.12</v>
      </c>
      <c r="G65" s="40">
        <v>69.459999999999994</v>
      </c>
      <c r="I65" s="40">
        <v>61.37</v>
      </c>
      <c r="R65" s="40">
        <v>49.519087243773704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5">
      <c r="A66" s="82">
        <v>38231</v>
      </c>
      <c r="B66" s="40">
        <v>49.65</v>
      </c>
      <c r="C66" s="40">
        <v>47.17</v>
      </c>
      <c r="D66" s="40">
        <v>43.83</v>
      </c>
      <c r="E66" s="40">
        <v>56.29</v>
      </c>
      <c r="F66" s="40">
        <v>50.99</v>
      </c>
      <c r="G66" s="40">
        <v>55.25</v>
      </c>
      <c r="I66" s="40">
        <v>51</v>
      </c>
      <c r="R66" s="40">
        <v>49.254219916555094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5">
      <c r="A67" s="82">
        <v>38261</v>
      </c>
      <c r="B67" s="40">
        <v>37.6</v>
      </c>
      <c r="C67" s="40">
        <v>43.52</v>
      </c>
      <c r="D67" s="40">
        <v>41.69</v>
      </c>
      <c r="E67" s="40">
        <v>39.619999999999997</v>
      </c>
      <c r="F67" s="40">
        <v>39.369999999999997</v>
      </c>
      <c r="G67" s="40">
        <v>40.01</v>
      </c>
      <c r="I67" s="40">
        <v>39.380000000000003</v>
      </c>
      <c r="R67" s="40">
        <v>49.454454939587571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5">
      <c r="A68" s="82">
        <v>38292</v>
      </c>
      <c r="B68" s="40">
        <v>36.67</v>
      </c>
      <c r="C68" s="40">
        <v>40.31</v>
      </c>
      <c r="D68" s="40">
        <v>39.33</v>
      </c>
      <c r="E68" s="40">
        <v>41.63</v>
      </c>
      <c r="F68" s="40">
        <v>39.11</v>
      </c>
      <c r="G68" s="40">
        <v>38.65</v>
      </c>
      <c r="I68" s="40">
        <v>39.119999999999997</v>
      </c>
      <c r="R68" s="40">
        <v>52.537344590111303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5">
      <c r="A69" s="82">
        <v>38322</v>
      </c>
      <c r="B69" s="40">
        <v>36.21</v>
      </c>
      <c r="C69" s="40">
        <v>41.38</v>
      </c>
      <c r="D69" s="40">
        <v>40.4</v>
      </c>
      <c r="E69" s="40">
        <v>43.64</v>
      </c>
      <c r="F69" s="40">
        <v>40.36</v>
      </c>
      <c r="G69" s="40">
        <v>37.979999999999997</v>
      </c>
      <c r="I69" s="40">
        <v>40.369999999999997</v>
      </c>
      <c r="R69" s="40">
        <v>54.995438089205848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5">
      <c r="A70" s="82">
        <v>38353</v>
      </c>
      <c r="B70" s="40">
        <v>36.47</v>
      </c>
      <c r="C70" s="40">
        <v>43.19</v>
      </c>
      <c r="D70" s="40">
        <v>42.21</v>
      </c>
      <c r="E70" s="40">
        <v>43.08</v>
      </c>
      <c r="F70" s="40">
        <v>40.53</v>
      </c>
      <c r="G70" s="40">
        <v>38.79</v>
      </c>
      <c r="I70" s="40">
        <v>40.56</v>
      </c>
      <c r="R70" s="40">
        <v>52.880649059051997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5">
      <c r="A71" s="82">
        <v>38384</v>
      </c>
      <c r="B71" s="40">
        <v>36.47</v>
      </c>
      <c r="C71" s="40">
        <v>41.91</v>
      </c>
      <c r="D71" s="40">
        <v>40.74</v>
      </c>
      <c r="E71" s="40">
        <v>41.03</v>
      </c>
      <c r="F71" s="40">
        <v>38.99</v>
      </c>
      <c r="G71" s="40">
        <v>38.79</v>
      </c>
      <c r="I71" s="40">
        <v>39.020000000000003</v>
      </c>
      <c r="R71" s="40">
        <v>51.634531563499046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5">
      <c r="A72" s="82">
        <v>38412</v>
      </c>
      <c r="B72" s="40">
        <v>36.47</v>
      </c>
      <c r="C72" s="40">
        <v>40.99</v>
      </c>
      <c r="D72" s="40">
        <v>39.270000000000003</v>
      </c>
      <c r="E72" s="40">
        <v>38.979999999999997</v>
      </c>
      <c r="F72" s="40">
        <v>38.22</v>
      </c>
      <c r="G72" s="40">
        <v>38.79</v>
      </c>
      <c r="I72" s="40">
        <v>38.24</v>
      </c>
      <c r="R72" s="40">
        <v>49.643962773888674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5">
      <c r="A73" s="82">
        <v>38443</v>
      </c>
      <c r="B73" s="40">
        <v>35.07</v>
      </c>
      <c r="C73" s="40">
        <v>38.79</v>
      </c>
      <c r="D73" s="40">
        <v>35.590000000000003</v>
      </c>
      <c r="E73" s="40">
        <v>36.93</v>
      </c>
      <c r="F73" s="40">
        <v>39.22</v>
      </c>
      <c r="G73" s="40">
        <v>37.39</v>
      </c>
      <c r="I73" s="40">
        <v>36.950000000000003</v>
      </c>
      <c r="R73" s="40">
        <v>46.560219899741888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5">
      <c r="A74" s="82">
        <v>38473</v>
      </c>
      <c r="B74" s="40">
        <v>36</v>
      </c>
      <c r="C74" s="40">
        <v>36.22</v>
      </c>
      <c r="D74" s="40">
        <v>33.020000000000003</v>
      </c>
      <c r="E74" s="40">
        <v>37.43</v>
      </c>
      <c r="F74" s="40">
        <v>39.979999999999997</v>
      </c>
      <c r="G74" s="40">
        <v>38.32</v>
      </c>
      <c r="I74" s="40">
        <v>37.450000000000003</v>
      </c>
      <c r="R74" s="40">
        <v>46.611788459287887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5">
      <c r="A75" s="82">
        <v>38504</v>
      </c>
      <c r="B75" s="40">
        <v>42.07</v>
      </c>
      <c r="C75" s="40">
        <v>37.51</v>
      </c>
      <c r="D75" s="40">
        <v>34.119999999999997</v>
      </c>
      <c r="E75" s="40">
        <v>42.51</v>
      </c>
      <c r="F75" s="40">
        <v>46.07</v>
      </c>
      <c r="G75" s="40">
        <v>46.2</v>
      </c>
      <c r="I75" s="40">
        <v>42.53</v>
      </c>
      <c r="R75" s="40">
        <v>47.189377886271046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5">
      <c r="A76" s="82">
        <v>38534</v>
      </c>
      <c r="B76" s="40">
        <v>53.27</v>
      </c>
      <c r="C76" s="40">
        <v>49.83</v>
      </c>
      <c r="D76" s="40">
        <v>45.9</v>
      </c>
      <c r="E76" s="40">
        <v>53.18</v>
      </c>
      <c r="F76" s="40">
        <v>58.78</v>
      </c>
      <c r="G76" s="40">
        <v>58.47</v>
      </c>
      <c r="I76" s="40">
        <v>53.21</v>
      </c>
      <c r="R76" s="40">
        <v>47.799128333762113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5">
      <c r="A77" s="82">
        <v>38565</v>
      </c>
      <c r="B77" s="40">
        <v>62.61</v>
      </c>
      <c r="C77" s="40">
        <v>54.98</v>
      </c>
      <c r="D77" s="40">
        <v>51.79</v>
      </c>
      <c r="E77" s="40">
        <v>61.82</v>
      </c>
      <c r="F77" s="40">
        <v>64.62</v>
      </c>
      <c r="G77" s="40">
        <v>69.25</v>
      </c>
      <c r="I77" s="40">
        <v>61.85</v>
      </c>
      <c r="R77" s="40">
        <v>48.338496941133556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5">
      <c r="A78" s="82">
        <v>38596</v>
      </c>
      <c r="B78" s="40">
        <v>50.01</v>
      </c>
      <c r="C78" s="40">
        <v>46.89</v>
      </c>
      <c r="D78" s="40">
        <v>43.7</v>
      </c>
      <c r="E78" s="40">
        <v>56.71</v>
      </c>
      <c r="F78" s="40">
        <v>51.37</v>
      </c>
      <c r="G78" s="40">
        <v>55.21</v>
      </c>
      <c r="I78" s="40">
        <v>51.4</v>
      </c>
      <c r="R78" s="40">
        <v>48.088403121056508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5">
      <c r="A79" s="82">
        <v>38626</v>
      </c>
      <c r="B79" s="40">
        <v>37.869999999999997</v>
      </c>
      <c r="C79" s="40">
        <v>43.77</v>
      </c>
      <c r="D79" s="40">
        <v>41.86</v>
      </c>
      <c r="E79" s="40">
        <v>39.92</v>
      </c>
      <c r="F79" s="40">
        <v>39.659999999999997</v>
      </c>
      <c r="G79" s="40">
        <v>40.369999999999997</v>
      </c>
      <c r="I79" s="40">
        <v>39.68</v>
      </c>
      <c r="R79" s="40">
        <v>48.279019031157361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5">
      <c r="A80" s="82">
        <v>38657</v>
      </c>
      <c r="B80" s="40">
        <v>36.94</v>
      </c>
      <c r="C80" s="40">
        <v>41.02</v>
      </c>
      <c r="D80" s="40">
        <v>39.83</v>
      </c>
      <c r="E80" s="40">
        <v>41.94</v>
      </c>
      <c r="F80" s="40">
        <v>39.4</v>
      </c>
      <c r="G80" s="40">
        <v>39.08</v>
      </c>
      <c r="I80" s="40">
        <v>39.42</v>
      </c>
      <c r="R80" s="40">
        <v>51.062133355319247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5">
      <c r="A81" s="82">
        <v>38687</v>
      </c>
      <c r="B81" s="40">
        <v>36.47</v>
      </c>
      <c r="C81" s="40">
        <v>41.94</v>
      </c>
      <c r="D81" s="40">
        <v>40.76</v>
      </c>
      <c r="E81" s="40">
        <v>43.96</v>
      </c>
      <c r="F81" s="40">
        <v>40.659999999999997</v>
      </c>
      <c r="G81" s="40">
        <v>38.43</v>
      </c>
      <c r="I81" s="40">
        <v>40.68</v>
      </c>
      <c r="R81" s="40">
        <v>53.407294307058201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5">
      <c r="A82" s="82">
        <v>38718</v>
      </c>
      <c r="B82" s="40">
        <v>36.729999999999997</v>
      </c>
      <c r="C82" s="40">
        <v>43.66</v>
      </c>
      <c r="D82" s="40">
        <v>42.47</v>
      </c>
      <c r="E82" s="40">
        <v>43.37</v>
      </c>
      <c r="F82" s="40">
        <v>40.799999999999997</v>
      </c>
      <c r="G82" s="40">
        <v>39.15</v>
      </c>
      <c r="I82" s="40">
        <v>40.840000000000003</v>
      </c>
      <c r="R82" s="40">
        <v>48.352083764868844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5">
      <c r="A83" s="82">
        <v>38749</v>
      </c>
      <c r="B83" s="40">
        <v>36.729999999999997</v>
      </c>
      <c r="C83" s="40">
        <v>42.5</v>
      </c>
      <c r="D83" s="40">
        <v>41.14</v>
      </c>
      <c r="E83" s="40">
        <v>41.31</v>
      </c>
      <c r="F83" s="40">
        <v>39.25</v>
      </c>
      <c r="G83" s="40">
        <v>39.15</v>
      </c>
      <c r="I83" s="40">
        <v>39.29</v>
      </c>
      <c r="R83" s="40">
        <v>47.265401693239781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5">
      <c r="A84" s="82">
        <v>38777</v>
      </c>
      <c r="B84" s="40">
        <v>36.729999999999997</v>
      </c>
      <c r="C84" s="40">
        <v>41.67</v>
      </c>
      <c r="D84" s="40">
        <v>39.799999999999997</v>
      </c>
      <c r="E84" s="40">
        <v>39.24</v>
      </c>
      <c r="F84" s="40">
        <v>38.47</v>
      </c>
      <c r="G84" s="40">
        <v>39.15</v>
      </c>
      <c r="I84" s="40">
        <v>38.5</v>
      </c>
      <c r="R84" s="40">
        <v>45.509097219718598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5">
      <c r="A85" s="82">
        <v>38808</v>
      </c>
      <c r="B85" s="40">
        <v>35.32</v>
      </c>
      <c r="C85" s="40">
        <v>39.67</v>
      </c>
      <c r="D85" s="40">
        <v>36.46</v>
      </c>
      <c r="E85" s="40">
        <v>37.18</v>
      </c>
      <c r="F85" s="40">
        <v>39.49</v>
      </c>
      <c r="G85" s="40">
        <v>37.74</v>
      </c>
      <c r="I85" s="40">
        <v>37.21</v>
      </c>
      <c r="R85" s="40">
        <v>42.770605668622835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5">
      <c r="A86" s="82">
        <v>38838</v>
      </c>
      <c r="B86" s="40">
        <v>36.26</v>
      </c>
      <c r="C86" s="40">
        <v>37.33</v>
      </c>
      <c r="D86" s="40">
        <v>34.119999999999997</v>
      </c>
      <c r="E86" s="40">
        <v>37.68</v>
      </c>
      <c r="F86" s="40">
        <v>40.24</v>
      </c>
      <c r="G86" s="40">
        <v>38.68</v>
      </c>
      <c r="I86" s="40">
        <v>37.71</v>
      </c>
      <c r="R86" s="40">
        <v>42.836480565669838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5">
      <c r="A87" s="82">
        <v>38869</v>
      </c>
      <c r="B87" s="40">
        <v>42.38</v>
      </c>
      <c r="C87" s="40">
        <v>38.51</v>
      </c>
      <c r="D87" s="40">
        <v>35.119999999999997</v>
      </c>
      <c r="E87" s="40">
        <v>42.79</v>
      </c>
      <c r="F87" s="40">
        <v>46.38</v>
      </c>
      <c r="G87" s="40">
        <v>46.34</v>
      </c>
      <c r="I87" s="40">
        <v>42.83</v>
      </c>
      <c r="R87" s="40">
        <v>43.375618494192686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5">
      <c r="A88" s="82">
        <v>38899</v>
      </c>
      <c r="B88" s="40">
        <v>53.66</v>
      </c>
      <c r="C88" s="40">
        <v>49.73</v>
      </c>
      <c r="D88" s="40">
        <v>45.83</v>
      </c>
      <c r="E88" s="40">
        <v>53.54</v>
      </c>
      <c r="F88" s="40">
        <v>59.18</v>
      </c>
      <c r="G88" s="40">
        <v>58.52</v>
      </c>
      <c r="I88" s="40">
        <v>53.58</v>
      </c>
      <c r="R88" s="40">
        <v>43.941462920654423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5">
      <c r="A89" s="82">
        <v>38930</v>
      </c>
      <c r="B89" s="40">
        <v>63.06</v>
      </c>
      <c r="C89" s="40">
        <v>54.42</v>
      </c>
      <c r="D89" s="40">
        <v>51.18</v>
      </c>
      <c r="E89" s="40">
        <v>62.23</v>
      </c>
      <c r="F89" s="40">
        <v>65.05</v>
      </c>
      <c r="G89" s="40">
        <v>69.14</v>
      </c>
      <c r="I89" s="40">
        <v>62.28</v>
      </c>
      <c r="R89" s="40">
        <v>44.443176565470068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5">
      <c r="A90" s="82">
        <v>38961</v>
      </c>
      <c r="B90" s="40">
        <v>50.37</v>
      </c>
      <c r="C90" s="40">
        <v>47.07</v>
      </c>
      <c r="D90" s="40">
        <v>43.83</v>
      </c>
      <c r="E90" s="40">
        <v>57.09</v>
      </c>
      <c r="F90" s="40">
        <v>51.72</v>
      </c>
      <c r="G90" s="40">
        <v>55.23</v>
      </c>
      <c r="I90" s="40">
        <v>51.76</v>
      </c>
      <c r="R90" s="40">
        <v>44.236828788955563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5">
      <c r="A91" s="82">
        <v>38991</v>
      </c>
      <c r="B91" s="40">
        <v>38.15</v>
      </c>
      <c r="C91" s="40">
        <v>44.23</v>
      </c>
      <c r="D91" s="40">
        <v>42.16</v>
      </c>
      <c r="E91" s="40">
        <v>40.18</v>
      </c>
      <c r="F91" s="40">
        <v>39.93</v>
      </c>
      <c r="G91" s="40">
        <v>40.72</v>
      </c>
      <c r="I91" s="40">
        <v>39.96</v>
      </c>
      <c r="R91" s="40">
        <v>44.424430208730698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5">
      <c r="A92" s="82">
        <v>39022</v>
      </c>
      <c r="B92" s="40">
        <v>37.21</v>
      </c>
      <c r="C92" s="40">
        <v>41.72</v>
      </c>
      <c r="D92" s="40">
        <v>40.32</v>
      </c>
      <c r="E92" s="40">
        <v>42.22</v>
      </c>
      <c r="F92" s="40">
        <v>39.659999999999997</v>
      </c>
      <c r="G92" s="40">
        <v>39.47</v>
      </c>
      <c r="I92" s="40">
        <v>39.69</v>
      </c>
      <c r="R92" s="40">
        <v>46.87358038064329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5">
      <c r="A93" s="82">
        <v>39052</v>
      </c>
      <c r="B93" s="40">
        <v>36.74</v>
      </c>
      <c r="C93" s="40">
        <v>42.57</v>
      </c>
      <c r="D93" s="40">
        <v>41.16</v>
      </c>
      <c r="E93" s="40">
        <v>44.25</v>
      </c>
      <c r="F93" s="40">
        <v>40.93</v>
      </c>
      <c r="G93" s="40">
        <v>38.85</v>
      </c>
      <c r="I93" s="40">
        <v>40.96</v>
      </c>
      <c r="R93" s="40">
        <v>48.986276349137462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5">
      <c r="A94" s="82">
        <v>39083</v>
      </c>
      <c r="B94" s="40">
        <v>37</v>
      </c>
      <c r="C94" s="40">
        <v>44.4</v>
      </c>
      <c r="D94" s="40">
        <v>42.74</v>
      </c>
      <c r="E94" s="40">
        <v>43.68</v>
      </c>
      <c r="F94" s="40">
        <v>41.1</v>
      </c>
      <c r="G94" s="40">
        <v>39.450000000000003</v>
      </c>
      <c r="I94" s="40">
        <v>41.14</v>
      </c>
      <c r="R94" s="40">
        <v>49.54065183905211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5">
      <c r="A95" s="82">
        <v>39114</v>
      </c>
      <c r="B95" s="40">
        <v>37</v>
      </c>
      <c r="C95" s="40">
        <v>43.34</v>
      </c>
      <c r="D95" s="40">
        <v>41.53</v>
      </c>
      <c r="E95" s="40">
        <v>41.6</v>
      </c>
      <c r="F95" s="40">
        <v>39.53</v>
      </c>
      <c r="G95" s="40">
        <v>39.450000000000003</v>
      </c>
      <c r="I95" s="40">
        <v>39.57</v>
      </c>
      <c r="R95" s="40">
        <v>48.432400389594022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5">
      <c r="A96" s="82">
        <v>39142</v>
      </c>
      <c r="B96" s="40">
        <v>37</v>
      </c>
      <c r="C96" s="40">
        <v>42.58</v>
      </c>
      <c r="D96" s="40">
        <v>40.32</v>
      </c>
      <c r="E96" s="40">
        <v>39.51</v>
      </c>
      <c r="F96" s="40">
        <v>38.74</v>
      </c>
      <c r="G96" s="40">
        <v>39.450000000000003</v>
      </c>
      <c r="I96" s="40">
        <v>38.78</v>
      </c>
      <c r="R96" s="40">
        <v>46.654472374195585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5">
      <c r="A97" s="82">
        <v>39173</v>
      </c>
      <c r="B97" s="40">
        <v>35.58</v>
      </c>
      <c r="C97" s="40">
        <v>40.75</v>
      </c>
      <c r="D97" s="40">
        <v>37.28</v>
      </c>
      <c r="E97" s="40">
        <v>37.43</v>
      </c>
      <c r="F97" s="40">
        <v>39.76</v>
      </c>
      <c r="G97" s="40">
        <v>38.04</v>
      </c>
      <c r="I97" s="40">
        <v>37.47</v>
      </c>
      <c r="R97" s="40">
        <v>43.890884376371403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5">
      <c r="A98" s="82">
        <v>39203</v>
      </c>
      <c r="B98" s="40">
        <v>36.520000000000003</v>
      </c>
      <c r="C98" s="40">
        <v>38.61</v>
      </c>
      <c r="D98" s="40">
        <v>35.159999999999997</v>
      </c>
      <c r="E98" s="40">
        <v>37.93</v>
      </c>
      <c r="F98" s="40">
        <v>40.51</v>
      </c>
      <c r="G98" s="40">
        <v>38.97</v>
      </c>
      <c r="I98" s="40">
        <v>37.97</v>
      </c>
      <c r="R98" s="40">
        <v>43.93930731228032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5">
      <c r="A99" s="82">
        <v>39234</v>
      </c>
      <c r="B99" s="40">
        <v>42.68</v>
      </c>
      <c r="C99" s="40">
        <v>39.69</v>
      </c>
      <c r="D99" s="40">
        <v>36.07</v>
      </c>
      <c r="E99" s="40">
        <v>43.08</v>
      </c>
      <c r="F99" s="40">
        <v>46.69</v>
      </c>
      <c r="G99" s="40">
        <v>46.52</v>
      </c>
      <c r="I99" s="40">
        <v>43.12</v>
      </c>
      <c r="R99" s="40">
        <v>44.460363731968563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5">
      <c r="A100" s="82">
        <v>39264</v>
      </c>
      <c r="B100" s="40">
        <v>54.04</v>
      </c>
      <c r="C100" s="40">
        <v>49.96</v>
      </c>
      <c r="D100" s="40">
        <v>45.8</v>
      </c>
      <c r="E100" s="40">
        <v>53.89</v>
      </c>
      <c r="F100" s="40">
        <v>59.56</v>
      </c>
      <c r="G100" s="40">
        <v>58.68</v>
      </c>
      <c r="I100" s="40">
        <v>53.94</v>
      </c>
      <c r="R100" s="40">
        <v>45.007600569297004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5">
      <c r="A101" s="82">
        <v>39295</v>
      </c>
      <c r="B101" s="40">
        <v>63.51</v>
      </c>
      <c r="C101" s="40">
        <v>54.26</v>
      </c>
      <c r="D101" s="40">
        <v>50.67</v>
      </c>
      <c r="E101" s="40">
        <v>62.63</v>
      </c>
      <c r="F101" s="40">
        <v>65.47</v>
      </c>
      <c r="G101" s="40">
        <v>69.25</v>
      </c>
      <c r="I101" s="40">
        <v>62.69</v>
      </c>
      <c r="R101" s="40">
        <v>45.488770796962264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5">
      <c r="A102" s="82">
        <v>39326</v>
      </c>
      <c r="B102" s="40">
        <v>50.73</v>
      </c>
      <c r="C102" s="40">
        <v>47.52</v>
      </c>
      <c r="D102" s="40">
        <v>43.99</v>
      </c>
      <c r="E102" s="40">
        <v>57.46</v>
      </c>
      <c r="F102" s="40">
        <v>52.05</v>
      </c>
      <c r="G102" s="40">
        <v>55.37</v>
      </c>
      <c r="I102" s="40">
        <v>52.1</v>
      </c>
      <c r="R102" s="40">
        <v>45.260552948407295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5">
      <c r="A103" s="82">
        <v>39356</v>
      </c>
      <c r="B103" s="40">
        <v>38.42</v>
      </c>
      <c r="C103" s="40">
        <v>44.93</v>
      </c>
      <c r="D103" s="40">
        <v>42.47</v>
      </c>
      <c r="E103" s="40">
        <v>40.44</v>
      </c>
      <c r="F103" s="40">
        <v>40.18</v>
      </c>
      <c r="G103" s="40">
        <v>41</v>
      </c>
      <c r="I103" s="40">
        <v>40.22</v>
      </c>
      <c r="R103" s="40">
        <v>45.426339526363229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5">
      <c r="A104" s="82">
        <v>39387</v>
      </c>
      <c r="B104" s="40">
        <v>37.47</v>
      </c>
      <c r="C104" s="40">
        <v>42.63</v>
      </c>
      <c r="D104" s="40">
        <v>40.799999999999997</v>
      </c>
      <c r="E104" s="40">
        <v>42.48</v>
      </c>
      <c r="F104" s="40">
        <v>39.9</v>
      </c>
      <c r="G104" s="40">
        <v>39.78</v>
      </c>
      <c r="I104" s="40">
        <v>39.94</v>
      </c>
      <c r="R104" s="40">
        <v>47.981336049916294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5">
      <c r="A105" s="82">
        <v>39417</v>
      </c>
      <c r="B105" s="40">
        <v>37</v>
      </c>
      <c r="C105" s="40">
        <v>43.41</v>
      </c>
      <c r="D105" s="40">
        <v>41.57</v>
      </c>
      <c r="E105" s="40">
        <v>44.52</v>
      </c>
      <c r="F105" s="40">
        <v>41.18</v>
      </c>
      <c r="G105" s="40">
        <v>39.17</v>
      </c>
      <c r="I105" s="40">
        <v>41.21</v>
      </c>
      <c r="R105" s="40">
        <v>50.076308831682461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5">
      <c r="A106" s="82">
        <v>39448</v>
      </c>
      <c r="B106" s="40">
        <v>37.26</v>
      </c>
      <c r="C106" s="40">
        <v>45.14</v>
      </c>
      <c r="D106" s="40">
        <v>43.16</v>
      </c>
      <c r="E106" s="40">
        <v>43.94</v>
      </c>
      <c r="F106" s="40">
        <v>41.34</v>
      </c>
      <c r="G106" s="40">
        <v>39.72</v>
      </c>
      <c r="I106" s="40">
        <v>41.39</v>
      </c>
      <c r="R106" s="40">
        <v>50.66092313513726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5">
      <c r="A107" s="82">
        <v>39479</v>
      </c>
      <c r="B107" s="40">
        <v>37.26</v>
      </c>
      <c r="C107" s="40">
        <v>44.14</v>
      </c>
      <c r="D107" s="40">
        <v>42.03</v>
      </c>
      <c r="E107" s="40">
        <v>41.84</v>
      </c>
      <c r="F107" s="40">
        <v>39.76</v>
      </c>
      <c r="G107" s="40">
        <v>39.72</v>
      </c>
      <c r="I107" s="40">
        <v>39.81</v>
      </c>
      <c r="R107" s="40">
        <v>49.552157929465274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5">
      <c r="A108" s="82">
        <v>39508</v>
      </c>
      <c r="B108" s="40">
        <v>37.26</v>
      </c>
      <c r="C108" s="40">
        <v>43.44</v>
      </c>
      <c r="D108" s="40">
        <v>40.9</v>
      </c>
      <c r="E108" s="40">
        <v>39.74</v>
      </c>
      <c r="F108" s="40">
        <v>38.96</v>
      </c>
      <c r="G108" s="40">
        <v>39.72</v>
      </c>
      <c r="I108" s="40">
        <v>39.01</v>
      </c>
      <c r="R108" s="40">
        <v>47.774644344545067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5">
      <c r="A109" s="82">
        <v>39539</v>
      </c>
      <c r="B109" s="40">
        <v>35.83</v>
      </c>
      <c r="C109" s="40">
        <v>41.72</v>
      </c>
      <c r="D109" s="40">
        <v>38.07</v>
      </c>
      <c r="E109" s="40">
        <v>37.65</v>
      </c>
      <c r="F109" s="40">
        <v>39.979999999999997</v>
      </c>
      <c r="G109" s="40">
        <v>38.299999999999997</v>
      </c>
      <c r="I109" s="40">
        <v>37.69</v>
      </c>
      <c r="R109" s="40">
        <v>44.881721977209374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5">
      <c r="A110" s="82">
        <v>39569</v>
      </c>
      <c r="B110" s="40">
        <v>36.78</v>
      </c>
      <c r="C110" s="40">
        <v>39.729999999999997</v>
      </c>
      <c r="D110" s="40">
        <v>36.1</v>
      </c>
      <c r="E110" s="40">
        <v>38.15</v>
      </c>
      <c r="F110" s="40">
        <v>40.74</v>
      </c>
      <c r="G110" s="40">
        <v>39.25</v>
      </c>
      <c r="I110" s="40">
        <v>38.19</v>
      </c>
      <c r="R110" s="40">
        <v>44.928419662390887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5">
      <c r="A111" s="82">
        <v>39600</v>
      </c>
      <c r="B111" s="40">
        <v>42.98</v>
      </c>
      <c r="C111" s="40">
        <v>40.74</v>
      </c>
      <c r="D111" s="40">
        <v>36.950000000000003</v>
      </c>
      <c r="E111" s="40">
        <v>43.32</v>
      </c>
      <c r="F111" s="40">
        <v>46.95</v>
      </c>
      <c r="G111" s="40">
        <v>46.72</v>
      </c>
      <c r="I111" s="40">
        <v>43.37</v>
      </c>
      <c r="R111" s="40">
        <v>45.447022055239174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5">
      <c r="A112" s="82">
        <v>39630</v>
      </c>
      <c r="B112" s="40">
        <v>54.43</v>
      </c>
      <c r="C112" s="40">
        <v>50.35</v>
      </c>
      <c r="D112" s="40">
        <v>46.01</v>
      </c>
      <c r="E112" s="40">
        <v>54.18</v>
      </c>
      <c r="F112" s="40">
        <v>59.89</v>
      </c>
      <c r="G112" s="40">
        <v>58.9</v>
      </c>
      <c r="I112" s="40">
        <v>54.25</v>
      </c>
      <c r="R112" s="40">
        <v>45.991783670531241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5">
      <c r="A113" s="82">
        <v>39661</v>
      </c>
      <c r="B113" s="40">
        <v>63.96</v>
      </c>
      <c r="C113" s="40">
        <v>54.38</v>
      </c>
      <c r="D113" s="40">
        <v>50.54</v>
      </c>
      <c r="E113" s="40">
        <v>62.97</v>
      </c>
      <c r="F113" s="40">
        <v>65.819999999999993</v>
      </c>
      <c r="G113" s="40">
        <v>69.44</v>
      </c>
      <c r="I113" s="40">
        <v>63.04</v>
      </c>
      <c r="R113" s="40">
        <v>46.470478594805513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5">
      <c r="A114" s="82">
        <v>39692</v>
      </c>
      <c r="B114" s="40">
        <v>51.09</v>
      </c>
      <c r="C114" s="40">
        <v>48.08</v>
      </c>
      <c r="D114" s="40">
        <v>44.32</v>
      </c>
      <c r="E114" s="40">
        <v>57.76</v>
      </c>
      <c r="F114" s="40">
        <v>52.32</v>
      </c>
      <c r="G114" s="40">
        <v>55.56</v>
      </c>
      <c r="I114" s="40">
        <v>52.38</v>
      </c>
      <c r="R114" s="40">
        <v>46.240825301440076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5">
      <c r="A115" s="82">
        <v>39722</v>
      </c>
      <c r="B115" s="40">
        <v>38.69</v>
      </c>
      <c r="C115" s="40">
        <v>45.65</v>
      </c>
      <c r="D115" s="40">
        <v>42.91</v>
      </c>
      <c r="E115" s="40">
        <v>40.64</v>
      </c>
      <c r="F115" s="40">
        <v>40.380000000000003</v>
      </c>
      <c r="G115" s="40">
        <v>41.27</v>
      </c>
      <c r="I115" s="40">
        <v>40.43</v>
      </c>
      <c r="R115" s="40">
        <v>46.404635288506007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5">
      <c r="A116" s="82">
        <v>39753</v>
      </c>
      <c r="B116" s="40">
        <v>37.74</v>
      </c>
      <c r="C116" s="40">
        <v>43.5</v>
      </c>
      <c r="D116" s="40">
        <v>41.35</v>
      </c>
      <c r="E116" s="40">
        <v>42.69</v>
      </c>
      <c r="F116" s="40">
        <v>40.11</v>
      </c>
      <c r="G116" s="40">
        <v>40.07</v>
      </c>
      <c r="I116" s="40">
        <v>40.15</v>
      </c>
      <c r="R116" s="40">
        <v>47.891996964391879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5">
      <c r="A117" s="82">
        <v>39783</v>
      </c>
      <c r="B117" s="40">
        <v>37.26</v>
      </c>
      <c r="C117" s="40">
        <v>44.23</v>
      </c>
      <c r="D117" s="40">
        <v>42.07</v>
      </c>
      <c r="E117" s="40">
        <v>44.74</v>
      </c>
      <c r="F117" s="40">
        <v>41.38</v>
      </c>
      <c r="G117" s="40">
        <v>39.46</v>
      </c>
      <c r="I117" s="40">
        <v>41.42</v>
      </c>
      <c r="R117" s="40">
        <v>49.990367088950222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5">
      <c r="A118" s="82">
        <v>39814</v>
      </c>
      <c r="B118" s="40">
        <v>37.520000000000003</v>
      </c>
      <c r="C118" s="40">
        <v>45.98</v>
      </c>
      <c r="D118" s="40">
        <v>43.58</v>
      </c>
      <c r="E118" s="40">
        <v>44.13</v>
      </c>
      <c r="F118" s="40">
        <v>41.52</v>
      </c>
      <c r="G118" s="40">
        <v>39.99</v>
      </c>
      <c r="I118" s="40">
        <v>41.58</v>
      </c>
      <c r="R118" s="40">
        <v>50.632061408342175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5">
      <c r="A119" s="82">
        <v>39845</v>
      </c>
      <c r="B119" s="40">
        <v>37.520000000000003</v>
      </c>
      <c r="C119" s="40">
        <v>45.05</v>
      </c>
      <c r="D119" s="40">
        <v>42.53</v>
      </c>
      <c r="E119" s="40">
        <v>42.02</v>
      </c>
      <c r="F119" s="40">
        <v>39.94</v>
      </c>
      <c r="G119" s="40">
        <v>39.99</v>
      </c>
      <c r="I119" s="40">
        <v>39.99</v>
      </c>
      <c r="R119" s="40">
        <v>49.549602595087862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5">
      <c r="A120" s="82">
        <v>39873</v>
      </c>
      <c r="B120" s="40">
        <v>37.520000000000003</v>
      </c>
      <c r="C120" s="40">
        <v>44.39</v>
      </c>
      <c r="D120" s="40">
        <v>41.48</v>
      </c>
      <c r="E120" s="40">
        <v>39.92</v>
      </c>
      <c r="F120" s="40">
        <v>39.130000000000003</v>
      </c>
      <c r="G120" s="40">
        <v>39.99</v>
      </c>
      <c r="I120" s="40">
        <v>39.19</v>
      </c>
      <c r="R120" s="40">
        <v>47.795596239417151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5">
      <c r="A121" s="82">
        <v>39904</v>
      </c>
      <c r="B121" s="40">
        <v>36.08</v>
      </c>
      <c r="C121" s="40">
        <v>42.78</v>
      </c>
      <c r="D121" s="40">
        <v>38.85</v>
      </c>
      <c r="E121" s="40">
        <v>37.81</v>
      </c>
      <c r="F121" s="40">
        <v>40.159999999999997</v>
      </c>
      <c r="G121" s="40">
        <v>38.549999999999997</v>
      </c>
      <c r="I121" s="40">
        <v>37.86</v>
      </c>
      <c r="R121" s="40">
        <v>45.320428708286244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5">
      <c r="A122" s="82">
        <v>39934</v>
      </c>
      <c r="B122" s="40">
        <v>37.04</v>
      </c>
      <c r="C122" s="40">
        <v>40.909999999999997</v>
      </c>
      <c r="D122" s="40">
        <v>37</v>
      </c>
      <c r="E122" s="40">
        <v>38.31</v>
      </c>
      <c r="F122" s="40">
        <v>40.92</v>
      </c>
      <c r="G122" s="40">
        <v>39.51</v>
      </c>
      <c r="I122" s="40">
        <v>38.36</v>
      </c>
      <c r="R122" s="40">
        <v>45.391081633949682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5">
      <c r="A123" s="82">
        <v>39965</v>
      </c>
      <c r="B123" s="40">
        <v>43.28</v>
      </c>
      <c r="C123" s="40">
        <v>41.86</v>
      </c>
      <c r="D123" s="40">
        <v>37.799999999999997</v>
      </c>
      <c r="E123" s="40">
        <v>43.51</v>
      </c>
      <c r="F123" s="40">
        <v>47.15</v>
      </c>
      <c r="G123" s="40">
        <v>46.93</v>
      </c>
      <c r="I123" s="40">
        <v>43.56</v>
      </c>
      <c r="R123" s="40">
        <v>45.935840154935832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5">
      <c r="A124" s="82">
        <v>39995</v>
      </c>
      <c r="B124" s="40">
        <v>54.81</v>
      </c>
      <c r="C124" s="40">
        <v>50.87</v>
      </c>
      <c r="D124" s="40">
        <v>46.23</v>
      </c>
      <c r="E124" s="40">
        <v>54.42</v>
      </c>
      <c r="F124" s="40">
        <v>60.15</v>
      </c>
      <c r="G124" s="40">
        <v>59.11</v>
      </c>
      <c r="I124" s="40">
        <v>54.49</v>
      </c>
      <c r="R124" s="40">
        <v>46.5071301784319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5">
      <c r="A125" s="82">
        <v>40026</v>
      </c>
      <c r="B125" s="40">
        <v>64.41</v>
      </c>
      <c r="C125" s="40">
        <v>54.64</v>
      </c>
      <c r="D125" s="40">
        <v>50.45</v>
      </c>
      <c r="E125" s="40">
        <v>63.24</v>
      </c>
      <c r="F125" s="40">
        <v>66.11</v>
      </c>
      <c r="G125" s="40">
        <v>69.64</v>
      </c>
      <c r="I125" s="40">
        <v>63.32</v>
      </c>
      <c r="R125" s="40">
        <v>47.01423347877212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5">
      <c r="A126" s="82">
        <v>40057</v>
      </c>
      <c r="B126" s="40">
        <v>51.45</v>
      </c>
      <c r="C126" s="40">
        <v>48.74</v>
      </c>
      <c r="D126" s="40">
        <v>44.66</v>
      </c>
      <c r="E126" s="40">
        <v>58.01</v>
      </c>
      <c r="F126" s="40">
        <v>52.55</v>
      </c>
      <c r="G126" s="40">
        <v>55.76</v>
      </c>
      <c r="I126" s="40">
        <v>52.61</v>
      </c>
      <c r="R126" s="40">
        <v>46.811763633958641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5">
      <c r="A127" s="82">
        <v>40087</v>
      </c>
      <c r="B127" s="40">
        <v>38.96</v>
      </c>
      <c r="C127" s="40">
        <v>46.46</v>
      </c>
      <c r="D127" s="40">
        <v>43.35</v>
      </c>
      <c r="E127" s="40">
        <v>40.82</v>
      </c>
      <c r="F127" s="40">
        <v>40.56</v>
      </c>
      <c r="G127" s="40">
        <v>41.53</v>
      </c>
      <c r="I127" s="40">
        <v>40.61</v>
      </c>
      <c r="R127" s="40">
        <v>47.003726191753664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5">
      <c r="A128" s="82">
        <v>40118</v>
      </c>
      <c r="B128" s="40">
        <v>38</v>
      </c>
      <c r="C128" s="40">
        <v>44.46</v>
      </c>
      <c r="D128" s="40">
        <v>41.9</v>
      </c>
      <c r="E128" s="40">
        <v>42.88</v>
      </c>
      <c r="F128" s="40">
        <v>40.28</v>
      </c>
      <c r="G128" s="40">
        <v>40.340000000000003</v>
      </c>
      <c r="I128" s="40">
        <v>40.33</v>
      </c>
      <c r="R128" s="40">
        <v>49.606885159210599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5">
      <c r="A129" s="82">
        <v>40148</v>
      </c>
      <c r="B129" s="40">
        <v>37.520000000000003</v>
      </c>
      <c r="C129" s="40">
        <v>45.14</v>
      </c>
      <c r="D129" s="40">
        <v>42.57</v>
      </c>
      <c r="E129" s="40">
        <v>44.94</v>
      </c>
      <c r="F129" s="40">
        <v>41.56</v>
      </c>
      <c r="G129" s="40">
        <v>39.74</v>
      </c>
      <c r="I129" s="40">
        <v>41.61</v>
      </c>
      <c r="R129" s="40">
        <v>51.737865465073291</v>
      </c>
      <c r="AI129" s="50"/>
      <c r="AJ129" s="70"/>
    </row>
    <row r="130" spans="1:36" x14ac:dyDescent="0.25">
      <c r="A130" s="82">
        <v>40179</v>
      </c>
      <c r="B130" s="40">
        <v>37.78</v>
      </c>
      <c r="C130" s="40">
        <v>46.82</v>
      </c>
      <c r="D130" s="40">
        <v>44</v>
      </c>
      <c r="E130" s="40">
        <v>44.33</v>
      </c>
      <c r="F130" s="40">
        <v>41.7</v>
      </c>
      <c r="G130" s="40">
        <v>40.200000000000003</v>
      </c>
      <c r="I130" s="40">
        <v>41.77</v>
      </c>
      <c r="R130" s="40">
        <v>52.422200722676237</v>
      </c>
      <c r="AI130" s="50"/>
      <c r="AJ130" s="70"/>
    </row>
    <row r="131" spans="1:36" x14ac:dyDescent="0.25">
      <c r="A131" s="82">
        <v>40210</v>
      </c>
      <c r="B131" s="40">
        <v>37.78</v>
      </c>
      <c r="C131" s="40">
        <v>45.95</v>
      </c>
      <c r="D131" s="40">
        <v>43.02</v>
      </c>
      <c r="E131" s="40">
        <v>42.21</v>
      </c>
      <c r="F131" s="40">
        <v>40.11</v>
      </c>
      <c r="G131" s="40">
        <v>40.200000000000003</v>
      </c>
      <c r="I131" s="40">
        <v>40.17</v>
      </c>
      <c r="R131" s="40">
        <v>51.340519075555086</v>
      </c>
      <c r="AI131" s="50"/>
      <c r="AJ131" s="70"/>
    </row>
    <row r="132" spans="1:36" x14ac:dyDescent="0.25">
      <c r="A132" s="82">
        <v>40238</v>
      </c>
      <c r="B132" s="40">
        <v>37.78</v>
      </c>
      <c r="C132" s="40">
        <v>45.33</v>
      </c>
      <c r="D132" s="40">
        <v>42.05</v>
      </c>
      <c r="E132" s="40">
        <v>40.090000000000003</v>
      </c>
      <c r="F132" s="40">
        <v>39.31</v>
      </c>
      <c r="G132" s="40">
        <v>40.21</v>
      </c>
      <c r="I132" s="40">
        <v>39.36</v>
      </c>
      <c r="R132" s="40">
        <v>49.582846771531848</v>
      </c>
      <c r="AI132" s="50"/>
      <c r="AJ132" s="70"/>
    </row>
    <row r="133" spans="1:36" x14ac:dyDescent="0.25">
      <c r="A133" s="82">
        <v>40269</v>
      </c>
      <c r="B133" s="40">
        <v>36.33</v>
      </c>
      <c r="C133" s="40">
        <v>43.83</v>
      </c>
      <c r="D133" s="40">
        <v>39.6</v>
      </c>
      <c r="E133" s="40">
        <v>37.979999999999997</v>
      </c>
      <c r="F133" s="40">
        <v>40.33</v>
      </c>
      <c r="G133" s="40">
        <v>38.76</v>
      </c>
      <c r="I133" s="40">
        <v>38.03</v>
      </c>
      <c r="R133" s="40">
        <v>45.714212972354844</v>
      </c>
      <c r="AI133" s="50"/>
      <c r="AJ133" s="70"/>
    </row>
    <row r="134" spans="1:36" x14ac:dyDescent="0.25">
      <c r="A134" s="82">
        <v>40299</v>
      </c>
      <c r="B134" s="40">
        <v>37.299999999999997</v>
      </c>
      <c r="C134" s="40">
        <v>42.08</v>
      </c>
      <c r="D134" s="40">
        <v>37.89</v>
      </c>
      <c r="E134" s="40">
        <v>38.479999999999997</v>
      </c>
      <c r="F134" s="40">
        <v>41.1</v>
      </c>
      <c r="G134" s="40">
        <v>39.729999999999997</v>
      </c>
      <c r="I134" s="40">
        <v>38.54</v>
      </c>
      <c r="R134" s="40">
        <v>45.790288923848614</v>
      </c>
      <c r="AI134" s="50"/>
      <c r="AJ134" s="70"/>
    </row>
    <row r="135" spans="1:36" x14ac:dyDescent="0.25">
      <c r="A135" s="82">
        <v>40330</v>
      </c>
      <c r="B135" s="40">
        <v>43.59</v>
      </c>
      <c r="C135" s="40">
        <v>42.97</v>
      </c>
      <c r="D135" s="40">
        <v>38.630000000000003</v>
      </c>
      <c r="E135" s="40">
        <v>43.7</v>
      </c>
      <c r="F135" s="40">
        <v>47.36</v>
      </c>
      <c r="G135" s="40">
        <v>47.09</v>
      </c>
      <c r="I135" s="40">
        <v>43.76</v>
      </c>
      <c r="R135" s="40">
        <v>46.343360836890241</v>
      </c>
      <c r="AI135" s="50"/>
      <c r="AJ135" s="70"/>
    </row>
    <row r="136" spans="1:36" x14ac:dyDescent="0.25">
      <c r="A136" s="82">
        <v>40360</v>
      </c>
      <c r="B136" s="40">
        <v>55.19</v>
      </c>
      <c r="C136" s="40">
        <v>51.41</v>
      </c>
      <c r="D136" s="40">
        <v>46.48</v>
      </c>
      <c r="E136" s="40">
        <v>54.66</v>
      </c>
      <c r="F136" s="40">
        <v>60.41</v>
      </c>
      <c r="G136" s="40">
        <v>59.28</v>
      </c>
      <c r="I136" s="40">
        <v>54.74</v>
      </c>
      <c r="R136" s="40">
        <v>46.923070773294434</v>
      </c>
      <c r="AI136" s="50"/>
      <c r="AJ136" s="70"/>
    </row>
    <row r="137" spans="1:36" x14ac:dyDescent="0.25">
      <c r="A137" s="82">
        <v>40391</v>
      </c>
      <c r="B137" s="40">
        <v>64.86</v>
      </c>
      <c r="C137" s="40">
        <v>54.95</v>
      </c>
      <c r="D137" s="40">
        <v>50.41</v>
      </c>
      <c r="E137" s="40">
        <v>63.52</v>
      </c>
      <c r="F137" s="40">
        <v>66.39</v>
      </c>
      <c r="G137" s="40">
        <v>69.8</v>
      </c>
      <c r="I137" s="40">
        <v>63.61</v>
      </c>
      <c r="R137" s="40">
        <v>47.438513375053681</v>
      </c>
      <c r="AI137" s="50"/>
      <c r="AJ137" s="70"/>
    </row>
    <row r="138" spans="1:36" x14ac:dyDescent="0.25">
      <c r="A138" s="82">
        <v>40422</v>
      </c>
      <c r="B138" s="40">
        <v>51.81</v>
      </c>
      <c r="C138" s="40">
        <v>49.42</v>
      </c>
      <c r="D138" s="40">
        <v>45.02</v>
      </c>
      <c r="E138" s="40">
        <v>58.26</v>
      </c>
      <c r="F138" s="40">
        <v>52.78</v>
      </c>
      <c r="G138" s="40">
        <v>55.91</v>
      </c>
      <c r="I138" s="40">
        <v>52.85</v>
      </c>
      <c r="R138" s="40">
        <v>47.240210991528109</v>
      </c>
      <c r="AI138" s="50"/>
      <c r="AJ138" s="70"/>
    </row>
    <row r="139" spans="1:36" x14ac:dyDescent="0.25">
      <c r="A139" s="82">
        <v>40452</v>
      </c>
      <c r="B139" s="40">
        <v>39.24</v>
      </c>
      <c r="C139" s="40">
        <v>47.28</v>
      </c>
      <c r="D139" s="40">
        <v>43.79</v>
      </c>
      <c r="E139" s="40">
        <v>41</v>
      </c>
      <c r="F139" s="40">
        <v>40.74</v>
      </c>
      <c r="G139" s="40">
        <v>41.76</v>
      </c>
      <c r="I139" s="40">
        <v>40.79</v>
      </c>
      <c r="R139" s="40">
        <v>47.438550227252996</v>
      </c>
      <c r="AI139" s="50"/>
      <c r="AJ139" s="70"/>
    </row>
    <row r="140" spans="1:36" x14ac:dyDescent="0.25">
      <c r="A140" s="82">
        <v>40483</v>
      </c>
      <c r="B140" s="40">
        <v>38.270000000000003</v>
      </c>
      <c r="C140" s="40">
        <v>45.4</v>
      </c>
      <c r="D140" s="40">
        <v>42.45</v>
      </c>
      <c r="E140" s="40">
        <v>43.07</v>
      </c>
      <c r="F140" s="40">
        <v>40.46</v>
      </c>
      <c r="G140" s="40">
        <v>40.58</v>
      </c>
      <c r="I140" s="40">
        <v>40.51</v>
      </c>
      <c r="R140" s="40">
        <v>49.652617946011063</v>
      </c>
      <c r="AI140" s="50"/>
      <c r="AJ140" s="70"/>
    </row>
    <row r="141" spans="1:36" x14ac:dyDescent="0.25">
      <c r="A141" s="82">
        <v>40513</v>
      </c>
      <c r="B141" s="40">
        <v>37.79</v>
      </c>
      <c r="C141" s="40">
        <v>46.04</v>
      </c>
      <c r="D141" s="40">
        <v>43.07</v>
      </c>
      <c r="E141" s="40">
        <v>45.13</v>
      </c>
      <c r="F141" s="40">
        <v>41.74</v>
      </c>
      <c r="G141" s="40">
        <v>39.99</v>
      </c>
      <c r="I141" s="40">
        <v>41.8</v>
      </c>
      <c r="R141" s="40">
        <v>51.802448615657681</v>
      </c>
      <c r="AI141" s="50"/>
      <c r="AJ141" s="70"/>
    </row>
    <row r="142" spans="1:36" x14ac:dyDescent="0.25">
      <c r="A142" s="82">
        <v>40544</v>
      </c>
      <c r="B142" s="40">
        <v>38.049999999999997</v>
      </c>
      <c r="C142" s="40">
        <v>47.67</v>
      </c>
      <c r="D142" s="40">
        <v>44.43</v>
      </c>
      <c r="E142" s="40">
        <v>44.54</v>
      </c>
      <c r="F142" s="40">
        <v>41.9</v>
      </c>
      <c r="G142" s="40">
        <v>40.42</v>
      </c>
      <c r="I142" s="40">
        <v>41.97</v>
      </c>
      <c r="R142" s="40">
        <v>42.656585655095995</v>
      </c>
      <c r="AI142" s="50"/>
      <c r="AJ142" s="70"/>
    </row>
    <row r="143" spans="1:36" x14ac:dyDescent="0.25">
      <c r="A143" s="82">
        <v>40575</v>
      </c>
      <c r="B143" s="40">
        <v>38.049999999999997</v>
      </c>
      <c r="C143" s="40">
        <v>46.85</v>
      </c>
      <c r="D143" s="40">
        <v>43.52</v>
      </c>
      <c r="E143" s="40">
        <v>42.41</v>
      </c>
      <c r="F143" s="40">
        <v>40.299999999999997</v>
      </c>
      <c r="G143" s="40">
        <v>40.42</v>
      </c>
      <c r="I143" s="40">
        <v>40.369999999999997</v>
      </c>
      <c r="R143" s="40">
        <v>41.744633903550501</v>
      </c>
      <c r="AI143" s="50"/>
      <c r="AJ143" s="70"/>
    </row>
    <row r="144" spans="1:36" x14ac:dyDescent="0.25">
      <c r="A144" s="82">
        <v>40603</v>
      </c>
      <c r="B144" s="40">
        <v>38.049999999999997</v>
      </c>
      <c r="C144" s="40">
        <v>46.27</v>
      </c>
      <c r="D144" s="40">
        <v>42.61</v>
      </c>
      <c r="E144" s="40">
        <v>40.28</v>
      </c>
      <c r="F144" s="40">
        <v>39.49</v>
      </c>
      <c r="G144" s="40">
        <v>40.43</v>
      </c>
      <c r="I144" s="40">
        <v>39.549999999999997</v>
      </c>
      <c r="R144" s="40">
        <v>40.266915630402671</v>
      </c>
      <c r="AI144" s="50"/>
      <c r="AJ144" s="70"/>
    </row>
    <row r="145" spans="1:36" x14ac:dyDescent="0.25">
      <c r="A145" s="82">
        <v>40634</v>
      </c>
      <c r="B145" s="40">
        <v>36.590000000000003</v>
      </c>
      <c r="C145" s="40">
        <v>44.87</v>
      </c>
      <c r="D145" s="40">
        <v>40.340000000000003</v>
      </c>
      <c r="E145" s="40">
        <v>38.15</v>
      </c>
      <c r="F145" s="40">
        <v>40.520000000000003</v>
      </c>
      <c r="G145" s="40">
        <v>38.97</v>
      </c>
      <c r="I145" s="40">
        <v>38.21</v>
      </c>
      <c r="R145" s="40">
        <v>38.181632257267047</v>
      </c>
      <c r="AI145" s="50"/>
      <c r="AJ145" s="70"/>
    </row>
    <row r="146" spans="1:36" x14ac:dyDescent="0.25">
      <c r="A146" s="82">
        <v>40664</v>
      </c>
      <c r="B146" s="40">
        <v>37.56</v>
      </c>
      <c r="C146" s="40">
        <v>43.22</v>
      </c>
      <c r="D146" s="40">
        <v>38.74</v>
      </c>
      <c r="E146" s="40">
        <v>38.65</v>
      </c>
      <c r="F146" s="40">
        <v>41.28</v>
      </c>
      <c r="G146" s="40">
        <v>39.94</v>
      </c>
      <c r="I146" s="40">
        <v>38.71</v>
      </c>
      <c r="R146" s="40">
        <v>38.241156054867133</v>
      </c>
      <c r="AI146" s="50"/>
      <c r="AJ146" s="70"/>
    </row>
    <row r="147" spans="1:36" x14ac:dyDescent="0.25">
      <c r="A147" s="82">
        <v>40695</v>
      </c>
      <c r="B147" s="40">
        <v>43.89</v>
      </c>
      <c r="C147" s="40">
        <v>44.06</v>
      </c>
      <c r="D147" s="40">
        <v>39.43</v>
      </c>
      <c r="E147" s="40">
        <v>43.88</v>
      </c>
      <c r="F147" s="40">
        <v>47.56</v>
      </c>
      <c r="G147" s="40">
        <v>47.25</v>
      </c>
      <c r="I147" s="40">
        <v>43.95</v>
      </c>
      <c r="R147" s="40">
        <v>38.700105144938362</v>
      </c>
      <c r="AI147" s="50"/>
      <c r="AJ147" s="70"/>
    </row>
    <row r="148" spans="1:36" x14ac:dyDescent="0.25">
      <c r="A148" s="82">
        <v>40725</v>
      </c>
      <c r="B148" s="40">
        <v>55.58</v>
      </c>
      <c r="C148" s="40">
        <v>51.97</v>
      </c>
      <c r="D148" s="40">
        <v>46.74</v>
      </c>
      <c r="E148" s="40">
        <v>54.89</v>
      </c>
      <c r="F148" s="40">
        <v>60.67</v>
      </c>
      <c r="G148" s="40">
        <v>59.47</v>
      </c>
      <c r="I148" s="40">
        <v>54.98</v>
      </c>
      <c r="R148" s="40">
        <v>39.181406540601998</v>
      </c>
      <c r="AI148" s="50"/>
      <c r="AJ148" s="70"/>
    </row>
    <row r="149" spans="1:36" x14ac:dyDescent="0.25">
      <c r="A149" s="82">
        <v>40756</v>
      </c>
      <c r="B149" s="40">
        <v>65.319999999999993</v>
      </c>
      <c r="C149" s="40">
        <v>55.28</v>
      </c>
      <c r="D149" s="40">
        <v>50.4</v>
      </c>
      <c r="E149" s="40">
        <v>63.78</v>
      </c>
      <c r="F149" s="40">
        <v>66.67</v>
      </c>
      <c r="G149" s="40">
        <v>69.989999999999995</v>
      </c>
      <c r="I149" s="40">
        <v>63.88</v>
      </c>
      <c r="R149" s="40">
        <v>39.608631796008652</v>
      </c>
      <c r="AI149" s="50"/>
      <c r="AJ149" s="70"/>
    </row>
    <row r="150" spans="1:36" x14ac:dyDescent="0.25">
      <c r="A150" s="82">
        <v>40787</v>
      </c>
      <c r="B150" s="40">
        <v>52.17</v>
      </c>
      <c r="C150" s="40">
        <v>50.1</v>
      </c>
      <c r="D150" s="40">
        <v>45.38</v>
      </c>
      <c r="E150" s="40">
        <v>58.5</v>
      </c>
      <c r="F150" s="40">
        <v>52.99</v>
      </c>
      <c r="G150" s="40">
        <v>56.07</v>
      </c>
      <c r="I150" s="40">
        <v>53.07</v>
      </c>
      <c r="R150" s="40">
        <v>39.438054655010852</v>
      </c>
      <c r="AI150" s="50"/>
      <c r="AJ150" s="70"/>
    </row>
    <row r="151" spans="1:36" x14ac:dyDescent="0.25">
      <c r="A151" s="82">
        <v>40817</v>
      </c>
      <c r="B151" s="40">
        <v>39.51</v>
      </c>
      <c r="C151" s="40">
        <v>48.1</v>
      </c>
      <c r="D151" s="40">
        <v>44.24</v>
      </c>
      <c r="E151" s="40">
        <v>41.16</v>
      </c>
      <c r="F151" s="40">
        <v>40.9</v>
      </c>
      <c r="G151" s="40">
        <v>41.97</v>
      </c>
      <c r="I151" s="40">
        <v>40.96</v>
      </c>
      <c r="R151" s="40">
        <v>39.59977959887825</v>
      </c>
      <c r="AI151" s="50"/>
      <c r="AJ151" s="70"/>
    </row>
    <row r="152" spans="1:36" x14ac:dyDescent="0.25">
      <c r="A152" s="82">
        <v>40848</v>
      </c>
      <c r="B152" s="40">
        <v>38.54</v>
      </c>
      <c r="C152" s="40">
        <v>46.34</v>
      </c>
      <c r="D152" s="40">
        <v>42.99</v>
      </c>
      <c r="E152" s="40">
        <v>43.23</v>
      </c>
      <c r="F152" s="40">
        <v>40.61</v>
      </c>
      <c r="G152" s="40">
        <v>40.81</v>
      </c>
      <c r="I152" s="40">
        <v>40.67</v>
      </c>
      <c r="R152" s="40">
        <v>41.792893416102025</v>
      </c>
      <c r="AI152" s="50"/>
      <c r="AJ152" s="70"/>
    </row>
    <row r="153" spans="1:36" x14ac:dyDescent="0.25">
      <c r="A153" s="82">
        <v>40878</v>
      </c>
      <c r="B153" s="40">
        <v>38.049999999999997</v>
      </c>
      <c r="C153" s="40">
        <v>46.94</v>
      </c>
      <c r="D153" s="40">
        <v>43.57</v>
      </c>
      <c r="E153" s="40">
        <v>45.3</v>
      </c>
      <c r="F153" s="40">
        <v>41.9</v>
      </c>
      <c r="G153" s="40">
        <v>40.21</v>
      </c>
      <c r="I153" s="40">
        <v>41.96</v>
      </c>
      <c r="R153" s="40">
        <v>43.588205347276478</v>
      </c>
      <c r="AI153" s="50"/>
      <c r="AJ153" s="70"/>
    </row>
    <row r="154" spans="1:36" x14ac:dyDescent="0.25">
      <c r="A154" s="82">
        <v>40909</v>
      </c>
      <c r="B154" s="40">
        <v>38.31</v>
      </c>
      <c r="C154" s="40">
        <v>48.51</v>
      </c>
      <c r="D154" s="40">
        <v>44.87</v>
      </c>
      <c r="E154" s="40">
        <v>44.68</v>
      </c>
      <c r="F154" s="40">
        <v>42.04</v>
      </c>
      <c r="G154" s="40">
        <v>40.630000000000003</v>
      </c>
      <c r="I154" s="40">
        <v>42.12</v>
      </c>
      <c r="R154" s="40">
        <v>42.656585655095995</v>
      </c>
      <c r="AI154" s="50"/>
      <c r="AJ154" s="70"/>
    </row>
    <row r="155" spans="1:36" x14ac:dyDescent="0.25">
      <c r="A155" s="82">
        <v>40940</v>
      </c>
      <c r="B155" s="40">
        <v>38.31</v>
      </c>
      <c r="C155" s="40">
        <v>47.75</v>
      </c>
      <c r="D155" s="40">
        <v>44.02</v>
      </c>
      <c r="E155" s="40">
        <v>42.54</v>
      </c>
      <c r="F155" s="40">
        <v>40.43</v>
      </c>
      <c r="G155" s="40">
        <v>40.630000000000003</v>
      </c>
      <c r="I155" s="40">
        <v>40.5</v>
      </c>
      <c r="R155" s="40">
        <v>41.744633903550501</v>
      </c>
      <c r="AI155" s="50"/>
      <c r="AJ155" s="70"/>
    </row>
    <row r="156" spans="1:36" x14ac:dyDescent="0.25">
      <c r="A156" s="82">
        <v>40969</v>
      </c>
      <c r="B156" s="40">
        <v>38.31</v>
      </c>
      <c r="C156" s="40">
        <v>47.21</v>
      </c>
      <c r="D156" s="40">
        <v>43.18</v>
      </c>
      <c r="E156" s="40">
        <v>40.409999999999997</v>
      </c>
      <c r="F156" s="40">
        <v>39.61</v>
      </c>
      <c r="G156" s="40">
        <v>40.630000000000003</v>
      </c>
      <c r="I156" s="40">
        <v>39.68</v>
      </c>
      <c r="R156" s="40">
        <v>40.266915630402671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5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5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5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5">
      <c r="A10" s="82">
        <v>37221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38.399992370605467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5">
      <c r="A11" s="82">
        <v>37222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38.399996185302733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5">
      <c r="A12" s="82">
        <v>37223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5">
      <c r="A13" s="82">
        <v>37224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5">
      <c r="A14" s="82">
        <v>37225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5">
      <c r="A15" s="82">
        <v>37228</v>
      </c>
      <c r="B15" s="57">
        <v>26.5</v>
      </c>
      <c r="C15" s="58">
        <v>30.25</v>
      </c>
      <c r="D15" s="57">
        <v>29.75</v>
      </c>
      <c r="E15" s="58">
        <v>30.8</v>
      </c>
      <c r="F15" s="57">
        <v>28.8</v>
      </c>
      <c r="G15" s="58">
        <v>27.5</v>
      </c>
      <c r="H15" s="57"/>
      <c r="I15" s="58">
        <v>36.65</v>
      </c>
      <c r="J15" s="57"/>
      <c r="K15" s="58"/>
      <c r="L15" s="57"/>
      <c r="M15" s="58"/>
      <c r="N15" s="57"/>
      <c r="O15" s="58"/>
      <c r="P15" s="40"/>
      <c r="Q15" s="57"/>
      <c r="R15" s="58">
        <v>53.490000762939452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5">
      <c r="A16" s="82">
        <v>37229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53.490000762939452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82">
        <v>37230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82">
        <v>37231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5">
      <c r="A19" s="82">
        <v>37232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5">
      <c r="A20" s="82">
        <v>37235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25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5">
      <c r="A21" s="82">
        <v>37236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5">
      <c r="A22" s="82">
        <v>37237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53.490000762939452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5">
      <c r="A23" s="82">
        <v>37238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5">
      <c r="A24" s="82">
        <v>37239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5">
      <c r="A25" s="82">
        <v>37242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19.5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5">
      <c r="A26" s="82">
        <v>37243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5">
      <c r="A27" s="82">
        <v>37244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19.5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5">
      <c r="A28" s="82">
        <v>37245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19.5</v>
      </c>
      <c r="J28" s="57"/>
      <c r="K28" s="58"/>
      <c r="L28" s="57"/>
      <c r="M28" s="58"/>
      <c r="N28" s="57"/>
      <c r="O28" s="58"/>
      <c r="P28" s="40"/>
      <c r="Q28" s="57"/>
      <c r="R28" s="58">
        <v>53.490000762939452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5">
      <c r="A29" s="82">
        <v>37256</v>
      </c>
      <c r="B29" s="57">
        <v>26.5</v>
      </c>
      <c r="C29" s="58">
        <v>30.25</v>
      </c>
      <c r="D29" s="57">
        <v>29.75</v>
      </c>
      <c r="E29" s="58">
        <v>31.25</v>
      </c>
      <c r="F29" s="57">
        <v>28.8</v>
      </c>
      <c r="G29" s="58">
        <v>27.5</v>
      </c>
      <c r="H29" s="57"/>
      <c r="I29" s="58">
        <v>28.8</v>
      </c>
      <c r="J29" s="57"/>
      <c r="K29" s="58"/>
      <c r="L29" s="57"/>
      <c r="M29" s="58"/>
      <c r="N29" s="57"/>
      <c r="O29" s="58"/>
      <c r="P29" s="40"/>
      <c r="Q29" s="57"/>
      <c r="R29" s="58">
        <v>53.489499999999872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5">
      <c r="A30" s="82">
        <v>37257</v>
      </c>
      <c r="B30" s="57">
        <v>29.5</v>
      </c>
      <c r="C30" s="58">
        <v>31.5</v>
      </c>
      <c r="D30" s="57">
        <v>31.5</v>
      </c>
      <c r="E30" s="58">
        <v>33.35</v>
      </c>
      <c r="F30" s="57">
        <v>31.6</v>
      </c>
      <c r="G30" s="58">
        <v>31</v>
      </c>
      <c r="H30" s="57"/>
      <c r="I30" s="58">
        <v>31.6</v>
      </c>
      <c r="J30" s="57"/>
      <c r="K30" s="58"/>
      <c r="L30" s="57"/>
      <c r="M30" s="58"/>
      <c r="N30" s="57"/>
      <c r="O30" s="58"/>
      <c r="Q30" s="57"/>
      <c r="R30" s="58">
        <v>68.026618957519531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5">
      <c r="A31" s="82">
        <v>37288</v>
      </c>
      <c r="B31" s="57">
        <v>28.75</v>
      </c>
      <c r="C31" s="58">
        <v>29.65</v>
      </c>
      <c r="D31" s="57">
        <v>29.75</v>
      </c>
      <c r="E31" s="58">
        <v>32.299999999999997</v>
      </c>
      <c r="F31" s="57">
        <v>31.15</v>
      </c>
      <c r="G31" s="58">
        <v>30</v>
      </c>
      <c r="H31" s="57"/>
      <c r="I31" s="58">
        <v>31.15</v>
      </c>
      <c r="J31" s="57"/>
      <c r="K31" s="58"/>
      <c r="L31" s="57"/>
      <c r="M31" s="58"/>
      <c r="N31" s="57"/>
      <c r="O31" s="58"/>
      <c r="Q31" s="57"/>
      <c r="R31" s="58">
        <v>67.379989624023438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5">
      <c r="A32" s="82">
        <v>37316</v>
      </c>
      <c r="B32" s="57">
        <v>28.75</v>
      </c>
      <c r="C32" s="58">
        <v>30</v>
      </c>
      <c r="D32" s="57">
        <v>30</v>
      </c>
      <c r="E32" s="58">
        <v>31.7</v>
      </c>
      <c r="F32" s="57">
        <v>30.9</v>
      </c>
      <c r="G32" s="58">
        <v>30</v>
      </c>
      <c r="H32" s="57"/>
      <c r="I32" s="58">
        <v>30.9</v>
      </c>
      <c r="J32" s="57"/>
      <c r="K32" s="58"/>
      <c r="L32" s="57"/>
      <c r="M32" s="58"/>
      <c r="N32" s="57"/>
      <c r="O32" s="58"/>
      <c r="Q32" s="57"/>
      <c r="R32" s="58">
        <v>67.049057006835938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5">
      <c r="A33" s="82">
        <v>37347</v>
      </c>
      <c r="B33" s="57">
        <v>29</v>
      </c>
      <c r="C33" s="58">
        <v>30</v>
      </c>
      <c r="D33" s="57">
        <v>28</v>
      </c>
      <c r="E33" s="58">
        <v>29.25</v>
      </c>
      <c r="F33" s="57">
        <v>29.25</v>
      </c>
      <c r="G33" s="58">
        <v>31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56.404271697998048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5">
      <c r="A34" s="82">
        <v>37377</v>
      </c>
      <c r="B34" s="57">
        <v>32.25</v>
      </c>
      <c r="C34" s="58">
        <v>28.5</v>
      </c>
      <c r="D34" s="57">
        <v>26</v>
      </c>
      <c r="E34" s="58">
        <v>28.75</v>
      </c>
      <c r="F34" s="57">
        <v>33.5</v>
      </c>
      <c r="G34" s="58">
        <v>35.25</v>
      </c>
      <c r="H34" s="57"/>
      <c r="I34" s="58">
        <v>28.75</v>
      </c>
      <c r="J34" s="57"/>
      <c r="K34" s="58"/>
      <c r="L34" s="57"/>
      <c r="M34" s="58"/>
      <c r="N34" s="57"/>
      <c r="O34" s="58"/>
      <c r="Q34" s="57"/>
      <c r="R34" s="58">
        <v>57.29928894042969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5">
      <c r="A35" s="82">
        <v>37408</v>
      </c>
      <c r="B35" s="57">
        <v>41.25</v>
      </c>
      <c r="C35" s="58">
        <v>30.5</v>
      </c>
      <c r="D35" s="57">
        <v>28</v>
      </c>
      <c r="E35" s="58">
        <v>35.75</v>
      </c>
      <c r="F35" s="57">
        <v>40</v>
      </c>
      <c r="G35" s="58">
        <v>46.25</v>
      </c>
      <c r="H35" s="57"/>
      <c r="I35" s="58">
        <v>35.75</v>
      </c>
      <c r="J35" s="57"/>
      <c r="K35" s="58"/>
      <c r="L35" s="57"/>
      <c r="M35" s="58"/>
      <c r="N35" s="57"/>
      <c r="O35" s="58"/>
      <c r="P35" s="40"/>
      <c r="Q35" s="57"/>
      <c r="R35" s="58">
        <v>58.154392242431641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5">
      <c r="A36" s="82">
        <v>37438</v>
      </c>
      <c r="B36" s="57">
        <v>54.25</v>
      </c>
      <c r="C36" s="58">
        <v>44.5</v>
      </c>
      <c r="D36" s="57">
        <v>41.5</v>
      </c>
      <c r="E36" s="58">
        <v>48.5</v>
      </c>
      <c r="F36" s="57">
        <v>47.25</v>
      </c>
      <c r="G36" s="58">
        <v>61.25</v>
      </c>
      <c r="H36" s="57"/>
      <c r="I36" s="58">
        <v>47.25</v>
      </c>
      <c r="J36" s="57"/>
      <c r="K36" s="58"/>
      <c r="L36" s="57"/>
      <c r="M36" s="58"/>
      <c r="N36" s="57"/>
      <c r="O36" s="58"/>
      <c r="P36" s="40"/>
      <c r="Q36" s="57"/>
      <c r="R36" s="58">
        <v>51.281248515274818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5">
      <c r="A37" s="82">
        <v>37469</v>
      </c>
      <c r="B37" s="57">
        <v>60</v>
      </c>
      <c r="C37" s="58">
        <v>51.5</v>
      </c>
      <c r="D37" s="57">
        <v>49</v>
      </c>
      <c r="E37" s="58">
        <v>54.75</v>
      </c>
      <c r="F37" s="57">
        <v>55.75</v>
      </c>
      <c r="G37" s="58">
        <v>70</v>
      </c>
      <c r="H37" s="57"/>
      <c r="I37" s="58">
        <v>54.75</v>
      </c>
      <c r="J37" s="57"/>
      <c r="K37" s="58"/>
      <c r="L37" s="57"/>
      <c r="M37" s="58"/>
      <c r="N37" s="57"/>
      <c r="O37" s="58"/>
      <c r="Q37" s="57"/>
      <c r="R37" s="58">
        <v>52.060332555720919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5">
      <c r="A38" s="82">
        <v>37500</v>
      </c>
      <c r="B38" s="57">
        <v>47.5</v>
      </c>
      <c r="C38" s="58">
        <v>45</v>
      </c>
      <c r="D38" s="57">
        <v>41.5</v>
      </c>
      <c r="E38" s="58">
        <v>47.5</v>
      </c>
      <c r="F38" s="57">
        <v>47.25</v>
      </c>
      <c r="G38" s="58">
        <v>54.5</v>
      </c>
      <c r="H38" s="57"/>
      <c r="I38" s="58">
        <v>47.25</v>
      </c>
      <c r="J38" s="57"/>
      <c r="K38" s="58"/>
      <c r="L38" s="57"/>
      <c r="M38" s="58"/>
      <c r="N38" s="57"/>
      <c r="O38" s="58"/>
      <c r="Q38" s="57"/>
      <c r="R38" s="58">
        <v>52.289620260031093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5">
      <c r="A39" s="82">
        <v>37530</v>
      </c>
      <c r="B39" s="57">
        <v>36.25</v>
      </c>
      <c r="C39" s="58">
        <v>39</v>
      </c>
      <c r="D39" s="57">
        <v>38</v>
      </c>
      <c r="E39" s="58">
        <v>37.75</v>
      </c>
      <c r="F39" s="57">
        <v>37.75</v>
      </c>
      <c r="G39" s="58">
        <v>38.75</v>
      </c>
      <c r="H39" s="57"/>
      <c r="I39" s="58">
        <v>37.75</v>
      </c>
      <c r="J39" s="57"/>
      <c r="K39" s="58"/>
      <c r="L39" s="57"/>
      <c r="M39" s="58"/>
      <c r="N39" s="57"/>
      <c r="O39" s="58"/>
      <c r="Q39" s="57"/>
      <c r="R39" s="58">
        <v>61.232801802041841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5">
      <c r="A40" s="82">
        <v>37561</v>
      </c>
      <c r="B40" s="57">
        <v>34.25</v>
      </c>
      <c r="C40" s="58">
        <v>37</v>
      </c>
      <c r="D40" s="57">
        <v>36</v>
      </c>
      <c r="E40" s="58">
        <v>38.75</v>
      </c>
      <c r="F40" s="57">
        <v>36.75</v>
      </c>
      <c r="G40" s="58">
        <v>36.25</v>
      </c>
      <c r="H40" s="57"/>
      <c r="I40" s="58">
        <v>36.75</v>
      </c>
      <c r="J40" s="57"/>
      <c r="K40" s="58"/>
      <c r="L40" s="57"/>
      <c r="M40" s="58"/>
      <c r="N40" s="57"/>
      <c r="O40" s="58"/>
      <c r="Q40" s="57"/>
      <c r="R40" s="58">
        <v>67.213094612898161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5">
      <c r="A41" s="82">
        <v>37591</v>
      </c>
      <c r="B41" s="57">
        <v>35.5</v>
      </c>
      <c r="C41" s="58">
        <v>37.5</v>
      </c>
      <c r="D41" s="57">
        <v>37</v>
      </c>
      <c r="E41" s="58">
        <v>39.75</v>
      </c>
      <c r="F41" s="57">
        <v>38.75</v>
      </c>
      <c r="G41" s="58">
        <v>37.5</v>
      </c>
      <c r="H41" s="57"/>
      <c r="I41" s="58">
        <v>38.75</v>
      </c>
      <c r="J41" s="57"/>
      <c r="K41" s="58"/>
      <c r="L41" s="57"/>
      <c r="M41" s="58"/>
      <c r="N41" s="57"/>
      <c r="O41" s="58"/>
      <c r="Q41" s="57"/>
      <c r="R41" s="58">
        <v>71.386073250243655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5">
      <c r="A42" s="82">
        <v>37622</v>
      </c>
      <c r="B42" s="57">
        <v>35.5</v>
      </c>
      <c r="C42" s="58">
        <v>42.5</v>
      </c>
      <c r="D42" s="57">
        <v>42</v>
      </c>
      <c r="E42" s="58">
        <v>42.25</v>
      </c>
      <c r="F42" s="57">
        <v>39.75</v>
      </c>
      <c r="G42" s="58">
        <v>37.5</v>
      </c>
      <c r="H42" s="57"/>
      <c r="I42" s="58">
        <v>39.75</v>
      </c>
      <c r="J42" s="57"/>
      <c r="K42" s="58"/>
      <c r="L42" s="57"/>
      <c r="M42" s="58"/>
      <c r="N42" s="57"/>
      <c r="O42" s="58"/>
      <c r="Q42" s="57"/>
      <c r="R42" s="58">
        <v>52.93799308396526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5">
      <c r="A43" s="82">
        <v>37653</v>
      </c>
      <c r="B43" s="57">
        <v>35.5</v>
      </c>
      <c r="C43" s="58">
        <v>40.75</v>
      </c>
      <c r="D43" s="57">
        <v>40</v>
      </c>
      <c r="E43" s="58">
        <v>40.25</v>
      </c>
      <c r="F43" s="57">
        <v>38.25</v>
      </c>
      <c r="G43" s="58">
        <v>37.5</v>
      </c>
      <c r="H43" s="57"/>
      <c r="I43" s="58">
        <v>38.25</v>
      </c>
      <c r="J43" s="57"/>
      <c r="K43" s="58"/>
      <c r="L43" s="57"/>
      <c r="M43" s="58"/>
      <c r="N43" s="57"/>
      <c r="O43" s="58"/>
      <c r="Q43" s="57"/>
      <c r="R43" s="58">
        <v>51.723488824513403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5">
      <c r="A44" s="82">
        <v>37681</v>
      </c>
      <c r="B44" s="57">
        <v>35.5</v>
      </c>
      <c r="C44" s="58">
        <v>39.5</v>
      </c>
      <c r="D44" s="57">
        <v>38</v>
      </c>
      <c r="E44" s="58">
        <v>38.25</v>
      </c>
      <c r="F44" s="57">
        <v>37.5</v>
      </c>
      <c r="G44" s="58">
        <v>37.5</v>
      </c>
      <c r="H44" s="57"/>
      <c r="I44" s="58">
        <v>37.5</v>
      </c>
      <c r="J44" s="57"/>
      <c r="K44" s="58"/>
      <c r="L44" s="57"/>
      <c r="M44" s="58"/>
      <c r="N44" s="57"/>
      <c r="O44" s="58"/>
      <c r="Q44" s="57"/>
      <c r="R44" s="58">
        <v>50.023630504660304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5">
      <c r="A45" s="82">
        <v>37712</v>
      </c>
      <c r="B45" s="57">
        <v>34</v>
      </c>
      <c r="C45" s="58">
        <v>36.5</v>
      </c>
      <c r="D45" s="57">
        <v>33</v>
      </c>
      <c r="E45" s="58">
        <v>36.25</v>
      </c>
      <c r="F45" s="57">
        <v>38.5</v>
      </c>
      <c r="G45" s="58">
        <v>36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48.161404765146777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5">
      <c r="A46" s="82">
        <v>37742</v>
      </c>
      <c r="B46" s="57">
        <v>35</v>
      </c>
      <c r="C46" s="58">
        <v>33</v>
      </c>
      <c r="D46" s="57">
        <v>29.5</v>
      </c>
      <c r="E46" s="58">
        <v>36.75</v>
      </c>
      <c r="F46" s="57">
        <v>39.25</v>
      </c>
      <c r="G46" s="58">
        <v>37</v>
      </c>
      <c r="H46" s="57"/>
      <c r="I46" s="58">
        <v>36.75</v>
      </c>
      <c r="J46" s="57"/>
      <c r="K46" s="58"/>
      <c r="L46" s="57"/>
      <c r="M46" s="58"/>
      <c r="N46" s="57"/>
      <c r="O46" s="58"/>
      <c r="Q46" s="57"/>
      <c r="R46" s="58">
        <v>48.240674775530493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5">
      <c r="A47" s="82">
        <v>37773</v>
      </c>
      <c r="B47" s="57">
        <v>41.5</v>
      </c>
      <c r="C47" s="58">
        <v>34.75</v>
      </c>
      <c r="D47" s="57">
        <v>31</v>
      </c>
      <c r="E47" s="58">
        <v>41.75</v>
      </c>
      <c r="F47" s="57">
        <v>45.25</v>
      </c>
      <c r="G47" s="58">
        <v>46</v>
      </c>
      <c r="H47" s="57"/>
      <c r="I47" s="58">
        <v>41.75</v>
      </c>
      <c r="J47" s="57"/>
      <c r="K47" s="58"/>
      <c r="L47" s="57"/>
      <c r="M47" s="58"/>
      <c r="N47" s="57"/>
      <c r="O47" s="58"/>
      <c r="Q47" s="57"/>
      <c r="R47" s="58">
        <v>48.72411633428699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5">
      <c r="A48" s="82">
        <v>37803</v>
      </c>
      <c r="B48" s="57">
        <v>53.5</v>
      </c>
      <c r="C48" s="58">
        <v>51.5</v>
      </c>
      <c r="D48" s="57">
        <v>47</v>
      </c>
      <c r="E48" s="58">
        <v>52.25</v>
      </c>
      <c r="F48" s="57">
        <v>57.75</v>
      </c>
      <c r="G48" s="58">
        <v>59.5</v>
      </c>
      <c r="H48" s="57"/>
      <c r="I48" s="58">
        <v>52.25</v>
      </c>
      <c r="J48" s="57"/>
      <c r="K48" s="58"/>
      <c r="L48" s="57"/>
      <c r="M48" s="58"/>
      <c r="N48" s="57"/>
      <c r="O48" s="58"/>
      <c r="Q48" s="57"/>
      <c r="R48" s="58">
        <v>49.288765929124907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5">
      <c r="A49" s="82">
        <v>37834</v>
      </c>
      <c r="B49" s="57">
        <v>63.5</v>
      </c>
      <c r="C49" s="58">
        <v>58.5</v>
      </c>
      <c r="D49" s="57">
        <v>55</v>
      </c>
      <c r="E49" s="58">
        <v>60.75</v>
      </c>
      <c r="F49" s="57">
        <v>63.5</v>
      </c>
      <c r="G49" s="58">
        <v>71.5</v>
      </c>
      <c r="H49" s="57"/>
      <c r="I49" s="58">
        <v>60.75</v>
      </c>
      <c r="J49" s="57"/>
      <c r="K49" s="58"/>
      <c r="L49" s="57"/>
      <c r="M49" s="58"/>
      <c r="N49" s="57"/>
      <c r="O49" s="58"/>
      <c r="Q49" s="57"/>
      <c r="R49" s="58">
        <v>49.805402606587435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5">
      <c r="A50" s="82">
        <v>37865</v>
      </c>
      <c r="B50" s="57">
        <v>50</v>
      </c>
      <c r="C50" s="58">
        <v>47.5</v>
      </c>
      <c r="D50" s="57">
        <v>44</v>
      </c>
      <c r="E50" s="58">
        <v>55.75</v>
      </c>
      <c r="F50" s="57">
        <v>50.5</v>
      </c>
      <c r="G50" s="58">
        <v>56</v>
      </c>
      <c r="H50" s="57"/>
      <c r="I50" s="58">
        <v>50.5</v>
      </c>
      <c r="J50" s="57"/>
      <c r="K50" s="58"/>
      <c r="L50" s="57"/>
      <c r="M50" s="58"/>
      <c r="N50" s="57"/>
      <c r="O50" s="58"/>
      <c r="Q50" s="57"/>
      <c r="R50" s="58">
        <v>49.93373864140338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5">
      <c r="A51" s="82">
        <v>37895</v>
      </c>
      <c r="B51" s="57">
        <v>37</v>
      </c>
      <c r="C51" s="58">
        <v>43.25</v>
      </c>
      <c r="D51" s="57">
        <v>41.5</v>
      </c>
      <c r="E51" s="58">
        <v>39.25</v>
      </c>
      <c r="F51" s="57">
        <v>39</v>
      </c>
      <c r="G51" s="58">
        <v>39.25</v>
      </c>
      <c r="H51" s="57"/>
      <c r="I51" s="58">
        <v>39</v>
      </c>
      <c r="J51" s="57"/>
      <c r="K51" s="58"/>
      <c r="L51" s="57"/>
      <c r="M51" s="58"/>
      <c r="N51" s="57"/>
      <c r="O51" s="58"/>
      <c r="Q51" s="57"/>
      <c r="R51" s="58">
        <v>50.613738087091711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82">
        <v>37926</v>
      </c>
      <c r="B52" s="57">
        <v>36</v>
      </c>
      <c r="C52" s="58">
        <v>39.5</v>
      </c>
      <c r="D52" s="57">
        <v>38.75</v>
      </c>
      <c r="E52" s="58">
        <v>41.25</v>
      </c>
      <c r="F52" s="57">
        <v>38.75</v>
      </c>
      <c r="G52" s="58">
        <v>37.75</v>
      </c>
      <c r="H52" s="57"/>
      <c r="I52" s="58">
        <v>38.75</v>
      </c>
      <c r="J52" s="57"/>
      <c r="K52" s="58"/>
      <c r="L52" s="57"/>
      <c r="M52" s="58"/>
      <c r="N52" s="57"/>
      <c r="O52" s="58"/>
      <c r="Q52" s="57"/>
      <c r="R52" s="58">
        <v>53.577090563907142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5">
      <c r="A53" s="82">
        <v>37956</v>
      </c>
      <c r="B53" s="57">
        <v>35.5</v>
      </c>
      <c r="C53" s="58">
        <v>40.75</v>
      </c>
      <c r="D53" s="57">
        <v>40</v>
      </c>
      <c r="E53" s="58">
        <v>43.25</v>
      </c>
      <c r="F53" s="57">
        <v>40</v>
      </c>
      <c r="G53" s="58">
        <v>37</v>
      </c>
      <c r="H53" s="57"/>
      <c r="I53" s="58">
        <v>40</v>
      </c>
      <c r="J53" s="57"/>
      <c r="K53" s="58"/>
      <c r="L53" s="57"/>
      <c r="M53" s="58"/>
      <c r="N53" s="57"/>
      <c r="O53" s="58"/>
      <c r="Q53" s="57"/>
      <c r="R53" s="58">
        <v>56.0801479849221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5">
      <c r="A54" s="82">
        <v>37987</v>
      </c>
      <c r="B54" s="57">
        <v>36.21</v>
      </c>
      <c r="C54" s="58">
        <v>42.88</v>
      </c>
      <c r="D54" s="57">
        <v>42.12</v>
      </c>
      <c r="E54" s="58">
        <v>42.72</v>
      </c>
      <c r="F54" s="57">
        <v>40.200000000000003</v>
      </c>
      <c r="G54" s="58">
        <v>38.409999999999997</v>
      </c>
      <c r="H54" s="57"/>
      <c r="I54" s="58">
        <v>40.21</v>
      </c>
      <c r="J54" s="57"/>
      <c r="K54" s="58"/>
      <c r="L54" s="57"/>
      <c r="M54" s="58"/>
      <c r="N54" s="57"/>
      <c r="O54" s="58"/>
      <c r="Q54" s="57"/>
      <c r="R54" s="58">
        <v>54.304169226301724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5">
      <c r="A55" s="82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5">
      <c r="A56" s="82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5">
      <c r="A57" s="82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5">
      <c r="A58" s="82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5">
      <c r="A59" s="82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5">
      <c r="A60" s="82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5">
      <c r="A61" s="82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5">
      <c r="A62" s="82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5">
      <c r="A63" s="82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5">
      <c r="A64" s="82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5">
      <c r="A65" s="82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5">
      <c r="A66" s="82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5">
      <c r="A67" s="82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5">
      <c r="A68" s="82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5">
      <c r="A69" s="82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5">
      <c r="A70" s="82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5">
      <c r="A71" s="82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5">
      <c r="A72" s="82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5">
      <c r="A73" s="82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5">
      <c r="A74" s="82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5">
      <c r="A75" s="82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5">
      <c r="A76" s="82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5">
      <c r="A77" s="82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5">
      <c r="A78" s="82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5">
      <c r="A79" s="82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5">
      <c r="A80" s="82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5">
      <c r="A81" s="82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5">
      <c r="A82" s="82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5">
      <c r="A83" s="82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5">
      <c r="A84" s="82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5">
      <c r="A85" s="82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5">
      <c r="A86" s="82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5">
      <c r="A87" s="82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5">
      <c r="A88" s="82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5">
      <c r="A89" s="82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5">
      <c r="A90" s="82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5">
      <c r="A91" s="82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5">
      <c r="A92" s="82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5">
      <c r="A93" s="82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5">
      <c r="A94" s="82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5">
      <c r="A95" s="82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5">
      <c r="A96" s="82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5">
      <c r="A97" s="82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5">
      <c r="A98" s="82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5">
      <c r="A99" s="82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5">
      <c r="A100" s="82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5">
      <c r="A101" s="82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5">
      <c r="A102" s="82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5">
      <c r="A103" s="82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5">
      <c r="A104" s="82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5">
      <c r="A105" s="82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5">
      <c r="A106" s="82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5">
      <c r="A107" s="82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5">
      <c r="A108" s="82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5">
      <c r="A109" s="82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5">
      <c r="A110" s="82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5">
      <c r="A111" s="82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5">
      <c r="A112" s="82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5">
      <c r="A113" s="82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5">
      <c r="A114" s="82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5">
      <c r="A115" s="82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5">
      <c r="A116" s="82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5">
      <c r="A117" s="82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5">
      <c r="A118" s="82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5">
      <c r="A119" s="82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5">
      <c r="A120" s="82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5">
      <c r="A121" s="82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5">
      <c r="A122" s="82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5">
      <c r="A123" s="82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5">
      <c r="A124" s="82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5">
      <c r="A125" s="82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5">
      <c r="A126" s="82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5">
      <c r="A127" s="82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5">
      <c r="A128" s="82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5">
      <c r="A129" s="82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</row>
    <row r="130" spans="1:36" x14ac:dyDescent="0.25">
      <c r="A130" s="82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</row>
    <row r="131" spans="1:36" x14ac:dyDescent="0.25">
      <c r="A131" s="82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</row>
    <row r="132" spans="1:36" x14ac:dyDescent="0.25">
      <c r="A132" s="82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</row>
    <row r="133" spans="1:36" x14ac:dyDescent="0.25">
      <c r="A133" s="82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</row>
    <row r="134" spans="1:36" x14ac:dyDescent="0.25">
      <c r="A134" s="82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</row>
    <row r="135" spans="1:36" x14ac:dyDescent="0.25">
      <c r="A135" s="82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</row>
    <row r="136" spans="1:36" x14ac:dyDescent="0.25">
      <c r="A136" s="82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</row>
    <row r="137" spans="1:36" x14ac:dyDescent="0.25">
      <c r="A137" s="82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</row>
    <row r="138" spans="1:36" x14ac:dyDescent="0.25">
      <c r="A138" s="82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</row>
    <row r="139" spans="1:36" x14ac:dyDescent="0.25">
      <c r="A139" s="82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</row>
    <row r="140" spans="1:36" x14ac:dyDescent="0.25">
      <c r="A140" s="82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</row>
    <row r="141" spans="1:36" x14ac:dyDescent="0.25">
      <c r="A141" s="82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</row>
    <row r="142" spans="1:36" x14ac:dyDescent="0.25">
      <c r="A142" s="82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</row>
    <row r="143" spans="1:36" x14ac:dyDescent="0.25">
      <c r="A143" s="82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</row>
    <row r="144" spans="1:36" x14ac:dyDescent="0.25">
      <c r="A144" s="82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</row>
    <row r="145" spans="1:36" x14ac:dyDescent="0.25">
      <c r="A145" s="82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</row>
    <row r="146" spans="1:36" x14ac:dyDescent="0.25">
      <c r="A146" s="82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</row>
    <row r="147" spans="1:36" x14ac:dyDescent="0.25">
      <c r="A147" s="82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</row>
    <row r="148" spans="1:36" x14ac:dyDescent="0.25">
      <c r="A148" s="82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</row>
    <row r="149" spans="1:36" x14ac:dyDescent="0.25">
      <c r="A149" s="82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</row>
    <row r="150" spans="1:36" x14ac:dyDescent="0.25">
      <c r="A150" s="82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</row>
    <row r="151" spans="1:36" x14ac:dyDescent="0.25">
      <c r="A151" s="82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</row>
    <row r="152" spans="1:36" x14ac:dyDescent="0.25">
      <c r="A152" s="82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5">
      <c r="A7" s="50">
        <v>37219</v>
      </c>
      <c r="B7" s="51">
        <v>21.25</v>
      </c>
      <c r="C7" s="52">
        <v>22</v>
      </c>
      <c r="D7" s="51">
        <v>19</v>
      </c>
      <c r="E7" s="52">
        <v>23.75</v>
      </c>
      <c r="F7" s="51">
        <v>22.5</v>
      </c>
      <c r="G7" s="52">
        <v>22.25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35.999989700317386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37226</v>
      </c>
      <c r="B8" s="57">
        <v>26.5</v>
      </c>
      <c r="C8" s="58">
        <v>30.25</v>
      </c>
      <c r="D8" s="57">
        <v>29.75</v>
      </c>
      <c r="E8" s="58">
        <v>30.8</v>
      </c>
      <c r="F8" s="57">
        <v>28.8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41.799996490478513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37233</v>
      </c>
      <c r="B9" s="57">
        <v>26.5</v>
      </c>
      <c r="C9" s="58">
        <v>30.25</v>
      </c>
      <c r="D9" s="57">
        <v>29.75</v>
      </c>
      <c r="E9" s="58">
        <v>30.8</v>
      </c>
      <c r="F9" s="57">
        <v>28.8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41.800000305175779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37240</v>
      </c>
      <c r="B10" s="57">
        <v>26.5</v>
      </c>
      <c r="C10" s="58">
        <v>30.25</v>
      </c>
      <c r="D10" s="57">
        <v>29.75</v>
      </c>
      <c r="E10" s="58">
        <v>30.8</v>
      </c>
      <c r="F10" s="57">
        <v>28.8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37257</v>
      </c>
      <c r="B11" s="57">
        <v>29.5</v>
      </c>
      <c r="C11" s="58">
        <v>31.5</v>
      </c>
      <c r="D11" s="57">
        <v>31.5</v>
      </c>
      <c r="E11" s="58">
        <v>33.35</v>
      </c>
      <c r="F11" s="57">
        <v>31.6</v>
      </c>
      <c r="G11" s="58">
        <v>29.5</v>
      </c>
      <c r="H11" s="57"/>
      <c r="I11" s="58">
        <v>31.6</v>
      </c>
      <c r="J11" s="57"/>
      <c r="K11" s="58"/>
      <c r="L11" s="57"/>
      <c r="M11" s="58"/>
      <c r="N11" s="57"/>
      <c r="O11" s="58"/>
      <c r="Q11" s="57"/>
      <c r="R11" s="58">
        <v>52.046322097304234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37288</v>
      </c>
      <c r="B12" s="57">
        <v>28.75</v>
      </c>
      <c r="C12" s="58">
        <v>29.65</v>
      </c>
      <c r="D12" s="57">
        <v>29.75</v>
      </c>
      <c r="E12" s="58">
        <v>32.299999999999997</v>
      </c>
      <c r="F12" s="57">
        <v>31.15</v>
      </c>
      <c r="G12" s="58">
        <v>28.75</v>
      </c>
      <c r="H12" s="57"/>
      <c r="I12" s="58">
        <v>31.15</v>
      </c>
      <c r="J12" s="57"/>
      <c r="K12" s="58"/>
      <c r="L12" s="57"/>
      <c r="M12" s="58"/>
      <c r="N12" s="57"/>
      <c r="O12" s="58"/>
      <c r="Q12" s="57"/>
      <c r="R12" s="58">
        <v>52.25371820190135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37316</v>
      </c>
      <c r="B13" s="57">
        <v>28.75</v>
      </c>
      <c r="C13" s="58">
        <v>30</v>
      </c>
      <c r="D13" s="57">
        <v>30</v>
      </c>
      <c r="E13" s="58">
        <v>31.7</v>
      </c>
      <c r="F13" s="57">
        <v>30.9</v>
      </c>
      <c r="G13" s="58">
        <v>28.75</v>
      </c>
      <c r="H13" s="57"/>
      <c r="I13" s="58">
        <v>30.9</v>
      </c>
      <c r="J13" s="57"/>
      <c r="K13" s="58"/>
      <c r="L13" s="57"/>
      <c r="M13" s="58"/>
      <c r="N13" s="57"/>
      <c r="O13" s="58"/>
      <c r="Q13" s="57"/>
      <c r="R13" s="58">
        <v>51.587686085628043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37347</v>
      </c>
      <c r="B14" s="57">
        <v>29</v>
      </c>
      <c r="C14" s="58">
        <v>30</v>
      </c>
      <c r="D14" s="57">
        <v>28</v>
      </c>
      <c r="E14" s="58">
        <v>29.25</v>
      </c>
      <c r="F14" s="57">
        <v>29.25</v>
      </c>
      <c r="G14" s="58">
        <v>29</v>
      </c>
      <c r="H14" s="57"/>
      <c r="I14" s="58">
        <v>29.25</v>
      </c>
      <c r="J14" s="57"/>
      <c r="K14" s="58"/>
      <c r="L14" s="57"/>
      <c r="M14" s="58"/>
      <c r="N14" s="57"/>
      <c r="O14" s="58"/>
      <c r="Q14" s="57"/>
      <c r="R14" s="58">
        <v>48.839195920605043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37377</v>
      </c>
      <c r="B15" s="57">
        <v>32.25</v>
      </c>
      <c r="C15" s="58">
        <v>28.5</v>
      </c>
      <c r="D15" s="57">
        <v>26</v>
      </c>
      <c r="E15" s="58">
        <v>28.75</v>
      </c>
      <c r="F15" s="57">
        <v>33.5</v>
      </c>
      <c r="G15" s="58">
        <v>32.25</v>
      </c>
      <c r="H15" s="57"/>
      <c r="I15" s="58">
        <v>28.75</v>
      </c>
      <c r="J15" s="57"/>
      <c r="K15" s="58"/>
      <c r="L15" s="57"/>
      <c r="M15" s="58"/>
      <c r="N15" s="57"/>
      <c r="O15" s="58"/>
      <c r="Q15" s="57"/>
      <c r="R15" s="58">
        <v>49.681059309624899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37408</v>
      </c>
      <c r="B16" s="57">
        <v>41.25</v>
      </c>
      <c r="C16" s="58">
        <v>30.5</v>
      </c>
      <c r="D16" s="57">
        <v>28</v>
      </c>
      <c r="E16" s="58">
        <v>35.75</v>
      </c>
      <c r="F16" s="57">
        <v>40</v>
      </c>
      <c r="G16" s="58">
        <v>41.25</v>
      </c>
      <c r="H16" s="57"/>
      <c r="I16" s="58">
        <v>35.75</v>
      </c>
      <c r="J16" s="57"/>
      <c r="K16" s="58"/>
      <c r="L16" s="57"/>
      <c r="M16" s="58"/>
      <c r="N16" s="57"/>
      <c r="O16" s="58"/>
      <c r="Q16" s="57"/>
      <c r="R16" s="58">
        <v>50.501038926688636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37438</v>
      </c>
      <c r="B17" s="57">
        <v>54.25</v>
      </c>
      <c r="C17" s="58">
        <v>44.5</v>
      </c>
      <c r="D17" s="57">
        <v>41.5</v>
      </c>
      <c r="E17" s="58">
        <v>48.5</v>
      </c>
      <c r="F17" s="57">
        <v>47.25</v>
      </c>
      <c r="G17" s="58">
        <v>54.25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47.336537091022905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37469</v>
      </c>
      <c r="B18" s="57">
        <v>60</v>
      </c>
      <c r="C18" s="58">
        <v>51.5</v>
      </c>
      <c r="D18" s="57">
        <v>49</v>
      </c>
      <c r="E18" s="58">
        <v>54.75</v>
      </c>
      <c r="F18" s="57">
        <v>55.75</v>
      </c>
      <c r="G18" s="58">
        <v>60</v>
      </c>
      <c r="H18" s="57"/>
      <c r="I18" s="58">
        <v>54.75</v>
      </c>
      <c r="J18" s="57"/>
      <c r="K18" s="58"/>
      <c r="L18" s="57"/>
      <c r="M18" s="58"/>
      <c r="N18" s="57"/>
      <c r="O18" s="58"/>
      <c r="Q18" s="57"/>
      <c r="R18" s="58">
        <v>48.055691589896234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37500</v>
      </c>
      <c r="B19" s="57">
        <v>47.5</v>
      </c>
      <c r="C19" s="58">
        <v>45</v>
      </c>
      <c r="D19" s="57">
        <v>41.5</v>
      </c>
      <c r="E19" s="58">
        <v>47.5</v>
      </c>
      <c r="F19" s="57">
        <v>47.25</v>
      </c>
      <c r="G19" s="58">
        <v>47.5</v>
      </c>
      <c r="H19" s="57"/>
      <c r="I19" s="58">
        <v>47.25</v>
      </c>
      <c r="J19" s="57"/>
      <c r="K19" s="58"/>
      <c r="L19" s="57"/>
      <c r="M19" s="58"/>
      <c r="N19" s="57"/>
      <c r="O19" s="58"/>
      <c r="Q19" s="57"/>
      <c r="R19" s="58">
        <v>48.267341778490241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37530</v>
      </c>
      <c r="B20" s="57">
        <v>36.25</v>
      </c>
      <c r="C20" s="58">
        <v>39</v>
      </c>
      <c r="D20" s="57">
        <v>38</v>
      </c>
      <c r="E20" s="58">
        <v>37.75</v>
      </c>
      <c r="F20" s="57">
        <v>37.75</v>
      </c>
      <c r="G20" s="58">
        <v>36.25</v>
      </c>
      <c r="H20" s="57"/>
      <c r="I20" s="58">
        <v>37.75</v>
      </c>
      <c r="J20" s="57"/>
      <c r="K20" s="58"/>
      <c r="L20" s="57"/>
      <c r="M20" s="58"/>
      <c r="N20" s="57"/>
      <c r="O20" s="58"/>
      <c r="Q20" s="57"/>
      <c r="R20" s="58">
        <v>53.068428228436261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37561</v>
      </c>
      <c r="B21" s="57">
        <v>34.25</v>
      </c>
      <c r="C21" s="58">
        <v>37</v>
      </c>
      <c r="D21" s="57">
        <v>36</v>
      </c>
      <c r="E21" s="58">
        <v>38.75</v>
      </c>
      <c r="F21" s="57">
        <v>36.75</v>
      </c>
      <c r="G21" s="58">
        <v>34.25</v>
      </c>
      <c r="H21" s="57"/>
      <c r="I21" s="58">
        <v>36.75</v>
      </c>
      <c r="J21" s="57"/>
      <c r="K21" s="58"/>
      <c r="L21" s="57"/>
      <c r="M21" s="58"/>
      <c r="N21" s="57"/>
      <c r="O21" s="58"/>
      <c r="Q21" s="57"/>
      <c r="R21" s="58">
        <v>58.251348664511731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37591</v>
      </c>
      <c r="B22" s="57">
        <v>35.5</v>
      </c>
      <c r="C22" s="58">
        <v>37.5</v>
      </c>
      <c r="D22" s="57">
        <v>37</v>
      </c>
      <c r="E22" s="58">
        <v>39.75</v>
      </c>
      <c r="F22" s="57">
        <v>38.75</v>
      </c>
      <c r="G22" s="58">
        <v>35.5</v>
      </c>
      <c r="H22" s="57"/>
      <c r="I22" s="58">
        <v>38.75</v>
      </c>
      <c r="J22" s="57"/>
      <c r="K22" s="58"/>
      <c r="L22" s="57"/>
      <c r="M22" s="58"/>
      <c r="N22" s="57"/>
      <c r="O22" s="58"/>
      <c r="Q22" s="57"/>
      <c r="R22" s="58">
        <v>61.867930150211166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37622</v>
      </c>
      <c r="B23" s="57">
        <v>35.5</v>
      </c>
      <c r="C23" s="58">
        <v>42.5</v>
      </c>
      <c r="D23" s="57">
        <v>42</v>
      </c>
      <c r="E23" s="58">
        <v>42.25</v>
      </c>
      <c r="F23" s="57">
        <v>39.75</v>
      </c>
      <c r="G23" s="58">
        <v>35.5</v>
      </c>
      <c r="H23" s="57"/>
      <c r="I23" s="58">
        <v>39.75</v>
      </c>
      <c r="J23" s="57"/>
      <c r="K23" s="58"/>
      <c r="L23" s="57"/>
      <c r="M23" s="58"/>
      <c r="N23" s="57"/>
      <c r="O23" s="58"/>
      <c r="Q23" s="57"/>
      <c r="R23" s="58">
        <v>50.475760847501761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37653</v>
      </c>
      <c r="B24" s="57">
        <v>35.5</v>
      </c>
      <c r="C24" s="58">
        <v>40.75</v>
      </c>
      <c r="D24" s="57">
        <v>40</v>
      </c>
      <c r="E24" s="58">
        <v>40.25</v>
      </c>
      <c r="F24" s="57">
        <v>38.25</v>
      </c>
      <c r="G24" s="58">
        <v>35.5</v>
      </c>
      <c r="H24" s="57"/>
      <c r="I24" s="58">
        <v>38.25</v>
      </c>
      <c r="J24" s="57"/>
      <c r="K24" s="58"/>
      <c r="L24" s="57"/>
      <c r="M24" s="58"/>
      <c r="N24" s="57"/>
      <c r="O24" s="58"/>
      <c r="Q24" s="57"/>
      <c r="R24" s="58">
        <v>49.317745158256962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37681</v>
      </c>
      <c r="B25" s="57">
        <v>35.5</v>
      </c>
      <c r="C25" s="58">
        <v>39.5</v>
      </c>
      <c r="D25" s="57">
        <v>38</v>
      </c>
      <c r="E25" s="58">
        <v>38.25</v>
      </c>
      <c r="F25" s="57">
        <v>37.5</v>
      </c>
      <c r="G25" s="58">
        <v>35.5</v>
      </c>
      <c r="H25" s="57"/>
      <c r="I25" s="58">
        <v>37.5</v>
      </c>
      <c r="J25" s="57"/>
      <c r="K25" s="58"/>
      <c r="L25" s="57"/>
      <c r="M25" s="58"/>
      <c r="N25" s="57"/>
      <c r="O25" s="58"/>
      <c r="Q25" s="57"/>
      <c r="R25" s="58">
        <v>47.696950016071447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37712</v>
      </c>
      <c r="B26" s="57">
        <v>34</v>
      </c>
      <c r="C26" s="58">
        <v>36.5</v>
      </c>
      <c r="D26" s="57">
        <v>33</v>
      </c>
      <c r="E26" s="58">
        <v>36.25</v>
      </c>
      <c r="F26" s="57">
        <v>38.5</v>
      </c>
      <c r="G26" s="58">
        <v>34</v>
      </c>
      <c r="H26" s="57"/>
      <c r="I26" s="58">
        <v>36.25</v>
      </c>
      <c r="J26" s="57"/>
      <c r="K26" s="58"/>
      <c r="L26" s="57"/>
      <c r="M26" s="58"/>
      <c r="N26" s="57"/>
      <c r="O26" s="58"/>
      <c r="Q26" s="57"/>
      <c r="R26" s="58">
        <v>45.921339427232972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37742</v>
      </c>
      <c r="B27" s="57">
        <v>35</v>
      </c>
      <c r="C27" s="58">
        <v>33</v>
      </c>
      <c r="D27" s="57">
        <v>29.5</v>
      </c>
      <c r="E27" s="58">
        <v>36.75</v>
      </c>
      <c r="F27" s="57">
        <v>39.25</v>
      </c>
      <c r="G27" s="58">
        <v>35</v>
      </c>
      <c r="H27" s="57"/>
      <c r="I27" s="58">
        <v>36.75</v>
      </c>
      <c r="J27" s="57"/>
      <c r="K27" s="58"/>
      <c r="L27" s="57"/>
      <c r="M27" s="58"/>
      <c r="N27" s="57"/>
      <c r="O27" s="58"/>
      <c r="Q27" s="57"/>
      <c r="R27" s="58">
        <v>45.996922460389541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37773</v>
      </c>
      <c r="B28" s="57">
        <v>41.5</v>
      </c>
      <c r="C28" s="58">
        <v>34.75</v>
      </c>
      <c r="D28" s="57">
        <v>31</v>
      </c>
      <c r="E28" s="58">
        <v>41.75</v>
      </c>
      <c r="F28" s="57">
        <v>45.25</v>
      </c>
      <c r="G28" s="58">
        <v>41.5</v>
      </c>
      <c r="H28" s="57"/>
      <c r="I28" s="58">
        <v>41.75</v>
      </c>
      <c r="J28" s="57"/>
      <c r="K28" s="58"/>
      <c r="L28" s="57"/>
      <c r="M28" s="58"/>
      <c r="N28" s="57"/>
      <c r="O28" s="58"/>
      <c r="Q28" s="57"/>
      <c r="R28" s="58">
        <v>46.457878365250387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37803</v>
      </c>
      <c r="B29" s="57">
        <v>53.5</v>
      </c>
      <c r="C29" s="58">
        <v>51.5</v>
      </c>
      <c r="D29" s="57">
        <v>47</v>
      </c>
      <c r="E29" s="58">
        <v>52.25</v>
      </c>
      <c r="F29" s="57">
        <v>57.75</v>
      </c>
      <c r="G29" s="58">
        <v>53.5</v>
      </c>
      <c r="H29" s="57"/>
      <c r="I29" s="58">
        <v>52.25</v>
      </c>
      <c r="J29" s="57"/>
      <c r="K29" s="58"/>
      <c r="L29" s="57"/>
      <c r="M29" s="58"/>
      <c r="N29" s="57"/>
      <c r="O29" s="58"/>
      <c r="Q29" s="57"/>
      <c r="R29" s="58">
        <v>46.996265188235377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37834</v>
      </c>
      <c r="B30" s="57">
        <v>63.5</v>
      </c>
      <c r="C30" s="58">
        <v>58.5</v>
      </c>
      <c r="D30" s="57">
        <v>55</v>
      </c>
      <c r="E30" s="58">
        <v>60.75</v>
      </c>
      <c r="F30" s="57">
        <v>63.5</v>
      </c>
      <c r="G30" s="58">
        <v>63.5</v>
      </c>
      <c r="H30" s="57"/>
      <c r="I30" s="58">
        <v>60.75</v>
      </c>
      <c r="J30" s="57"/>
      <c r="K30" s="58"/>
      <c r="L30" s="57"/>
      <c r="M30" s="58"/>
      <c r="N30" s="57"/>
      <c r="O30" s="58"/>
      <c r="Q30" s="57"/>
      <c r="R30" s="58">
        <v>47.488872252792667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37865</v>
      </c>
      <c r="B31" s="57">
        <v>50</v>
      </c>
      <c r="C31" s="58">
        <v>47.5</v>
      </c>
      <c r="D31" s="57">
        <v>44</v>
      </c>
      <c r="E31" s="58">
        <v>55.75</v>
      </c>
      <c r="F31" s="57">
        <v>50.5</v>
      </c>
      <c r="G31" s="58">
        <v>50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47.611239169710203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37895</v>
      </c>
      <c r="B32" s="57">
        <v>37</v>
      </c>
      <c r="C32" s="58">
        <v>43.25</v>
      </c>
      <c r="D32" s="57">
        <v>41.5</v>
      </c>
      <c r="E32" s="58">
        <v>39.25</v>
      </c>
      <c r="F32" s="57">
        <v>39</v>
      </c>
      <c r="G32" s="58">
        <v>37</v>
      </c>
      <c r="H32" s="57"/>
      <c r="I32" s="58">
        <v>39</v>
      </c>
      <c r="J32" s="57"/>
      <c r="K32" s="58"/>
      <c r="L32" s="57"/>
      <c r="M32" s="58"/>
      <c r="N32" s="57"/>
      <c r="O32" s="58"/>
      <c r="Q32" s="57"/>
      <c r="R32" s="58">
        <v>48.259610734203726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37926</v>
      </c>
      <c r="B33" s="57">
        <v>36</v>
      </c>
      <c r="C33" s="58">
        <v>39.5</v>
      </c>
      <c r="D33" s="57">
        <v>38.75</v>
      </c>
      <c r="E33" s="58">
        <v>41.25</v>
      </c>
      <c r="F33" s="57">
        <v>38.75</v>
      </c>
      <c r="G33" s="58">
        <v>36</v>
      </c>
      <c r="H33" s="57"/>
      <c r="I33" s="58">
        <v>38.75</v>
      </c>
      <c r="J33" s="57"/>
      <c r="K33" s="58"/>
      <c r="L33" s="57"/>
      <c r="M33" s="58"/>
      <c r="N33" s="57"/>
      <c r="O33" s="58"/>
      <c r="Q33" s="57"/>
      <c r="R33" s="58">
        <v>51.085132863260299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37956</v>
      </c>
      <c r="B34" s="57">
        <v>35.5</v>
      </c>
      <c r="C34" s="58">
        <v>40.75</v>
      </c>
      <c r="D34" s="57">
        <v>40</v>
      </c>
      <c r="E34" s="58">
        <v>43.25</v>
      </c>
      <c r="F34" s="57">
        <v>40</v>
      </c>
      <c r="G34" s="58">
        <v>35.5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53.471769008879214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37987</v>
      </c>
      <c r="B35" s="57">
        <v>36.21</v>
      </c>
      <c r="C35" s="58">
        <v>42.88</v>
      </c>
      <c r="D35" s="57">
        <v>42.12</v>
      </c>
      <c r="E35" s="58">
        <v>42.72</v>
      </c>
      <c r="F35" s="57">
        <v>40.200000000000003</v>
      </c>
      <c r="G35" s="58">
        <v>36.21</v>
      </c>
      <c r="H35" s="57"/>
      <c r="I35" s="58">
        <v>40.21</v>
      </c>
      <c r="J35" s="57"/>
      <c r="K35" s="58"/>
      <c r="L35" s="57"/>
      <c r="M35" s="58"/>
      <c r="N35" s="57"/>
      <c r="O35" s="58"/>
      <c r="Q35" s="57"/>
      <c r="R35" s="58">
        <v>51.655185361604076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38018</v>
      </c>
      <c r="B36" s="57">
        <v>36.21</v>
      </c>
      <c r="C36" s="58">
        <v>41.38</v>
      </c>
      <c r="D36" s="57">
        <v>40.4</v>
      </c>
      <c r="E36" s="58">
        <v>40.69</v>
      </c>
      <c r="F36" s="57">
        <v>38.67</v>
      </c>
      <c r="G36" s="58">
        <v>36.21</v>
      </c>
      <c r="H36" s="57"/>
      <c r="I36" s="58">
        <v>38.69</v>
      </c>
      <c r="J36" s="57"/>
      <c r="K36" s="58"/>
      <c r="L36" s="57"/>
      <c r="M36" s="58"/>
      <c r="N36" s="57"/>
      <c r="O36" s="58"/>
      <c r="Q36" s="57"/>
      <c r="R36" s="58">
        <v>50.408468568033626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38047</v>
      </c>
      <c r="B37" s="57">
        <v>36.21</v>
      </c>
      <c r="C37" s="58">
        <v>40.299999999999997</v>
      </c>
      <c r="D37" s="57">
        <v>38.68</v>
      </c>
      <c r="E37" s="58">
        <v>38.659999999999997</v>
      </c>
      <c r="F37" s="57">
        <v>37.909999999999997</v>
      </c>
      <c r="G37" s="58">
        <v>36.21</v>
      </c>
      <c r="H37" s="57"/>
      <c r="I37" s="58">
        <v>37.92</v>
      </c>
      <c r="J37" s="57"/>
      <c r="K37" s="58"/>
      <c r="L37" s="57"/>
      <c r="M37" s="58"/>
      <c r="N37" s="57"/>
      <c r="O37" s="58"/>
      <c r="Q37" s="57"/>
      <c r="R37" s="58">
        <v>48.414919854350352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38078</v>
      </c>
      <c r="B38" s="57">
        <v>34.82</v>
      </c>
      <c r="C38" s="58">
        <v>37.729999999999997</v>
      </c>
      <c r="D38" s="57">
        <v>34.39</v>
      </c>
      <c r="E38" s="58">
        <v>36.64</v>
      </c>
      <c r="F38" s="57">
        <v>38.909999999999997</v>
      </c>
      <c r="G38" s="58">
        <v>34.82</v>
      </c>
      <c r="H38" s="57"/>
      <c r="I38" s="58">
        <v>36.65</v>
      </c>
      <c r="J38" s="57"/>
      <c r="K38" s="58"/>
      <c r="L38" s="57"/>
      <c r="M38" s="58"/>
      <c r="N38" s="57"/>
      <c r="O38" s="58"/>
      <c r="Q38" s="57"/>
      <c r="R38" s="58">
        <v>45.325560845427589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38108</v>
      </c>
      <c r="B39" s="57">
        <v>35.74</v>
      </c>
      <c r="C39" s="58">
        <v>34.729999999999997</v>
      </c>
      <c r="D39" s="57">
        <v>31.38</v>
      </c>
      <c r="E39" s="58">
        <v>37.130000000000003</v>
      </c>
      <c r="F39" s="57">
        <v>39.659999999999997</v>
      </c>
      <c r="G39" s="58">
        <v>35.74</v>
      </c>
      <c r="H39" s="57"/>
      <c r="I39" s="58">
        <v>37.15</v>
      </c>
      <c r="J39" s="57"/>
      <c r="K39" s="58"/>
      <c r="L39" s="57"/>
      <c r="M39" s="58"/>
      <c r="N39" s="57"/>
      <c r="O39" s="58"/>
      <c r="Q39" s="57"/>
      <c r="R39" s="58">
        <v>45.376825787870764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38139</v>
      </c>
      <c r="B40" s="57">
        <v>41.77</v>
      </c>
      <c r="C40" s="58">
        <v>36.229999999999997</v>
      </c>
      <c r="D40" s="57">
        <v>32.67</v>
      </c>
      <c r="E40" s="58">
        <v>42.18</v>
      </c>
      <c r="F40" s="57">
        <v>45.71</v>
      </c>
      <c r="G40" s="58">
        <v>41.77</v>
      </c>
      <c r="H40" s="57"/>
      <c r="I40" s="58">
        <v>42.19</v>
      </c>
      <c r="J40" s="57"/>
      <c r="K40" s="58"/>
      <c r="L40" s="57"/>
      <c r="M40" s="58"/>
      <c r="N40" s="57"/>
      <c r="O40" s="58"/>
      <c r="Q40" s="57"/>
      <c r="R40" s="58">
        <v>45.954830110999239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38169</v>
      </c>
      <c r="B41" s="57">
        <v>52.89</v>
      </c>
      <c r="C41" s="58">
        <v>50.6</v>
      </c>
      <c r="D41" s="57">
        <v>46.41</v>
      </c>
      <c r="E41" s="58">
        <v>52.77</v>
      </c>
      <c r="F41" s="57">
        <v>58.33</v>
      </c>
      <c r="G41" s="58">
        <v>52.89</v>
      </c>
      <c r="H41" s="57"/>
      <c r="I41" s="58">
        <v>52.79</v>
      </c>
      <c r="J41" s="57"/>
      <c r="K41" s="58"/>
      <c r="L41" s="57"/>
      <c r="M41" s="58"/>
      <c r="N41" s="57"/>
      <c r="O41" s="58"/>
      <c r="Q41" s="57"/>
      <c r="R41" s="58">
        <v>46.564516330189157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38200</v>
      </c>
      <c r="B42" s="57">
        <v>62.16</v>
      </c>
      <c r="C42" s="58">
        <v>56.61</v>
      </c>
      <c r="D42" s="57">
        <v>53.28</v>
      </c>
      <c r="E42" s="58">
        <v>61.35</v>
      </c>
      <c r="F42" s="57">
        <v>64.12</v>
      </c>
      <c r="G42" s="58">
        <v>62.16</v>
      </c>
      <c r="H42" s="57"/>
      <c r="I42" s="58">
        <v>61.37</v>
      </c>
      <c r="J42" s="57"/>
      <c r="K42" s="58"/>
      <c r="L42" s="57"/>
      <c r="M42" s="58"/>
      <c r="N42" s="57"/>
      <c r="O42" s="58"/>
      <c r="Q42" s="57"/>
      <c r="R42" s="58">
        <v>47.103522012370107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38231</v>
      </c>
      <c r="B43" s="57">
        <v>49.65</v>
      </c>
      <c r="C43" s="58">
        <v>47.17</v>
      </c>
      <c r="D43" s="57">
        <v>43.83</v>
      </c>
      <c r="E43" s="58">
        <v>56.29</v>
      </c>
      <c r="F43" s="57">
        <v>50.99</v>
      </c>
      <c r="G43" s="58">
        <v>49.65</v>
      </c>
      <c r="H43" s="57"/>
      <c r="I43" s="58">
        <v>51</v>
      </c>
      <c r="J43" s="57"/>
      <c r="K43" s="58"/>
      <c r="L43" s="57"/>
      <c r="M43" s="58"/>
      <c r="N43" s="57"/>
      <c r="O43" s="58"/>
      <c r="Q43" s="57"/>
      <c r="R43" s="58">
        <v>46.851575042576798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38261</v>
      </c>
      <c r="B44" s="57">
        <v>37.6</v>
      </c>
      <c r="C44" s="58">
        <v>43.52</v>
      </c>
      <c r="D44" s="57">
        <v>41.69</v>
      </c>
      <c r="E44" s="58">
        <v>39.619999999999997</v>
      </c>
      <c r="F44" s="57">
        <v>39.369999999999997</v>
      </c>
      <c r="G44" s="58">
        <v>37.6</v>
      </c>
      <c r="H44" s="57"/>
      <c r="I44" s="58">
        <v>39.380000000000003</v>
      </c>
      <c r="J44" s="57"/>
      <c r="K44" s="58"/>
      <c r="L44" s="57"/>
      <c r="M44" s="58"/>
      <c r="N44" s="57"/>
      <c r="O44" s="58"/>
      <c r="Q44" s="57"/>
      <c r="R44" s="58">
        <v>47.042042503510125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38292</v>
      </c>
      <c r="B45" s="57">
        <v>36.67</v>
      </c>
      <c r="C45" s="58">
        <v>40.31</v>
      </c>
      <c r="D45" s="57">
        <v>39.33</v>
      </c>
      <c r="E45" s="58">
        <v>41.63</v>
      </c>
      <c r="F45" s="57">
        <v>39.11</v>
      </c>
      <c r="G45" s="58">
        <v>36.67</v>
      </c>
      <c r="H45" s="57"/>
      <c r="I45" s="58">
        <v>39.119999999999997</v>
      </c>
      <c r="J45" s="57"/>
      <c r="K45" s="58"/>
      <c r="L45" s="57"/>
      <c r="M45" s="58"/>
      <c r="N45" s="57"/>
      <c r="O45" s="58"/>
      <c r="Q45" s="57"/>
      <c r="R45" s="58">
        <v>49.9745472930327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38322</v>
      </c>
      <c r="B46" s="57">
        <v>36.21</v>
      </c>
      <c r="C46" s="58">
        <v>41.38</v>
      </c>
      <c r="D46" s="57">
        <v>40.4</v>
      </c>
      <c r="E46" s="58">
        <v>43.64</v>
      </c>
      <c r="F46" s="57">
        <v>40.36</v>
      </c>
      <c r="G46" s="58">
        <v>36.21</v>
      </c>
      <c r="H46" s="57"/>
      <c r="I46" s="58">
        <v>40.369999999999997</v>
      </c>
      <c r="J46" s="57"/>
      <c r="K46" s="58"/>
      <c r="L46" s="57"/>
      <c r="M46" s="58"/>
      <c r="N46" s="57"/>
      <c r="O46" s="58"/>
      <c r="Q46" s="57"/>
      <c r="R46" s="58">
        <v>52.312733792171414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38353</v>
      </c>
      <c r="B47" s="57">
        <v>36.47</v>
      </c>
      <c r="C47" s="58">
        <v>43.19</v>
      </c>
      <c r="D47" s="57">
        <v>42.21</v>
      </c>
      <c r="E47" s="58">
        <v>43.08</v>
      </c>
      <c r="F47" s="57">
        <v>40.53</v>
      </c>
      <c r="G47" s="58">
        <v>36.47</v>
      </c>
      <c r="H47" s="57"/>
      <c r="I47" s="58">
        <v>40.56</v>
      </c>
      <c r="J47" s="57"/>
      <c r="K47" s="58"/>
      <c r="L47" s="57"/>
      <c r="M47" s="58"/>
      <c r="N47" s="57"/>
      <c r="O47" s="58"/>
      <c r="Q47" s="57"/>
      <c r="R47" s="58">
        <v>50.168820902177536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38384</v>
      </c>
      <c r="B48" s="57">
        <v>36.47</v>
      </c>
      <c r="C48" s="58">
        <v>41.91</v>
      </c>
      <c r="D48" s="57">
        <v>40.74</v>
      </c>
      <c r="E48" s="58">
        <v>41.03</v>
      </c>
      <c r="F48" s="57">
        <v>38.99</v>
      </c>
      <c r="G48" s="58">
        <v>36.47</v>
      </c>
      <c r="H48" s="57"/>
      <c r="I48" s="58">
        <v>39.020000000000003</v>
      </c>
      <c r="J48" s="57"/>
      <c r="K48" s="58"/>
      <c r="L48" s="57"/>
      <c r="M48" s="58"/>
      <c r="N48" s="57"/>
      <c r="O48" s="58"/>
      <c r="Q48" s="57"/>
      <c r="R48" s="58">
        <v>48.986606867934995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38412</v>
      </c>
      <c r="B49" s="57">
        <v>36.47</v>
      </c>
      <c r="C49" s="58">
        <v>40.99</v>
      </c>
      <c r="D49" s="57">
        <v>39.270000000000003</v>
      </c>
      <c r="E49" s="58">
        <v>38.979999999999997</v>
      </c>
      <c r="F49" s="57">
        <v>38.22</v>
      </c>
      <c r="G49" s="58">
        <v>36.47</v>
      </c>
      <c r="H49" s="57"/>
      <c r="I49" s="58">
        <v>38.24</v>
      </c>
      <c r="J49" s="57"/>
      <c r="K49" s="58"/>
      <c r="L49" s="57"/>
      <c r="M49" s="58"/>
      <c r="N49" s="57"/>
      <c r="O49" s="58"/>
      <c r="Q49" s="57"/>
      <c r="R49" s="58">
        <v>47.098118529073872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38443</v>
      </c>
      <c r="B50" s="57">
        <v>35.07</v>
      </c>
      <c r="C50" s="58">
        <v>38.79</v>
      </c>
      <c r="D50" s="57">
        <v>35.590000000000003</v>
      </c>
      <c r="E50" s="58">
        <v>36.93</v>
      </c>
      <c r="F50" s="57">
        <v>39.22</v>
      </c>
      <c r="G50" s="58">
        <v>35.07</v>
      </c>
      <c r="H50" s="57"/>
      <c r="I50" s="58">
        <v>36.950000000000003</v>
      </c>
      <c r="J50" s="57"/>
      <c r="K50" s="58"/>
      <c r="L50" s="57"/>
      <c r="M50" s="58"/>
      <c r="N50" s="57"/>
      <c r="O50" s="58"/>
      <c r="Q50" s="57"/>
      <c r="R50" s="58">
        <v>44.172516315139738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38473</v>
      </c>
      <c r="B51" s="57">
        <v>36</v>
      </c>
      <c r="C51" s="58">
        <v>36.22</v>
      </c>
      <c r="D51" s="57">
        <v>33.020000000000003</v>
      </c>
      <c r="E51" s="58">
        <v>37.43</v>
      </c>
      <c r="F51" s="57">
        <v>39.979999999999997</v>
      </c>
      <c r="G51" s="58">
        <v>36</v>
      </c>
      <c r="H51" s="57"/>
      <c r="I51" s="58">
        <v>37.450000000000003</v>
      </c>
      <c r="J51" s="57"/>
      <c r="K51" s="58"/>
      <c r="L51" s="57"/>
      <c r="M51" s="58"/>
      <c r="N51" s="57"/>
      <c r="O51" s="58"/>
      <c r="Q51" s="57"/>
      <c r="R51" s="58">
        <v>44.221440333170563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38504</v>
      </c>
      <c r="B52" s="57">
        <v>42.07</v>
      </c>
      <c r="C52" s="58">
        <v>37.51</v>
      </c>
      <c r="D52" s="57">
        <v>34.119999999999997</v>
      </c>
      <c r="E52" s="58">
        <v>42.51</v>
      </c>
      <c r="F52" s="57">
        <v>46.07</v>
      </c>
      <c r="G52" s="58">
        <v>42.07</v>
      </c>
      <c r="H52" s="57"/>
      <c r="I52" s="58">
        <v>42.53</v>
      </c>
      <c r="J52" s="57"/>
      <c r="K52" s="58"/>
      <c r="L52" s="57"/>
      <c r="M52" s="58"/>
      <c r="N52" s="57"/>
      <c r="O52" s="58"/>
      <c r="Q52" s="57"/>
      <c r="R52" s="58">
        <v>44.769409789539203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38534</v>
      </c>
      <c r="B53" s="57">
        <v>53.27</v>
      </c>
      <c r="C53" s="58">
        <v>49.83</v>
      </c>
      <c r="D53" s="57">
        <v>45.9</v>
      </c>
      <c r="E53" s="58">
        <v>53.18</v>
      </c>
      <c r="F53" s="57">
        <v>58.78</v>
      </c>
      <c r="G53" s="58">
        <v>53.27</v>
      </c>
      <c r="H53" s="57"/>
      <c r="I53" s="58">
        <v>53.21</v>
      </c>
      <c r="J53" s="57"/>
      <c r="K53" s="58"/>
      <c r="L53" s="57"/>
      <c r="M53" s="58"/>
      <c r="N53" s="57"/>
      <c r="O53" s="58"/>
      <c r="Q53" s="57"/>
      <c r="R53" s="58">
        <v>45.347890983312773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38565</v>
      </c>
      <c r="B54" s="57">
        <v>62.61</v>
      </c>
      <c r="C54" s="58">
        <v>54.98</v>
      </c>
      <c r="D54" s="57">
        <v>51.79</v>
      </c>
      <c r="E54" s="58">
        <v>61.82</v>
      </c>
      <c r="F54" s="57">
        <v>64.62</v>
      </c>
      <c r="G54" s="58">
        <v>62.61</v>
      </c>
      <c r="H54" s="57"/>
      <c r="I54" s="58">
        <v>61.85</v>
      </c>
      <c r="J54" s="57"/>
      <c r="K54" s="58"/>
      <c r="L54" s="57"/>
      <c r="M54" s="58"/>
      <c r="N54" s="57"/>
      <c r="O54" s="58"/>
      <c r="Q54" s="57"/>
      <c r="R54" s="58">
        <v>45.859599662101061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38596</v>
      </c>
      <c r="B55" s="57">
        <v>50.01</v>
      </c>
      <c r="C55" s="58">
        <v>46.89</v>
      </c>
      <c r="D55" s="57">
        <v>43.7</v>
      </c>
      <c r="E55" s="58">
        <v>56.71</v>
      </c>
      <c r="F55" s="57">
        <v>51.37</v>
      </c>
      <c r="G55" s="58">
        <v>50.01</v>
      </c>
      <c r="H55" s="57"/>
      <c r="I55" s="58">
        <v>51.4</v>
      </c>
      <c r="J55" s="57"/>
      <c r="K55" s="58"/>
      <c r="L55" s="57"/>
      <c r="M55" s="58"/>
      <c r="N55" s="57"/>
      <c r="O55" s="58"/>
      <c r="Q55" s="57"/>
      <c r="R55" s="58">
        <v>45.622331166130529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38626</v>
      </c>
      <c r="B56" s="57">
        <v>37.869999999999997</v>
      </c>
      <c r="C56" s="58">
        <v>43.77</v>
      </c>
      <c r="D56" s="57">
        <v>41.86</v>
      </c>
      <c r="E56" s="58">
        <v>39.92</v>
      </c>
      <c r="F56" s="57">
        <v>39.659999999999997</v>
      </c>
      <c r="G56" s="58">
        <v>37.869999999999997</v>
      </c>
      <c r="H56" s="57"/>
      <c r="I56" s="58">
        <v>39.68</v>
      </c>
      <c r="J56" s="57"/>
      <c r="K56" s="58"/>
      <c r="L56" s="57"/>
      <c r="M56" s="58"/>
      <c r="N56" s="57"/>
      <c r="O56" s="58"/>
      <c r="Q56" s="57"/>
      <c r="R56" s="58">
        <v>45.803171901354418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38657</v>
      </c>
      <c r="B57" s="57">
        <v>36.94</v>
      </c>
      <c r="C57" s="58">
        <v>41.02</v>
      </c>
      <c r="D57" s="57">
        <v>39.83</v>
      </c>
      <c r="E57" s="58">
        <v>41.94</v>
      </c>
      <c r="F57" s="57">
        <v>39.4</v>
      </c>
      <c r="G57" s="58">
        <v>36.94</v>
      </c>
      <c r="H57" s="57"/>
      <c r="I57" s="58">
        <v>39.42</v>
      </c>
      <c r="J57" s="57"/>
      <c r="K57" s="58"/>
      <c r="L57" s="57"/>
      <c r="M57" s="58"/>
      <c r="N57" s="57"/>
      <c r="O57" s="58"/>
      <c r="Q57" s="57"/>
      <c r="R57" s="58">
        <v>48.443562414020825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38687</v>
      </c>
      <c r="B58" s="57">
        <v>36.47</v>
      </c>
      <c r="C58" s="58">
        <v>41.94</v>
      </c>
      <c r="D58" s="57">
        <v>40.76</v>
      </c>
      <c r="E58" s="58">
        <v>43.96</v>
      </c>
      <c r="F58" s="57">
        <v>40.659999999999997</v>
      </c>
      <c r="G58" s="58">
        <v>36.47</v>
      </c>
      <c r="H58" s="57"/>
      <c r="I58" s="58">
        <v>40.68</v>
      </c>
      <c r="J58" s="57"/>
      <c r="K58" s="58"/>
      <c r="L58" s="57"/>
      <c r="M58" s="58"/>
      <c r="N58" s="57"/>
      <c r="O58" s="58"/>
      <c r="Q58" s="57"/>
      <c r="R58" s="58">
        <v>50.668458701568035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38718</v>
      </c>
      <c r="B59" s="57">
        <v>36.729999999999997</v>
      </c>
      <c r="C59" s="58">
        <v>43.66</v>
      </c>
      <c r="D59" s="57">
        <v>42.47</v>
      </c>
      <c r="E59" s="58">
        <v>43.37</v>
      </c>
      <c r="F59" s="57">
        <v>40.799999999999997</v>
      </c>
      <c r="G59" s="58">
        <v>36.729999999999997</v>
      </c>
      <c r="H59" s="57"/>
      <c r="I59" s="58">
        <v>40.840000000000003</v>
      </c>
      <c r="J59" s="57"/>
      <c r="K59" s="58"/>
      <c r="L59" s="57"/>
      <c r="M59" s="58"/>
      <c r="N59" s="57"/>
      <c r="O59" s="58"/>
      <c r="Q59" s="57"/>
      <c r="R59" s="58">
        <v>44.30889692084201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38749</v>
      </c>
      <c r="B60" s="57">
        <v>36.729999999999997</v>
      </c>
      <c r="C60" s="58">
        <v>42.5</v>
      </c>
      <c r="D60" s="57">
        <v>41.14</v>
      </c>
      <c r="E60" s="58">
        <v>41.31</v>
      </c>
      <c r="F60" s="57">
        <v>39.25</v>
      </c>
      <c r="G60" s="58">
        <v>36.729999999999997</v>
      </c>
      <c r="H60" s="57"/>
      <c r="I60" s="58">
        <v>39.29</v>
      </c>
      <c r="J60" s="57"/>
      <c r="K60" s="58"/>
      <c r="L60" s="57"/>
      <c r="M60" s="58"/>
      <c r="N60" s="57"/>
      <c r="O60" s="58"/>
      <c r="Q60" s="57"/>
      <c r="R60" s="58">
        <v>43.313082880403002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38777</v>
      </c>
      <c r="B61" s="57">
        <v>36.729999999999997</v>
      </c>
      <c r="C61" s="58">
        <v>41.67</v>
      </c>
      <c r="D61" s="57">
        <v>39.799999999999997</v>
      </c>
      <c r="E61" s="58">
        <v>39.24</v>
      </c>
      <c r="F61" s="57">
        <v>38.47</v>
      </c>
      <c r="G61" s="58">
        <v>36.729999999999997</v>
      </c>
      <c r="H61" s="57"/>
      <c r="I61" s="58">
        <v>38.5</v>
      </c>
      <c r="J61" s="57"/>
      <c r="K61" s="58"/>
      <c r="L61" s="57"/>
      <c r="M61" s="58"/>
      <c r="N61" s="57"/>
      <c r="O61" s="58"/>
      <c r="Q61" s="57"/>
      <c r="R61" s="58">
        <v>41.703640063888749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38808</v>
      </c>
      <c r="B62" s="57">
        <v>35.32</v>
      </c>
      <c r="C62" s="58">
        <v>39.67</v>
      </c>
      <c r="D62" s="57">
        <v>36.46</v>
      </c>
      <c r="E62" s="58">
        <v>37.18</v>
      </c>
      <c r="F62" s="57">
        <v>39.49</v>
      </c>
      <c r="G62" s="58">
        <v>35.32</v>
      </c>
      <c r="H62" s="57"/>
      <c r="I62" s="58">
        <v>37.21</v>
      </c>
      <c r="J62" s="57"/>
      <c r="K62" s="58"/>
      <c r="L62" s="57"/>
      <c r="M62" s="58"/>
      <c r="N62" s="57"/>
      <c r="O62" s="58"/>
      <c r="Q62" s="57"/>
      <c r="R62" s="58">
        <v>39.194140360708211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38838</v>
      </c>
      <c r="B63" s="57">
        <v>36.26</v>
      </c>
      <c r="C63" s="58">
        <v>37.33</v>
      </c>
      <c r="D63" s="57">
        <v>34.119999999999997</v>
      </c>
      <c r="E63" s="58">
        <v>37.68</v>
      </c>
      <c r="F63" s="57">
        <v>40.24</v>
      </c>
      <c r="G63" s="58">
        <v>36.26</v>
      </c>
      <c r="H63" s="57"/>
      <c r="I63" s="58">
        <v>37.71</v>
      </c>
      <c r="J63" s="57"/>
      <c r="K63" s="58"/>
      <c r="L63" s="57"/>
      <c r="M63" s="58"/>
      <c r="N63" s="57"/>
      <c r="O63" s="58"/>
      <c r="Q63" s="57"/>
      <c r="R63" s="58">
        <v>39.254506818483243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38869</v>
      </c>
      <c r="B64" s="57">
        <v>42.38</v>
      </c>
      <c r="C64" s="58">
        <v>38.51</v>
      </c>
      <c r="D64" s="57">
        <v>35.119999999999997</v>
      </c>
      <c r="E64" s="58">
        <v>42.79</v>
      </c>
      <c r="F64" s="57">
        <v>46.38</v>
      </c>
      <c r="G64" s="58">
        <v>42.38</v>
      </c>
      <c r="H64" s="57"/>
      <c r="I64" s="58">
        <v>42.83</v>
      </c>
      <c r="J64" s="57"/>
      <c r="K64" s="58"/>
      <c r="L64" s="57"/>
      <c r="M64" s="58"/>
      <c r="N64" s="57"/>
      <c r="O64" s="58"/>
      <c r="Q64" s="57"/>
      <c r="R64" s="58">
        <v>39.748562193991006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38899</v>
      </c>
      <c r="B65" s="57">
        <v>53.66</v>
      </c>
      <c r="C65" s="58">
        <v>49.73</v>
      </c>
      <c r="D65" s="57">
        <v>45.83</v>
      </c>
      <c r="E65" s="58">
        <v>53.54</v>
      </c>
      <c r="F65" s="57">
        <v>59.18</v>
      </c>
      <c r="G65" s="58">
        <v>53.66</v>
      </c>
      <c r="H65" s="57"/>
      <c r="I65" s="58">
        <v>53.58</v>
      </c>
      <c r="J65" s="57"/>
      <c r="K65" s="58"/>
      <c r="L65" s="57"/>
      <c r="M65" s="58"/>
      <c r="N65" s="57"/>
      <c r="O65" s="58"/>
      <c r="Q65" s="57"/>
      <c r="R65" s="58">
        <v>40.267090878033834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38930</v>
      </c>
      <c r="B66" s="57">
        <v>63.06</v>
      </c>
      <c r="C66" s="58">
        <v>54.42</v>
      </c>
      <c r="D66" s="57">
        <v>51.18</v>
      </c>
      <c r="E66" s="58">
        <v>62.23</v>
      </c>
      <c r="F66" s="57">
        <v>65.05</v>
      </c>
      <c r="G66" s="58">
        <v>63.06</v>
      </c>
      <c r="H66" s="57"/>
      <c r="I66" s="58">
        <v>62.28</v>
      </c>
      <c r="J66" s="57"/>
      <c r="K66" s="58"/>
      <c r="L66" s="57"/>
      <c r="M66" s="58"/>
      <c r="N66" s="57"/>
      <c r="O66" s="58"/>
      <c r="Q66" s="57"/>
      <c r="R66" s="58">
        <v>40.726851377292157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38961</v>
      </c>
      <c r="B67" s="57">
        <v>50.37</v>
      </c>
      <c r="C67" s="58">
        <v>47.07</v>
      </c>
      <c r="D67" s="57">
        <v>43.83</v>
      </c>
      <c r="E67" s="58">
        <v>57.09</v>
      </c>
      <c r="F67" s="57">
        <v>51.72</v>
      </c>
      <c r="G67" s="58">
        <v>50.37</v>
      </c>
      <c r="H67" s="57"/>
      <c r="I67" s="58">
        <v>51.76</v>
      </c>
      <c r="J67" s="57"/>
      <c r="K67" s="58"/>
      <c r="L67" s="57"/>
      <c r="M67" s="58"/>
      <c r="N67" s="57"/>
      <c r="O67" s="58"/>
      <c r="Q67" s="57"/>
      <c r="R67" s="58">
        <v>40.537758340394561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38991</v>
      </c>
      <c r="B68" s="57">
        <v>38.15</v>
      </c>
      <c r="C68" s="58">
        <v>44.23</v>
      </c>
      <c r="D68" s="57">
        <v>42.16</v>
      </c>
      <c r="E68" s="58">
        <v>40.18</v>
      </c>
      <c r="F68" s="57">
        <v>39.93</v>
      </c>
      <c r="G68" s="58">
        <v>38.15</v>
      </c>
      <c r="H68" s="57"/>
      <c r="I68" s="58">
        <v>39.96</v>
      </c>
      <c r="J68" s="57"/>
      <c r="K68" s="58"/>
      <c r="L68" s="57"/>
      <c r="M68" s="58"/>
      <c r="N68" s="57"/>
      <c r="O68" s="58"/>
      <c r="Q68" s="57"/>
      <c r="R68" s="58">
        <v>40.709672585320227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39022</v>
      </c>
      <c r="B69" s="57">
        <v>37.21</v>
      </c>
      <c r="C69" s="58">
        <v>41.72</v>
      </c>
      <c r="D69" s="57">
        <v>40.32</v>
      </c>
      <c r="E69" s="58">
        <v>42.22</v>
      </c>
      <c r="F69" s="57">
        <v>39.659999999999997</v>
      </c>
      <c r="G69" s="58">
        <v>37.21</v>
      </c>
      <c r="H69" s="57"/>
      <c r="I69" s="58">
        <v>39.69</v>
      </c>
      <c r="J69" s="57"/>
      <c r="K69" s="58"/>
      <c r="L69" s="57"/>
      <c r="M69" s="58"/>
      <c r="N69" s="57"/>
      <c r="O69" s="58"/>
      <c r="Q69" s="57"/>
      <c r="R69" s="58">
        <v>42.954025549272203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39052</v>
      </c>
      <c r="B70" s="57">
        <v>36.74</v>
      </c>
      <c r="C70" s="58">
        <v>42.57</v>
      </c>
      <c r="D70" s="57">
        <v>41.16</v>
      </c>
      <c r="E70" s="58">
        <v>44.25</v>
      </c>
      <c r="F70" s="57">
        <v>40.93</v>
      </c>
      <c r="G70" s="58">
        <v>36.74</v>
      </c>
      <c r="H70" s="57"/>
      <c r="I70" s="58">
        <v>40.96</v>
      </c>
      <c r="J70" s="57"/>
      <c r="K70" s="58"/>
      <c r="L70" s="57"/>
      <c r="M70" s="58"/>
      <c r="N70" s="57"/>
      <c r="O70" s="58"/>
      <c r="Q70" s="57"/>
      <c r="R70" s="58">
        <v>44.890058510091599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39083</v>
      </c>
      <c r="B71" s="57">
        <v>37</v>
      </c>
      <c r="C71" s="58">
        <v>44.4</v>
      </c>
      <c r="D71" s="57">
        <v>42.74</v>
      </c>
      <c r="E71" s="58">
        <v>43.68</v>
      </c>
      <c r="F71" s="57">
        <v>41.1</v>
      </c>
      <c r="G71" s="58">
        <v>37</v>
      </c>
      <c r="H71" s="57"/>
      <c r="I71" s="58">
        <v>41.14</v>
      </c>
      <c r="J71" s="57"/>
      <c r="K71" s="58"/>
      <c r="L71" s="57"/>
      <c r="M71" s="58"/>
      <c r="N71" s="57"/>
      <c r="O71" s="58"/>
      <c r="Q71" s="57"/>
      <c r="R71" s="58">
        <v>45.398077286645687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39114</v>
      </c>
      <c r="B72" s="57">
        <v>37</v>
      </c>
      <c r="C72" s="58">
        <v>43.34</v>
      </c>
      <c r="D72" s="57">
        <v>41.53</v>
      </c>
      <c r="E72" s="58">
        <v>41.6</v>
      </c>
      <c r="F72" s="57">
        <v>39.53</v>
      </c>
      <c r="G72" s="58">
        <v>37</v>
      </c>
      <c r="H72" s="57"/>
      <c r="I72" s="58">
        <v>39.57</v>
      </c>
      <c r="J72" s="57"/>
      <c r="K72" s="58"/>
      <c r="L72" s="57"/>
      <c r="M72" s="58"/>
      <c r="N72" s="57"/>
      <c r="O72" s="58"/>
      <c r="Q72" s="57"/>
      <c r="R72" s="58">
        <v>44.382497493327854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39142</v>
      </c>
      <c r="B73" s="57">
        <v>37</v>
      </c>
      <c r="C73" s="58">
        <v>42.58</v>
      </c>
      <c r="D73" s="57">
        <v>40.32</v>
      </c>
      <c r="E73" s="58">
        <v>39.51</v>
      </c>
      <c r="F73" s="57">
        <v>38.74</v>
      </c>
      <c r="G73" s="58">
        <v>37</v>
      </c>
      <c r="H73" s="57"/>
      <c r="I73" s="58">
        <v>38.78</v>
      </c>
      <c r="J73" s="57"/>
      <c r="K73" s="58"/>
      <c r="L73" s="57"/>
      <c r="M73" s="58"/>
      <c r="N73" s="57"/>
      <c r="O73" s="58"/>
      <c r="Q73" s="57"/>
      <c r="R73" s="58">
        <v>42.753239289068119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39173</v>
      </c>
      <c r="B74" s="57">
        <v>35.58</v>
      </c>
      <c r="C74" s="58">
        <v>40.75</v>
      </c>
      <c r="D74" s="57">
        <v>37.28</v>
      </c>
      <c r="E74" s="58">
        <v>37.43</v>
      </c>
      <c r="F74" s="57">
        <v>39.76</v>
      </c>
      <c r="G74" s="58">
        <v>35.58</v>
      </c>
      <c r="H74" s="57"/>
      <c r="I74" s="58">
        <v>37.47</v>
      </c>
      <c r="J74" s="57"/>
      <c r="K74" s="58"/>
      <c r="L74" s="57"/>
      <c r="M74" s="58"/>
      <c r="N74" s="57"/>
      <c r="O74" s="58"/>
      <c r="Q74" s="57"/>
      <c r="R74" s="58">
        <v>40.220741696560275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39203</v>
      </c>
      <c r="B75" s="57">
        <v>36.520000000000003</v>
      </c>
      <c r="C75" s="58">
        <v>38.61</v>
      </c>
      <c r="D75" s="57">
        <v>35.159999999999997</v>
      </c>
      <c r="E75" s="58">
        <v>37.93</v>
      </c>
      <c r="F75" s="57">
        <v>40.51</v>
      </c>
      <c r="G75" s="58">
        <v>36.520000000000003</v>
      </c>
      <c r="H75" s="57"/>
      <c r="I75" s="58">
        <v>37.97</v>
      </c>
      <c r="J75" s="57"/>
      <c r="K75" s="58"/>
      <c r="L75" s="57"/>
      <c r="M75" s="58"/>
      <c r="N75" s="57"/>
      <c r="O75" s="58"/>
      <c r="Q75" s="57"/>
      <c r="R75" s="58">
        <v>40.26511552098998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39234</v>
      </c>
      <c r="B76" s="57">
        <v>42.68</v>
      </c>
      <c r="C76" s="58">
        <v>39.69</v>
      </c>
      <c r="D76" s="57">
        <v>36.07</v>
      </c>
      <c r="E76" s="58">
        <v>43.08</v>
      </c>
      <c r="F76" s="57">
        <v>46.69</v>
      </c>
      <c r="G76" s="58">
        <v>42.68</v>
      </c>
      <c r="H76" s="57"/>
      <c r="I76" s="58">
        <v>43.12</v>
      </c>
      <c r="J76" s="57"/>
      <c r="K76" s="58"/>
      <c r="L76" s="57"/>
      <c r="M76" s="58"/>
      <c r="N76" s="57"/>
      <c r="O76" s="58"/>
      <c r="Q76" s="57"/>
      <c r="R76" s="58">
        <v>40.742601358046791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39264</v>
      </c>
      <c r="B77" s="57">
        <v>54.04</v>
      </c>
      <c r="C77" s="58">
        <v>49.96</v>
      </c>
      <c r="D77" s="57">
        <v>45.8</v>
      </c>
      <c r="E77" s="58">
        <v>53.89</v>
      </c>
      <c r="F77" s="57">
        <v>59.56</v>
      </c>
      <c r="G77" s="58">
        <v>54.04</v>
      </c>
      <c r="H77" s="57"/>
      <c r="I77" s="58">
        <v>53.94</v>
      </c>
      <c r="J77" s="57"/>
      <c r="K77" s="58"/>
      <c r="L77" s="57"/>
      <c r="M77" s="58"/>
      <c r="N77" s="57"/>
      <c r="O77" s="58"/>
      <c r="Q77" s="57"/>
      <c r="R77" s="58">
        <v>41.244078414017871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39295</v>
      </c>
      <c r="B78" s="57">
        <v>63.51</v>
      </c>
      <c r="C78" s="58">
        <v>54.26</v>
      </c>
      <c r="D78" s="57">
        <v>50.67</v>
      </c>
      <c r="E78" s="58">
        <v>62.63</v>
      </c>
      <c r="F78" s="57">
        <v>65.47</v>
      </c>
      <c r="G78" s="58">
        <v>63.51</v>
      </c>
      <c r="H78" s="57"/>
      <c r="I78" s="58">
        <v>62.69</v>
      </c>
      <c r="J78" s="57"/>
      <c r="K78" s="58"/>
      <c r="L78" s="57"/>
      <c r="M78" s="58"/>
      <c r="N78" s="57"/>
      <c r="O78" s="58"/>
      <c r="Q78" s="57"/>
      <c r="R78" s="58">
        <v>41.685013330549609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39326</v>
      </c>
      <c r="B79" s="57">
        <v>50.73</v>
      </c>
      <c r="C79" s="58">
        <v>47.52</v>
      </c>
      <c r="D79" s="57">
        <v>43.99</v>
      </c>
      <c r="E79" s="58">
        <v>57.46</v>
      </c>
      <c r="F79" s="57">
        <v>52.05</v>
      </c>
      <c r="G79" s="58">
        <v>50.73</v>
      </c>
      <c r="H79" s="57"/>
      <c r="I79" s="58">
        <v>52.1</v>
      </c>
      <c r="J79" s="57"/>
      <c r="K79" s="58"/>
      <c r="L79" s="57"/>
      <c r="M79" s="58"/>
      <c r="N79" s="57"/>
      <c r="O79" s="58"/>
      <c r="Q79" s="57"/>
      <c r="R79" s="58">
        <v>41.475878990522148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39356</v>
      </c>
      <c r="B80" s="57">
        <v>38.42</v>
      </c>
      <c r="C80" s="58">
        <v>44.93</v>
      </c>
      <c r="D80" s="57">
        <v>42.47</v>
      </c>
      <c r="E80" s="58">
        <v>40.44</v>
      </c>
      <c r="F80" s="57">
        <v>40.18</v>
      </c>
      <c r="G80" s="58">
        <v>38.42</v>
      </c>
      <c r="H80" s="57"/>
      <c r="I80" s="58">
        <v>40.22</v>
      </c>
      <c r="J80" s="57"/>
      <c r="K80" s="58"/>
      <c r="L80" s="57"/>
      <c r="M80" s="58"/>
      <c r="N80" s="57"/>
      <c r="O80" s="58"/>
      <c r="Q80" s="57"/>
      <c r="R80" s="58">
        <v>41.627802544204563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39387</v>
      </c>
      <c r="B81" s="57">
        <v>37.47</v>
      </c>
      <c r="C81" s="58">
        <v>42.63</v>
      </c>
      <c r="D81" s="57">
        <v>40.799999999999997</v>
      </c>
      <c r="E81" s="58">
        <v>42.48</v>
      </c>
      <c r="F81" s="57">
        <v>39.9</v>
      </c>
      <c r="G81" s="58">
        <v>37.47</v>
      </c>
      <c r="H81" s="57"/>
      <c r="I81" s="58">
        <v>39.94</v>
      </c>
      <c r="J81" s="57"/>
      <c r="K81" s="58"/>
      <c r="L81" s="57"/>
      <c r="M81" s="58"/>
      <c r="N81" s="57"/>
      <c r="O81" s="58"/>
      <c r="Q81" s="57"/>
      <c r="R81" s="58">
        <v>43.969151019396371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39417</v>
      </c>
      <c r="B82" s="57">
        <v>37</v>
      </c>
      <c r="C82" s="58">
        <v>43.41</v>
      </c>
      <c r="D82" s="57">
        <v>41.57</v>
      </c>
      <c r="E82" s="58">
        <v>44.52</v>
      </c>
      <c r="F82" s="57">
        <v>41.18</v>
      </c>
      <c r="G82" s="58">
        <v>37</v>
      </c>
      <c r="H82" s="57"/>
      <c r="I82" s="58">
        <v>41.21</v>
      </c>
      <c r="J82" s="57"/>
      <c r="K82" s="58"/>
      <c r="L82" s="57"/>
      <c r="M82" s="58"/>
      <c r="N82" s="57"/>
      <c r="O82" s="58"/>
      <c r="Q82" s="57"/>
      <c r="R82" s="58">
        <v>45.88894280108358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39448</v>
      </c>
      <c r="B83" s="57">
        <v>37.26</v>
      </c>
      <c r="C83" s="58">
        <v>45.14</v>
      </c>
      <c r="D83" s="57">
        <v>43.16</v>
      </c>
      <c r="E83" s="58">
        <v>43.94</v>
      </c>
      <c r="F83" s="57">
        <v>41.34</v>
      </c>
      <c r="G83" s="58">
        <v>37.26</v>
      </c>
      <c r="H83" s="57"/>
      <c r="I83" s="58">
        <v>41.39</v>
      </c>
      <c r="J83" s="57"/>
      <c r="K83" s="58"/>
      <c r="L83" s="57"/>
      <c r="M83" s="58"/>
      <c r="N83" s="57"/>
      <c r="O83" s="58"/>
      <c r="Q83" s="57"/>
      <c r="R83" s="58">
        <v>46.424671830595422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39479</v>
      </c>
      <c r="B84" s="57">
        <v>37.26</v>
      </c>
      <c r="C84" s="58">
        <v>44.14</v>
      </c>
      <c r="D84" s="57">
        <v>42.03</v>
      </c>
      <c r="E84" s="58">
        <v>41.84</v>
      </c>
      <c r="F84" s="57">
        <v>39.76</v>
      </c>
      <c r="G84" s="58">
        <v>37.26</v>
      </c>
      <c r="H84" s="57"/>
      <c r="I84" s="58">
        <v>39.81</v>
      </c>
      <c r="J84" s="57"/>
      <c r="K84" s="58"/>
      <c r="L84" s="57"/>
      <c r="M84" s="58"/>
      <c r="N84" s="57"/>
      <c r="O84" s="58"/>
      <c r="Q84" s="57"/>
      <c r="R84" s="58">
        <v>45.408621241205289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39508</v>
      </c>
      <c r="B85" s="57">
        <v>37.26</v>
      </c>
      <c r="C85" s="58">
        <v>43.44</v>
      </c>
      <c r="D85" s="57">
        <v>40.9</v>
      </c>
      <c r="E85" s="58">
        <v>39.74</v>
      </c>
      <c r="F85" s="57">
        <v>38.96</v>
      </c>
      <c r="G85" s="58">
        <v>37.26</v>
      </c>
      <c r="H85" s="57"/>
      <c r="I85" s="58">
        <v>39.01</v>
      </c>
      <c r="J85" s="57"/>
      <c r="K85" s="58"/>
      <c r="L85" s="57"/>
      <c r="M85" s="58"/>
      <c r="N85" s="57"/>
      <c r="O85" s="58"/>
      <c r="Q85" s="57"/>
      <c r="R85" s="58">
        <v>43.779742812870623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39539</v>
      </c>
      <c r="B86" s="57">
        <v>35.83</v>
      </c>
      <c r="C86" s="58">
        <v>41.72</v>
      </c>
      <c r="D86" s="57">
        <v>38.07</v>
      </c>
      <c r="E86" s="58">
        <v>37.65</v>
      </c>
      <c r="F86" s="57">
        <v>39.979999999999997</v>
      </c>
      <c r="G86" s="58">
        <v>35.83</v>
      </c>
      <c r="H86" s="57"/>
      <c r="I86" s="58">
        <v>37.69</v>
      </c>
      <c r="J86" s="57"/>
      <c r="K86" s="58"/>
      <c r="L86" s="57"/>
      <c r="M86" s="58"/>
      <c r="N86" s="57"/>
      <c r="O86" s="58"/>
      <c r="Q86" s="57"/>
      <c r="R86" s="58">
        <v>41.128725752310991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39569</v>
      </c>
      <c r="B87" s="57">
        <v>36.78</v>
      </c>
      <c r="C87" s="58">
        <v>39.729999999999997</v>
      </c>
      <c r="D87" s="57">
        <v>36.1</v>
      </c>
      <c r="E87" s="58">
        <v>38.15</v>
      </c>
      <c r="F87" s="57">
        <v>40.74</v>
      </c>
      <c r="G87" s="58">
        <v>36.78</v>
      </c>
      <c r="H87" s="57"/>
      <c r="I87" s="58">
        <v>38.19</v>
      </c>
      <c r="J87" s="57"/>
      <c r="K87" s="58"/>
      <c r="L87" s="57"/>
      <c r="M87" s="58"/>
      <c r="N87" s="57"/>
      <c r="O87" s="58"/>
      <c r="Q87" s="57"/>
      <c r="R87" s="58">
        <v>41.171518590965299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39600</v>
      </c>
      <c r="B88" s="57">
        <v>42.98</v>
      </c>
      <c r="C88" s="58">
        <v>40.74</v>
      </c>
      <c r="D88" s="57">
        <v>36.950000000000003</v>
      </c>
      <c r="E88" s="58">
        <v>43.32</v>
      </c>
      <c r="F88" s="57">
        <v>46.95</v>
      </c>
      <c r="G88" s="58">
        <v>42.98</v>
      </c>
      <c r="H88" s="57"/>
      <c r="I88" s="58">
        <v>43.37</v>
      </c>
      <c r="J88" s="57"/>
      <c r="K88" s="58"/>
      <c r="L88" s="57"/>
      <c r="M88" s="58"/>
      <c r="N88" s="57"/>
      <c r="O88" s="58"/>
      <c r="Q88" s="57"/>
      <c r="R88" s="58">
        <v>41.646755606175645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39630</v>
      </c>
      <c r="B89" s="57">
        <v>54.43</v>
      </c>
      <c r="C89" s="58">
        <v>50.35</v>
      </c>
      <c r="D89" s="57">
        <v>46.01</v>
      </c>
      <c r="E89" s="58">
        <v>54.18</v>
      </c>
      <c r="F89" s="57">
        <v>59.89</v>
      </c>
      <c r="G89" s="58">
        <v>54.43</v>
      </c>
      <c r="H89" s="57"/>
      <c r="I89" s="58">
        <v>54.25</v>
      </c>
      <c r="J89" s="57"/>
      <c r="K89" s="58"/>
      <c r="L89" s="57"/>
      <c r="M89" s="58"/>
      <c r="N89" s="57"/>
      <c r="O89" s="58"/>
      <c r="Q89" s="57"/>
      <c r="R89" s="58">
        <v>42.145964417439849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39661</v>
      </c>
      <c r="B90" s="57">
        <v>63.96</v>
      </c>
      <c r="C90" s="58">
        <v>54.38</v>
      </c>
      <c r="D90" s="57">
        <v>50.54</v>
      </c>
      <c r="E90" s="58">
        <v>62.97</v>
      </c>
      <c r="F90" s="57">
        <v>65.819999999999993</v>
      </c>
      <c r="G90" s="58">
        <v>63.96</v>
      </c>
      <c r="H90" s="57"/>
      <c r="I90" s="58">
        <v>63.04</v>
      </c>
      <c r="J90" s="57"/>
      <c r="K90" s="58"/>
      <c r="L90" s="57"/>
      <c r="M90" s="58"/>
      <c r="N90" s="57"/>
      <c r="O90" s="58"/>
      <c r="Q90" s="57"/>
      <c r="R90" s="58">
        <v>42.584631014712954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39692</v>
      </c>
      <c r="B91" s="57">
        <v>51.09</v>
      </c>
      <c r="C91" s="58">
        <v>48.08</v>
      </c>
      <c r="D91" s="57">
        <v>44.32</v>
      </c>
      <c r="E91" s="58">
        <v>57.76</v>
      </c>
      <c r="F91" s="57">
        <v>52.32</v>
      </c>
      <c r="G91" s="58">
        <v>51.09</v>
      </c>
      <c r="H91" s="57"/>
      <c r="I91" s="58">
        <v>52.38</v>
      </c>
      <c r="J91" s="57"/>
      <c r="K91" s="58"/>
      <c r="L91" s="57"/>
      <c r="M91" s="58"/>
      <c r="N91" s="57"/>
      <c r="O91" s="58"/>
      <c r="Q91" s="57"/>
      <c r="R91" s="58">
        <v>42.374181261342564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39722</v>
      </c>
      <c r="B92" s="57">
        <v>38.69</v>
      </c>
      <c r="C92" s="58">
        <v>45.65</v>
      </c>
      <c r="D92" s="57">
        <v>42.91</v>
      </c>
      <c r="E92" s="58">
        <v>40.64</v>
      </c>
      <c r="F92" s="57">
        <v>40.380000000000003</v>
      </c>
      <c r="G92" s="58">
        <v>38.69</v>
      </c>
      <c r="H92" s="57"/>
      <c r="I92" s="58">
        <v>40.43</v>
      </c>
      <c r="J92" s="57"/>
      <c r="K92" s="58"/>
      <c r="L92" s="57"/>
      <c r="M92" s="58"/>
      <c r="N92" s="57"/>
      <c r="O92" s="58"/>
      <c r="Q92" s="57"/>
      <c r="R92" s="58">
        <v>42.524293506076525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39753</v>
      </c>
      <c r="B93" s="57">
        <v>37.74</v>
      </c>
      <c r="C93" s="58">
        <v>43.5</v>
      </c>
      <c r="D93" s="57">
        <v>41.35</v>
      </c>
      <c r="E93" s="58">
        <v>42.69</v>
      </c>
      <c r="F93" s="57">
        <v>40.11</v>
      </c>
      <c r="G93" s="58">
        <v>37.74</v>
      </c>
      <c r="H93" s="57"/>
      <c r="I93" s="58">
        <v>40.15</v>
      </c>
      <c r="J93" s="57"/>
      <c r="K93" s="58"/>
      <c r="L93" s="57"/>
      <c r="M93" s="58"/>
      <c r="N93" s="57"/>
      <c r="O93" s="58"/>
      <c r="Q93" s="57"/>
      <c r="R93" s="58">
        <v>43.88728244159622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39783</v>
      </c>
      <c r="B94" s="57">
        <v>37.26</v>
      </c>
      <c r="C94" s="58">
        <v>44.23</v>
      </c>
      <c r="D94" s="57">
        <v>42.07</v>
      </c>
      <c r="E94" s="58">
        <v>44.74</v>
      </c>
      <c r="F94" s="57">
        <v>41.38</v>
      </c>
      <c r="G94" s="58">
        <v>37.26</v>
      </c>
      <c r="H94" s="57"/>
      <c r="I94" s="58">
        <v>41.42</v>
      </c>
      <c r="J94" s="57"/>
      <c r="K94" s="58"/>
      <c r="L94" s="57"/>
      <c r="M94" s="58"/>
      <c r="N94" s="57"/>
      <c r="O94" s="58"/>
      <c r="Q94" s="57"/>
      <c r="R94" s="58">
        <v>45.810187481283137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39814</v>
      </c>
      <c r="B95" s="57">
        <v>37.520000000000003</v>
      </c>
      <c r="C95" s="58">
        <v>45.98</v>
      </c>
      <c r="D95" s="57">
        <v>43.58</v>
      </c>
      <c r="E95" s="58">
        <v>44.13</v>
      </c>
      <c r="F95" s="57">
        <v>41.52</v>
      </c>
      <c r="G95" s="58">
        <v>37.520000000000003</v>
      </c>
      <c r="H95" s="57"/>
      <c r="I95" s="58">
        <v>41.58</v>
      </c>
      <c r="J95" s="57"/>
      <c r="K95" s="58"/>
      <c r="L95" s="57"/>
      <c r="M95" s="58"/>
      <c r="N95" s="57"/>
      <c r="O95" s="58"/>
      <c r="Q95" s="57"/>
      <c r="R95" s="58">
        <v>46.398223512799241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39845</v>
      </c>
      <c r="B96" s="57">
        <v>37.520000000000003</v>
      </c>
      <c r="C96" s="58">
        <v>45.05</v>
      </c>
      <c r="D96" s="57">
        <v>42.53</v>
      </c>
      <c r="E96" s="58">
        <v>42.02</v>
      </c>
      <c r="F96" s="57">
        <v>39.94</v>
      </c>
      <c r="G96" s="58">
        <v>37.520000000000003</v>
      </c>
      <c r="H96" s="57"/>
      <c r="I96" s="58">
        <v>39.99</v>
      </c>
      <c r="J96" s="57"/>
      <c r="K96" s="58"/>
      <c r="L96" s="57"/>
      <c r="M96" s="58"/>
      <c r="N96" s="57"/>
      <c r="O96" s="58"/>
      <c r="Q96" s="57"/>
      <c r="R96" s="58">
        <v>45.406279583127478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39873</v>
      </c>
      <c r="B97" s="57">
        <v>37.520000000000003</v>
      </c>
      <c r="C97" s="58">
        <v>44.39</v>
      </c>
      <c r="D97" s="57">
        <v>41.48</v>
      </c>
      <c r="E97" s="58">
        <v>39.92</v>
      </c>
      <c r="F97" s="57">
        <v>39.130000000000003</v>
      </c>
      <c r="G97" s="58">
        <v>37.520000000000003</v>
      </c>
      <c r="H97" s="57"/>
      <c r="I97" s="58">
        <v>39.19</v>
      </c>
      <c r="J97" s="57"/>
      <c r="K97" s="58"/>
      <c r="L97" s="57"/>
      <c r="M97" s="58"/>
      <c r="N97" s="57"/>
      <c r="O97" s="58"/>
      <c r="Q97" s="57"/>
      <c r="R97" s="58">
        <v>43.798942716533467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39904</v>
      </c>
      <c r="B98" s="57">
        <v>36.08</v>
      </c>
      <c r="C98" s="58">
        <v>42.78</v>
      </c>
      <c r="D98" s="57">
        <v>38.85</v>
      </c>
      <c r="E98" s="58">
        <v>37.81</v>
      </c>
      <c r="F98" s="57">
        <v>40.159999999999997</v>
      </c>
      <c r="G98" s="58">
        <v>36.08</v>
      </c>
      <c r="H98" s="57"/>
      <c r="I98" s="58">
        <v>37.86</v>
      </c>
      <c r="J98" s="57"/>
      <c r="K98" s="58"/>
      <c r="L98" s="57"/>
      <c r="M98" s="58"/>
      <c r="N98" s="57"/>
      <c r="O98" s="58"/>
      <c r="Q98" s="57"/>
      <c r="R98" s="58">
        <v>41.530747957192432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39934</v>
      </c>
      <c r="B99" s="57">
        <v>37.04</v>
      </c>
      <c r="C99" s="58">
        <v>40.909999999999997</v>
      </c>
      <c r="D99" s="57">
        <v>37</v>
      </c>
      <c r="E99" s="58">
        <v>38.31</v>
      </c>
      <c r="F99" s="57">
        <v>40.92</v>
      </c>
      <c r="G99" s="58">
        <v>37.04</v>
      </c>
      <c r="H99" s="57"/>
      <c r="I99" s="58">
        <v>38.36</v>
      </c>
      <c r="J99" s="57"/>
      <c r="K99" s="58"/>
      <c r="L99" s="57"/>
      <c r="M99" s="58"/>
      <c r="N99" s="57"/>
      <c r="O99" s="58"/>
      <c r="Q99" s="57"/>
      <c r="R99" s="58">
        <v>41.595492906254002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39965</v>
      </c>
      <c r="B100" s="57">
        <v>43.28</v>
      </c>
      <c r="C100" s="58">
        <v>41.86</v>
      </c>
      <c r="D100" s="57">
        <v>37.799999999999997</v>
      </c>
      <c r="E100" s="58">
        <v>43.51</v>
      </c>
      <c r="F100" s="57">
        <v>47.15</v>
      </c>
      <c r="G100" s="58">
        <v>43.28</v>
      </c>
      <c r="H100" s="57"/>
      <c r="I100" s="58">
        <v>43.56</v>
      </c>
      <c r="J100" s="57"/>
      <c r="K100" s="58"/>
      <c r="L100" s="57"/>
      <c r="M100" s="58"/>
      <c r="N100" s="57"/>
      <c r="O100" s="58"/>
      <c r="Q100" s="57"/>
      <c r="R100" s="58">
        <v>42.094698881957235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39995</v>
      </c>
      <c r="B101" s="57">
        <v>54.81</v>
      </c>
      <c r="C101" s="58">
        <v>50.87</v>
      </c>
      <c r="D101" s="57">
        <v>46.23</v>
      </c>
      <c r="E101" s="58">
        <v>54.42</v>
      </c>
      <c r="F101" s="57">
        <v>60.15</v>
      </c>
      <c r="G101" s="58">
        <v>54.81</v>
      </c>
      <c r="H101" s="57"/>
      <c r="I101" s="58">
        <v>54.49</v>
      </c>
      <c r="J101" s="57"/>
      <c r="K101" s="58"/>
      <c r="L101" s="57"/>
      <c r="M101" s="58"/>
      <c r="N101" s="57"/>
      <c r="O101" s="58"/>
      <c r="Q101" s="57"/>
      <c r="R101" s="58">
        <v>42.618217803832209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40026</v>
      </c>
      <c r="B102" s="57">
        <v>64.41</v>
      </c>
      <c r="C102" s="58">
        <v>54.64</v>
      </c>
      <c r="D102" s="57">
        <v>50.45</v>
      </c>
      <c r="E102" s="58">
        <v>63.24</v>
      </c>
      <c r="F102" s="57">
        <v>66.11</v>
      </c>
      <c r="G102" s="58">
        <v>64.41</v>
      </c>
      <c r="H102" s="57"/>
      <c r="I102" s="58">
        <v>63.32</v>
      </c>
      <c r="J102" s="57"/>
      <c r="K102" s="58"/>
      <c r="L102" s="57"/>
      <c r="M102" s="58"/>
      <c r="N102" s="57"/>
      <c r="O102" s="58"/>
      <c r="Q102" s="57"/>
      <c r="R102" s="58">
        <v>43.082917277225306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40057</v>
      </c>
      <c r="B103" s="57">
        <v>51.45</v>
      </c>
      <c r="C103" s="58">
        <v>48.74</v>
      </c>
      <c r="D103" s="57">
        <v>44.66</v>
      </c>
      <c r="E103" s="58">
        <v>58.01</v>
      </c>
      <c r="F103" s="57">
        <v>52.55</v>
      </c>
      <c r="G103" s="58">
        <v>51.45</v>
      </c>
      <c r="H103" s="57"/>
      <c r="I103" s="58">
        <v>52.61</v>
      </c>
      <c r="J103" s="57"/>
      <c r="K103" s="58"/>
      <c r="L103" s="57"/>
      <c r="M103" s="58"/>
      <c r="N103" s="57"/>
      <c r="O103" s="58"/>
      <c r="Q103" s="57"/>
      <c r="R103" s="58">
        <v>42.897377900534835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40087</v>
      </c>
      <c r="B104" s="57">
        <v>38.96</v>
      </c>
      <c r="C104" s="58">
        <v>46.46</v>
      </c>
      <c r="D104" s="57">
        <v>43.35</v>
      </c>
      <c r="E104" s="58">
        <v>40.82</v>
      </c>
      <c r="F104" s="57">
        <v>40.56</v>
      </c>
      <c r="G104" s="58">
        <v>38.96</v>
      </c>
      <c r="H104" s="57"/>
      <c r="I104" s="58">
        <v>40.61</v>
      </c>
      <c r="J104" s="57"/>
      <c r="K104" s="58"/>
      <c r="L104" s="57"/>
      <c r="M104" s="58"/>
      <c r="N104" s="57"/>
      <c r="O104" s="58"/>
      <c r="Q104" s="57"/>
      <c r="R104" s="58">
        <v>43.073288606418018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40118</v>
      </c>
      <c r="B105" s="57">
        <v>38</v>
      </c>
      <c r="C105" s="58">
        <v>44.46</v>
      </c>
      <c r="D105" s="57">
        <v>41.9</v>
      </c>
      <c r="E105" s="58">
        <v>42.88</v>
      </c>
      <c r="F105" s="57">
        <v>40.28</v>
      </c>
      <c r="G105" s="58">
        <v>38</v>
      </c>
      <c r="H105" s="57"/>
      <c r="I105" s="58">
        <v>40.33</v>
      </c>
      <c r="J105" s="57"/>
      <c r="K105" s="58"/>
      <c r="L105" s="57"/>
      <c r="M105" s="58"/>
      <c r="N105" s="57"/>
      <c r="O105" s="58"/>
      <c r="Q105" s="57"/>
      <c r="R105" s="58">
        <v>45.458772196298369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40148</v>
      </c>
      <c r="B106" s="57">
        <v>37.520000000000003</v>
      </c>
      <c r="C106" s="58">
        <v>45.14</v>
      </c>
      <c r="D106" s="57">
        <v>42.57</v>
      </c>
      <c r="E106" s="58">
        <v>44.94</v>
      </c>
      <c r="F106" s="57">
        <v>41.56</v>
      </c>
      <c r="G106" s="58">
        <v>37.520000000000003</v>
      </c>
      <c r="H106" s="57"/>
      <c r="I106" s="58">
        <v>41.61</v>
      </c>
      <c r="J106" s="57"/>
      <c r="K106" s="58"/>
      <c r="L106" s="57"/>
      <c r="M106" s="58"/>
      <c r="N106" s="57"/>
      <c r="O106" s="58"/>
      <c r="Q106" s="57"/>
      <c r="R106" s="58">
        <v>47.411560563641046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40179</v>
      </c>
      <c r="B107" s="57">
        <v>37.78</v>
      </c>
      <c r="C107" s="58">
        <v>46.82</v>
      </c>
      <c r="D107" s="57">
        <v>44</v>
      </c>
      <c r="E107" s="58">
        <v>44.33</v>
      </c>
      <c r="F107" s="57">
        <v>41.7</v>
      </c>
      <c r="G107" s="58">
        <v>37.78</v>
      </c>
      <c r="H107" s="57"/>
      <c r="I107" s="58">
        <v>41.77</v>
      </c>
      <c r="J107" s="57"/>
      <c r="K107" s="58"/>
      <c r="L107" s="57"/>
      <c r="M107" s="58"/>
      <c r="N107" s="57"/>
      <c r="O107" s="58"/>
      <c r="Q107" s="57"/>
      <c r="R107" s="58">
        <v>48.038671910814422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40210</v>
      </c>
      <c r="B108" s="57">
        <v>37.78</v>
      </c>
      <c r="C108" s="58">
        <v>45.95</v>
      </c>
      <c r="D108" s="57">
        <v>43.02</v>
      </c>
      <c r="E108" s="58">
        <v>42.21</v>
      </c>
      <c r="F108" s="57">
        <v>40.11</v>
      </c>
      <c r="G108" s="58">
        <v>37.78</v>
      </c>
      <c r="H108" s="57"/>
      <c r="I108" s="58">
        <v>40.17</v>
      </c>
      <c r="J108" s="57"/>
      <c r="K108" s="58"/>
      <c r="L108" s="57"/>
      <c r="M108" s="58"/>
      <c r="N108" s="57"/>
      <c r="O108" s="58"/>
      <c r="Q108" s="57"/>
      <c r="R108" s="58">
        <v>47.047440160875219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40238</v>
      </c>
      <c r="B109" s="57">
        <v>37.78</v>
      </c>
      <c r="C109" s="58">
        <v>45.33</v>
      </c>
      <c r="D109" s="57">
        <v>42.05</v>
      </c>
      <c r="E109" s="58">
        <v>40.090000000000003</v>
      </c>
      <c r="F109" s="57">
        <v>39.31</v>
      </c>
      <c r="G109" s="58">
        <v>37.78</v>
      </c>
      <c r="H109" s="57"/>
      <c r="I109" s="58">
        <v>39.36</v>
      </c>
      <c r="J109" s="57"/>
      <c r="K109" s="58"/>
      <c r="L109" s="57"/>
      <c r="M109" s="58"/>
      <c r="N109" s="57"/>
      <c r="O109" s="58"/>
      <c r="Q109" s="57"/>
      <c r="R109" s="58">
        <v>45.43674389143812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40269</v>
      </c>
      <c r="B110" s="57">
        <v>36.33</v>
      </c>
      <c r="C110" s="58">
        <v>43.83</v>
      </c>
      <c r="D110" s="57">
        <v>39.6</v>
      </c>
      <c r="E110" s="58">
        <v>37.979999999999997</v>
      </c>
      <c r="F110" s="57">
        <v>40.33</v>
      </c>
      <c r="G110" s="58">
        <v>36.33</v>
      </c>
      <c r="H110" s="57"/>
      <c r="I110" s="58">
        <v>38.03</v>
      </c>
      <c r="J110" s="57"/>
      <c r="K110" s="58"/>
      <c r="L110" s="57"/>
      <c r="M110" s="58"/>
      <c r="N110" s="57"/>
      <c r="O110" s="58"/>
      <c r="Q110" s="57"/>
      <c r="R110" s="58">
        <v>41.891604098377861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40299</v>
      </c>
      <c r="B111" s="57">
        <v>37.299999999999997</v>
      </c>
      <c r="C111" s="58">
        <v>42.08</v>
      </c>
      <c r="D111" s="57">
        <v>37.89</v>
      </c>
      <c r="E111" s="58">
        <v>38.479999999999997</v>
      </c>
      <c r="F111" s="57">
        <v>41.1</v>
      </c>
      <c r="G111" s="58">
        <v>37.299999999999997</v>
      </c>
      <c r="H111" s="57"/>
      <c r="I111" s="58">
        <v>38.54</v>
      </c>
      <c r="J111" s="57"/>
      <c r="K111" s="58"/>
      <c r="L111" s="57"/>
      <c r="M111" s="58"/>
      <c r="N111" s="57"/>
      <c r="O111" s="58"/>
      <c r="Q111" s="57"/>
      <c r="R111" s="58">
        <v>41.961318601464939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40330</v>
      </c>
      <c r="B112" s="57">
        <v>43.59</v>
      </c>
      <c r="C112" s="58">
        <v>42.97</v>
      </c>
      <c r="D112" s="57">
        <v>38.630000000000003</v>
      </c>
      <c r="E112" s="58">
        <v>43.7</v>
      </c>
      <c r="F112" s="57">
        <v>47.36</v>
      </c>
      <c r="G112" s="58">
        <v>43.59</v>
      </c>
      <c r="H112" s="57"/>
      <c r="I112" s="58">
        <v>43.76</v>
      </c>
      <c r="J112" s="57"/>
      <c r="K112" s="58"/>
      <c r="L112" s="57"/>
      <c r="M112" s="58"/>
      <c r="N112" s="57"/>
      <c r="O112" s="58"/>
      <c r="Q112" s="57"/>
      <c r="R112" s="58">
        <v>42.468142805855891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40360</v>
      </c>
      <c r="B113" s="57">
        <v>55.19</v>
      </c>
      <c r="C113" s="58">
        <v>51.41</v>
      </c>
      <c r="D113" s="57">
        <v>46.48</v>
      </c>
      <c r="E113" s="58">
        <v>54.66</v>
      </c>
      <c r="F113" s="57">
        <v>60.41</v>
      </c>
      <c r="G113" s="58">
        <v>55.19</v>
      </c>
      <c r="H113" s="57"/>
      <c r="I113" s="58">
        <v>54.74</v>
      </c>
      <c r="J113" s="57"/>
      <c r="K113" s="58"/>
      <c r="L113" s="57"/>
      <c r="M113" s="58"/>
      <c r="N113" s="57"/>
      <c r="O113" s="58"/>
      <c r="Q113" s="57"/>
      <c r="R113" s="58">
        <v>42.99937757002926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40391</v>
      </c>
      <c r="B114" s="57">
        <v>64.86</v>
      </c>
      <c r="C114" s="58">
        <v>54.95</v>
      </c>
      <c r="D114" s="57">
        <v>50.41</v>
      </c>
      <c r="E114" s="58">
        <v>63.52</v>
      </c>
      <c r="F114" s="57">
        <v>66.39</v>
      </c>
      <c r="G114" s="58">
        <v>64.86</v>
      </c>
      <c r="H114" s="57"/>
      <c r="I114" s="58">
        <v>63.61</v>
      </c>
      <c r="J114" s="57"/>
      <c r="K114" s="58"/>
      <c r="L114" s="57"/>
      <c r="M114" s="58"/>
      <c r="N114" s="57"/>
      <c r="O114" s="58"/>
      <c r="Q114" s="57"/>
      <c r="R114" s="58">
        <v>43.471719014940369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40422</v>
      </c>
      <c r="B115" s="57">
        <v>51.81</v>
      </c>
      <c r="C115" s="58">
        <v>49.42</v>
      </c>
      <c r="D115" s="57">
        <v>45.02</v>
      </c>
      <c r="E115" s="58">
        <v>58.26</v>
      </c>
      <c r="F115" s="57">
        <v>52.78</v>
      </c>
      <c r="G115" s="58">
        <v>51.81</v>
      </c>
      <c r="H115" s="57"/>
      <c r="I115" s="58">
        <v>52.85</v>
      </c>
      <c r="J115" s="57"/>
      <c r="K115" s="58"/>
      <c r="L115" s="57"/>
      <c r="M115" s="58"/>
      <c r="N115" s="57"/>
      <c r="O115" s="58"/>
      <c r="Q115" s="57"/>
      <c r="R115" s="58">
        <v>43.289998617666079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40452</v>
      </c>
      <c r="B116" s="57">
        <v>39.24</v>
      </c>
      <c r="C116" s="58">
        <v>47.28</v>
      </c>
      <c r="D116" s="57">
        <v>43.79</v>
      </c>
      <c r="E116" s="58">
        <v>41</v>
      </c>
      <c r="F116" s="57">
        <v>40.74</v>
      </c>
      <c r="G116" s="58">
        <v>39.24</v>
      </c>
      <c r="H116" s="57"/>
      <c r="I116" s="58">
        <v>40.79</v>
      </c>
      <c r="J116" s="57"/>
      <c r="K116" s="58"/>
      <c r="L116" s="57"/>
      <c r="M116" s="58"/>
      <c r="N116" s="57"/>
      <c r="O116" s="58"/>
      <c r="Q116" s="57"/>
      <c r="R116" s="58">
        <v>43.471752785569755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40483</v>
      </c>
      <c r="B117" s="57">
        <v>38.270000000000003</v>
      </c>
      <c r="C117" s="58">
        <v>45.4</v>
      </c>
      <c r="D117" s="57">
        <v>42.45</v>
      </c>
      <c r="E117" s="58">
        <v>43.07</v>
      </c>
      <c r="F117" s="57">
        <v>40.46</v>
      </c>
      <c r="G117" s="58">
        <v>38.270000000000003</v>
      </c>
      <c r="H117" s="57"/>
      <c r="I117" s="58">
        <v>40.51</v>
      </c>
      <c r="J117" s="57"/>
      <c r="K117" s="58"/>
      <c r="L117" s="57"/>
      <c r="M117" s="58"/>
      <c r="N117" s="57"/>
      <c r="O117" s="58"/>
      <c r="Q117" s="57"/>
      <c r="R117" s="58">
        <v>45.500680821086881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40513</v>
      </c>
      <c r="B118" s="57">
        <v>37.79</v>
      </c>
      <c r="C118" s="58">
        <v>46.04</v>
      </c>
      <c r="D118" s="57">
        <v>43.07</v>
      </c>
      <c r="E118" s="58">
        <v>45.13</v>
      </c>
      <c r="F118" s="57">
        <v>41.74</v>
      </c>
      <c r="G118" s="58">
        <v>37.79</v>
      </c>
      <c r="H118" s="57"/>
      <c r="I118" s="58">
        <v>41.8</v>
      </c>
      <c r="J118" s="57"/>
      <c r="K118" s="58"/>
      <c r="L118" s="57"/>
      <c r="M118" s="58"/>
      <c r="N118" s="57"/>
      <c r="O118" s="58"/>
      <c r="Q118" s="57"/>
      <c r="R118" s="58">
        <v>47.470743290407952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40544</v>
      </c>
      <c r="B119" s="57">
        <v>38.049999999999997</v>
      </c>
      <c r="C119" s="58">
        <v>47.67</v>
      </c>
      <c r="D119" s="57">
        <v>44.43</v>
      </c>
      <c r="E119" s="58">
        <v>44.54</v>
      </c>
      <c r="F119" s="57">
        <v>41.9</v>
      </c>
      <c r="G119" s="58">
        <v>38.049999999999997</v>
      </c>
      <c r="H119" s="57"/>
      <c r="I119" s="58">
        <v>41.97</v>
      </c>
      <c r="J119" s="57"/>
      <c r="K119" s="58"/>
      <c r="L119" s="57"/>
      <c r="M119" s="58"/>
      <c r="N119" s="57"/>
      <c r="O119" s="58"/>
      <c r="Q119" s="57"/>
      <c r="R119" s="58">
        <v>40.523756372341197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40575</v>
      </c>
      <c r="B120" s="57">
        <v>38.049999999999997</v>
      </c>
      <c r="C120" s="58">
        <v>46.85</v>
      </c>
      <c r="D120" s="57">
        <v>43.52</v>
      </c>
      <c r="E120" s="58">
        <v>42.41</v>
      </c>
      <c r="F120" s="57">
        <v>40.299999999999997</v>
      </c>
      <c r="G120" s="58">
        <v>38.049999999999997</v>
      </c>
      <c r="H120" s="57"/>
      <c r="I120" s="58">
        <v>40.369999999999997</v>
      </c>
      <c r="J120" s="57"/>
      <c r="K120" s="58"/>
      <c r="L120" s="57"/>
      <c r="M120" s="58"/>
      <c r="N120" s="57"/>
      <c r="O120" s="58"/>
      <c r="Q120" s="57"/>
      <c r="R120" s="58">
        <v>39.657402208372972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40603</v>
      </c>
      <c r="B121" s="57">
        <v>38.049999999999997</v>
      </c>
      <c r="C121" s="58">
        <v>46.27</v>
      </c>
      <c r="D121" s="57">
        <v>42.61</v>
      </c>
      <c r="E121" s="58">
        <v>40.28</v>
      </c>
      <c r="F121" s="57">
        <v>39.49</v>
      </c>
      <c r="G121" s="58">
        <v>38.049999999999997</v>
      </c>
      <c r="H121" s="57"/>
      <c r="I121" s="58">
        <v>39.549999999999997</v>
      </c>
      <c r="J121" s="57"/>
      <c r="K121" s="58"/>
      <c r="L121" s="57"/>
      <c r="M121" s="58"/>
      <c r="N121" s="57"/>
      <c r="O121" s="58"/>
      <c r="Q121" s="57"/>
      <c r="R121" s="58">
        <v>38.253569848882535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40634</v>
      </c>
      <c r="B122" s="57">
        <v>36.590000000000003</v>
      </c>
      <c r="C122" s="58">
        <v>44.87</v>
      </c>
      <c r="D122" s="57">
        <v>40.340000000000003</v>
      </c>
      <c r="E122" s="58">
        <v>38.15</v>
      </c>
      <c r="F122" s="57">
        <v>40.520000000000003</v>
      </c>
      <c r="G122" s="58">
        <v>36.590000000000003</v>
      </c>
      <c r="H122" s="57"/>
      <c r="I122" s="58">
        <v>38.21</v>
      </c>
      <c r="J122" s="57"/>
      <c r="K122" s="58"/>
      <c r="L122" s="57"/>
      <c r="M122" s="58"/>
      <c r="N122" s="57"/>
      <c r="O122" s="58"/>
      <c r="Q122" s="57"/>
      <c r="R122" s="58">
        <v>36.272550644403694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40664</v>
      </c>
      <c r="B123" s="57">
        <v>37.56</v>
      </c>
      <c r="C123" s="58">
        <v>43.22</v>
      </c>
      <c r="D123" s="57">
        <v>38.74</v>
      </c>
      <c r="E123" s="58">
        <v>38.65</v>
      </c>
      <c r="F123" s="57">
        <v>41.28</v>
      </c>
      <c r="G123" s="58">
        <v>37.56</v>
      </c>
      <c r="H123" s="57"/>
      <c r="I123" s="58">
        <v>38.71</v>
      </c>
      <c r="J123" s="57"/>
      <c r="K123" s="58"/>
      <c r="L123" s="57"/>
      <c r="M123" s="58"/>
      <c r="N123" s="57"/>
      <c r="O123" s="58"/>
      <c r="Q123" s="57"/>
      <c r="R123" s="58">
        <v>36.329098252123778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40695</v>
      </c>
      <c r="B124" s="57">
        <v>43.89</v>
      </c>
      <c r="C124" s="58">
        <v>44.06</v>
      </c>
      <c r="D124" s="57">
        <v>39.43</v>
      </c>
      <c r="E124" s="58">
        <v>43.88</v>
      </c>
      <c r="F124" s="57">
        <v>47.56</v>
      </c>
      <c r="G124" s="58">
        <v>43.89</v>
      </c>
      <c r="H124" s="57"/>
      <c r="I124" s="58">
        <v>43.95</v>
      </c>
      <c r="J124" s="57"/>
      <c r="K124" s="58"/>
      <c r="L124" s="57"/>
      <c r="M124" s="58"/>
      <c r="N124" s="57"/>
      <c r="O124" s="58"/>
      <c r="Q124" s="57"/>
      <c r="R124" s="58">
        <v>36.765099887691441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40725</v>
      </c>
      <c r="B125" s="57">
        <v>55.58</v>
      </c>
      <c r="C125" s="58">
        <v>51.97</v>
      </c>
      <c r="D125" s="57">
        <v>46.74</v>
      </c>
      <c r="E125" s="58">
        <v>54.89</v>
      </c>
      <c r="F125" s="57">
        <v>60.67</v>
      </c>
      <c r="G125" s="58">
        <v>55.58</v>
      </c>
      <c r="H125" s="57"/>
      <c r="I125" s="58">
        <v>54.98</v>
      </c>
      <c r="J125" s="57"/>
      <c r="K125" s="58"/>
      <c r="L125" s="57"/>
      <c r="M125" s="58"/>
      <c r="N125" s="57"/>
      <c r="O125" s="58"/>
      <c r="Q125" s="57"/>
      <c r="R125" s="58">
        <v>37.222336213571893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40756</v>
      </c>
      <c r="B126" s="57">
        <v>65.319999999999993</v>
      </c>
      <c r="C126" s="58">
        <v>55.28</v>
      </c>
      <c r="D126" s="57">
        <v>50.4</v>
      </c>
      <c r="E126" s="58">
        <v>63.78</v>
      </c>
      <c r="F126" s="57">
        <v>66.67</v>
      </c>
      <c r="G126" s="58">
        <v>65.319999999999993</v>
      </c>
      <c r="H126" s="57"/>
      <c r="I126" s="58">
        <v>63.88</v>
      </c>
      <c r="J126" s="57"/>
      <c r="K126" s="58"/>
      <c r="L126" s="57"/>
      <c r="M126" s="58"/>
      <c r="N126" s="57"/>
      <c r="O126" s="58"/>
      <c r="Q126" s="57"/>
      <c r="R126" s="58">
        <v>37.62820020620822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40787</v>
      </c>
      <c r="B127" s="57">
        <v>52.17</v>
      </c>
      <c r="C127" s="58">
        <v>50.1</v>
      </c>
      <c r="D127" s="57">
        <v>45.38</v>
      </c>
      <c r="E127" s="58">
        <v>58.5</v>
      </c>
      <c r="F127" s="57">
        <v>52.99</v>
      </c>
      <c r="G127" s="58">
        <v>52.17</v>
      </c>
      <c r="H127" s="57"/>
      <c r="I127" s="58">
        <v>53.07</v>
      </c>
      <c r="J127" s="57"/>
      <c r="K127" s="58"/>
      <c r="L127" s="57"/>
      <c r="M127" s="58"/>
      <c r="N127" s="57"/>
      <c r="O127" s="58"/>
      <c r="Q127" s="57"/>
      <c r="R127" s="58">
        <v>37.466151922260309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40817</v>
      </c>
      <c r="B128" s="57">
        <v>39.51</v>
      </c>
      <c r="C128" s="58">
        <v>48.1</v>
      </c>
      <c r="D128" s="57">
        <v>44.24</v>
      </c>
      <c r="E128" s="58">
        <v>41.16</v>
      </c>
      <c r="F128" s="57">
        <v>40.9</v>
      </c>
      <c r="G128" s="58">
        <v>39.51</v>
      </c>
      <c r="H128" s="57"/>
      <c r="I128" s="58">
        <v>40.96</v>
      </c>
      <c r="J128" s="57"/>
      <c r="K128" s="58"/>
      <c r="L128" s="57"/>
      <c r="M128" s="58"/>
      <c r="N128" s="57"/>
      <c r="O128" s="58"/>
      <c r="Q128" s="57"/>
      <c r="R128" s="58">
        <v>37.619790618934339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40848</v>
      </c>
      <c r="B129" s="57">
        <v>38.54</v>
      </c>
      <c r="C129" s="58">
        <v>46.34</v>
      </c>
      <c r="D129" s="57">
        <v>42.99</v>
      </c>
      <c r="E129" s="58">
        <v>43.23</v>
      </c>
      <c r="F129" s="57">
        <v>40.61</v>
      </c>
      <c r="G129" s="58">
        <v>38.54</v>
      </c>
      <c r="H129" s="57"/>
      <c r="I129" s="58">
        <v>40.67</v>
      </c>
      <c r="J129" s="57"/>
      <c r="K129" s="58"/>
      <c r="L129" s="57"/>
      <c r="M129" s="58"/>
      <c r="N129" s="57"/>
      <c r="O129" s="58"/>
      <c r="Q129" s="57"/>
      <c r="R129" s="58">
        <v>39.703248745296925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40878</v>
      </c>
      <c r="B130" s="57">
        <v>38.049999999999997</v>
      </c>
      <c r="C130" s="58">
        <v>46.94</v>
      </c>
      <c r="D130" s="57">
        <v>43.57</v>
      </c>
      <c r="E130" s="58">
        <v>45.3</v>
      </c>
      <c r="F130" s="57">
        <v>41.9</v>
      </c>
      <c r="G130" s="58">
        <v>38.049999999999997</v>
      </c>
      <c r="H130" s="57"/>
      <c r="I130" s="58">
        <v>41.96</v>
      </c>
      <c r="J130" s="57"/>
      <c r="K130" s="58"/>
      <c r="L130" s="57"/>
      <c r="M130" s="58"/>
      <c r="N130" s="57"/>
      <c r="O130" s="58"/>
      <c r="Q130" s="57"/>
      <c r="R130" s="58">
        <v>41.40879507991265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40909</v>
      </c>
      <c r="B131" s="57">
        <v>38.31</v>
      </c>
      <c r="C131" s="58">
        <v>48.51</v>
      </c>
      <c r="D131" s="57">
        <v>44.87</v>
      </c>
      <c r="E131" s="58">
        <v>44.68</v>
      </c>
      <c r="F131" s="57">
        <v>42.04</v>
      </c>
      <c r="G131" s="58">
        <v>38.31</v>
      </c>
      <c r="H131" s="57"/>
      <c r="I131" s="58">
        <v>42.12</v>
      </c>
      <c r="J131" s="57"/>
      <c r="K131" s="58"/>
      <c r="L131" s="57"/>
      <c r="M131" s="58"/>
      <c r="N131" s="57"/>
      <c r="O131" s="58"/>
      <c r="Q131" s="57"/>
      <c r="R131" s="58">
        <v>40.523756372341197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40940</v>
      </c>
      <c r="B132" s="57">
        <v>38.31</v>
      </c>
      <c r="C132" s="58">
        <v>47.75</v>
      </c>
      <c r="D132" s="57">
        <v>44.02</v>
      </c>
      <c r="E132" s="58">
        <v>42.54</v>
      </c>
      <c r="F132" s="57">
        <v>40.43</v>
      </c>
      <c r="G132" s="58">
        <v>38.31</v>
      </c>
      <c r="H132" s="57"/>
      <c r="I132" s="58">
        <v>40.5</v>
      </c>
      <c r="J132" s="57"/>
      <c r="K132" s="58"/>
      <c r="L132" s="57"/>
      <c r="M132" s="58"/>
      <c r="N132" s="57"/>
      <c r="O132" s="58"/>
      <c r="Q132" s="57"/>
      <c r="R132" s="58">
        <v>39.657402208372972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40969</v>
      </c>
      <c r="B133" s="57">
        <v>38.31</v>
      </c>
      <c r="C133" s="58">
        <v>47.21</v>
      </c>
      <c r="D133" s="57">
        <v>43.18</v>
      </c>
      <c r="E133" s="58">
        <v>40.409999999999997</v>
      </c>
      <c r="F133" s="57">
        <v>39.61</v>
      </c>
      <c r="G133" s="58">
        <v>38.31</v>
      </c>
      <c r="H133" s="57"/>
      <c r="I133" s="58">
        <v>39.68</v>
      </c>
      <c r="J133" s="57"/>
      <c r="K133" s="58"/>
      <c r="L133" s="57"/>
      <c r="M133" s="58"/>
      <c r="N133" s="57"/>
      <c r="O133" s="58"/>
      <c r="Q133" s="57"/>
      <c r="R133" s="58">
        <v>38.253569848882535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41000</v>
      </c>
      <c r="B134" s="57">
        <v>36.840000000000003</v>
      </c>
      <c r="C134" s="58">
        <v>45.89</v>
      </c>
      <c r="D134" s="57">
        <v>41.06</v>
      </c>
      <c r="E134" s="58">
        <v>38.270000000000003</v>
      </c>
      <c r="F134" s="57">
        <v>40.65</v>
      </c>
      <c r="G134" s="58">
        <v>36.840000000000003</v>
      </c>
      <c r="H134" s="57"/>
      <c r="I134" s="58">
        <v>38.340000000000003</v>
      </c>
      <c r="J134" s="57"/>
      <c r="K134" s="58"/>
      <c r="L134" s="57"/>
      <c r="M134" s="58"/>
      <c r="N134" s="57"/>
      <c r="O134" s="58"/>
      <c r="Q134" s="57"/>
      <c r="R134" s="58">
        <v>36.272550644403694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41030</v>
      </c>
      <c r="B135" s="57">
        <v>37.82</v>
      </c>
      <c r="C135" s="58">
        <v>44.35</v>
      </c>
      <c r="D135" s="57">
        <v>39.57</v>
      </c>
      <c r="E135" s="58">
        <v>38.78</v>
      </c>
      <c r="F135" s="57">
        <v>41.42</v>
      </c>
      <c r="G135" s="58">
        <v>37.82</v>
      </c>
      <c r="H135" s="57"/>
      <c r="I135" s="58">
        <v>38.840000000000003</v>
      </c>
      <c r="J135" s="57"/>
      <c r="K135" s="58"/>
      <c r="L135" s="57"/>
      <c r="M135" s="58"/>
      <c r="N135" s="57"/>
      <c r="O135" s="58"/>
      <c r="Q135" s="57"/>
      <c r="R135" s="58">
        <v>36.329098252123778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41061</v>
      </c>
      <c r="B136" s="57">
        <v>44.19</v>
      </c>
      <c r="C136" s="58">
        <v>45.13</v>
      </c>
      <c r="D136" s="57">
        <v>40.22</v>
      </c>
      <c r="E136" s="58">
        <v>44.03</v>
      </c>
      <c r="F136" s="57">
        <v>47.72</v>
      </c>
      <c r="G136" s="58">
        <v>44.19</v>
      </c>
      <c r="H136" s="57"/>
      <c r="I136" s="58">
        <v>44.1</v>
      </c>
      <c r="J136" s="57"/>
      <c r="K136" s="58"/>
      <c r="L136" s="57"/>
      <c r="M136" s="58"/>
      <c r="N136" s="57"/>
      <c r="O136" s="58"/>
      <c r="Q136" s="57"/>
      <c r="R136" s="58">
        <v>36.765099887691441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41091</v>
      </c>
      <c r="B137" s="57">
        <v>55.96</v>
      </c>
      <c r="C137" s="58">
        <v>52.54</v>
      </c>
      <c r="D137" s="57">
        <v>47.02</v>
      </c>
      <c r="E137" s="58">
        <v>55.07</v>
      </c>
      <c r="F137" s="57">
        <v>60.86</v>
      </c>
      <c r="G137" s="58">
        <v>55.96</v>
      </c>
      <c r="H137" s="57"/>
      <c r="I137" s="58">
        <v>55.16</v>
      </c>
      <c r="J137" s="57"/>
      <c r="K137" s="58"/>
      <c r="L137" s="57"/>
      <c r="M137" s="58"/>
      <c r="N137" s="57"/>
      <c r="O137" s="58"/>
      <c r="Q137" s="57"/>
      <c r="R137" s="58">
        <v>37.222336213571893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41122</v>
      </c>
      <c r="B138" s="57">
        <v>65.77</v>
      </c>
      <c r="C138" s="58">
        <v>55.65</v>
      </c>
      <c r="D138" s="57">
        <v>50.42</v>
      </c>
      <c r="E138" s="58">
        <v>63.99</v>
      </c>
      <c r="F138" s="57">
        <v>66.89</v>
      </c>
      <c r="G138" s="58">
        <v>65.77</v>
      </c>
      <c r="H138" s="57"/>
      <c r="I138" s="58">
        <v>64.09</v>
      </c>
      <c r="J138" s="57"/>
      <c r="K138" s="58"/>
      <c r="L138" s="57"/>
      <c r="M138" s="58"/>
      <c r="N138" s="57"/>
      <c r="O138" s="58"/>
      <c r="Q138" s="57"/>
      <c r="R138" s="58">
        <v>37.62820020620822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41153</v>
      </c>
      <c r="B139" s="57">
        <v>52.53</v>
      </c>
      <c r="C139" s="58">
        <v>50.8</v>
      </c>
      <c r="D139" s="57">
        <v>45.75</v>
      </c>
      <c r="E139" s="58">
        <v>58.69</v>
      </c>
      <c r="F139" s="57">
        <v>53.16</v>
      </c>
      <c r="G139" s="58">
        <v>52.53</v>
      </c>
      <c r="H139" s="57"/>
      <c r="I139" s="58">
        <v>53.25</v>
      </c>
      <c r="J139" s="57"/>
      <c r="K139" s="58"/>
      <c r="L139" s="57"/>
      <c r="M139" s="58"/>
      <c r="N139" s="57"/>
      <c r="O139" s="58"/>
      <c r="Q139" s="57"/>
      <c r="R139" s="58">
        <v>37.466151922260309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41183</v>
      </c>
      <c r="B140" s="57">
        <v>39.78</v>
      </c>
      <c r="C140" s="58">
        <v>48.93</v>
      </c>
      <c r="D140" s="57">
        <v>44.7</v>
      </c>
      <c r="E140" s="58">
        <v>41.29</v>
      </c>
      <c r="F140" s="57">
        <v>41.03</v>
      </c>
      <c r="G140" s="58">
        <v>39.78</v>
      </c>
      <c r="H140" s="57"/>
      <c r="I140" s="58">
        <v>41.1</v>
      </c>
      <c r="J140" s="57"/>
      <c r="K140" s="58"/>
      <c r="L140" s="57"/>
      <c r="M140" s="58"/>
      <c r="N140" s="57"/>
      <c r="O140" s="58"/>
      <c r="Q140" s="57"/>
      <c r="R140" s="58">
        <v>37.619790618934339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41214</v>
      </c>
      <c r="B141" s="57">
        <v>38.799999999999997</v>
      </c>
      <c r="C141" s="58">
        <v>47.28</v>
      </c>
      <c r="D141" s="57">
        <v>43.53</v>
      </c>
      <c r="E141" s="58">
        <v>43.37</v>
      </c>
      <c r="F141" s="57">
        <v>40.75</v>
      </c>
      <c r="G141" s="58">
        <v>38.799999999999997</v>
      </c>
      <c r="H141" s="57"/>
      <c r="I141" s="58">
        <v>40.81</v>
      </c>
      <c r="J141" s="57"/>
      <c r="K141" s="58"/>
      <c r="L141" s="57"/>
      <c r="M141" s="58"/>
      <c r="N141" s="57"/>
      <c r="O141" s="58"/>
      <c r="Q141" s="57"/>
      <c r="R141" s="58">
        <v>39.703248745296925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41244</v>
      </c>
      <c r="B142" s="57">
        <v>38.31</v>
      </c>
      <c r="C142" s="58">
        <v>47.84</v>
      </c>
      <c r="D142" s="57">
        <v>44.07</v>
      </c>
      <c r="E142" s="58">
        <v>45.45</v>
      </c>
      <c r="F142" s="57">
        <v>42.04</v>
      </c>
      <c r="G142" s="58">
        <v>38.31</v>
      </c>
      <c r="H142" s="57"/>
      <c r="I142" s="58">
        <v>42.1</v>
      </c>
      <c r="J142" s="57"/>
      <c r="K142" s="58"/>
      <c r="L142" s="57"/>
      <c r="M142" s="58"/>
      <c r="N142" s="57"/>
      <c r="O142" s="58"/>
      <c r="Q142" s="57"/>
      <c r="R142" s="58">
        <v>41.40879507991265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41275</v>
      </c>
      <c r="B143" s="57">
        <v>38.57</v>
      </c>
      <c r="C143" s="58">
        <v>49.36</v>
      </c>
      <c r="D143" s="57">
        <v>45.38</v>
      </c>
      <c r="E143" s="58">
        <v>44.83</v>
      </c>
      <c r="F143" s="57">
        <v>42.18</v>
      </c>
      <c r="G143" s="58">
        <v>38.57</v>
      </c>
      <c r="H143" s="57"/>
      <c r="I143" s="58">
        <v>42.26</v>
      </c>
      <c r="J143" s="57"/>
      <c r="K143" s="58"/>
      <c r="L143" s="57"/>
      <c r="M143" s="58"/>
      <c r="N143" s="57"/>
      <c r="O143" s="58"/>
      <c r="Q143" s="57"/>
      <c r="R143" s="58">
        <v>40.523756372341197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41306</v>
      </c>
      <c r="B144" s="57">
        <v>38.57</v>
      </c>
      <c r="C144" s="58">
        <v>48.59</v>
      </c>
      <c r="D144" s="57">
        <v>44.52</v>
      </c>
      <c r="E144" s="58">
        <v>42.68</v>
      </c>
      <c r="F144" s="57">
        <v>40.56</v>
      </c>
      <c r="G144" s="58">
        <v>38.57</v>
      </c>
      <c r="H144" s="57"/>
      <c r="I144" s="58">
        <v>40.64</v>
      </c>
      <c r="J144" s="57"/>
      <c r="K144" s="58"/>
      <c r="L144" s="57"/>
      <c r="M144" s="58"/>
      <c r="N144" s="57"/>
      <c r="O144" s="58"/>
      <c r="Q144" s="57"/>
      <c r="R144" s="58">
        <v>39.657402208372972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41334</v>
      </c>
      <c r="B145" s="57">
        <v>38.57</v>
      </c>
      <c r="C145" s="58">
        <v>48.03</v>
      </c>
      <c r="D145" s="57">
        <v>43.67</v>
      </c>
      <c r="E145" s="58">
        <v>40.54</v>
      </c>
      <c r="F145" s="57">
        <v>39.74</v>
      </c>
      <c r="G145" s="58">
        <v>38.57</v>
      </c>
      <c r="H145" s="57"/>
      <c r="I145" s="58">
        <v>39.82</v>
      </c>
      <c r="J145" s="57"/>
      <c r="K145" s="58"/>
      <c r="L145" s="57"/>
      <c r="M145" s="58"/>
      <c r="N145" s="57"/>
      <c r="O145" s="58"/>
      <c r="Q145" s="57"/>
      <c r="R145" s="58">
        <v>38.253569848882535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41365</v>
      </c>
      <c r="B146" s="57">
        <v>37.090000000000003</v>
      </c>
      <c r="C146" s="58">
        <v>46.69</v>
      </c>
      <c r="D146" s="57">
        <v>41.52</v>
      </c>
      <c r="E146" s="58">
        <v>38.4</v>
      </c>
      <c r="F146" s="57">
        <v>40.78</v>
      </c>
      <c r="G146" s="58">
        <v>37.090000000000003</v>
      </c>
      <c r="H146" s="57"/>
      <c r="I146" s="58">
        <v>38.47</v>
      </c>
      <c r="J146" s="57"/>
      <c r="K146" s="58"/>
      <c r="L146" s="57"/>
      <c r="M146" s="58"/>
      <c r="N146" s="57"/>
      <c r="O146" s="58"/>
      <c r="Q146" s="57"/>
      <c r="R146" s="58">
        <v>36.272550644403694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41395</v>
      </c>
      <c r="B147" s="57">
        <v>38.08</v>
      </c>
      <c r="C147" s="58">
        <v>45.13</v>
      </c>
      <c r="D147" s="57">
        <v>40.020000000000003</v>
      </c>
      <c r="E147" s="58">
        <v>38.9</v>
      </c>
      <c r="F147" s="57">
        <v>41.55</v>
      </c>
      <c r="G147" s="58">
        <v>38.08</v>
      </c>
      <c r="H147" s="57"/>
      <c r="I147" s="58">
        <v>38.97</v>
      </c>
      <c r="J147" s="57"/>
      <c r="K147" s="58"/>
      <c r="L147" s="57"/>
      <c r="M147" s="58"/>
      <c r="N147" s="57"/>
      <c r="O147" s="58"/>
      <c r="Q147" s="57"/>
      <c r="R147" s="58">
        <v>36.329098252123778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41426</v>
      </c>
      <c r="B148" s="57">
        <v>44.5</v>
      </c>
      <c r="C148" s="58">
        <v>45.93</v>
      </c>
      <c r="D148" s="57">
        <v>40.67</v>
      </c>
      <c r="E148" s="58">
        <v>44.17</v>
      </c>
      <c r="F148" s="57">
        <v>47.87</v>
      </c>
      <c r="G148" s="58">
        <v>44.5</v>
      </c>
      <c r="H148" s="57"/>
      <c r="I148" s="58">
        <v>44.25</v>
      </c>
      <c r="J148" s="57"/>
      <c r="K148" s="58"/>
      <c r="L148" s="57"/>
      <c r="M148" s="58"/>
      <c r="N148" s="57"/>
      <c r="O148" s="58"/>
      <c r="Q148" s="57"/>
      <c r="R148" s="58">
        <v>36.765099887691441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41456</v>
      </c>
      <c r="B149" s="57">
        <v>56.34</v>
      </c>
      <c r="C149" s="58">
        <v>53.47</v>
      </c>
      <c r="D149" s="57">
        <v>47.55</v>
      </c>
      <c r="E149" s="58">
        <v>55.25</v>
      </c>
      <c r="F149" s="57">
        <v>61.06</v>
      </c>
      <c r="G149" s="58">
        <v>56.34</v>
      </c>
      <c r="H149" s="57"/>
      <c r="I149" s="58">
        <v>55.34</v>
      </c>
      <c r="J149" s="57"/>
      <c r="K149" s="58"/>
      <c r="L149" s="57"/>
      <c r="M149" s="58"/>
      <c r="N149" s="57"/>
      <c r="O149" s="58"/>
      <c r="Q149" s="57"/>
      <c r="R149" s="58">
        <v>37.222336213571893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41487</v>
      </c>
      <c r="B150" s="57">
        <v>66.22</v>
      </c>
      <c r="C150" s="58">
        <v>56.62</v>
      </c>
      <c r="D150" s="57">
        <v>50.99</v>
      </c>
      <c r="E150" s="58">
        <v>64.2</v>
      </c>
      <c r="F150" s="57">
        <v>67.099999999999994</v>
      </c>
      <c r="G150" s="58">
        <v>66.22</v>
      </c>
      <c r="H150" s="57"/>
      <c r="I150" s="58">
        <v>64.31</v>
      </c>
      <c r="J150" s="57"/>
      <c r="K150" s="58"/>
      <c r="L150" s="57"/>
      <c r="M150" s="58"/>
      <c r="N150" s="57"/>
      <c r="O150" s="58"/>
      <c r="Q150" s="57"/>
      <c r="R150" s="58">
        <v>37.62820020620822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41518</v>
      </c>
      <c r="B151" s="57">
        <v>52.89</v>
      </c>
      <c r="C151" s="58">
        <v>51.69</v>
      </c>
      <c r="D151" s="57">
        <v>46.27</v>
      </c>
      <c r="E151" s="58">
        <v>58.88</v>
      </c>
      <c r="F151" s="57">
        <v>53.33</v>
      </c>
      <c r="G151" s="58">
        <v>52.89</v>
      </c>
      <c r="H151" s="57"/>
      <c r="I151" s="58">
        <v>53.42</v>
      </c>
      <c r="J151" s="57"/>
      <c r="K151" s="58"/>
      <c r="L151" s="57"/>
      <c r="M151" s="58"/>
      <c r="N151" s="57"/>
      <c r="O151" s="58"/>
      <c r="Q151" s="57"/>
      <c r="R151" s="58">
        <v>37.466151922260309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41548</v>
      </c>
      <c r="B152" s="57">
        <v>40.049999999999997</v>
      </c>
      <c r="C152" s="58">
        <v>49.78</v>
      </c>
      <c r="D152" s="57">
        <v>45.2</v>
      </c>
      <c r="E152" s="58">
        <v>41.43</v>
      </c>
      <c r="F152" s="57">
        <v>41.16</v>
      </c>
      <c r="G152" s="58">
        <v>40.049999999999997</v>
      </c>
      <c r="H152" s="57"/>
      <c r="I152" s="58">
        <v>41.23</v>
      </c>
      <c r="J152" s="57"/>
      <c r="K152" s="58"/>
      <c r="L152" s="57"/>
      <c r="M152" s="58"/>
      <c r="N152" s="57"/>
      <c r="O152" s="58"/>
      <c r="Q152" s="57"/>
      <c r="R152" s="58">
        <v>37.619790618934339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41579</v>
      </c>
      <c r="B153" s="57">
        <v>39.07</v>
      </c>
      <c r="C153" s="58">
        <v>48.11</v>
      </c>
      <c r="D153" s="57">
        <v>44.03</v>
      </c>
      <c r="E153" s="58">
        <v>43.51</v>
      </c>
      <c r="F153" s="57">
        <v>40.880000000000003</v>
      </c>
      <c r="G153" s="58">
        <v>39.07</v>
      </c>
      <c r="H153" s="57"/>
      <c r="I153" s="58">
        <v>40.94</v>
      </c>
      <c r="J153" s="57"/>
      <c r="K153" s="58"/>
      <c r="L153" s="57"/>
      <c r="M153" s="58"/>
      <c r="N153" s="57"/>
      <c r="O153" s="58"/>
      <c r="Q153" s="57"/>
      <c r="R153" s="58">
        <v>39.703248745296925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41609</v>
      </c>
      <c r="B154" s="57">
        <v>38.57</v>
      </c>
      <c r="C154" s="58">
        <v>48.68</v>
      </c>
      <c r="D154" s="57">
        <v>44.57</v>
      </c>
      <c r="E154" s="58">
        <v>45.6</v>
      </c>
      <c r="F154" s="57">
        <v>42.17</v>
      </c>
      <c r="G154" s="58">
        <v>38.57</v>
      </c>
      <c r="H154" s="57"/>
      <c r="I154" s="58">
        <v>42.24</v>
      </c>
      <c r="J154" s="57"/>
      <c r="K154" s="58"/>
      <c r="L154" s="57"/>
      <c r="M154" s="58"/>
      <c r="N154" s="57"/>
      <c r="O154" s="58"/>
      <c r="Q154" s="57"/>
      <c r="R154" s="58">
        <v>41.40879507991265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41640</v>
      </c>
      <c r="B155" s="57">
        <v>38.840000000000003</v>
      </c>
      <c r="C155" s="58">
        <v>50.21</v>
      </c>
      <c r="D155" s="57">
        <v>45.89</v>
      </c>
      <c r="E155" s="58">
        <v>44.99</v>
      </c>
      <c r="F155" s="57">
        <v>42.33</v>
      </c>
      <c r="G155" s="58">
        <v>38.840000000000003</v>
      </c>
      <c r="H155" s="57"/>
      <c r="I155" s="58">
        <v>42.42</v>
      </c>
      <c r="J155" s="57"/>
      <c r="K155" s="58"/>
      <c r="L155" s="57"/>
      <c r="M155" s="58"/>
      <c r="N155" s="57"/>
      <c r="O155" s="58"/>
      <c r="Q155" s="57"/>
      <c r="R155" s="58">
        <v>40.523756372341197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41671</v>
      </c>
      <c r="B156" s="57">
        <v>38.840000000000003</v>
      </c>
      <c r="C156" s="58">
        <v>49.42</v>
      </c>
      <c r="D156" s="57">
        <v>45.02</v>
      </c>
      <c r="E156" s="58">
        <v>42.84</v>
      </c>
      <c r="F156" s="57">
        <v>40.71</v>
      </c>
      <c r="G156" s="58">
        <v>38.840000000000003</v>
      </c>
      <c r="H156" s="57"/>
      <c r="I156" s="58">
        <v>40.79</v>
      </c>
      <c r="J156" s="57"/>
      <c r="K156" s="58"/>
      <c r="L156" s="57"/>
      <c r="M156" s="58"/>
      <c r="N156" s="57"/>
      <c r="O156" s="58"/>
      <c r="Q156" s="57"/>
      <c r="R156" s="58">
        <v>39.657402208372972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41699</v>
      </c>
      <c r="B157" s="57">
        <v>38.840000000000003</v>
      </c>
      <c r="C157" s="58">
        <v>48.86</v>
      </c>
      <c r="D157" s="57">
        <v>44.16</v>
      </c>
      <c r="E157" s="58">
        <v>40.68</v>
      </c>
      <c r="F157" s="57">
        <v>39.880000000000003</v>
      </c>
      <c r="G157" s="58">
        <v>38.840000000000003</v>
      </c>
      <c r="H157" s="57"/>
      <c r="I157" s="58">
        <v>39.96</v>
      </c>
      <c r="J157" s="57"/>
      <c r="K157" s="58"/>
      <c r="L157" s="57"/>
      <c r="M157" s="58"/>
      <c r="N157" s="57"/>
      <c r="O157" s="58"/>
      <c r="Q157" s="57"/>
      <c r="R157" s="58">
        <v>38.253569848882535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41730</v>
      </c>
      <c r="B158" s="57">
        <v>37.340000000000003</v>
      </c>
      <c r="C158" s="58">
        <v>47.5</v>
      </c>
      <c r="D158" s="57">
        <v>41.99</v>
      </c>
      <c r="E158" s="58">
        <v>38.53</v>
      </c>
      <c r="F158" s="57">
        <v>40.92</v>
      </c>
      <c r="G158" s="58">
        <v>37.340000000000003</v>
      </c>
      <c r="H158" s="57"/>
      <c r="I158" s="58">
        <v>38.6</v>
      </c>
      <c r="J158" s="57"/>
      <c r="K158" s="58"/>
      <c r="L158" s="57"/>
      <c r="M158" s="58"/>
      <c r="N158" s="57"/>
      <c r="O158" s="58"/>
      <c r="Q158" s="57"/>
      <c r="R158" s="58">
        <v>36.272550644403694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41760</v>
      </c>
      <c r="B159" s="57">
        <v>38.340000000000003</v>
      </c>
      <c r="C159" s="58">
        <v>45.91</v>
      </c>
      <c r="D159" s="57">
        <v>40.47</v>
      </c>
      <c r="E159" s="58">
        <v>39.03</v>
      </c>
      <c r="F159" s="57">
        <v>41.69</v>
      </c>
      <c r="G159" s="58">
        <v>38.340000000000003</v>
      </c>
      <c r="H159" s="57"/>
      <c r="I159" s="58">
        <v>39.11</v>
      </c>
      <c r="J159" s="57"/>
      <c r="K159" s="58"/>
      <c r="L159" s="57"/>
      <c r="M159" s="58"/>
      <c r="N159" s="57"/>
      <c r="O159" s="58"/>
      <c r="Q159" s="57"/>
      <c r="R159" s="58">
        <v>36.329098252123778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41791</v>
      </c>
      <c r="B160" s="57">
        <v>44.8</v>
      </c>
      <c r="C160" s="58">
        <v>46.72</v>
      </c>
      <c r="D160" s="57">
        <v>41.13</v>
      </c>
      <c r="E160" s="58">
        <v>44.31</v>
      </c>
      <c r="F160" s="57">
        <v>48.03</v>
      </c>
      <c r="G160" s="58">
        <v>44.8</v>
      </c>
      <c r="H160" s="57"/>
      <c r="I160" s="58">
        <v>44.39</v>
      </c>
      <c r="J160" s="57"/>
      <c r="K160" s="58"/>
      <c r="L160" s="57"/>
      <c r="M160" s="58"/>
      <c r="N160" s="57"/>
      <c r="O160" s="58"/>
      <c r="Q160" s="57"/>
      <c r="R160" s="58">
        <v>36.765099887691441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41821</v>
      </c>
      <c r="B161" s="57">
        <v>56.73</v>
      </c>
      <c r="C161" s="58">
        <v>54.39</v>
      </c>
      <c r="D161" s="57">
        <v>48.09</v>
      </c>
      <c r="E161" s="58">
        <v>55.42</v>
      </c>
      <c r="F161" s="57">
        <v>61.25</v>
      </c>
      <c r="G161" s="58">
        <v>56.73</v>
      </c>
      <c r="H161" s="57"/>
      <c r="I161" s="58">
        <v>55.52</v>
      </c>
      <c r="J161" s="57"/>
      <c r="K161" s="58"/>
      <c r="L161" s="57"/>
      <c r="M161" s="58"/>
      <c r="N161" s="57"/>
      <c r="O161" s="58"/>
      <c r="Q161" s="57"/>
      <c r="R161" s="58">
        <v>37.222336213571893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41852</v>
      </c>
      <c r="B162" s="40">
        <v>66.67</v>
      </c>
      <c r="C162" s="40">
        <v>57.6</v>
      </c>
      <c r="D162" s="40">
        <v>51.57</v>
      </c>
      <c r="E162" s="40">
        <v>64.39</v>
      </c>
      <c r="F162" s="40">
        <v>67.31</v>
      </c>
      <c r="G162" s="40">
        <v>66.67</v>
      </c>
      <c r="I162" s="40">
        <v>64.510000000000005</v>
      </c>
      <c r="R162" s="40">
        <v>37.62820020620822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5">
      <c r="A7" s="50">
        <v>37217</v>
      </c>
      <c r="B7" s="51">
        <v>14.5</v>
      </c>
      <c r="C7" s="52">
        <v>17</v>
      </c>
      <c r="D7" s="51">
        <v>17</v>
      </c>
      <c r="E7" s="52">
        <v>19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38.399992370605467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37220</v>
      </c>
      <c r="B8" s="57">
        <v>14.5</v>
      </c>
      <c r="C8" s="58">
        <v>17</v>
      </c>
      <c r="D8" s="57">
        <v>17</v>
      </c>
      <c r="E8" s="58">
        <v>19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35.999989700317386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37227</v>
      </c>
      <c r="B9" s="57">
        <v>18.5</v>
      </c>
      <c r="C9" s="58">
        <v>25</v>
      </c>
      <c r="D9" s="57">
        <v>25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41.799996490478513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37234</v>
      </c>
      <c r="B10" s="57">
        <v>18.5</v>
      </c>
      <c r="C10" s="58">
        <v>25</v>
      </c>
      <c r="D10" s="57">
        <v>25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37241</v>
      </c>
      <c r="B11" s="57">
        <v>18.5</v>
      </c>
      <c r="C11" s="58">
        <v>25</v>
      </c>
      <c r="D11" s="57">
        <v>25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41.800000305175779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22.125</v>
      </c>
      <c r="C12" s="58">
        <v>23.625</v>
      </c>
      <c r="D12" s="57">
        <v>23.625</v>
      </c>
      <c r="E12" s="58">
        <v>25.013000000000002</v>
      </c>
      <c r="F12" s="57">
        <v>23.7</v>
      </c>
      <c r="G12" s="58">
        <v>22.125</v>
      </c>
      <c r="H12" s="57"/>
      <c r="I12" s="58">
        <v>23.7</v>
      </c>
      <c r="J12" s="57"/>
      <c r="K12" s="58"/>
      <c r="L12" s="57"/>
      <c r="M12" s="58"/>
      <c r="N12" s="57"/>
      <c r="O12" s="58"/>
      <c r="Q12" s="57"/>
      <c r="R12" s="58">
        <v>37.589010403608611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21.5625</v>
      </c>
      <c r="C13" s="58">
        <v>22.238</v>
      </c>
      <c r="D13" s="57">
        <v>22.313000000000002</v>
      </c>
      <c r="E13" s="58">
        <v>24.225000000000001</v>
      </c>
      <c r="F13" s="57">
        <v>23.363</v>
      </c>
      <c r="G13" s="58">
        <v>21.5625</v>
      </c>
      <c r="H13" s="57"/>
      <c r="I13" s="58">
        <v>23.363</v>
      </c>
      <c r="J13" s="57"/>
      <c r="K13" s="58"/>
      <c r="L13" s="57"/>
      <c r="M13" s="58"/>
      <c r="N13" s="57"/>
      <c r="O13" s="58"/>
      <c r="Q13" s="57"/>
      <c r="R13" s="58">
        <v>37.738796479150977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21.5625</v>
      </c>
      <c r="C14" s="58">
        <v>22.5</v>
      </c>
      <c r="D14" s="57">
        <v>22.5</v>
      </c>
      <c r="E14" s="58">
        <v>23.774999999999999</v>
      </c>
      <c r="F14" s="57">
        <v>23.175000000000001</v>
      </c>
      <c r="G14" s="58">
        <v>21.5625</v>
      </c>
      <c r="H14" s="57"/>
      <c r="I14" s="58">
        <v>23.175000000000001</v>
      </c>
      <c r="J14" s="57"/>
      <c r="K14" s="58"/>
      <c r="L14" s="57"/>
      <c r="M14" s="58"/>
      <c r="N14" s="57"/>
      <c r="O14" s="58"/>
      <c r="Q14" s="57"/>
      <c r="R14" s="58">
        <v>37.257773284064697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21.75</v>
      </c>
      <c r="C15" s="58">
        <v>22.5</v>
      </c>
      <c r="D15" s="57">
        <v>21</v>
      </c>
      <c r="E15" s="58">
        <v>21.938000000000002</v>
      </c>
      <c r="F15" s="57">
        <v>21.938000000000002</v>
      </c>
      <c r="G15" s="58">
        <v>21.75</v>
      </c>
      <c r="H15" s="57"/>
      <c r="I15" s="58">
        <v>21.938000000000002</v>
      </c>
      <c r="J15" s="57"/>
      <c r="K15" s="58"/>
      <c r="L15" s="57"/>
      <c r="M15" s="58"/>
      <c r="N15" s="57"/>
      <c r="O15" s="58"/>
      <c r="Q15" s="57"/>
      <c r="R15" s="58">
        <v>36.62939694045378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24.1875</v>
      </c>
      <c r="C16" s="58">
        <v>21.375</v>
      </c>
      <c r="D16" s="57">
        <v>19.5</v>
      </c>
      <c r="E16" s="58">
        <v>21.563000000000002</v>
      </c>
      <c r="F16" s="57">
        <v>25.125</v>
      </c>
      <c r="G16" s="58">
        <v>24.1875</v>
      </c>
      <c r="H16" s="57"/>
      <c r="I16" s="58">
        <v>21.563000000000002</v>
      </c>
      <c r="J16" s="57"/>
      <c r="K16" s="58"/>
      <c r="L16" s="57"/>
      <c r="M16" s="58"/>
      <c r="N16" s="57"/>
      <c r="O16" s="58"/>
      <c r="Q16" s="57"/>
      <c r="R16" s="58">
        <v>37.260794482218678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30.9375</v>
      </c>
      <c r="C17" s="58">
        <v>22.875</v>
      </c>
      <c r="D17" s="57">
        <v>21</v>
      </c>
      <c r="E17" s="58">
        <v>26.813000000000002</v>
      </c>
      <c r="F17" s="57">
        <v>30</v>
      </c>
      <c r="G17" s="58">
        <v>30.9375</v>
      </c>
      <c r="H17" s="57"/>
      <c r="I17" s="58">
        <v>26.813000000000002</v>
      </c>
      <c r="J17" s="57"/>
      <c r="K17" s="58"/>
      <c r="L17" s="57"/>
      <c r="M17" s="58"/>
      <c r="N17" s="57"/>
      <c r="O17" s="58"/>
      <c r="Q17" s="57"/>
      <c r="R17" s="58">
        <v>37.875779195016477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40.688000000000002</v>
      </c>
      <c r="C18" s="58">
        <v>33.375</v>
      </c>
      <c r="D18" s="57">
        <v>31.125</v>
      </c>
      <c r="E18" s="58">
        <v>36.375</v>
      </c>
      <c r="F18" s="57">
        <v>35.4375</v>
      </c>
      <c r="G18" s="58">
        <v>40.688000000000002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38.460936386456112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45</v>
      </c>
      <c r="C19" s="58">
        <v>38.625</v>
      </c>
      <c r="D19" s="57">
        <v>36.75</v>
      </c>
      <c r="E19" s="58">
        <v>41.063000000000002</v>
      </c>
      <c r="F19" s="57">
        <v>41.813000000000002</v>
      </c>
      <c r="G19" s="58">
        <v>45</v>
      </c>
      <c r="H19" s="57"/>
      <c r="I19" s="58">
        <v>41.063000000000002</v>
      </c>
      <c r="J19" s="57"/>
      <c r="K19" s="58"/>
      <c r="L19" s="57"/>
      <c r="M19" s="58"/>
      <c r="N19" s="57"/>
      <c r="O19" s="58"/>
      <c r="Q19" s="57"/>
      <c r="R19" s="58">
        <v>39.045249416790689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35.625</v>
      </c>
      <c r="C20" s="58">
        <v>33.75</v>
      </c>
      <c r="D20" s="57">
        <v>31.125</v>
      </c>
      <c r="E20" s="58">
        <v>35.625</v>
      </c>
      <c r="F20" s="57">
        <v>35.438000000000002</v>
      </c>
      <c r="G20" s="58">
        <v>35.625</v>
      </c>
      <c r="H20" s="57"/>
      <c r="I20" s="58">
        <v>35.438000000000002</v>
      </c>
      <c r="J20" s="57"/>
      <c r="K20" s="58"/>
      <c r="L20" s="57"/>
      <c r="M20" s="58"/>
      <c r="N20" s="57"/>
      <c r="O20" s="58"/>
      <c r="Q20" s="57"/>
      <c r="R20" s="58">
        <v>39.217215195023321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27.188000000000002</v>
      </c>
      <c r="C21" s="58">
        <v>29.25</v>
      </c>
      <c r="D21" s="57">
        <v>28.5</v>
      </c>
      <c r="E21" s="58">
        <v>28.313000000000002</v>
      </c>
      <c r="F21" s="57">
        <v>28.313000000000002</v>
      </c>
      <c r="G21" s="58">
        <v>27.188000000000002</v>
      </c>
      <c r="H21" s="57"/>
      <c r="I21" s="58">
        <v>28.313000000000002</v>
      </c>
      <c r="J21" s="57"/>
      <c r="K21" s="58"/>
      <c r="L21" s="57"/>
      <c r="M21" s="58"/>
      <c r="N21" s="57"/>
      <c r="O21" s="58"/>
      <c r="Q21" s="57"/>
      <c r="R21" s="58">
        <v>39.801321171327196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25.688000000000002</v>
      </c>
      <c r="C22" s="58">
        <v>27.75</v>
      </c>
      <c r="D22" s="57">
        <v>27</v>
      </c>
      <c r="E22" s="58">
        <v>29.063000000000002</v>
      </c>
      <c r="F22" s="57">
        <v>27.563000000000002</v>
      </c>
      <c r="G22" s="58">
        <v>25.688000000000002</v>
      </c>
      <c r="H22" s="57"/>
      <c r="I22" s="58">
        <v>27.563000000000002</v>
      </c>
      <c r="J22" s="57"/>
      <c r="K22" s="58"/>
      <c r="L22" s="57"/>
      <c r="M22" s="58"/>
      <c r="N22" s="57"/>
      <c r="O22" s="58"/>
      <c r="Q22" s="57"/>
      <c r="R22" s="58">
        <v>43.688511498383804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26.625</v>
      </c>
      <c r="C23" s="58">
        <v>28.125</v>
      </c>
      <c r="D23" s="57">
        <v>27.75</v>
      </c>
      <c r="E23" s="58">
        <v>29.813000000000002</v>
      </c>
      <c r="F23" s="57">
        <v>29.063000000000002</v>
      </c>
      <c r="G23" s="58">
        <v>26.625</v>
      </c>
      <c r="H23" s="57"/>
      <c r="I23" s="58">
        <v>29.063000000000002</v>
      </c>
      <c r="J23" s="57"/>
      <c r="K23" s="58"/>
      <c r="L23" s="57"/>
      <c r="M23" s="58"/>
      <c r="N23" s="57"/>
      <c r="O23" s="58"/>
      <c r="Q23" s="57"/>
      <c r="R23" s="58">
        <v>46.400947612658378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26.625</v>
      </c>
      <c r="C24" s="58">
        <v>31.875</v>
      </c>
      <c r="D24" s="57">
        <v>31.5</v>
      </c>
      <c r="E24" s="58">
        <v>31.688000000000002</v>
      </c>
      <c r="F24" s="57">
        <v>29.813000000000002</v>
      </c>
      <c r="G24" s="58">
        <v>26.625</v>
      </c>
      <c r="H24" s="57"/>
      <c r="I24" s="58">
        <v>29.813000000000002</v>
      </c>
      <c r="J24" s="57"/>
      <c r="K24" s="58"/>
      <c r="L24" s="57"/>
      <c r="M24" s="58"/>
      <c r="N24" s="57"/>
      <c r="O24" s="58"/>
      <c r="Q24" s="57"/>
      <c r="R24" s="58">
        <v>46.782412492806507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26.625</v>
      </c>
      <c r="C25" s="58">
        <v>30.5625</v>
      </c>
      <c r="D25" s="57">
        <v>30</v>
      </c>
      <c r="E25" s="58">
        <v>30.188000000000002</v>
      </c>
      <c r="F25" s="57">
        <v>28.688000000000002</v>
      </c>
      <c r="G25" s="58">
        <v>26.625</v>
      </c>
      <c r="H25" s="57"/>
      <c r="I25" s="58">
        <v>28.688000000000002</v>
      </c>
      <c r="J25" s="57"/>
      <c r="K25" s="58"/>
      <c r="L25" s="57"/>
      <c r="M25" s="58"/>
      <c r="N25" s="57"/>
      <c r="O25" s="58"/>
      <c r="Q25" s="57"/>
      <c r="R25" s="58">
        <v>45.709129658872307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26.625</v>
      </c>
      <c r="C26" s="58">
        <v>29.625</v>
      </c>
      <c r="D26" s="57">
        <v>28.5</v>
      </c>
      <c r="E26" s="58">
        <v>28.688000000000002</v>
      </c>
      <c r="F26" s="57">
        <v>28.125</v>
      </c>
      <c r="G26" s="58">
        <v>26.625</v>
      </c>
      <c r="H26" s="57"/>
      <c r="I26" s="58">
        <v>28.125</v>
      </c>
      <c r="J26" s="57"/>
      <c r="K26" s="58"/>
      <c r="L26" s="57"/>
      <c r="M26" s="58"/>
      <c r="N26" s="57"/>
      <c r="O26" s="58"/>
      <c r="Q26" s="57"/>
      <c r="R26" s="58">
        <v>44.206929283188174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25.5</v>
      </c>
      <c r="C27" s="58">
        <v>27.375</v>
      </c>
      <c r="D27" s="57">
        <v>24.75</v>
      </c>
      <c r="E27" s="58">
        <v>27.188000000000002</v>
      </c>
      <c r="F27" s="57">
        <v>28.875</v>
      </c>
      <c r="G27" s="58">
        <v>25.5</v>
      </c>
      <c r="H27" s="57"/>
      <c r="I27" s="58">
        <v>27.188000000000002</v>
      </c>
      <c r="J27" s="57"/>
      <c r="K27" s="58"/>
      <c r="L27" s="57"/>
      <c r="M27" s="58"/>
      <c r="N27" s="57"/>
      <c r="O27" s="58"/>
      <c r="Q27" s="57"/>
      <c r="R27" s="58">
        <v>42.561241420362265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26.25</v>
      </c>
      <c r="C28" s="58">
        <v>24.75</v>
      </c>
      <c r="D28" s="57">
        <v>22.125</v>
      </c>
      <c r="E28" s="58">
        <v>27.563000000000002</v>
      </c>
      <c r="F28" s="57">
        <v>29.438000000000002</v>
      </c>
      <c r="G28" s="58">
        <v>26.25</v>
      </c>
      <c r="H28" s="57"/>
      <c r="I28" s="58">
        <v>27.563000000000002</v>
      </c>
      <c r="J28" s="57"/>
      <c r="K28" s="58"/>
      <c r="L28" s="57"/>
      <c r="M28" s="58"/>
      <c r="N28" s="57"/>
      <c r="O28" s="58"/>
      <c r="Q28" s="57"/>
      <c r="R28" s="58">
        <v>42.631293987678106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31.125</v>
      </c>
      <c r="C29" s="58">
        <v>26.0625</v>
      </c>
      <c r="D29" s="57">
        <v>23.25</v>
      </c>
      <c r="E29" s="58">
        <v>31.313000000000002</v>
      </c>
      <c r="F29" s="57">
        <v>33.938000000000002</v>
      </c>
      <c r="G29" s="58">
        <v>31.125</v>
      </c>
      <c r="H29" s="57"/>
      <c r="I29" s="58">
        <v>31.313000000000002</v>
      </c>
      <c r="J29" s="57"/>
      <c r="K29" s="58"/>
      <c r="L29" s="57"/>
      <c r="M29" s="58"/>
      <c r="N29" s="57"/>
      <c r="O29" s="58"/>
      <c r="Q29" s="57"/>
      <c r="R29" s="58">
        <v>43.05852141169548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40.125</v>
      </c>
      <c r="C30" s="58">
        <v>38.625</v>
      </c>
      <c r="D30" s="57">
        <v>35.25</v>
      </c>
      <c r="E30" s="58">
        <v>39.188000000000002</v>
      </c>
      <c r="F30" s="57">
        <v>43.313000000000002</v>
      </c>
      <c r="G30" s="58">
        <v>40.125</v>
      </c>
      <c r="H30" s="57"/>
      <c r="I30" s="58">
        <v>39.188000000000002</v>
      </c>
      <c r="J30" s="57"/>
      <c r="K30" s="58"/>
      <c r="L30" s="57"/>
      <c r="M30" s="58"/>
      <c r="N30" s="57"/>
      <c r="O30" s="58"/>
      <c r="Q30" s="57"/>
      <c r="R30" s="58">
        <v>43.557514076901079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47.625</v>
      </c>
      <c r="C31" s="58">
        <v>43.875</v>
      </c>
      <c r="D31" s="57">
        <v>41.25</v>
      </c>
      <c r="E31" s="58">
        <v>45.563000000000002</v>
      </c>
      <c r="F31" s="57">
        <v>47.625</v>
      </c>
      <c r="G31" s="58">
        <v>47.625</v>
      </c>
      <c r="H31" s="57"/>
      <c r="I31" s="58">
        <v>45.563000000000002</v>
      </c>
      <c r="J31" s="57"/>
      <c r="K31" s="58"/>
      <c r="L31" s="57"/>
      <c r="M31" s="58"/>
      <c r="N31" s="57"/>
      <c r="O31" s="58"/>
      <c r="Q31" s="57"/>
      <c r="R31" s="58">
        <v>44.014076722100526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37.5</v>
      </c>
      <c r="C32" s="58">
        <v>35.625</v>
      </c>
      <c r="D32" s="57">
        <v>33</v>
      </c>
      <c r="E32" s="58">
        <v>41.813000000000002</v>
      </c>
      <c r="F32" s="57">
        <v>37.875</v>
      </c>
      <c r="G32" s="58">
        <v>37.5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44.127489962170429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27.75</v>
      </c>
      <c r="C33" s="58">
        <v>32.4375</v>
      </c>
      <c r="D33" s="57">
        <v>31.125</v>
      </c>
      <c r="E33" s="58">
        <v>29.438000000000002</v>
      </c>
      <c r="F33" s="57">
        <v>29.25</v>
      </c>
      <c r="G33" s="58">
        <v>27.75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44.72841970487174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27</v>
      </c>
      <c r="C34" s="58">
        <v>29.625</v>
      </c>
      <c r="D34" s="57">
        <v>29.0625</v>
      </c>
      <c r="E34" s="58">
        <v>30.938000000000002</v>
      </c>
      <c r="F34" s="57">
        <v>29.063000000000002</v>
      </c>
      <c r="G34" s="58">
        <v>27</v>
      </c>
      <c r="H34" s="57"/>
      <c r="I34" s="58">
        <v>29.063000000000002</v>
      </c>
      <c r="J34" s="57"/>
      <c r="K34" s="58"/>
      <c r="L34" s="57"/>
      <c r="M34" s="58"/>
      <c r="N34" s="57"/>
      <c r="O34" s="58"/>
      <c r="Q34" s="57"/>
      <c r="R34" s="58">
        <v>47.347196312290031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26.625</v>
      </c>
      <c r="C35" s="58">
        <v>30.5625</v>
      </c>
      <c r="D35" s="57">
        <v>30</v>
      </c>
      <c r="E35" s="58">
        <v>32.438000000000002</v>
      </c>
      <c r="F35" s="57">
        <v>30</v>
      </c>
      <c r="G35" s="58">
        <v>26.625</v>
      </c>
      <c r="H35" s="57"/>
      <c r="I35" s="58">
        <v>30</v>
      </c>
      <c r="J35" s="57"/>
      <c r="K35" s="58"/>
      <c r="L35" s="57"/>
      <c r="M35" s="58"/>
      <c r="N35" s="57"/>
      <c r="O35" s="58"/>
      <c r="Q35" s="57"/>
      <c r="R35" s="58">
        <v>49.559200544814878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27.158000000000001</v>
      </c>
      <c r="C36" s="58">
        <v>32.159999999999997</v>
      </c>
      <c r="D36" s="57">
        <v>31.59</v>
      </c>
      <c r="E36" s="58">
        <v>32.04</v>
      </c>
      <c r="F36" s="57">
        <v>30.15</v>
      </c>
      <c r="G36" s="58">
        <v>27.158000000000001</v>
      </c>
      <c r="H36" s="57"/>
      <c r="I36" s="58">
        <v>30.158000000000001</v>
      </c>
      <c r="J36" s="57"/>
      <c r="K36" s="58"/>
      <c r="L36" s="57"/>
      <c r="M36" s="58"/>
      <c r="N36" s="57"/>
      <c r="O36" s="58"/>
      <c r="Q36" s="57"/>
      <c r="R36" s="58">
        <v>46.357217632208787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27.158000000000001</v>
      </c>
      <c r="C37" s="58">
        <v>31.035</v>
      </c>
      <c r="D37" s="57">
        <v>30.3</v>
      </c>
      <c r="E37" s="58">
        <v>30.518000000000001</v>
      </c>
      <c r="F37" s="57">
        <v>29.003</v>
      </c>
      <c r="G37" s="58">
        <v>27.158000000000001</v>
      </c>
      <c r="H37" s="57"/>
      <c r="I37" s="58">
        <v>29.018000000000001</v>
      </c>
      <c r="J37" s="57"/>
      <c r="K37" s="58"/>
      <c r="L37" s="57"/>
      <c r="M37" s="58"/>
      <c r="N37" s="57"/>
      <c r="O37" s="58"/>
      <c r="Q37" s="57"/>
      <c r="R37" s="58">
        <v>45.238369227722487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27.158000000000001</v>
      </c>
      <c r="C38" s="58">
        <v>30.225000000000001</v>
      </c>
      <c r="D38" s="57">
        <v>29.01</v>
      </c>
      <c r="E38" s="58">
        <v>28.995000000000001</v>
      </c>
      <c r="F38" s="57">
        <v>28.433</v>
      </c>
      <c r="G38" s="58">
        <v>27.158000000000001</v>
      </c>
      <c r="H38" s="57"/>
      <c r="I38" s="58">
        <v>28.44</v>
      </c>
      <c r="J38" s="57"/>
      <c r="K38" s="58"/>
      <c r="L38" s="57"/>
      <c r="M38" s="58"/>
      <c r="N38" s="57"/>
      <c r="O38" s="58"/>
      <c r="Q38" s="57"/>
      <c r="R38" s="58">
        <v>43.449287048775957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26.114999999999998</v>
      </c>
      <c r="C39" s="58">
        <v>28.297499999999999</v>
      </c>
      <c r="D39" s="57">
        <v>25.7925</v>
      </c>
      <c r="E39" s="58">
        <v>27.48</v>
      </c>
      <c r="F39" s="57">
        <v>29.183</v>
      </c>
      <c r="G39" s="58">
        <v>26.114999999999998</v>
      </c>
      <c r="H39" s="57"/>
      <c r="I39" s="58">
        <v>27.488</v>
      </c>
      <c r="J39" s="57"/>
      <c r="K39" s="58"/>
      <c r="L39" s="57"/>
      <c r="M39" s="58"/>
      <c r="N39" s="57"/>
      <c r="O39" s="58"/>
      <c r="Q39" s="57"/>
      <c r="R39" s="58">
        <v>40.676785374101684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26.805</v>
      </c>
      <c r="C40" s="58">
        <v>26.047499999999999</v>
      </c>
      <c r="D40" s="57">
        <v>23.535</v>
      </c>
      <c r="E40" s="58">
        <v>27.848000000000003</v>
      </c>
      <c r="F40" s="57">
        <v>29.745000000000001</v>
      </c>
      <c r="G40" s="58">
        <v>26.805</v>
      </c>
      <c r="H40" s="57"/>
      <c r="I40" s="58">
        <v>27.863000000000003</v>
      </c>
      <c r="J40" s="57"/>
      <c r="K40" s="58"/>
      <c r="L40" s="57"/>
      <c r="M40" s="58"/>
      <c r="N40" s="57"/>
      <c r="O40" s="58"/>
      <c r="Q40" s="57"/>
      <c r="R40" s="58">
        <v>40.722792373730172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31.328000000000003</v>
      </c>
      <c r="C41" s="58">
        <v>27.172499999999999</v>
      </c>
      <c r="D41" s="57">
        <v>24.502500000000001</v>
      </c>
      <c r="E41" s="58">
        <v>31.635000000000002</v>
      </c>
      <c r="F41" s="57">
        <v>34.283000000000001</v>
      </c>
      <c r="G41" s="58">
        <v>31.328000000000003</v>
      </c>
      <c r="H41" s="57"/>
      <c r="I41" s="58">
        <v>31.643000000000001</v>
      </c>
      <c r="J41" s="57"/>
      <c r="K41" s="58"/>
      <c r="L41" s="57"/>
      <c r="M41" s="58"/>
      <c r="N41" s="57"/>
      <c r="O41" s="58"/>
      <c r="Q41" s="57"/>
      <c r="R41" s="58">
        <v>41.241514202178806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39.667999999999999</v>
      </c>
      <c r="C42" s="58">
        <v>37.950000000000003</v>
      </c>
      <c r="D42" s="57">
        <v>34.807499999999997</v>
      </c>
      <c r="E42" s="58">
        <v>39.578000000000003</v>
      </c>
      <c r="F42" s="57">
        <v>43.748000000000005</v>
      </c>
      <c r="G42" s="58">
        <v>39.667999999999999</v>
      </c>
      <c r="H42" s="57"/>
      <c r="I42" s="58">
        <v>39.593000000000004</v>
      </c>
      <c r="J42" s="57"/>
      <c r="K42" s="58"/>
      <c r="L42" s="57"/>
      <c r="M42" s="58"/>
      <c r="N42" s="57"/>
      <c r="O42" s="58"/>
      <c r="Q42" s="57"/>
      <c r="R42" s="58">
        <v>41.788668501451809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46.62</v>
      </c>
      <c r="C43" s="58">
        <v>42.457500000000003</v>
      </c>
      <c r="D43" s="57">
        <v>39.96</v>
      </c>
      <c r="E43" s="58">
        <v>46.013000000000005</v>
      </c>
      <c r="F43" s="57">
        <v>48.09</v>
      </c>
      <c r="G43" s="58">
        <v>46.62</v>
      </c>
      <c r="H43" s="57"/>
      <c r="I43" s="58">
        <v>46.027999999999999</v>
      </c>
      <c r="J43" s="57"/>
      <c r="K43" s="58"/>
      <c r="L43" s="57"/>
      <c r="M43" s="58"/>
      <c r="N43" s="57"/>
      <c r="O43" s="58"/>
      <c r="Q43" s="57"/>
      <c r="R43" s="58">
        <v>42.272391549562919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37.238</v>
      </c>
      <c r="C44" s="58">
        <v>35.377499999999998</v>
      </c>
      <c r="D44" s="57">
        <v>32.872500000000002</v>
      </c>
      <c r="E44" s="58">
        <v>42.218000000000004</v>
      </c>
      <c r="F44" s="57">
        <v>38.243000000000002</v>
      </c>
      <c r="G44" s="58">
        <v>37.238</v>
      </c>
      <c r="H44" s="57"/>
      <c r="I44" s="58">
        <v>38.25</v>
      </c>
      <c r="J44" s="57"/>
      <c r="K44" s="58"/>
      <c r="L44" s="57"/>
      <c r="M44" s="58"/>
      <c r="N44" s="57"/>
      <c r="O44" s="58"/>
      <c r="Q44" s="57"/>
      <c r="R44" s="58">
        <v>42.046285294620205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28.2</v>
      </c>
      <c r="C45" s="58">
        <v>32.64</v>
      </c>
      <c r="D45" s="57">
        <v>31.267499999999998</v>
      </c>
      <c r="E45" s="58">
        <v>29.715</v>
      </c>
      <c r="F45" s="57">
        <v>29.528000000000002</v>
      </c>
      <c r="G45" s="58">
        <v>28.2</v>
      </c>
      <c r="H45" s="57"/>
      <c r="I45" s="58">
        <v>29.535</v>
      </c>
      <c r="J45" s="57"/>
      <c r="K45" s="58"/>
      <c r="L45" s="57"/>
      <c r="M45" s="58"/>
      <c r="N45" s="57"/>
      <c r="O45" s="58"/>
      <c r="Q45" s="57"/>
      <c r="R45" s="58">
        <v>42.21721763135524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27.503</v>
      </c>
      <c r="C46" s="58">
        <v>30.232500000000002</v>
      </c>
      <c r="D46" s="57">
        <v>29.497499999999999</v>
      </c>
      <c r="E46" s="58">
        <v>31.223000000000003</v>
      </c>
      <c r="F46" s="57">
        <v>29.333000000000002</v>
      </c>
      <c r="G46" s="58">
        <v>27.503</v>
      </c>
      <c r="H46" s="57"/>
      <c r="I46" s="58">
        <v>29.34</v>
      </c>
      <c r="J46" s="57"/>
      <c r="K46" s="58"/>
      <c r="L46" s="57"/>
      <c r="M46" s="58"/>
      <c r="N46" s="57"/>
      <c r="O46" s="58"/>
      <c r="Q46" s="57"/>
      <c r="R46" s="58">
        <v>44.8489526988755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27.158000000000001</v>
      </c>
      <c r="C47" s="58">
        <v>31.035</v>
      </c>
      <c r="D47" s="57">
        <v>30.3</v>
      </c>
      <c r="E47" s="58">
        <v>32.729999999999997</v>
      </c>
      <c r="F47" s="57">
        <v>30.27</v>
      </c>
      <c r="G47" s="58">
        <v>27.158000000000001</v>
      </c>
      <c r="H47" s="57"/>
      <c r="I47" s="58">
        <v>30.278000000000002</v>
      </c>
      <c r="J47" s="57"/>
      <c r="K47" s="58"/>
      <c r="L47" s="57"/>
      <c r="M47" s="58"/>
      <c r="N47" s="57"/>
      <c r="O47" s="58"/>
      <c r="Q47" s="57"/>
      <c r="R47" s="58">
        <v>46.947325198102554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27.353000000000002</v>
      </c>
      <c r="C48" s="58">
        <v>32.392499999999998</v>
      </c>
      <c r="D48" s="57">
        <v>31.657499999999999</v>
      </c>
      <c r="E48" s="58">
        <v>32.31</v>
      </c>
      <c r="F48" s="57">
        <v>30.398</v>
      </c>
      <c r="G48" s="58">
        <v>27.353000000000002</v>
      </c>
      <c r="H48" s="57"/>
      <c r="I48" s="58">
        <v>30.42</v>
      </c>
      <c r="J48" s="57"/>
      <c r="K48" s="58"/>
      <c r="L48" s="57"/>
      <c r="M48" s="58"/>
      <c r="N48" s="57"/>
      <c r="O48" s="58"/>
      <c r="Q48" s="57"/>
      <c r="R48" s="58">
        <v>46.101078666865845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27.353000000000002</v>
      </c>
      <c r="C49" s="58">
        <v>31.432500000000001</v>
      </c>
      <c r="D49" s="57">
        <v>30.555</v>
      </c>
      <c r="E49" s="58">
        <v>30.773000000000003</v>
      </c>
      <c r="F49" s="57">
        <v>29.243000000000002</v>
      </c>
      <c r="G49" s="58">
        <v>27.353000000000002</v>
      </c>
      <c r="H49" s="57"/>
      <c r="I49" s="58">
        <v>29.265000000000001</v>
      </c>
      <c r="J49" s="57"/>
      <c r="K49" s="58"/>
      <c r="L49" s="57"/>
      <c r="M49" s="58"/>
      <c r="N49" s="57"/>
      <c r="O49" s="58"/>
      <c r="Q49" s="57"/>
      <c r="R49" s="58">
        <v>45.014719824588909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27.353000000000002</v>
      </c>
      <c r="C50" s="58">
        <v>30.7425</v>
      </c>
      <c r="D50" s="57">
        <v>29.452500000000001</v>
      </c>
      <c r="E50" s="58">
        <v>29.234999999999999</v>
      </c>
      <c r="F50" s="57">
        <v>28.664999999999999</v>
      </c>
      <c r="G50" s="58">
        <v>27.353000000000002</v>
      </c>
      <c r="H50" s="57"/>
      <c r="I50" s="58">
        <v>28.68</v>
      </c>
      <c r="J50" s="57"/>
      <c r="K50" s="58"/>
      <c r="L50" s="57"/>
      <c r="M50" s="58"/>
      <c r="N50" s="57"/>
      <c r="O50" s="58"/>
      <c r="Q50" s="57"/>
      <c r="R50" s="58">
        <v>43.279352161851662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26.303000000000001</v>
      </c>
      <c r="C51" s="58">
        <v>29.092500000000001</v>
      </c>
      <c r="D51" s="57">
        <v>26.692499999999999</v>
      </c>
      <c r="E51" s="58">
        <v>27.698</v>
      </c>
      <c r="F51" s="57">
        <v>29.414999999999999</v>
      </c>
      <c r="G51" s="58">
        <v>26.303000000000001</v>
      </c>
      <c r="H51" s="57"/>
      <c r="I51" s="58">
        <v>27.713000000000001</v>
      </c>
      <c r="J51" s="57"/>
      <c r="K51" s="58"/>
      <c r="L51" s="57"/>
      <c r="M51" s="58"/>
      <c r="N51" s="57"/>
      <c r="O51" s="58"/>
      <c r="Q51" s="57"/>
      <c r="R51" s="58">
        <v>40.59096093823652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27</v>
      </c>
      <c r="C52" s="58">
        <v>27.164999999999999</v>
      </c>
      <c r="D52" s="57">
        <v>24.765000000000001</v>
      </c>
      <c r="E52" s="58">
        <v>28.073</v>
      </c>
      <c r="F52" s="57">
        <v>29.984999999999999</v>
      </c>
      <c r="G52" s="58">
        <v>27</v>
      </c>
      <c r="H52" s="57"/>
      <c r="I52" s="58">
        <v>28.088000000000001</v>
      </c>
      <c r="J52" s="57"/>
      <c r="K52" s="58"/>
      <c r="L52" s="57"/>
      <c r="M52" s="58"/>
      <c r="N52" s="57"/>
      <c r="O52" s="58"/>
      <c r="Q52" s="57"/>
      <c r="R52" s="58">
        <v>40.635918143994573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31.553000000000001</v>
      </c>
      <c r="C53" s="58">
        <v>28.1325</v>
      </c>
      <c r="D53" s="57">
        <v>25.59</v>
      </c>
      <c r="E53" s="58">
        <v>31.883000000000003</v>
      </c>
      <c r="F53" s="57">
        <v>34.553000000000004</v>
      </c>
      <c r="G53" s="58">
        <v>31.553000000000001</v>
      </c>
      <c r="H53" s="57"/>
      <c r="I53" s="58">
        <v>31.898000000000003</v>
      </c>
      <c r="J53" s="57"/>
      <c r="K53" s="58"/>
      <c r="L53" s="57"/>
      <c r="M53" s="58"/>
      <c r="N53" s="57"/>
      <c r="O53" s="58"/>
      <c r="Q53" s="57"/>
      <c r="R53" s="58">
        <v>41.139457644441428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39.953000000000003</v>
      </c>
      <c r="C54" s="58">
        <v>37.372500000000002</v>
      </c>
      <c r="D54" s="57">
        <v>34.424999999999997</v>
      </c>
      <c r="E54" s="58">
        <v>39.884999999999998</v>
      </c>
      <c r="F54" s="57">
        <v>44.085000000000001</v>
      </c>
      <c r="G54" s="58">
        <v>39.953000000000003</v>
      </c>
      <c r="H54" s="57"/>
      <c r="I54" s="58">
        <v>39.908000000000001</v>
      </c>
      <c r="J54" s="57"/>
      <c r="K54" s="58"/>
      <c r="L54" s="57"/>
      <c r="M54" s="58"/>
      <c r="N54" s="57"/>
      <c r="O54" s="58"/>
      <c r="Q54" s="57"/>
      <c r="R54" s="58">
        <v>41.671034957638767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46.958000000000006</v>
      </c>
      <c r="C55" s="58">
        <v>41.234999999999999</v>
      </c>
      <c r="D55" s="57">
        <v>38.842500000000001</v>
      </c>
      <c r="E55" s="58">
        <v>46.365000000000002</v>
      </c>
      <c r="F55" s="57">
        <v>48.465000000000003</v>
      </c>
      <c r="G55" s="58">
        <v>46.958000000000006</v>
      </c>
      <c r="H55" s="57"/>
      <c r="I55" s="58">
        <v>46.388000000000005</v>
      </c>
      <c r="J55" s="57"/>
      <c r="K55" s="58"/>
      <c r="L55" s="57"/>
      <c r="M55" s="58"/>
      <c r="N55" s="57"/>
      <c r="O55" s="58"/>
      <c r="Q55" s="57"/>
      <c r="R55" s="58">
        <v>42.141253743552326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37.508000000000003</v>
      </c>
      <c r="C56" s="58">
        <v>35.167499999999997</v>
      </c>
      <c r="D56" s="57">
        <v>32.774999999999999</v>
      </c>
      <c r="E56" s="58">
        <v>42.533000000000001</v>
      </c>
      <c r="F56" s="57">
        <v>38.527999999999999</v>
      </c>
      <c r="G56" s="58">
        <v>37.508000000000003</v>
      </c>
      <c r="H56" s="57"/>
      <c r="I56" s="58">
        <v>38.549999999999997</v>
      </c>
      <c r="J56" s="57"/>
      <c r="K56" s="58"/>
      <c r="L56" s="57"/>
      <c r="M56" s="58"/>
      <c r="N56" s="57"/>
      <c r="O56" s="58"/>
      <c r="Q56" s="57"/>
      <c r="R56" s="58">
        <v>41.923223233741567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28.403000000000002</v>
      </c>
      <c r="C57" s="58">
        <v>32.827500000000001</v>
      </c>
      <c r="D57" s="57">
        <v>31.395</v>
      </c>
      <c r="E57" s="58">
        <v>29.94</v>
      </c>
      <c r="F57" s="57">
        <v>29.745000000000001</v>
      </c>
      <c r="G57" s="58">
        <v>28.403000000000002</v>
      </c>
      <c r="H57" s="57"/>
      <c r="I57" s="58">
        <v>29.76</v>
      </c>
      <c r="J57" s="57"/>
      <c r="K57" s="58"/>
      <c r="L57" s="57"/>
      <c r="M57" s="58"/>
      <c r="N57" s="57"/>
      <c r="O57" s="58"/>
      <c r="Q57" s="57"/>
      <c r="R57" s="58">
        <v>42.08940120665001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27.704999999999998</v>
      </c>
      <c r="C58" s="58">
        <v>30.765000000000001</v>
      </c>
      <c r="D58" s="57">
        <v>29.872499999999999</v>
      </c>
      <c r="E58" s="58">
        <v>31.454999999999998</v>
      </c>
      <c r="F58" s="57">
        <v>29.55</v>
      </c>
      <c r="G58" s="58">
        <v>27.704999999999998</v>
      </c>
      <c r="H58" s="57"/>
      <c r="I58" s="58">
        <v>29.565000000000001</v>
      </c>
      <c r="J58" s="57"/>
      <c r="K58" s="58"/>
      <c r="L58" s="57"/>
      <c r="M58" s="58"/>
      <c r="N58" s="57"/>
      <c r="O58" s="58"/>
      <c r="Q58" s="57"/>
      <c r="R58" s="58">
        <v>44.515706002073188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27.353000000000002</v>
      </c>
      <c r="C59" s="58">
        <v>31.454999999999998</v>
      </c>
      <c r="D59" s="57">
        <v>30.57</v>
      </c>
      <c r="E59" s="58">
        <v>32.97</v>
      </c>
      <c r="F59" s="57">
        <v>30.495000000000001</v>
      </c>
      <c r="G59" s="58">
        <v>27.353000000000002</v>
      </c>
      <c r="H59" s="57"/>
      <c r="I59" s="58">
        <v>30.51</v>
      </c>
      <c r="J59" s="57"/>
      <c r="K59" s="58"/>
      <c r="L59" s="57"/>
      <c r="M59" s="58"/>
      <c r="N59" s="57"/>
      <c r="O59" s="58"/>
      <c r="Q59" s="57"/>
      <c r="R59" s="58">
        <v>46.560205293332793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27.548000000000002</v>
      </c>
      <c r="C60" s="58">
        <v>32.744999999999997</v>
      </c>
      <c r="D60" s="57">
        <v>31.852499999999999</v>
      </c>
      <c r="E60" s="58">
        <v>32.527999999999999</v>
      </c>
      <c r="F60" s="57">
        <v>30.6</v>
      </c>
      <c r="G60" s="58">
        <v>27.548000000000002</v>
      </c>
      <c r="H60" s="57"/>
      <c r="I60" s="58">
        <v>30.63</v>
      </c>
      <c r="J60" s="57"/>
      <c r="K60" s="58"/>
      <c r="L60" s="57"/>
      <c r="M60" s="58"/>
      <c r="N60" s="57"/>
      <c r="O60" s="58"/>
      <c r="Q60" s="57"/>
      <c r="R60" s="58">
        <v>42.093452074799906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27.548000000000002</v>
      </c>
      <c r="C61" s="58">
        <v>31.875</v>
      </c>
      <c r="D61" s="57">
        <v>30.855</v>
      </c>
      <c r="E61" s="58">
        <v>30.983000000000001</v>
      </c>
      <c r="F61" s="57">
        <v>29.438000000000002</v>
      </c>
      <c r="G61" s="58">
        <v>27.548000000000002</v>
      </c>
      <c r="H61" s="57"/>
      <c r="I61" s="58">
        <v>29.468</v>
      </c>
      <c r="J61" s="57"/>
      <c r="K61" s="58"/>
      <c r="L61" s="57"/>
      <c r="M61" s="58"/>
      <c r="N61" s="57"/>
      <c r="O61" s="58"/>
      <c r="Q61" s="57"/>
      <c r="R61" s="58">
        <v>41.147428736382849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27.548000000000002</v>
      </c>
      <c r="C62" s="58">
        <v>31.252500000000001</v>
      </c>
      <c r="D62" s="57">
        <v>29.85</v>
      </c>
      <c r="E62" s="58">
        <v>29.43</v>
      </c>
      <c r="F62" s="57">
        <v>28.853000000000002</v>
      </c>
      <c r="G62" s="58">
        <v>27.548000000000002</v>
      </c>
      <c r="H62" s="57"/>
      <c r="I62" s="58">
        <v>28.875</v>
      </c>
      <c r="J62" s="57"/>
      <c r="K62" s="58"/>
      <c r="L62" s="57"/>
      <c r="M62" s="58"/>
      <c r="N62" s="57"/>
      <c r="O62" s="58"/>
      <c r="Q62" s="57"/>
      <c r="R62" s="58">
        <v>39.618458060694309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26.49</v>
      </c>
      <c r="C63" s="58">
        <v>29.752500000000001</v>
      </c>
      <c r="D63" s="57">
        <v>27.344999999999999</v>
      </c>
      <c r="E63" s="58">
        <v>27.885000000000002</v>
      </c>
      <c r="F63" s="57">
        <v>29.618000000000002</v>
      </c>
      <c r="G63" s="58">
        <v>26.49</v>
      </c>
      <c r="H63" s="57"/>
      <c r="I63" s="58">
        <v>27.908000000000001</v>
      </c>
      <c r="J63" s="57"/>
      <c r="K63" s="58"/>
      <c r="L63" s="57"/>
      <c r="M63" s="58"/>
      <c r="N63" s="57"/>
      <c r="O63" s="58"/>
      <c r="Q63" s="57"/>
      <c r="R63" s="58">
        <v>37.234433342672801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27.195</v>
      </c>
      <c r="C64" s="58">
        <v>27.997499999999999</v>
      </c>
      <c r="D64" s="57">
        <v>25.59</v>
      </c>
      <c r="E64" s="58">
        <v>28.26</v>
      </c>
      <c r="F64" s="57">
        <v>30.18</v>
      </c>
      <c r="G64" s="58">
        <v>27.195</v>
      </c>
      <c r="H64" s="57"/>
      <c r="I64" s="58">
        <v>28.283000000000001</v>
      </c>
      <c r="J64" s="57"/>
      <c r="K64" s="58"/>
      <c r="L64" s="57"/>
      <c r="M64" s="58"/>
      <c r="N64" s="57"/>
      <c r="O64" s="58"/>
      <c r="Q64" s="57"/>
      <c r="R64" s="58">
        <v>37.291781477559077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31.785</v>
      </c>
      <c r="C65" s="58">
        <v>28.8825</v>
      </c>
      <c r="D65" s="57">
        <v>26.34</v>
      </c>
      <c r="E65" s="58">
        <v>32.093000000000004</v>
      </c>
      <c r="F65" s="57">
        <v>34.784999999999997</v>
      </c>
      <c r="G65" s="58">
        <v>31.785</v>
      </c>
      <c r="H65" s="57"/>
      <c r="I65" s="58">
        <v>32.123000000000005</v>
      </c>
      <c r="J65" s="57"/>
      <c r="K65" s="58"/>
      <c r="L65" s="57"/>
      <c r="M65" s="58"/>
      <c r="N65" s="57"/>
      <c r="O65" s="58"/>
      <c r="Q65" s="57"/>
      <c r="R65" s="58">
        <v>37.761134084291456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40.244999999999997</v>
      </c>
      <c r="C66" s="58">
        <v>37.297499999999999</v>
      </c>
      <c r="D66" s="57">
        <v>34.372500000000002</v>
      </c>
      <c r="E66" s="58">
        <v>40.155000000000001</v>
      </c>
      <c r="F66" s="57">
        <v>44.384999999999998</v>
      </c>
      <c r="G66" s="58">
        <v>40.244999999999997</v>
      </c>
      <c r="H66" s="57"/>
      <c r="I66" s="58">
        <v>40.185000000000002</v>
      </c>
      <c r="J66" s="57"/>
      <c r="K66" s="58"/>
      <c r="L66" s="57"/>
      <c r="M66" s="58"/>
      <c r="N66" s="57"/>
      <c r="O66" s="58"/>
      <c r="Q66" s="57"/>
      <c r="R66" s="58">
        <v>38.253736334132142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47.295000000000002</v>
      </c>
      <c r="C67" s="58">
        <v>40.814999999999998</v>
      </c>
      <c r="D67" s="57">
        <v>38.384999999999998</v>
      </c>
      <c r="E67" s="58">
        <v>46.673000000000002</v>
      </c>
      <c r="F67" s="57">
        <v>48.788000000000004</v>
      </c>
      <c r="G67" s="58">
        <v>47.295000000000002</v>
      </c>
      <c r="H67" s="57"/>
      <c r="I67" s="58">
        <v>46.71</v>
      </c>
      <c r="J67" s="57"/>
      <c r="K67" s="58"/>
      <c r="L67" s="57"/>
      <c r="M67" s="58"/>
      <c r="N67" s="57"/>
      <c r="O67" s="58"/>
      <c r="Q67" s="57"/>
      <c r="R67" s="58">
        <v>38.690508808427545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37.777999999999999</v>
      </c>
      <c r="C68" s="58">
        <v>35.302500000000002</v>
      </c>
      <c r="D68" s="57">
        <v>32.872500000000002</v>
      </c>
      <c r="E68" s="58">
        <v>42.818000000000005</v>
      </c>
      <c r="F68" s="57">
        <v>38.79</v>
      </c>
      <c r="G68" s="58">
        <v>37.777999999999999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38.510870423374833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28.613000000000003</v>
      </c>
      <c r="C69" s="58">
        <v>33.172499999999999</v>
      </c>
      <c r="D69" s="57">
        <v>31.62</v>
      </c>
      <c r="E69" s="58">
        <v>30.135000000000002</v>
      </c>
      <c r="F69" s="57">
        <v>29.948</v>
      </c>
      <c r="G69" s="58">
        <v>28.613000000000003</v>
      </c>
      <c r="H69" s="57"/>
      <c r="I69" s="58">
        <v>29.97</v>
      </c>
      <c r="J69" s="57"/>
      <c r="K69" s="58"/>
      <c r="L69" s="57"/>
      <c r="M69" s="58"/>
      <c r="N69" s="57"/>
      <c r="O69" s="58"/>
      <c r="Q69" s="57"/>
      <c r="R69" s="58">
        <v>38.674188956054216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27.908000000000001</v>
      </c>
      <c r="C70" s="58">
        <v>31.29</v>
      </c>
      <c r="D70" s="57">
        <v>30.24</v>
      </c>
      <c r="E70" s="58">
        <v>31.664999999999999</v>
      </c>
      <c r="F70" s="57">
        <v>29.745000000000001</v>
      </c>
      <c r="G70" s="58">
        <v>27.908000000000001</v>
      </c>
      <c r="H70" s="57"/>
      <c r="I70" s="58">
        <v>29.768000000000001</v>
      </c>
      <c r="J70" s="57"/>
      <c r="K70" s="58"/>
      <c r="L70" s="57"/>
      <c r="M70" s="58"/>
      <c r="N70" s="57"/>
      <c r="O70" s="58"/>
      <c r="Q70" s="57"/>
      <c r="R70" s="58">
        <v>40.806324271808592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27.555</v>
      </c>
      <c r="C71" s="58">
        <v>31.927499999999998</v>
      </c>
      <c r="D71" s="57">
        <v>30.87</v>
      </c>
      <c r="E71" s="58">
        <v>33.188000000000002</v>
      </c>
      <c r="F71" s="57">
        <v>30.698</v>
      </c>
      <c r="G71" s="58">
        <v>27.555</v>
      </c>
      <c r="H71" s="57"/>
      <c r="I71" s="58">
        <v>30.72</v>
      </c>
      <c r="J71" s="57"/>
      <c r="K71" s="58"/>
      <c r="L71" s="57"/>
      <c r="M71" s="58"/>
      <c r="N71" s="57"/>
      <c r="O71" s="58"/>
      <c r="Q71" s="57"/>
      <c r="R71" s="58">
        <v>42.645555584587015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27.75</v>
      </c>
      <c r="C72" s="58">
        <v>33.299999999999997</v>
      </c>
      <c r="D72" s="57">
        <v>32.055</v>
      </c>
      <c r="E72" s="58">
        <v>32.76</v>
      </c>
      <c r="F72" s="57">
        <v>30.824999999999999</v>
      </c>
      <c r="G72" s="58">
        <v>27.75</v>
      </c>
      <c r="H72" s="57"/>
      <c r="I72" s="58">
        <v>30.855</v>
      </c>
      <c r="J72" s="57"/>
      <c r="K72" s="58"/>
      <c r="L72" s="57"/>
      <c r="M72" s="58"/>
      <c r="N72" s="57"/>
      <c r="O72" s="58"/>
      <c r="Q72" s="57"/>
      <c r="R72" s="58">
        <v>43.128173422313402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27.75</v>
      </c>
      <c r="C73" s="58">
        <v>32.505000000000003</v>
      </c>
      <c r="D73" s="57">
        <v>31.147500000000001</v>
      </c>
      <c r="E73" s="58">
        <v>31.2</v>
      </c>
      <c r="F73" s="57">
        <v>29.648</v>
      </c>
      <c r="G73" s="58">
        <v>27.75</v>
      </c>
      <c r="H73" s="57"/>
      <c r="I73" s="58">
        <v>29.678000000000001</v>
      </c>
      <c r="J73" s="57"/>
      <c r="K73" s="58"/>
      <c r="L73" s="57"/>
      <c r="M73" s="58"/>
      <c r="N73" s="57"/>
      <c r="O73" s="58"/>
      <c r="Q73" s="57"/>
      <c r="R73" s="58">
        <v>42.163372618661462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27.75</v>
      </c>
      <c r="C74" s="58">
        <v>31.934999999999999</v>
      </c>
      <c r="D74" s="57">
        <v>30.24</v>
      </c>
      <c r="E74" s="58">
        <v>29.633000000000003</v>
      </c>
      <c r="F74" s="57">
        <v>29.055</v>
      </c>
      <c r="G74" s="58">
        <v>27.75</v>
      </c>
      <c r="H74" s="57"/>
      <c r="I74" s="58">
        <v>29.085000000000001</v>
      </c>
      <c r="J74" s="57"/>
      <c r="K74" s="58"/>
      <c r="L74" s="57"/>
      <c r="M74" s="58"/>
      <c r="N74" s="57"/>
      <c r="O74" s="58"/>
      <c r="Q74" s="57"/>
      <c r="R74" s="58">
        <v>40.615577324614712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26.684999999999999</v>
      </c>
      <c r="C75" s="58">
        <v>30.5625</v>
      </c>
      <c r="D75" s="57">
        <v>27.96</v>
      </c>
      <c r="E75" s="58">
        <v>28.073</v>
      </c>
      <c r="F75" s="57">
        <v>29.82</v>
      </c>
      <c r="G75" s="58">
        <v>26.684999999999999</v>
      </c>
      <c r="H75" s="57"/>
      <c r="I75" s="58">
        <v>28.103000000000002</v>
      </c>
      <c r="J75" s="57"/>
      <c r="K75" s="58"/>
      <c r="L75" s="57"/>
      <c r="M75" s="58"/>
      <c r="N75" s="57"/>
      <c r="O75" s="58"/>
      <c r="Q75" s="57"/>
      <c r="R75" s="58">
        <v>38.209704611732256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27.39</v>
      </c>
      <c r="C76" s="58">
        <v>28.9575</v>
      </c>
      <c r="D76" s="57">
        <v>26.37</v>
      </c>
      <c r="E76" s="58">
        <v>28.448</v>
      </c>
      <c r="F76" s="57">
        <v>30.383000000000003</v>
      </c>
      <c r="G76" s="58">
        <v>27.39</v>
      </c>
      <c r="H76" s="57"/>
      <c r="I76" s="58">
        <v>28.478000000000002</v>
      </c>
      <c r="J76" s="57"/>
      <c r="K76" s="58"/>
      <c r="L76" s="57"/>
      <c r="M76" s="58"/>
      <c r="N76" s="57"/>
      <c r="O76" s="58"/>
      <c r="Q76" s="57"/>
      <c r="R76" s="58">
        <v>38.251859744940482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32.01</v>
      </c>
      <c r="C77" s="58">
        <v>29.767499999999998</v>
      </c>
      <c r="D77" s="57">
        <v>27.052499999999998</v>
      </c>
      <c r="E77" s="58">
        <v>32.31</v>
      </c>
      <c r="F77" s="57">
        <v>35.018000000000001</v>
      </c>
      <c r="G77" s="58">
        <v>32.01</v>
      </c>
      <c r="H77" s="57"/>
      <c r="I77" s="58">
        <v>32.340000000000003</v>
      </c>
      <c r="J77" s="57"/>
      <c r="K77" s="58"/>
      <c r="L77" s="57"/>
      <c r="M77" s="58"/>
      <c r="N77" s="57"/>
      <c r="O77" s="58"/>
      <c r="Q77" s="57"/>
      <c r="R77" s="58">
        <v>38.705471290144452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40.53</v>
      </c>
      <c r="C78" s="58">
        <v>37.47</v>
      </c>
      <c r="D78" s="57">
        <v>34.35</v>
      </c>
      <c r="E78" s="58">
        <v>40.417999999999999</v>
      </c>
      <c r="F78" s="57">
        <v>44.67</v>
      </c>
      <c r="G78" s="58">
        <v>40.53</v>
      </c>
      <c r="H78" s="57"/>
      <c r="I78" s="58">
        <v>40.454999999999998</v>
      </c>
      <c r="J78" s="57"/>
      <c r="K78" s="58"/>
      <c r="L78" s="57"/>
      <c r="M78" s="58"/>
      <c r="N78" s="57"/>
      <c r="O78" s="58"/>
      <c r="Q78" s="57"/>
      <c r="R78" s="58">
        <v>39.181874493316975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47.633000000000003</v>
      </c>
      <c r="C79" s="58">
        <v>40.695</v>
      </c>
      <c r="D79" s="57">
        <v>38.002499999999998</v>
      </c>
      <c r="E79" s="58">
        <v>46.972000000000001</v>
      </c>
      <c r="F79" s="57">
        <v>49.103000000000002</v>
      </c>
      <c r="G79" s="58">
        <v>47.633000000000003</v>
      </c>
      <c r="H79" s="57"/>
      <c r="I79" s="58">
        <v>47.018000000000001</v>
      </c>
      <c r="J79" s="57"/>
      <c r="K79" s="58"/>
      <c r="L79" s="57"/>
      <c r="M79" s="58"/>
      <c r="N79" s="57"/>
      <c r="O79" s="58"/>
      <c r="Q79" s="57"/>
      <c r="R79" s="58">
        <v>39.600762664022128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38.048000000000002</v>
      </c>
      <c r="C80" s="58">
        <v>35.64</v>
      </c>
      <c r="D80" s="57">
        <v>32.9925</v>
      </c>
      <c r="E80" s="58">
        <v>43.094999999999999</v>
      </c>
      <c r="F80" s="57">
        <v>39.038000000000004</v>
      </c>
      <c r="G80" s="58">
        <v>38.048000000000002</v>
      </c>
      <c r="H80" s="57"/>
      <c r="I80" s="58">
        <v>39.075000000000003</v>
      </c>
      <c r="J80" s="57"/>
      <c r="K80" s="58"/>
      <c r="L80" s="57"/>
      <c r="M80" s="58"/>
      <c r="N80" s="57"/>
      <c r="O80" s="58"/>
      <c r="Q80" s="57"/>
      <c r="R80" s="58">
        <v>39.402085040996042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28.815000000000001</v>
      </c>
      <c r="C81" s="58">
        <v>33.697499999999998</v>
      </c>
      <c r="D81" s="57">
        <v>31.852499999999999</v>
      </c>
      <c r="E81" s="58">
        <v>30.33</v>
      </c>
      <c r="F81" s="57">
        <v>30.135000000000002</v>
      </c>
      <c r="G81" s="58">
        <v>28.815000000000001</v>
      </c>
      <c r="H81" s="57"/>
      <c r="I81" s="58">
        <v>30.164999999999999</v>
      </c>
      <c r="J81" s="57"/>
      <c r="K81" s="58"/>
      <c r="L81" s="57"/>
      <c r="M81" s="58"/>
      <c r="N81" s="57"/>
      <c r="O81" s="58"/>
      <c r="Q81" s="57"/>
      <c r="R81" s="58">
        <v>39.546412416994336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28.103000000000002</v>
      </c>
      <c r="C82" s="58">
        <v>31.9725</v>
      </c>
      <c r="D82" s="57">
        <v>30.6</v>
      </c>
      <c r="E82" s="58">
        <v>31.86</v>
      </c>
      <c r="F82" s="57">
        <v>29.925000000000001</v>
      </c>
      <c r="G82" s="58">
        <v>28.103000000000002</v>
      </c>
      <c r="H82" s="57"/>
      <c r="I82" s="58">
        <v>29.954999999999998</v>
      </c>
      <c r="J82" s="57"/>
      <c r="K82" s="58"/>
      <c r="L82" s="57"/>
      <c r="M82" s="58"/>
      <c r="N82" s="57"/>
      <c r="O82" s="58"/>
      <c r="Q82" s="57"/>
      <c r="R82" s="58">
        <v>41.770693468426551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27.75</v>
      </c>
      <c r="C83" s="58">
        <v>32.557499999999997</v>
      </c>
      <c r="D83" s="57">
        <v>31.177499999999998</v>
      </c>
      <c r="E83" s="58">
        <v>33.39</v>
      </c>
      <c r="F83" s="57">
        <v>30.885000000000002</v>
      </c>
      <c r="G83" s="58">
        <v>27.75</v>
      </c>
      <c r="H83" s="57"/>
      <c r="I83" s="58">
        <v>30.908000000000001</v>
      </c>
      <c r="J83" s="57"/>
      <c r="K83" s="58"/>
      <c r="L83" s="57"/>
      <c r="M83" s="58"/>
      <c r="N83" s="57"/>
      <c r="O83" s="58"/>
      <c r="Q83" s="57"/>
      <c r="R83" s="58">
        <v>43.594495661029399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27.945</v>
      </c>
      <c r="C84" s="58">
        <v>33.854999999999997</v>
      </c>
      <c r="D84" s="57">
        <v>32.369999999999997</v>
      </c>
      <c r="E84" s="58">
        <v>32.954999999999998</v>
      </c>
      <c r="F84" s="57">
        <v>31.004999999999999</v>
      </c>
      <c r="G84" s="58">
        <v>27.945</v>
      </c>
      <c r="H84" s="57"/>
      <c r="I84" s="58">
        <v>31.043000000000003</v>
      </c>
      <c r="J84" s="57"/>
      <c r="K84" s="58"/>
      <c r="L84" s="57"/>
      <c r="M84" s="58"/>
      <c r="N84" s="57"/>
      <c r="O84" s="58"/>
      <c r="Q84" s="57"/>
      <c r="R84" s="58">
        <v>44.103438239065646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27.945</v>
      </c>
      <c r="C85" s="58">
        <v>33.104999999999997</v>
      </c>
      <c r="D85" s="57">
        <v>31.522500000000001</v>
      </c>
      <c r="E85" s="58">
        <v>31.38</v>
      </c>
      <c r="F85" s="57">
        <v>29.82</v>
      </c>
      <c r="G85" s="58">
        <v>27.945</v>
      </c>
      <c r="H85" s="57"/>
      <c r="I85" s="58">
        <v>29.858000000000001</v>
      </c>
      <c r="J85" s="57"/>
      <c r="K85" s="58"/>
      <c r="L85" s="57"/>
      <c r="M85" s="58"/>
      <c r="N85" s="57"/>
      <c r="O85" s="58"/>
      <c r="Q85" s="57"/>
      <c r="R85" s="58">
        <v>43.13819017914502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27.945</v>
      </c>
      <c r="C86" s="58">
        <v>32.58</v>
      </c>
      <c r="D86" s="57">
        <v>30.675000000000001</v>
      </c>
      <c r="E86" s="58">
        <v>29.805</v>
      </c>
      <c r="F86" s="57">
        <v>29.22</v>
      </c>
      <c r="G86" s="58">
        <v>27.945</v>
      </c>
      <c r="H86" s="57"/>
      <c r="I86" s="58">
        <v>29.258000000000003</v>
      </c>
      <c r="J86" s="57"/>
      <c r="K86" s="58"/>
      <c r="L86" s="57"/>
      <c r="M86" s="58"/>
      <c r="N86" s="57"/>
      <c r="O86" s="58"/>
      <c r="Q86" s="57"/>
      <c r="R86" s="58">
        <v>41.59075567222709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26.873000000000001</v>
      </c>
      <c r="C87" s="58">
        <v>31.29</v>
      </c>
      <c r="D87" s="57">
        <v>28.552499999999998</v>
      </c>
      <c r="E87" s="58">
        <v>28.238000000000003</v>
      </c>
      <c r="F87" s="57">
        <v>29.984999999999999</v>
      </c>
      <c r="G87" s="58">
        <v>26.873000000000001</v>
      </c>
      <c r="H87" s="57"/>
      <c r="I87" s="58">
        <v>28.267000000000003</v>
      </c>
      <c r="J87" s="57"/>
      <c r="K87" s="58"/>
      <c r="L87" s="57"/>
      <c r="M87" s="58"/>
      <c r="N87" s="57"/>
      <c r="O87" s="58"/>
      <c r="Q87" s="57"/>
      <c r="R87" s="58">
        <v>39.072289464695437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27.585000000000001</v>
      </c>
      <c r="C88" s="58">
        <v>29.797499999999999</v>
      </c>
      <c r="D88" s="57">
        <v>27.074999999999999</v>
      </c>
      <c r="E88" s="58">
        <v>28.613000000000003</v>
      </c>
      <c r="F88" s="57">
        <v>30.555</v>
      </c>
      <c r="G88" s="58">
        <v>27.585000000000001</v>
      </c>
      <c r="H88" s="57"/>
      <c r="I88" s="58">
        <v>28.642000000000003</v>
      </c>
      <c r="J88" s="57"/>
      <c r="K88" s="58"/>
      <c r="L88" s="57"/>
      <c r="M88" s="58"/>
      <c r="N88" s="57"/>
      <c r="O88" s="58"/>
      <c r="Q88" s="57"/>
      <c r="R88" s="58">
        <v>39.11294266141703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32.234999999999999</v>
      </c>
      <c r="C89" s="58">
        <v>30.555</v>
      </c>
      <c r="D89" s="57">
        <v>27.712499999999999</v>
      </c>
      <c r="E89" s="58">
        <v>32.49</v>
      </c>
      <c r="F89" s="57">
        <v>35.213000000000001</v>
      </c>
      <c r="G89" s="58">
        <v>32.234999999999999</v>
      </c>
      <c r="H89" s="57"/>
      <c r="I89" s="58">
        <v>32.527999999999999</v>
      </c>
      <c r="J89" s="57"/>
      <c r="K89" s="58"/>
      <c r="L89" s="57"/>
      <c r="M89" s="58"/>
      <c r="N89" s="57"/>
      <c r="O89" s="58"/>
      <c r="Q89" s="57"/>
      <c r="R89" s="58">
        <v>39.564417825866862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40.823</v>
      </c>
      <c r="C90" s="58">
        <v>37.762500000000003</v>
      </c>
      <c r="D90" s="57">
        <v>34.5075</v>
      </c>
      <c r="E90" s="58">
        <v>40.634999999999998</v>
      </c>
      <c r="F90" s="57">
        <v>44.917999999999999</v>
      </c>
      <c r="G90" s="58">
        <v>40.823</v>
      </c>
      <c r="H90" s="57"/>
      <c r="I90" s="58">
        <v>40.688000000000002</v>
      </c>
      <c r="J90" s="57"/>
      <c r="K90" s="58"/>
      <c r="L90" s="57"/>
      <c r="M90" s="58"/>
      <c r="N90" s="57"/>
      <c r="O90" s="58"/>
      <c r="Q90" s="57"/>
      <c r="R90" s="58">
        <v>40.038666196567853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47.97</v>
      </c>
      <c r="C91" s="58">
        <v>40.784999999999997</v>
      </c>
      <c r="D91" s="57">
        <v>37.905000000000001</v>
      </c>
      <c r="E91" s="58">
        <v>47.228000000000002</v>
      </c>
      <c r="F91" s="57">
        <v>49.365000000000002</v>
      </c>
      <c r="G91" s="58">
        <v>47.97</v>
      </c>
      <c r="H91" s="57"/>
      <c r="I91" s="58">
        <v>47.28</v>
      </c>
      <c r="J91" s="57"/>
      <c r="K91" s="58"/>
      <c r="L91" s="57"/>
      <c r="M91" s="58"/>
      <c r="N91" s="57"/>
      <c r="O91" s="58"/>
      <c r="Q91" s="57"/>
      <c r="R91" s="58">
        <v>40.455399463977308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38.318000000000005</v>
      </c>
      <c r="C92" s="58">
        <v>36.06</v>
      </c>
      <c r="D92" s="57">
        <v>33.24</v>
      </c>
      <c r="E92" s="58">
        <v>43.32</v>
      </c>
      <c r="F92" s="57">
        <v>39.24</v>
      </c>
      <c r="G92" s="58">
        <v>38.318000000000005</v>
      </c>
      <c r="H92" s="57"/>
      <c r="I92" s="58">
        <v>39.284999999999997</v>
      </c>
      <c r="J92" s="57"/>
      <c r="K92" s="58"/>
      <c r="L92" s="57"/>
      <c r="M92" s="58"/>
      <c r="N92" s="57"/>
      <c r="O92" s="58"/>
      <c r="Q92" s="57"/>
      <c r="R92" s="58">
        <v>40.255472198275434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29.018000000000001</v>
      </c>
      <c r="C93" s="58">
        <v>34.237499999999997</v>
      </c>
      <c r="D93" s="57">
        <v>32.182499999999997</v>
      </c>
      <c r="E93" s="58">
        <v>30.48</v>
      </c>
      <c r="F93" s="57">
        <v>30.285</v>
      </c>
      <c r="G93" s="58">
        <v>29.018000000000001</v>
      </c>
      <c r="H93" s="57"/>
      <c r="I93" s="58">
        <v>30.323</v>
      </c>
      <c r="J93" s="57"/>
      <c r="K93" s="58"/>
      <c r="L93" s="57"/>
      <c r="M93" s="58"/>
      <c r="N93" s="57"/>
      <c r="O93" s="58"/>
      <c r="Q93" s="57"/>
      <c r="R93" s="58">
        <v>40.398078830772697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28.305</v>
      </c>
      <c r="C94" s="58">
        <v>32.625</v>
      </c>
      <c r="D94" s="57">
        <v>31.012499999999999</v>
      </c>
      <c r="E94" s="58">
        <v>32.018000000000001</v>
      </c>
      <c r="F94" s="57">
        <v>30.083000000000002</v>
      </c>
      <c r="G94" s="58">
        <v>28.305</v>
      </c>
      <c r="H94" s="57"/>
      <c r="I94" s="58">
        <v>30.113000000000003</v>
      </c>
      <c r="J94" s="57"/>
      <c r="K94" s="58"/>
      <c r="L94" s="57"/>
      <c r="M94" s="58"/>
      <c r="N94" s="57"/>
      <c r="O94" s="58"/>
      <c r="Q94" s="57"/>
      <c r="R94" s="58">
        <v>41.692918319516409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27.945</v>
      </c>
      <c r="C95" s="58">
        <v>33.172499999999999</v>
      </c>
      <c r="D95" s="57">
        <v>31.552499999999998</v>
      </c>
      <c r="E95" s="58">
        <v>33.555</v>
      </c>
      <c r="F95" s="57">
        <v>31.035</v>
      </c>
      <c r="G95" s="58">
        <v>27.945</v>
      </c>
      <c r="H95" s="57"/>
      <c r="I95" s="58">
        <v>31.065000000000001</v>
      </c>
      <c r="J95" s="57"/>
      <c r="K95" s="58"/>
      <c r="L95" s="57"/>
      <c r="M95" s="58"/>
      <c r="N95" s="57"/>
      <c r="O95" s="58"/>
      <c r="Q95" s="57"/>
      <c r="R95" s="58">
        <v>43.519678107218979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28.14</v>
      </c>
      <c r="C96" s="58">
        <v>34.484999999999999</v>
      </c>
      <c r="D96" s="57">
        <v>32.685000000000002</v>
      </c>
      <c r="E96" s="58">
        <v>33.097000000000001</v>
      </c>
      <c r="F96" s="57">
        <v>31.14</v>
      </c>
      <c r="G96" s="58">
        <v>28.14</v>
      </c>
      <c r="H96" s="57"/>
      <c r="I96" s="58">
        <v>31.184999999999999</v>
      </c>
      <c r="J96" s="57"/>
      <c r="K96" s="58"/>
      <c r="L96" s="57"/>
      <c r="M96" s="58"/>
      <c r="N96" s="57"/>
      <c r="O96" s="58"/>
      <c r="Q96" s="57"/>
      <c r="R96" s="58">
        <v>44.078312337159275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28.14</v>
      </c>
      <c r="C97" s="58">
        <v>33.787500000000001</v>
      </c>
      <c r="D97" s="57">
        <v>31.897500000000001</v>
      </c>
      <c r="E97" s="58">
        <v>31.515000000000001</v>
      </c>
      <c r="F97" s="57">
        <v>29.954999999999998</v>
      </c>
      <c r="G97" s="58">
        <v>28.14</v>
      </c>
      <c r="H97" s="57"/>
      <c r="I97" s="58">
        <v>29.993000000000002</v>
      </c>
      <c r="J97" s="57"/>
      <c r="K97" s="58"/>
      <c r="L97" s="57"/>
      <c r="M97" s="58"/>
      <c r="N97" s="57"/>
      <c r="O97" s="58"/>
      <c r="Q97" s="57"/>
      <c r="R97" s="58">
        <v>43.135965603971101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28.14</v>
      </c>
      <c r="C98" s="58">
        <v>33.292499999999997</v>
      </c>
      <c r="D98" s="57">
        <v>31.11</v>
      </c>
      <c r="E98" s="58">
        <v>29.94</v>
      </c>
      <c r="F98" s="57">
        <v>29.348000000000003</v>
      </c>
      <c r="G98" s="58">
        <v>28.14</v>
      </c>
      <c r="H98" s="57"/>
      <c r="I98" s="58">
        <v>29.393000000000001</v>
      </c>
      <c r="J98" s="57"/>
      <c r="K98" s="58"/>
      <c r="L98" s="57"/>
      <c r="M98" s="58"/>
      <c r="N98" s="57"/>
      <c r="O98" s="58"/>
      <c r="Q98" s="57"/>
      <c r="R98" s="58">
        <v>41.608995580706789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27.06</v>
      </c>
      <c r="C99" s="58">
        <v>32.085000000000001</v>
      </c>
      <c r="D99" s="57">
        <v>29.137499999999999</v>
      </c>
      <c r="E99" s="58">
        <v>28.358000000000001</v>
      </c>
      <c r="F99" s="57">
        <v>30.12</v>
      </c>
      <c r="G99" s="58">
        <v>27.06</v>
      </c>
      <c r="H99" s="57"/>
      <c r="I99" s="58">
        <v>28.395</v>
      </c>
      <c r="J99" s="57"/>
      <c r="K99" s="58"/>
      <c r="L99" s="57"/>
      <c r="M99" s="58"/>
      <c r="N99" s="57"/>
      <c r="O99" s="58"/>
      <c r="Q99" s="57"/>
      <c r="R99" s="58">
        <v>39.454210559332807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27.78</v>
      </c>
      <c r="C100" s="58">
        <v>30.682500000000001</v>
      </c>
      <c r="D100" s="57">
        <v>27.75</v>
      </c>
      <c r="E100" s="58">
        <v>28.733000000000001</v>
      </c>
      <c r="F100" s="57">
        <v>30.69</v>
      </c>
      <c r="G100" s="58">
        <v>27.78</v>
      </c>
      <c r="H100" s="57"/>
      <c r="I100" s="58">
        <v>28.77</v>
      </c>
      <c r="J100" s="57"/>
      <c r="K100" s="58"/>
      <c r="L100" s="57"/>
      <c r="M100" s="58"/>
      <c r="N100" s="57"/>
      <c r="O100" s="58"/>
      <c r="Q100" s="57"/>
      <c r="R100" s="58">
        <v>39.515718260941298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32.46</v>
      </c>
      <c r="C101" s="58">
        <v>31.395</v>
      </c>
      <c r="D101" s="57">
        <v>28.35</v>
      </c>
      <c r="E101" s="58">
        <v>32.633000000000003</v>
      </c>
      <c r="F101" s="57">
        <v>35.363</v>
      </c>
      <c r="G101" s="58">
        <v>32.46</v>
      </c>
      <c r="H101" s="57"/>
      <c r="I101" s="58">
        <v>32.67</v>
      </c>
      <c r="J101" s="57"/>
      <c r="K101" s="58"/>
      <c r="L101" s="57"/>
      <c r="M101" s="58"/>
      <c r="N101" s="57"/>
      <c r="O101" s="58"/>
      <c r="Q101" s="57"/>
      <c r="R101" s="58">
        <v>39.989963937859372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41.108000000000004</v>
      </c>
      <c r="C102" s="58">
        <v>38.152500000000003</v>
      </c>
      <c r="D102" s="57">
        <v>34.672499999999999</v>
      </c>
      <c r="E102" s="58">
        <v>40.814999999999998</v>
      </c>
      <c r="F102" s="57">
        <v>45.113</v>
      </c>
      <c r="G102" s="58">
        <v>41.108000000000004</v>
      </c>
      <c r="H102" s="57"/>
      <c r="I102" s="58">
        <v>40.868000000000002</v>
      </c>
      <c r="J102" s="57"/>
      <c r="K102" s="58"/>
      <c r="L102" s="57"/>
      <c r="M102" s="58"/>
      <c r="N102" s="57"/>
      <c r="O102" s="58"/>
      <c r="Q102" s="57"/>
      <c r="R102" s="58">
        <v>40.487306913640595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48.308</v>
      </c>
      <c r="C103" s="58">
        <v>40.98</v>
      </c>
      <c r="D103" s="57">
        <v>37.837499999999999</v>
      </c>
      <c r="E103" s="58">
        <v>47.43</v>
      </c>
      <c r="F103" s="57">
        <v>49.583000000000006</v>
      </c>
      <c r="G103" s="58">
        <v>48.308</v>
      </c>
      <c r="H103" s="57"/>
      <c r="I103" s="58">
        <v>47.49</v>
      </c>
      <c r="J103" s="57"/>
      <c r="K103" s="58"/>
      <c r="L103" s="57"/>
      <c r="M103" s="58"/>
      <c r="N103" s="57"/>
      <c r="O103" s="58"/>
      <c r="Q103" s="57"/>
      <c r="R103" s="58">
        <v>40.928771413364039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38.588000000000001</v>
      </c>
      <c r="C104" s="58">
        <v>36.555</v>
      </c>
      <c r="D104" s="57">
        <v>33.494999999999997</v>
      </c>
      <c r="E104" s="58">
        <v>43.508000000000003</v>
      </c>
      <c r="F104" s="57">
        <v>39.413000000000004</v>
      </c>
      <c r="G104" s="58">
        <v>38.588000000000001</v>
      </c>
      <c r="H104" s="57"/>
      <c r="I104" s="58">
        <v>39.457999999999998</v>
      </c>
      <c r="J104" s="57"/>
      <c r="K104" s="58"/>
      <c r="L104" s="57"/>
      <c r="M104" s="58"/>
      <c r="N104" s="57"/>
      <c r="O104" s="58"/>
      <c r="Q104" s="57"/>
      <c r="R104" s="58">
        <v>40.752509005508088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29.22</v>
      </c>
      <c r="C105" s="58">
        <v>34.844999999999999</v>
      </c>
      <c r="D105" s="57">
        <v>32.512500000000003</v>
      </c>
      <c r="E105" s="58">
        <v>30.614999999999998</v>
      </c>
      <c r="F105" s="57">
        <v>30.42</v>
      </c>
      <c r="G105" s="58">
        <v>29.22</v>
      </c>
      <c r="H105" s="57"/>
      <c r="I105" s="58">
        <v>30.458000000000002</v>
      </c>
      <c r="J105" s="57"/>
      <c r="K105" s="58"/>
      <c r="L105" s="57"/>
      <c r="M105" s="58"/>
      <c r="N105" s="57"/>
      <c r="O105" s="58"/>
      <c r="Q105" s="57"/>
      <c r="R105" s="58">
        <v>40.919624176097116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28.5</v>
      </c>
      <c r="C106" s="58">
        <v>33.344999999999999</v>
      </c>
      <c r="D106" s="57">
        <v>31.425000000000001</v>
      </c>
      <c r="E106" s="58">
        <v>32.159999999999997</v>
      </c>
      <c r="F106" s="57">
        <v>30.21</v>
      </c>
      <c r="G106" s="58">
        <v>28.5</v>
      </c>
      <c r="H106" s="57"/>
      <c r="I106" s="58">
        <v>30.248000000000001</v>
      </c>
      <c r="J106" s="57"/>
      <c r="K106" s="58"/>
      <c r="L106" s="57"/>
      <c r="M106" s="58"/>
      <c r="N106" s="57"/>
      <c r="O106" s="58"/>
      <c r="Q106" s="57"/>
      <c r="R106" s="58">
        <v>43.185833586483447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28.14</v>
      </c>
      <c r="C107" s="58">
        <v>33.854999999999997</v>
      </c>
      <c r="D107" s="57">
        <v>31.927499999999998</v>
      </c>
      <c r="E107" s="58">
        <v>33.704999999999998</v>
      </c>
      <c r="F107" s="57">
        <v>31.17</v>
      </c>
      <c r="G107" s="58">
        <v>28.14</v>
      </c>
      <c r="H107" s="57"/>
      <c r="I107" s="58">
        <v>31.208000000000002</v>
      </c>
      <c r="J107" s="57"/>
      <c r="K107" s="58"/>
      <c r="L107" s="57"/>
      <c r="M107" s="58"/>
      <c r="N107" s="57"/>
      <c r="O107" s="58"/>
      <c r="Q107" s="57"/>
      <c r="R107" s="58">
        <v>45.040982535458994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28.335000000000001</v>
      </c>
      <c r="C108" s="58">
        <v>35.115000000000002</v>
      </c>
      <c r="D108" s="57">
        <v>33</v>
      </c>
      <c r="E108" s="58">
        <v>33.248000000000005</v>
      </c>
      <c r="F108" s="57">
        <v>31.274999999999999</v>
      </c>
      <c r="G108" s="58">
        <v>28.335000000000001</v>
      </c>
      <c r="H108" s="57"/>
      <c r="I108" s="58">
        <v>31.328000000000003</v>
      </c>
      <c r="J108" s="57"/>
      <c r="K108" s="58"/>
      <c r="L108" s="57"/>
      <c r="M108" s="58"/>
      <c r="N108" s="57"/>
      <c r="O108" s="58"/>
      <c r="Q108" s="57"/>
      <c r="R108" s="58">
        <v>45.636738315273696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28.335000000000001</v>
      </c>
      <c r="C109" s="58">
        <v>34.462499999999999</v>
      </c>
      <c r="D109" s="57">
        <v>32.265000000000001</v>
      </c>
      <c r="E109" s="58">
        <v>31.658000000000001</v>
      </c>
      <c r="F109" s="57">
        <v>30.083000000000002</v>
      </c>
      <c r="G109" s="58">
        <v>28.335000000000001</v>
      </c>
      <c r="H109" s="57"/>
      <c r="I109" s="58">
        <v>30.128</v>
      </c>
      <c r="J109" s="57"/>
      <c r="K109" s="58"/>
      <c r="L109" s="57"/>
      <c r="M109" s="58"/>
      <c r="N109" s="57"/>
      <c r="O109" s="58"/>
      <c r="Q109" s="57"/>
      <c r="R109" s="58">
        <v>44.695068152831453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28.335000000000001</v>
      </c>
      <c r="C110" s="58">
        <v>33.997500000000002</v>
      </c>
      <c r="D110" s="57">
        <v>31.537500000000001</v>
      </c>
      <c r="E110" s="58">
        <v>30.068000000000001</v>
      </c>
      <c r="F110" s="57">
        <v>29.483000000000001</v>
      </c>
      <c r="G110" s="58">
        <v>28.335000000000001</v>
      </c>
      <c r="H110" s="57"/>
      <c r="I110" s="58">
        <v>29.52</v>
      </c>
      <c r="J110" s="57"/>
      <c r="K110" s="58"/>
      <c r="L110" s="57"/>
      <c r="M110" s="58"/>
      <c r="N110" s="57"/>
      <c r="O110" s="58"/>
      <c r="Q110" s="57"/>
      <c r="R110" s="58">
        <v>43.164906696866211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27.248000000000001</v>
      </c>
      <c r="C111" s="58">
        <v>32.872500000000002</v>
      </c>
      <c r="D111" s="57">
        <v>29.7</v>
      </c>
      <c r="E111" s="58">
        <v>28.484999999999999</v>
      </c>
      <c r="F111" s="57">
        <v>30.248000000000001</v>
      </c>
      <c r="G111" s="58">
        <v>27.248000000000001</v>
      </c>
      <c r="H111" s="57"/>
      <c r="I111" s="58">
        <v>28.523</v>
      </c>
      <c r="J111" s="57"/>
      <c r="K111" s="58"/>
      <c r="L111" s="57"/>
      <c r="M111" s="58"/>
      <c r="N111" s="57"/>
      <c r="O111" s="58"/>
      <c r="Q111" s="57"/>
      <c r="R111" s="58">
        <v>39.797023893458963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27.975000000000001</v>
      </c>
      <c r="C112" s="58">
        <v>31.56</v>
      </c>
      <c r="D112" s="57">
        <v>28.4175</v>
      </c>
      <c r="E112" s="58">
        <v>28.86</v>
      </c>
      <c r="F112" s="57">
        <v>30.824999999999999</v>
      </c>
      <c r="G112" s="58">
        <v>27.975000000000001</v>
      </c>
      <c r="H112" s="57"/>
      <c r="I112" s="58">
        <v>28.905000000000001</v>
      </c>
      <c r="J112" s="57"/>
      <c r="K112" s="58"/>
      <c r="L112" s="57"/>
      <c r="M112" s="58"/>
      <c r="N112" s="57"/>
      <c r="O112" s="58"/>
      <c r="Q112" s="57"/>
      <c r="R112" s="58">
        <v>39.863252671391692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32.693000000000005</v>
      </c>
      <c r="C113" s="58">
        <v>32.227499999999999</v>
      </c>
      <c r="D113" s="57">
        <v>28.9725</v>
      </c>
      <c r="E113" s="58">
        <v>32.774999999999999</v>
      </c>
      <c r="F113" s="57">
        <v>35.520000000000003</v>
      </c>
      <c r="G113" s="58">
        <v>32.693000000000005</v>
      </c>
      <c r="H113" s="57"/>
      <c r="I113" s="58">
        <v>32.82</v>
      </c>
      <c r="J113" s="57"/>
      <c r="K113" s="58"/>
      <c r="L113" s="57"/>
      <c r="M113" s="58"/>
      <c r="N113" s="57"/>
      <c r="O113" s="58"/>
      <c r="Q113" s="57"/>
      <c r="R113" s="58">
        <v>40.344735665563093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41.393000000000001</v>
      </c>
      <c r="C114" s="58">
        <v>38.557499999999997</v>
      </c>
      <c r="D114" s="57">
        <v>34.86</v>
      </c>
      <c r="E114" s="58">
        <v>40.994999999999997</v>
      </c>
      <c r="F114" s="57">
        <v>45.308</v>
      </c>
      <c r="G114" s="58">
        <v>41.393000000000001</v>
      </c>
      <c r="H114" s="57"/>
      <c r="I114" s="58">
        <v>41.055</v>
      </c>
      <c r="J114" s="57"/>
      <c r="K114" s="58"/>
      <c r="L114" s="57"/>
      <c r="M114" s="58"/>
      <c r="N114" s="57"/>
      <c r="O114" s="58"/>
      <c r="Q114" s="57"/>
      <c r="R114" s="58">
        <v>40.849408691527792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48.645000000000003</v>
      </c>
      <c r="C115" s="58">
        <v>41.212499999999999</v>
      </c>
      <c r="D115" s="57">
        <v>37.807499999999997</v>
      </c>
      <c r="E115" s="58">
        <v>47.64</v>
      </c>
      <c r="F115" s="57">
        <v>49.792999999999999</v>
      </c>
      <c r="G115" s="58">
        <v>48.645000000000003</v>
      </c>
      <c r="H115" s="57"/>
      <c r="I115" s="58">
        <v>47.708000000000006</v>
      </c>
      <c r="J115" s="57"/>
      <c r="K115" s="58"/>
      <c r="L115" s="57"/>
      <c r="M115" s="58"/>
      <c r="N115" s="57"/>
      <c r="O115" s="58"/>
      <c r="Q115" s="57"/>
      <c r="R115" s="58">
        <v>41.298133064193351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38.858000000000004</v>
      </c>
      <c r="C116" s="58">
        <v>37.064999999999998</v>
      </c>
      <c r="D116" s="57">
        <v>33.765000000000001</v>
      </c>
      <c r="E116" s="58">
        <v>43.695</v>
      </c>
      <c r="F116" s="57">
        <v>39.585000000000001</v>
      </c>
      <c r="G116" s="58">
        <v>38.858000000000004</v>
      </c>
      <c r="H116" s="57"/>
      <c r="I116" s="58">
        <v>39.638000000000005</v>
      </c>
      <c r="J116" s="57"/>
      <c r="K116" s="58"/>
      <c r="L116" s="57"/>
      <c r="M116" s="58"/>
      <c r="N116" s="57"/>
      <c r="O116" s="58"/>
      <c r="Q116" s="57"/>
      <c r="R116" s="58">
        <v>41.12549868678277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29.43</v>
      </c>
      <c r="C117" s="58">
        <v>35.46</v>
      </c>
      <c r="D117" s="57">
        <v>32.842500000000001</v>
      </c>
      <c r="E117" s="58">
        <v>30.75</v>
      </c>
      <c r="F117" s="57">
        <v>30.555</v>
      </c>
      <c r="G117" s="58">
        <v>29.43</v>
      </c>
      <c r="H117" s="57"/>
      <c r="I117" s="58">
        <v>30.593</v>
      </c>
      <c r="J117" s="57"/>
      <c r="K117" s="58"/>
      <c r="L117" s="57"/>
      <c r="M117" s="58"/>
      <c r="N117" s="57"/>
      <c r="O117" s="58"/>
      <c r="Q117" s="57"/>
      <c r="R117" s="58">
        <v>41.298165146291268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28.703000000000003</v>
      </c>
      <c r="C118" s="58">
        <v>34.049999999999997</v>
      </c>
      <c r="D118" s="57">
        <v>31.837499999999999</v>
      </c>
      <c r="E118" s="58">
        <v>32.303000000000004</v>
      </c>
      <c r="F118" s="57">
        <v>30.344999999999999</v>
      </c>
      <c r="G118" s="58">
        <v>28.703000000000003</v>
      </c>
      <c r="H118" s="57"/>
      <c r="I118" s="58">
        <v>30.383000000000003</v>
      </c>
      <c r="J118" s="57"/>
      <c r="K118" s="58"/>
      <c r="L118" s="57"/>
      <c r="M118" s="58"/>
      <c r="N118" s="57"/>
      <c r="O118" s="58"/>
      <c r="Q118" s="57"/>
      <c r="R118" s="58">
        <v>43.225646780032534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28.343</v>
      </c>
      <c r="C119" s="58">
        <v>34.53</v>
      </c>
      <c r="D119" s="57">
        <v>32.302500000000002</v>
      </c>
      <c r="E119" s="58">
        <v>33.847000000000001</v>
      </c>
      <c r="F119" s="57">
        <v>31.305</v>
      </c>
      <c r="G119" s="58">
        <v>28.343</v>
      </c>
      <c r="H119" s="57"/>
      <c r="I119" s="58">
        <v>31.35</v>
      </c>
      <c r="J119" s="57"/>
      <c r="K119" s="58"/>
      <c r="L119" s="57"/>
      <c r="M119" s="58"/>
      <c r="N119" s="57"/>
      <c r="O119" s="58"/>
      <c r="Q119" s="57"/>
      <c r="R119" s="58">
        <v>45.097206125887553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28.538</v>
      </c>
      <c r="C120" s="58">
        <v>35.752499999999998</v>
      </c>
      <c r="D120" s="57">
        <v>33.322499999999998</v>
      </c>
      <c r="E120" s="58">
        <v>33.405000000000001</v>
      </c>
      <c r="F120" s="57">
        <v>31.425000000000001</v>
      </c>
      <c r="G120" s="58">
        <v>28.538</v>
      </c>
      <c r="H120" s="57"/>
      <c r="I120" s="58">
        <v>31.478000000000002</v>
      </c>
      <c r="J120" s="57"/>
      <c r="K120" s="58"/>
      <c r="L120" s="57"/>
      <c r="M120" s="58"/>
      <c r="N120" s="57"/>
      <c r="O120" s="58"/>
      <c r="Q120" s="57"/>
      <c r="R120" s="58">
        <v>27.554564646770082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28.538</v>
      </c>
      <c r="C121" s="58">
        <v>35.137500000000003</v>
      </c>
      <c r="D121" s="57">
        <v>32.64</v>
      </c>
      <c r="E121" s="58">
        <v>31.808</v>
      </c>
      <c r="F121" s="57">
        <v>30.225000000000001</v>
      </c>
      <c r="G121" s="58">
        <v>28.538</v>
      </c>
      <c r="H121" s="57"/>
      <c r="I121" s="58">
        <v>30.278000000000002</v>
      </c>
      <c r="J121" s="57"/>
      <c r="K121" s="58"/>
      <c r="L121" s="57"/>
      <c r="M121" s="58"/>
      <c r="N121" s="57"/>
      <c r="O121" s="58"/>
      <c r="Q121" s="57"/>
      <c r="R121" s="58">
        <v>26.965477801051257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28.538</v>
      </c>
      <c r="C122" s="58">
        <v>34.702500000000001</v>
      </c>
      <c r="D122" s="57">
        <v>31.9575</v>
      </c>
      <c r="E122" s="58">
        <v>30.21</v>
      </c>
      <c r="F122" s="57">
        <v>29.618000000000002</v>
      </c>
      <c r="G122" s="58">
        <v>28.538</v>
      </c>
      <c r="H122" s="57"/>
      <c r="I122" s="58">
        <v>29.663</v>
      </c>
      <c r="J122" s="57"/>
      <c r="K122" s="58"/>
      <c r="L122" s="57"/>
      <c r="M122" s="58"/>
      <c r="N122" s="57"/>
      <c r="O122" s="58"/>
      <c r="Q122" s="57"/>
      <c r="R122" s="58">
        <v>26.01092686684396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27.443000000000001</v>
      </c>
      <c r="C123" s="58">
        <v>33.652500000000003</v>
      </c>
      <c r="D123" s="57">
        <v>30.254999999999999</v>
      </c>
      <c r="E123" s="58">
        <v>28.613000000000003</v>
      </c>
      <c r="F123" s="57">
        <v>30.39</v>
      </c>
      <c r="G123" s="58">
        <v>27.443000000000001</v>
      </c>
      <c r="H123" s="57"/>
      <c r="I123" s="58">
        <v>28.658000000000001</v>
      </c>
      <c r="J123" s="57"/>
      <c r="K123" s="58"/>
      <c r="L123" s="57"/>
      <c r="M123" s="58"/>
      <c r="N123" s="57"/>
      <c r="O123" s="58"/>
      <c r="Q123" s="57"/>
      <c r="R123" s="58">
        <v>24.663911520222189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28.17</v>
      </c>
      <c r="C124" s="58">
        <v>32.414999999999999</v>
      </c>
      <c r="D124" s="57">
        <v>29.055</v>
      </c>
      <c r="E124" s="58">
        <v>28.988000000000003</v>
      </c>
      <c r="F124" s="57">
        <v>30.96</v>
      </c>
      <c r="G124" s="58">
        <v>28.17</v>
      </c>
      <c r="H124" s="57"/>
      <c r="I124" s="58">
        <v>29.033000000000001</v>
      </c>
      <c r="J124" s="57"/>
      <c r="K124" s="58"/>
      <c r="L124" s="57"/>
      <c r="M124" s="58"/>
      <c r="N124" s="57"/>
      <c r="O124" s="58"/>
      <c r="Q124" s="57"/>
      <c r="R124" s="58">
        <v>24.702361675193679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32.917999999999999</v>
      </c>
      <c r="C125" s="58">
        <v>33.045000000000002</v>
      </c>
      <c r="D125" s="57">
        <v>29.572500000000002</v>
      </c>
      <c r="E125" s="58">
        <v>32.909999999999997</v>
      </c>
      <c r="F125" s="57">
        <v>35.67</v>
      </c>
      <c r="G125" s="58">
        <v>32.917999999999999</v>
      </c>
      <c r="H125" s="57"/>
      <c r="I125" s="58">
        <v>32.963000000000001</v>
      </c>
      <c r="J125" s="57"/>
      <c r="K125" s="58"/>
      <c r="L125" s="57"/>
      <c r="M125" s="58"/>
      <c r="N125" s="57"/>
      <c r="O125" s="58"/>
      <c r="Q125" s="57"/>
      <c r="R125" s="58">
        <v>24.998825683686892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41.685000000000002</v>
      </c>
      <c r="C126" s="58">
        <v>38.977499999999999</v>
      </c>
      <c r="D126" s="57">
        <v>35.055</v>
      </c>
      <c r="E126" s="58">
        <v>41.167999999999999</v>
      </c>
      <c r="F126" s="57">
        <v>45.503</v>
      </c>
      <c r="G126" s="58">
        <v>41.685000000000002</v>
      </c>
      <c r="H126" s="57"/>
      <c r="I126" s="58">
        <v>41.234999999999999</v>
      </c>
      <c r="J126" s="57"/>
      <c r="K126" s="58"/>
      <c r="L126" s="57"/>
      <c r="M126" s="58"/>
      <c r="N126" s="57"/>
      <c r="O126" s="58"/>
      <c r="Q126" s="57"/>
      <c r="R126" s="58">
        <v>25.309728448587627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48.99</v>
      </c>
      <c r="C127" s="58">
        <v>41.46</v>
      </c>
      <c r="D127" s="57">
        <v>37.799999999999997</v>
      </c>
      <c r="E127" s="58">
        <v>47.835000000000001</v>
      </c>
      <c r="F127" s="57">
        <v>50.003</v>
      </c>
      <c r="G127" s="58">
        <v>48.99</v>
      </c>
      <c r="H127" s="57"/>
      <c r="I127" s="58">
        <v>47.91</v>
      </c>
      <c r="J127" s="57"/>
      <c r="K127" s="58"/>
      <c r="L127" s="57"/>
      <c r="M127" s="58"/>
      <c r="N127" s="57"/>
      <c r="O127" s="58"/>
      <c r="Q127" s="57"/>
      <c r="R127" s="58">
        <v>25.585700042142236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39.128</v>
      </c>
      <c r="C128" s="58">
        <v>37.575000000000003</v>
      </c>
      <c r="D128" s="57">
        <v>34.034999999999997</v>
      </c>
      <c r="E128" s="58">
        <v>43.875</v>
      </c>
      <c r="F128" s="57">
        <v>39.743000000000002</v>
      </c>
      <c r="G128" s="58">
        <v>39.128</v>
      </c>
      <c r="H128" s="57"/>
      <c r="I128" s="58">
        <v>39.803000000000004</v>
      </c>
      <c r="J128" s="57"/>
      <c r="K128" s="58"/>
      <c r="L128" s="57"/>
      <c r="M128" s="58"/>
      <c r="N128" s="57"/>
      <c r="O128" s="58"/>
      <c r="Q128" s="57"/>
      <c r="R128" s="58">
        <v>25.475513565969742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29.633000000000003</v>
      </c>
      <c r="C129" s="58">
        <v>36.075000000000003</v>
      </c>
      <c r="D129" s="57">
        <v>33.18</v>
      </c>
      <c r="E129" s="58">
        <v>30.87</v>
      </c>
      <c r="F129" s="57">
        <v>30.675000000000001</v>
      </c>
      <c r="G129" s="58">
        <v>29.633000000000003</v>
      </c>
      <c r="H129" s="57"/>
      <c r="I129" s="58">
        <v>30.72</v>
      </c>
      <c r="J129" s="57"/>
      <c r="K129" s="58"/>
      <c r="L129" s="57"/>
      <c r="M129" s="58"/>
      <c r="N129" s="57"/>
      <c r="O129" s="58"/>
      <c r="Q129" s="57"/>
      <c r="R129" s="58">
        <v>25.579981852691539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28.905000000000001</v>
      </c>
      <c r="C130" s="58">
        <v>34.755000000000003</v>
      </c>
      <c r="D130" s="57">
        <v>32.2425</v>
      </c>
      <c r="E130" s="58">
        <v>32.423000000000002</v>
      </c>
      <c r="F130" s="57">
        <v>30.458000000000002</v>
      </c>
      <c r="G130" s="58">
        <v>28.905000000000001</v>
      </c>
      <c r="H130" s="57"/>
      <c r="I130" s="58">
        <v>30.503</v>
      </c>
      <c r="J130" s="57"/>
      <c r="K130" s="58"/>
      <c r="L130" s="57"/>
      <c r="M130" s="58"/>
      <c r="N130" s="57"/>
      <c r="O130" s="58"/>
      <c r="Q130" s="57"/>
      <c r="R130" s="58">
        <v>26.99665164766839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28.538</v>
      </c>
      <c r="C131" s="58">
        <v>35.204999999999998</v>
      </c>
      <c r="D131" s="57">
        <v>32.677500000000002</v>
      </c>
      <c r="E131" s="58">
        <v>33.975000000000001</v>
      </c>
      <c r="F131" s="57">
        <v>31.425000000000001</v>
      </c>
      <c r="G131" s="58">
        <v>28.538</v>
      </c>
      <c r="H131" s="57"/>
      <c r="I131" s="58">
        <v>31.47</v>
      </c>
      <c r="J131" s="57"/>
      <c r="K131" s="58"/>
      <c r="L131" s="57"/>
      <c r="M131" s="58"/>
      <c r="N131" s="57"/>
      <c r="O131" s="58"/>
      <c r="Q131" s="57"/>
      <c r="R131" s="58">
        <v>28.156356249172383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28.733000000000001</v>
      </c>
      <c r="C132" s="58">
        <v>36.3825</v>
      </c>
      <c r="D132" s="57">
        <v>33.652500000000003</v>
      </c>
      <c r="E132" s="58">
        <v>33.51</v>
      </c>
      <c r="F132" s="57">
        <v>31.53</v>
      </c>
      <c r="G132" s="58">
        <v>28.733000000000001</v>
      </c>
      <c r="H132" s="57"/>
      <c r="I132" s="58">
        <v>31.59</v>
      </c>
      <c r="J132" s="57"/>
      <c r="K132" s="58"/>
      <c r="L132" s="57"/>
      <c r="M132" s="58"/>
      <c r="N132" s="57"/>
      <c r="O132" s="58"/>
      <c r="Q132" s="57"/>
      <c r="R132" s="58">
        <v>27.554564646770082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28.732500000000002</v>
      </c>
      <c r="C133" s="58">
        <v>35.8125</v>
      </c>
      <c r="D133" s="57">
        <v>33.015000000000001</v>
      </c>
      <c r="E133" s="58">
        <v>31.905000000000001</v>
      </c>
      <c r="F133" s="57">
        <v>30.323</v>
      </c>
      <c r="G133" s="58">
        <v>28.732500000000002</v>
      </c>
      <c r="H133" s="57"/>
      <c r="I133" s="58">
        <v>30.375</v>
      </c>
      <c r="J133" s="57"/>
      <c r="K133" s="58"/>
      <c r="L133" s="57"/>
      <c r="M133" s="58"/>
      <c r="N133" s="57"/>
      <c r="O133" s="58"/>
      <c r="Q133" s="57"/>
      <c r="R133" s="58">
        <v>26.965477801051257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28.733000000000001</v>
      </c>
      <c r="C134" s="58">
        <v>35.407499999999999</v>
      </c>
      <c r="D134" s="57">
        <v>32.384999999999998</v>
      </c>
      <c r="E134" s="58">
        <v>30.308</v>
      </c>
      <c r="F134" s="57">
        <v>29.708000000000002</v>
      </c>
      <c r="G134" s="58">
        <v>28.733000000000001</v>
      </c>
      <c r="H134" s="57"/>
      <c r="I134" s="58">
        <v>29.76</v>
      </c>
      <c r="J134" s="57"/>
      <c r="K134" s="58"/>
      <c r="L134" s="57"/>
      <c r="M134" s="58"/>
      <c r="N134" s="57"/>
      <c r="O134" s="58"/>
      <c r="Q134" s="57"/>
      <c r="R134" s="58">
        <v>26.01092686684396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27.63</v>
      </c>
      <c r="C135" s="58">
        <v>34.417499999999997</v>
      </c>
      <c r="D135" s="57">
        <v>30.795000000000002</v>
      </c>
      <c r="E135" s="58">
        <v>28.703000000000003</v>
      </c>
      <c r="F135" s="57">
        <v>30.488000000000003</v>
      </c>
      <c r="G135" s="58">
        <v>27.63</v>
      </c>
      <c r="H135" s="57"/>
      <c r="I135" s="58">
        <v>28.754999999999999</v>
      </c>
      <c r="J135" s="57"/>
      <c r="K135" s="58"/>
      <c r="L135" s="57"/>
      <c r="M135" s="58"/>
      <c r="N135" s="57"/>
      <c r="O135" s="58"/>
      <c r="Q135" s="57"/>
      <c r="R135" s="58">
        <v>24.663911520222189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28.364999999999998</v>
      </c>
      <c r="C136" s="58">
        <v>33.262500000000003</v>
      </c>
      <c r="D136" s="57">
        <v>29.677499999999998</v>
      </c>
      <c r="E136" s="58">
        <v>29.085000000000001</v>
      </c>
      <c r="F136" s="57">
        <v>31.065000000000001</v>
      </c>
      <c r="G136" s="58">
        <v>28.364999999999998</v>
      </c>
      <c r="H136" s="57"/>
      <c r="I136" s="58">
        <v>29.13</v>
      </c>
      <c r="J136" s="57"/>
      <c r="K136" s="58"/>
      <c r="L136" s="57"/>
      <c r="M136" s="58"/>
      <c r="N136" s="57"/>
      <c r="O136" s="58"/>
      <c r="Q136" s="57"/>
      <c r="R136" s="58">
        <v>24.702361675193679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33.143000000000001</v>
      </c>
      <c r="C137" s="58">
        <v>33.847499999999997</v>
      </c>
      <c r="D137" s="57">
        <v>30.164999999999999</v>
      </c>
      <c r="E137" s="58">
        <v>33.023000000000003</v>
      </c>
      <c r="F137" s="57">
        <v>35.79</v>
      </c>
      <c r="G137" s="58">
        <v>33.143000000000001</v>
      </c>
      <c r="H137" s="57"/>
      <c r="I137" s="58">
        <v>33.075000000000003</v>
      </c>
      <c r="J137" s="57"/>
      <c r="K137" s="58"/>
      <c r="L137" s="57"/>
      <c r="M137" s="58"/>
      <c r="N137" s="57"/>
      <c r="O137" s="58"/>
      <c r="Q137" s="57"/>
      <c r="R137" s="58">
        <v>24.998825683686892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41.97</v>
      </c>
      <c r="C138" s="58">
        <v>39.405000000000001</v>
      </c>
      <c r="D138" s="57">
        <v>35.265000000000001</v>
      </c>
      <c r="E138" s="58">
        <v>41.303000000000004</v>
      </c>
      <c r="F138" s="57">
        <v>45.645000000000003</v>
      </c>
      <c r="G138" s="58">
        <v>41.97</v>
      </c>
      <c r="H138" s="57"/>
      <c r="I138" s="58">
        <v>41.37</v>
      </c>
      <c r="J138" s="57"/>
      <c r="K138" s="58"/>
      <c r="L138" s="57"/>
      <c r="M138" s="58"/>
      <c r="N138" s="57"/>
      <c r="O138" s="58"/>
      <c r="Q138" s="57"/>
      <c r="R138" s="58">
        <v>25.309728448587627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49.328000000000003</v>
      </c>
      <c r="C139" s="58">
        <v>41.737499999999997</v>
      </c>
      <c r="D139" s="57">
        <v>37.814999999999998</v>
      </c>
      <c r="E139" s="58">
        <v>47.993000000000002</v>
      </c>
      <c r="F139" s="57">
        <v>50.167999999999999</v>
      </c>
      <c r="G139" s="58">
        <v>49.328000000000003</v>
      </c>
      <c r="H139" s="57"/>
      <c r="I139" s="58">
        <v>48.068000000000005</v>
      </c>
      <c r="J139" s="57"/>
      <c r="K139" s="58"/>
      <c r="L139" s="57"/>
      <c r="M139" s="58"/>
      <c r="N139" s="57"/>
      <c r="O139" s="58"/>
      <c r="Q139" s="57"/>
      <c r="R139" s="58">
        <v>25.585700042142236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39.398000000000003</v>
      </c>
      <c r="C140" s="58">
        <v>38.1</v>
      </c>
      <c r="D140" s="57">
        <v>34.3125</v>
      </c>
      <c r="E140" s="58">
        <v>44.018000000000001</v>
      </c>
      <c r="F140" s="57">
        <v>39.869999999999997</v>
      </c>
      <c r="G140" s="58">
        <v>39.398000000000003</v>
      </c>
      <c r="H140" s="57"/>
      <c r="I140" s="58">
        <v>39.938000000000002</v>
      </c>
      <c r="J140" s="57"/>
      <c r="K140" s="58"/>
      <c r="L140" s="57"/>
      <c r="M140" s="58"/>
      <c r="N140" s="57"/>
      <c r="O140" s="58"/>
      <c r="Q140" s="57"/>
      <c r="R140" s="58">
        <v>25.475513565969742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29.835000000000001</v>
      </c>
      <c r="C141" s="58">
        <v>36.697499999999998</v>
      </c>
      <c r="D141" s="57">
        <v>33.524999999999999</v>
      </c>
      <c r="E141" s="58">
        <v>30.968</v>
      </c>
      <c r="F141" s="57">
        <v>30.773000000000003</v>
      </c>
      <c r="G141" s="58">
        <v>29.835000000000001</v>
      </c>
      <c r="H141" s="57"/>
      <c r="I141" s="58">
        <v>30.824999999999999</v>
      </c>
      <c r="J141" s="57"/>
      <c r="K141" s="58"/>
      <c r="L141" s="57"/>
      <c r="M141" s="58"/>
      <c r="N141" s="57"/>
      <c r="O141" s="58"/>
      <c r="Q141" s="57"/>
      <c r="R141" s="58">
        <v>25.579981852691539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29.1</v>
      </c>
      <c r="C142" s="58">
        <v>35.46</v>
      </c>
      <c r="D142" s="57">
        <v>32.647500000000001</v>
      </c>
      <c r="E142" s="58">
        <v>32.527999999999999</v>
      </c>
      <c r="F142" s="57">
        <v>30.563000000000002</v>
      </c>
      <c r="G142" s="58">
        <v>29.1</v>
      </c>
      <c r="H142" s="57"/>
      <c r="I142" s="58">
        <v>30.608000000000001</v>
      </c>
      <c r="J142" s="57"/>
      <c r="K142" s="58"/>
      <c r="L142" s="57"/>
      <c r="M142" s="58"/>
      <c r="N142" s="57"/>
      <c r="O142" s="58"/>
      <c r="Q142" s="57"/>
      <c r="R142" s="58">
        <v>26.99665164766839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28.733000000000001</v>
      </c>
      <c r="C143" s="58">
        <v>35.880000000000003</v>
      </c>
      <c r="D143" s="57">
        <v>33.052500000000002</v>
      </c>
      <c r="E143" s="58">
        <v>34.088000000000001</v>
      </c>
      <c r="F143" s="57">
        <v>31.53</v>
      </c>
      <c r="G143" s="58">
        <v>28.733000000000001</v>
      </c>
      <c r="H143" s="57"/>
      <c r="I143" s="58">
        <v>31.574999999999999</v>
      </c>
      <c r="J143" s="57"/>
      <c r="K143" s="58"/>
      <c r="L143" s="57"/>
      <c r="M143" s="58"/>
      <c r="N143" s="57"/>
      <c r="O143" s="58"/>
      <c r="Q143" s="57"/>
      <c r="R143" s="58">
        <v>28.156356249172383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28.928000000000001</v>
      </c>
      <c r="C144" s="58">
        <v>37.020000000000003</v>
      </c>
      <c r="D144" s="57">
        <v>34.034999999999997</v>
      </c>
      <c r="E144" s="58">
        <v>33.623000000000005</v>
      </c>
      <c r="F144" s="57">
        <v>31.635000000000002</v>
      </c>
      <c r="G144" s="58">
        <v>28.928000000000001</v>
      </c>
      <c r="H144" s="57"/>
      <c r="I144" s="58">
        <v>31.695</v>
      </c>
      <c r="J144" s="57"/>
      <c r="K144" s="58"/>
      <c r="L144" s="57"/>
      <c r="M144" s="58"/>
      <c r="N144" s="57"/>
      <c r="O144" s="58"/>
      <c r="Q144" s="57"/>
      <c r="R144" s="58">
        <v>27.554564646770082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28.927499999999998</v>
      </c>
      <c r="C145" s="58">
        <v>36.442500000000003</v>
      </c>
      <c r="D145" s="57">
        <v>33.39</v>
      </c>
      <c r="E145" s="58">
        <v>32.01</v>
      </c>
      <c r="F145" s="57">
        <v>30.42</v>
      </c>
      <c r="G145" s="58">
        <v>28.927499999999998</v>
      </c>
      <c r="H145" s="57"/>
      <c r="I145" s="58">
        <v>30.48</v>
      </c>
      <c r="J145" s="57"/>
      <c r="K145" s="58"/>
      <c r="L145" s="57"/>
      <c r="M145" s="58"/>
      <c r="N145" s="57"/>
      <c r="O145" s="58"/>
      <c r="Q145" s="57"/>
      <c r="R145" s="58">
        <v>26.965477801051257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28.927499999999998</v>
      </c>
      <c r="C146" s="58">
        <v>36.022500000000001</v>
      </c>
      <c r="D146" s="57">
        <v>32.752499999999998</v>
      </c>
      <c r="E146" s="58">
        <v>30.405000000000001</v>
      </c>
      <c r="F146" s="57">
        <v>29.805</v>
      </c>
      <c r="G146" s="58">
        <v>28.927499999999998</v>
      </c>
      <c r="H146" s="57"/>
      <c r="I146" s="58">
        <v>29.864999999999998</v>
      </c>
      <c r="J146" s="57"/>
      <c r="K146" s="58"/>
      <c r="L146" s="57"/>
      <c r="M146" s="58"/>
      <c r="N146" s="57"/>
      <c r="O146" s="58"/>
      <c r="Q146" s="57"/>
      <c r="R146" s="58">
        <v>26.01092686684396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27.818000000000001</v>
      </c>
      <c r="C147" s="58">
        <v>35.017499999999998</v>
      </c>
      <c r="D147" s="57">
        <v>31.14</v>
      </c>
      <c r="E147" s="58">
        <v>28.8</v>
      </c>
      <c r="F147" s="57">
        <v>30.585000000000001</v>
      </c>
      <c r="G147" s="58">
        <v>27.818000000000001</v>
      </c>
      <c r="H147" s="57"/>
      <c r="I147" s="58">
        <v>28.853000000000002</v>
      </c>
      <c r="J147" s="57"/>
      <c r="K147" s="58"/>
      <c r="L147" s="57"/>
      <c r="M147" s="58"/>
      <c r="N147" s="57"/>
      <c r="O147" s="58"/>
      <c r="Q147" s="57"/>
      <c r="R147" s="58">
        <v>24.663911520222189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28.56</v>
      </c>
      <c r="C148" s="58">
        <v>33.847499999999997</v>
      </c>
      <c r="D148" s="57">
        <v>30.015000000000001</v>
      </c>
      <c r="E148" s="58">
        <v>29.175000000000001</v>
      </c>
      <c r="F148" s="57">
        <v>31.163</v>
      </c>
      <c r="G148" s="58">
        <v>28.56</v>
      </c>
      <c r="H148" s="57"/>
      <c r="I148" s="58">
        <v>29.228000000000002</v>
      </c>
      <c r="J148" s="57"/>
      <c r="K148" s="58"/>
      <c r="L148" s="57"/>
      <c r="M148" s="58"/>
      <c r="N148" s="57"/>
      <c r="O148" s="58"/>
      <c r="Q148" s="57"/>
      <c r="R148" s="58">
        <v>24.702361675193679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33.375</v>
      </c>
      <c r="C149" s="58">
        <v>34.447499999999998</v>
      </c>
      <c r="D149" s="57">
        <v>30.502500000000001</v>
      </c>
      <c r="E149" s="58">
        <v>33.128</v>
      </c>
      <c r="F149" s="57">
        <v>35.902999999999999</v>
      </c>
      <c r="G149" s="58">
        <v>33.375</v>
      </c>
      <c r="H149" s="57"/>
      <c r="I149" s="58">
        <v>33.188000000000002</v>
      </c>
      <c r="J149" s="57"/>
      <c r="K149" s="58"/>
      <c r="L149" s="57"/>
      <c r="M149" s="58"/>
      <c r="N149" s="57"/>
      <c r="O149" s="58"/>
      <c r="Q149" s="57"/>
      <c r="R149" s="58">
        <v>24.998825683686892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42.255000000000003</v>
      </c>
      <c r="C150" s="58">
        <v>40.102499999999999</v>
      </c>
      <c r="D150" s="57">
        <v>35.662500000000001</v>
      </c>
      <c r="E150" s="58">
        <v>41.438000000000002</v>
      </c>
      <c r="F150" s="57">
        <v>45.795000000000002</v>
      </c>
      <c r="G150" s="58">
        <v>42.255000000000003</v>
      </c>
      <c r="H150" s="57"/>
      <c r="I150" s="58">
        <v>41.505000000000003</v>
      </c>
      <c r="J150" s="57"/>
      <c r="K150" s="58"/>
      <c r="L150" s="57"/>
      <c r="M150" s="58"/>
      <c r="N150" s="57"/>
      <c r="O150" s="58"/>
      <c r="Q150" s="57"/>
      <c r="R150" s="58">
        <v>25.309728448587627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49.664999999999999</v>
      </c>
      <c r="C151" s="58">
        <v>42.465000000000003</v>
      </c>
      <c r="D151" s="57">
        <v>38.2425</v>
      </c>
      <c r="E151" s="58">
        <v>48.15</v>
      </c>
      <c r="F151" s="57">
        <v>50.325000000000003</v>
      </c>
      <c r="G151" s="58">
        <v>49.664999999999999</v>
      </c>
      <c r="H151" s="57"/>
      <c r="I151" s="58">
        <v>48.233000000000004</v>
      </c>
      <c r="J151" s="57"/>
      <c r="K151" s="58"/>
      <c r="L151" s="57"/>
      <c r="M151" s="58"/>
      <c r="N151" s="57"/>
      <c r="O151" s="58"/>
      <c r="Q151" s="57"/>
      <c r="R151" s="58">
        <v>25.585700042142236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39.667999999999999</v>
      </c>
      <c r="C152" s="58">
        <v>38.767499999999998</v>
      </c>
      <c r="D152" s="57">
        <v>34.702500000000001</v>
      </c>
      <c r="E152" s="58">
        <v>44.16</v>
      </c>
      <c r="F152" s="57">
        <v>39.998000000000005</v>
      </c>
      <c r="G152" s="58">
        <v>39.667999999999999</v>
      </c>
      <c r="H152" s="57"/>
      <c r="I152" s="58">
        <v>40.064999999999998</v>
      </c>
      <c r="J152" s="57"/>
      <c r="K152" s="58"/>
      <c r="L152" s="57"/>
      <c r="M152" s="58"/>
      <c r="N152" s="57"/>
      <c r="O152" s="58"/>
      <c r="Q152" s="57"/>
      <c r="R152" s="58">
        <v>25.475513565969742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30.038</v>
      </c>
      <c r="C153" s="58">
        <v>37.335000000000001</v>
      </c>
      <c r="D153" s="57">
        <v>33.9</v>
      </c>
      <c r="E153" s="58">
        <v>31.073</v>
      </c>
      <c r="F153" s="57">
        <v>30.87</v>
      </c>
      <c r="G153" s="58">
        <v>30.038</v>
      </c>
      <c r="H153" s="57"/>
      <c r="I153" s="58">
        <v>30.923000000000002</v>
      </c>
      <c r="J153" s="57"/>
      <c r="K153" s="58"/>
      <c r="L153" s="57"/>
      <c r="M153" s="58"/>
      <c r="N153" s="57"/>
      <c r="O153" s="58"/>
      <c r="Q153" s="57"/>
      <c r="R153" s="58">
        <v>25.579981852691539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29.303000000000001</v>
      </c>
      <c r="C154" s="58">
        <v>36.082500000000003</v>
      </c>
      <c r="D154" s="57">
        <v>33.022500000000001</v>
      </c>
      <c r="E154" s="58">
        <v>32.633000000000003</v>
      </c>
      <c r="F154" s="57">
        <v>30.66</v>
      </c>
      <c r="G154" s="58">
        <v>29.303000000000001</v>
      </c>
      <c r="H154" s="57"/>
      <c r="I154" s="58">
        <v>30.704999999999998</v>
      </c>
      <c r="J154" s="57"/>
      <c r="K154" s="58"/>
      <c r="L154" s="57"/>
      <c r="M154" s="58"/>
      <c r="N154" s="57"/>
      <c r="O154" s="58"/>
      <c r="Q154" s="57"/>
      <c r="R154" s="58">
        <v>26.99665164766839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28.928000000000001</v>
      </c>
      <c r="C155" s="58">
        <v>36.51</v>
      </c>
      <c r="D155" s="57">
        <v>33.427500000000002</v>
      </c>
      <c r="E155" s="58">
        <v>34.200000000000003</v>
      </c>
      <c r="F155" s="57">
        <v>31.628</v>
      </c>
      <c r="G155" s="58">
        <v>28.928000000000001</v>
      </c>
      <c r="H155" s="57"/>
      <c r="I155" s="58">
        <v>31.68</v>
      </c>
      <c r="J155" s="57"/>
      <c r="K155" s="58"/>
      <c r="L155" s="57"/>
      <c r="M155" s="58"/>
      <c r="N155" s="57"/>
      <c r="O155" s="58"/>
      <c r="Q155" s="57"/>
      <c r="R155" s="58">
        <v>28.156356249172383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29.13</v>
      </c>
      <c r="C156" s="58">
        <v>37.657499999999999</v>
      </c>
      <c r="D156" s="57">
        <v>34.417499999999997</v>
      </c>
      <c r="E156" s="58">
        <v>33.743000000000002</v>
      </c>
      <c r="F156" s="57">
        <v>31.748000000000001</v>
      </c>
      <c r="G156" s="58">
        <v>29.13</v>
      </c>
      <c r="H156" s="57"/>
      <c r="I156" s="58">
        <v>31.815000000000001</v>
      </c>
      <c r="J156" s="57"/>
      <c r="K156" s="58"/>
      <c r="L156" s="57"/>
      <c r="M156" s="58"/>
      <c r="N156" s="57"/>
      <c r="O156" s="58"/>
      <c r="Q156" s="57"/>
      <c r="R156" s="58">
        <v>27.554564646770082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29.13</v>
      </c>
      <c r="C157" s="58">
        <v>37.064999999999998</v>
      </c>
      <c r="D157" s="57">
        <v>33.765000000000001</v>
      </c>
      <c r="E157" s="58">
        <v>32.130000000000003</v>
      </c>
      <c r="F157" s="57">
        <v>30.533000000000001</v>
      </c>
      <c r="G157" s="58">
        <v>29.13</v>
      </c>
      <c r="H157" s="57"/>
      <c r="I157" s="58">
        <v>30.593</v>
      </c>
      <c r="J157" s="57"/>
      <c r="K157" s="58"/>
      <c r="L157" s="57"/>
      <c r="M157" s="58"/>
      <c r="N157" s="57"/>
      <c r="O157" s="58"/>
      <c r="Q157" s="57"/>
      <c r="R157" s="58">
        <v>26.965477801051257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29.13</v>
      </c>
      <c r="C158" s="58">
        <v>36.645000000000003</v>
      </c>
      <c r="D158" s="57">
        <v>33.119999999999997</v>
      </c>
      <c r="E158" s="58">
        <v>30.51</v>
      </c>
      <c r="F158" s="57">
        <v>29.91</v>
      </c>
      <c r="G158" s="58">
        <v>29.13</v>
      </c>
      <c r="H158" s="57"/>
      <c r="I158" s="58">
        <v>29.97</v>
      </c>
      <c r="J158" s="57"/>
      <c r="K158" s="58"/>
      <c r="L158" s="57"/>
      <c r="M158" s="58"/>
      <c r="N158" s="57"/>
      <c r="O158" s="58"/>
      <c r="Q158" s="57"/>
      <c r="R158" s="58">
        <v>26.01092686684396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28.004999999999999</v>
      </c>
      <c r="C159" s="58">
        <v>35.625</v>
      </c>
      <c r="D159" s="57">
        <v>31.4925</v>
      </c>
      <c r="E159" s="58">
        <v>28.898</v>
      </c>
      <c r="F159" s="57">
        <v>30.69</v>
      </c>
      <c r="G159" s="58">
        <v>28.004999999999999</v>
      </c>
      <c r="H159" s="57"/>
      <c r="I159" s="58">
        <v>28.95</v>
      </c>
      <c r="J159" s="57"/>
      <c r="K159" s="58"/>
      <c r="L159" s="57"/>
      <c r="M159" s="58"/>
      <c r="N159" s="57"/>
      <c r="O159" s="58"/>
      <c r="Q159" s="57"/>
      <c r="R159" s="58">
        <v>24.663911520222189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28.754999999999999</v>
      </c>
      <c r="C160" s="58">
        <v>34.432499999999997</v>
      </c>
      <c r="D160" s="57">
        <v>30.352499999999999</v>
      </c>
      <c r="E160" s="58">
        <v>29.273</v>
      </c>
      <c r="F160" s="57">
        <v>31.268000000000001</v>
      </c>
      <c r="G160" s="58">
        <v>28.754999999999999</v>
      </c>
      <c r="H160" s="57"/>
      <c r="I160" s="58">
        <v>29.333000000000002</v>
      </c>
      <c r="J160" s="57"/>
      <c r="K160" s="58"/>
      <c r="L160" s="57"/>
      <c r="M160" s="58"/>
      <c r="N160" s="57"/>
      <c r="O160" s="58"/>
      <c r="Q160" s="57"/>
      <c r="R160" s="58">
        <v>24.702361675193679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33.6</v>
      </c>
      <c r="C161" s="58">
        <v>35.04</v>
      </c>
      <c r="D161" s="57">
        <v>30.8475</v>
      </c>
      <c r="E161" s="58">
        <v>33.233000000000004</v>
      </c>
      <c r="F161" s="57">
        <v>36.023000000000003</v>
      </c>
      <c r="G161" s="58">
        <v>33.6</v>
      </c>
      <c r="H161" s="57"/>
      <c r="I161" s="58">
        <v>33.292999999999999</v>
      </c>
      <c r="J161" s="57"/>
      <c r="K161" s="58"/>
      <c r="L161" s="57"/>
      <c r="M161" s="58"/>
      <c r="N161" s="57"/>
      <c r="O161" s="58"/>
      <c r="Q161" s="57"/>
      <c r="R161" s="58">
        <v>24.998825683686892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42.548000000000002</v>
      </c>
      <c r="C162" s="40">
        <v>40.792499999999997</v>
      </c>
      <c r="D162" s="40">
        <v>36.067500000000003</v>
      </c>
      <c r="E162" s="40">
        <v>41.564999999999998</v>
      </c>
      <c r="F162" s="40">
        <v>45.938000000000002</v>
      </c>
      <c r="G162" s="40">
        <v>42.548000000000002</v>
      </c>
      <c r="I162" s="40">
        <v>41.64</v>
      </c>
      <c r="R162" s="40">
        <v>25.309728448587627</v>
      </c>
    </row>
    <row r="163" spans="1:36" x14ac:dyDescent="0.25">
      <c r="A163" s="50">
        <v>41852</v>
      </c>
      <c r="B163" s="40">
        <v>50.003</v>
      </c>
      <c r="C163" s="40">
        <v>43.2</v>
      </c>
      <c r="D163" s="40">
        <v>38.677500000000002</v>
      </c>
      <c r="E163" s="40">
        <v>48.292999999999999</v>
      </c>
      <c r="F163" s="40">
        <v>50.483000000000004</v>
      </c>
      <c r="G163" s="40">
        <v>50.003</v>
      </c>
      <c r="I163" s="40">
        <v>48.383000000000003</v>
      </c>
      <c r="R163" s="40">
        <v>25.585700042142236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5">
      <c r="A7" s="50">
        <f>[5]Tregion!$A7</f>
        <v>37215</v>
      </c>
      <c r="B7" s="51">
        <f>[5]Tregion!$C7</f>
        <v>15.4</v>
      </c>
      <c r="C7" s="52">
        <f>[6]Tregion!$C7</f>
        <v>16.25</v>
      </c>
      <c r="D7" s="51">
        <f>[7]Tregion!$C7</f>
        <v>13.75</v>
      </c>
      <c r="E7" s="52">
        <f>[8]Tregion!$C7</f>
        <v>17.75</v>
      </c>
      <c r="F7" s="51">
        <f>[9]Tregion!$C7</f>
        <v>17.75</v>
      </c>
      <c r="G7" s="52">
        <f>[10]Tbasis!$D6</f>
        <v>16.399999999999999</v>
      </c>
      <c r="H7" s="51"/>
      <c r="I7" s="52">
        <f>[11]Tregion!$C7</f>
        <v>17.75</v>
      </c>
      <c r="J7" s="51"/>
      <c r="K7" s="52"/>
      <c r="L7" s="51"/>
      <c r="M7" s="52"/>
      <c r="N7" s="51"/>
      <c r="O7" s="52"/>
      <c r="Q7" s="51"/>
      <c r="R7" s="52">
        <f>[12]Tregion!$C7</f>
        <v>37.299996185302732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5">
      <c r="A8" s="50">
        <f>[5]Tregion!$A8</f>
        <v>37216</v>
      </c>
      <c r="B8" s="57">
        <f>[5]Tregion!$C8</f>
        <v>15.4</v>
      </c>
      <c r="C8" s="58">
        <f>[6]Tregion!$C8</f>
        <v>16.25</v>
      </c>
      <c r="D8" s="57">
        <f>[7]Tregion!$C8</f>
        <v>13.75</v>
      </c>
      <c r="E8" s="58">
        <f>[8]Tregion!$C8</f>
        <v>17.75</v>
      </c>
      <c r="F8" s="57">
        <f>[9]Tregion!$C8</f>
        <v>17.75</v>
      </c>
      <c r="G8" s="58">
        <f>[10]Tbasis!$D7</f>
        <v>16.399999999999999</v>
      </c>
      <c r="H8" s="57"/>
      <c r="I8" s="58">
        <f>[11]Tregion!$C8</f>
        <v>17.75</v>
      </c>
      <c r="J8" s="57"/>
      <c r="K8" s="58"/>
      <c r="L8" s="57"/>
      <c r="M8" s="58"/>
      <c r="N8" s="57"/>
      <c r="O8" s="58"/>
      <c r="Q8" s="57"/>
      <c r="R8" s="58">
        <f>[12]Tregion!$C8</f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5">
      <c r="A9" s="50">
        <f>[5]Tregion!$A9</f>
        <v>37217</v>
      </c>
      <c r="B9" s="57">
        <f>[5]Tregion!$C9</f>
        <v>14.5</v>
      </c>
      <c r="C9" s="58">
        <f>[6]Tregion!$C9</f>
        <v>17</v>
      </c>
      <c r="D9" s="57">
        <f>[7]Tregion!$C9</f>
        <v>17</v>
      </c>
      <c r="E9" s="58">
        <f>[8]Tregion!$C9</f>
        <v>19</v>
      </c>
      <c r="F9" s="57">
        <f>[9]Tregion!$C9</f>
        <v>16.75</v>
      </c>
      <c r="G9" s="58">
        <f>[10]Tbasis!$D8</f>
        <v>15.5</v>
      </c>
      <c r="H9" s="57"/>
      <c r="I9" s="58">
        <f>[11]Tregion!$C9</f>
        <v>20.174999237060501</v>
      </c>
      <c r="J9" s="57"/>
      <c r="K9" s="58"/>
      <c r="L9" s="57"/>
      <c r="M9" s="58"/>
      <c r="N9" s="57"/>
      <c r="O9" s="58"/>
      <c r="Q9" s="57"/>
      <c r="R9" s="58">
        <f>[12]Tregion!$C9</f>
        <v>38.399992370605467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5">
      <c r="A10" s="50">
        <f>[5]Tregion!$A10</f>
        <v>37218</v>
      </c>
      <c r="B10" s="57">
        <f>[5]Tregion!$C10</f>
        <v>21.25</v>
      </c>
      <c r="C10" s="58">
        <f>[6]Tregion!$C10</f>
        <v>22</v>
      </c>
      <c r="D10" s="57">
        <f>[7]Tregion!$C10</f>
        <v>19</v>
      </c>
      <c r="E10" s="58">
        <f>[8]Tregion!$C10</f>
        <v>23.75</v>
      </c>
      <c r="F10" s="57">
        <f>[9]Tregion!$C10</f>
        <v>22.5</v>
      </c>
      <c r="G10" s="58">
        <f>[10]Tbasis!$D9</f>
        <v>22.25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38.399996185302733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5">
      <c r="A11" s="50">
        <f>[5]Tregion!$A11</f>
        <v>37219</v>
      </c>
      <c r="B11" s="57">
        <f>[5]Tregion!$C11</f>
        <v>21.25</v>
      </c>
      <c r="C11" s="58">
        <f>[6]Tregion!$C11</f>
        <v>22</v>
      </c>
      <c r="D11" s="57">
        <f>[7]Tregion!$C11</f>
        <v>19</v>
      </c>
      <c r="E11" s="58">
        <f>[8]Tregion!$C11</f>
        <v>23.75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26</v>
      </c>
      <c r="J11" s="57"/>
      <c r="K11" s="58"/>
      <c r="L11" s="57"/>
      <c r="M11" s="58"/>
      <c r="N11" s="57"/>
      <c r="O11" s="58"/>
      <c r="Q11" s="57"/>
      <c r="R11" s="58">
        <f>[12]Tregion!$C11</f>
        <v>35.999989700317386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5">
      <c r="A12" s="50">
        <f>[5]Tregion!$A12</f>
        <v>37220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35.999989700317386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5">
      <c r="A13" s="50">
        <f>[5]Tregion!$A13</f>
        <v>37221</v>
      </c>
      <c r="B13" s="57">
        <f>[5]Tregion!$C13</f>
        <v>21.25</v>
      </c>
      <c r="C13" s="58">
        <f>[6]Tregion!$C13</f>
        <v>22</v>
      </c>
      <c r="D13" s="57">
        <f>[7]Tregion!$C13</f>
        <v>19</v>
      </c>
      <c r="E13" s="58">
        <f>[8]Tregion!$C13</f>
        <v>23.75</v>
      </c>
      <c r="F13" s="57">
        <f>[9]Tregion!$C13</f>
        <v>22.5</v>
      </c>
      <c r="G13" s="58">
        <f>[10]Tbasis!$D12</f>
        <v>22.25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38.399992370605467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0.97499999999999998</v>
      </c>
      <c r="AO13" s="40">
        <f t="shared" si="0"/>
        <v>4.157</v>
      </c>
      <c r="AP13" s="40">
        <f>[4]Curves!$J19</f>
        <v>-0.51200000000000001</v>
      </c>
      <c r="AQ13" s="40">
        <f t="shared" si="1"/>
        <v>2.67</v>
      </c>
      <c r="AR13" s="40">
        <f>[4]Curves!$K19</f>
        <v>0.97499999999999998</v>
      </c>
      <c r="AS13" s="40">
        <f t="shared" si="2"/>
        <v>4.157</v>
      </c>
      <c r="AT13" s="40">
        <f>[4]Curves!$G19</f>
        <v>8.8000000000000009E-2</v>
      </c>
      <c r="AU13" s="40">
        <f t="shared" si="3"/>
        <v>3.27</v>
      </c>
    </row>
    <row r="14" spans="1:48" x14ac:dyDescent="0.25">
      <c r="A14" s="50">
        <f>[5]Tregion!$A14</f>
        <v>37222</v>
      </c>
      <c r="B14" s="57">
        <f>[5]Tregion!$C14</f>
        <v>21.25</v>
      </c>
      <c r="C14" s="58">
        <f>[6]Tregion!$C14</f>
        <v>22</v>
      </c>
      <c r="D14" s="57">
        <f>[7]Tregion!$C14</f>
        <v>19</v>
      </c>
      <c r="E14" s="58">
        <f>[8]Tregion!$C14</f>
        <v>23.75</v>
      </c>
      <c r="F14" s="57">
        <f>[9]Tregion!$C14</f>
        <v>22.5</v>
      </c>
      <c r="G14" s="58">
        <f>[10]Tbasis!$D13</f>
        <v>22.25</v>
      </c>
      <c r="H14" s="57"/>
      <c r="I14" s="58">
        <f>[11]Tregion!$C14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[12]Tregion!$C14</f>
        <v>38.399996185302733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0.95</v>
      </c>
      <c r="AO14" s="40">
        <f t="shared" si="0"/>
        <v>4.117</v>
      </c>
      <c r="AP14" s="40">
        <f>[4]Curves!$J20</f>
        <v>-0.747</v>
      </c>
      <c r="AQ14" s="40">
        <f t="shared" si="1"/>
        <v>2.4200000000000004</v>
      </c>
      <c r="AR14" s="40">
        <f>[4]Curves!$K20</f>
        <v>0.95</v>
      </c>
      <c r="AS14" s="40">
        <f t="shared" si="2"/>
        <v>4.117</v>
      </c>
      <c r="AT14" s="40">
        <f>[4]Curves!$G20</f>
        <v>-2.7E-2</v>
      </c>
      <c r="AU14" s="40">
        <f t="shared" si="3"/>
        <v>3.14</v>
      </c>
    </row>
    <row r="15" spans="1:48" x14ac:dyDescent="0.25">
      <c r="A15" s="50">
        <f>[5]Tregion!$A15</f>
        <v>37223</v>
      </c>
      <c r="B15" s="57">
        <f>[5]Tregion!$C15</f>
        <v>21.25</v>
      </c>
      <c r="C15" s="58">
        <f>[6]Tregion!$C15</f>
        <v>22</v>
      </c>
      <c r="D15" s="57">
        <f>[7]Tregion!$C15</f>
        <v>19</v>
      </c>
      <c r="E15" s="58">
        <f>[8]Tregion!$C15</f>
        <v>23.75</v>
      </c>
      <c r="F15" s="57">
        <f>[9]Tregion!$C15</f>
        <v>22.5</v>
      </c>
      <c r="G15" s="58">
        <f>[10]Tbasis!$D14</f>
        <v>22.25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38.399996185302733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5">
      <c r="A16" s="50">
        <f>[5]Tregion!$A16</f>
        <v>37224</v>
      </c>
      <c r="B16" s="57">
        <f>[5]Tregion!$C16</f>
        <v>21.25</v>
      </c>
      <c r="C16" s="58">
        <f>[6]Tregion!$C16</f>
        <v>22</v>
      </c>
      <c r="D16" s="57">
        <f>[7]Tregion!$C16</f>
        <v>19</v>
      </c>
      <c r="E16" s="58">
        <f>[8]Tregion!$C16</f>
        <v>23.75</v>
      </c>
      <c r="F16" s="57">
        <f>[9]Tregion!$C16</f>
        <v>22.5</v>
      </c>
      <c r="G16" s="58">
        <f>[10]Tbasis!$D15</f>
        <v>22.25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38.399996185302733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5">
      <c r="A17" s="50">
        <f>[5]Tregion!$A17</f>
        <v>37225</v>
      </c>
      <c r="B17" s="57">
        <f>[5]Tregion!$C17</f>
        <v>21.25</v>
      </c>
      <c r="C17" s="58">
        <f>[6]Tregion!$C17</f>
        <v>22</v>
      </c>
      <c r="D17" s="57">
        <f>[7]Tregion!$C17</f>
        <v>19</v>
      </c>
      <c r="E17" s="58">
        <f>[8]Tregion!$C17</f>
        <v>23.75</v>
      </c>
      <c r="F17" s="57">
        <f>[9]Tregion!$C17</f>
        <v>22.5</v>
      </c>
      <c r="G17" s="58">
        <f>[10]Tbasis!$D16</f>
        <v>22.25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38.399996185302733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5">
      <c r="A18" s="50">
        <f>[5]Tregion!$A18</f>
        <v>37226</v>
      </c>
      <c r="B18" s="57">
        <f>[5]Tregion!$C18</f>
        <v>26.5</v>
      </c>
      <c r="C18" s="58">
        <f>[6]Tregion!$C18</f>
        <v>30.25</v>
      </c>
      <c r="D18" s="57">
        <f>[7]Tregion!$C18</f>
        <v>29.75</v>
      </c>
      <c r="E18" s="58">
        <f>[8]Tregion!$C18</f>
        <v>30.8</v>
      </c>
      <c r="F18" s="57">
        <f>[9]Tregion!$C18</f>
        <v>28.8</v>
      </c>
      <c r="G18" s="58">
        <f>[10]Tbasis!$D17</f>
        <v>27.5</v>
      </c>
      <c r="H18" s="57"/>
      <c r="I18" s="58">
        <f>[11]Tregion!$C18</f>
        <v>36.65</v>
      </c>
      <c r="J18" s="57"/>
      <c r="K18" s="58"/>
      <c r="L18" s="57"/>
      <c r="M18" s="58"/>
      <c r="N18" s="57"/>
      <c r="O18" s="58"/>
      <c r="Q18" s="57"/>
      <c r="R18" s="58">
        <f>[12]Tregion!$C18</f>
        <v>41.799996490478513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2.637</v>
      </c>
      <c r="AN18" s="40">
        <f t="shared" si="4"/>
        <v>0.32</v>
      </c>
      <c r="AO18" s="40">
        <f t="shared" si="0"/>
        <v>2.9569999999999999</v>
      </c>
      <c r="AP18" s="40">
        <f>[4]Curves!$J24</f>
        <v>-0.19</v>
      </c>
      <c r="AQ18" s="40">
        <f t="shared" si="1"/>
        <v>2.4470000000000001</v>
      </c>
      <c r="AR18" s="40">
        <f>[4]Curves!$K24</f>
        <v>0.32</v>
      </c>
      <c r="AS18" s="40">
        <f t="shared" si="2"/>
        <v>2.9569999999999999</v>
      </c>
      <c r="AT18" s="40">
        <f>[4]Curves!$G24</f>
        <v>-0.23499999999999999</v>
      </c>
      <c r="AU18" s="40">
        <f t="shared" si="3"/>
        <v>2.4020000000000001</v>
      </c>
    </row>
    <row r="19" spans="1:47" x14ac:dyDescent="0.25">
      <c r="A19" s="50">
        <f>[5]Tregion!$A19</f>
        <v>37227</v>
      </c>
      <c r="B19" s="57">
        <f>[5]Tregion!$C19</f>
        <v>18.5</v>
      </c>
      <c r="C19" s="58">
        <f>[6]Tregion!$C19</f>
        <v>25</v>
      </c>
      <c r="D19" s="57">
        <f>[7]Tregion!$C19</f>
        <v>25</v>
      </c>
      <c r="E19" s="58">
        <f>[8]Tregion!$C19</f>
        <v>26.5</v>
      </c>
      <c r="F19" s="57">
        <f>[9]Tregion!$C19</f>
        <v>21.75</v>
      </c>
      <c r="G19" s="58">
        <f>[10]Tbasis!$D18</f>
        <v>19.5</v>
      </c>
      <c r="H19" s="57"/>
      <c r="I19" s="58">
        <f>[11]Tregion!$C19</f>
        <v>26.75</v>
      </c>
      <c r="J19" s="57"/>
      <c r="K19" s="58"/>
      <c r="L19" s="57"/>
      <c r="M19" s="58"/>
      <c r="N19" s="57"/>
      <c r="O19" s="58"/>
      <c r="Q19" s="57"/>
      <c r="R19" s="58">
        <f>[12]Tregion!$C19</f>
        <v>41.799996490478513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2.85</v>
      </c>
      <c r="AN19" s="40">
        <f>AR19+0.1</f>
        <v>0.44000000000000006</v>
      </c>
      <c r="AO19" s="40">
        <f t="shared" si="0"/>
        <v>3.29</v>
      </c>
      <c r="AP19" s="40">
        <f>[4]Curves!$J25</f>
        <v>-7.4999999999999997E-2</v>
      </c>
      <c r="AQ19" s="40">
        <f t="shared" si="1"/>
        <v>2.7749999999999999</v>
      </c>
      <c r="AR19" s="40">
        <f>[4]Curves!$K25</f>
        <v>0.34</v>
      </c>
      <c r="AS19" s="40">
        <f t="shared" si="2"/>
        <v>3.19</v>
      </c>
      <c r="AT19" s="40">
        <f>[4]Curves!$G25</f>
        <v>-0.19</v>
      </c>
      <c r="AU19" s="40">
        <f t="shared" si="3"/>
        <v>2.66</v>
      </c>
    </row>
    <row r="20" spans="1:47" x14ac:dyDescent="0.25">
      <c r="A20" s="50">
        <f>[5]Tregion!$A20</f>
        <v>37228</v>
      </c>
      <c r="B20" s="57">
        <f>[5]Tregion!$C20</f>
        <v>26.5</v>
      </c>
      <c r="C20" s="58">
        <f>[6]Tregion!$C20</f>
        <v>30.25</v>
      </c>
      <c r="D20" s="57">
        <f>[7]Tregion!$C20</f>
        <v>29.75</v>
      </c>
      <c r="E20" s="58">
        <f>[8]Tregion!$C20</f>
        <v>30.8</v>
      </c>
      <c r="F20" s="57">
        <f>[9]Tregion!$C20</f>
        <v>28.8</v>
      </c>
      <c r="G20" s="58">
        <f>[10]Tbasis!$D19</f>
        <v>27.5</v>
      </c>
      <c r="H20" s="57"/>
      <c r="I20" s="58">
        <f>[11]Tregion!$C20</f>
        <v>36.65</v>
      </c>
      <c r="J20" s="57"/>
      <c r="K20" s="58"/>
      <c r="L20" s="57"/>
      <c r="M20" s="58"/>
      <c r="N20" s="57"/>
      <c r="O20" s="58"/>
      <c r="Q20" s="57"/>
      <c r="R20" s="58">
        <f>[12]Tregion!$C20</f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2.903</v>
      </c>
      <c r="AN20" s="40">
        <f>AR20+0.1</f>
        <v>0.44000000000000006</v>
      </c>
      <c r="AO20" s="40">
        <f t="shared" si="0"/>
        <v>3.343</v>
      </c>
      <c r="AP20" s="40">
        <f>[4]Curves!$J26</f>
        <v>-0.2</v>
      </c>
      <c r="AQ20" s="40">
        <f t="shared" si="1"/>
        <v>2.7029999999999998</v>
      </c>
      <c r="AR20" s="40">
        <f>[4]Curves!$K26</f>
        <v>0.34</v>
      </c>
      <c r="AS20" s="40">
        <f t="shared" si="2"/>
        <v>3.2429999999999999</v>
      </c>
      <c r="AT20" s="40">
        <f>[4]Curves!$G26</f>
        <v>-0.19500000000000001</v>
      </c>
      <c r="AU20" s="40">
        <f t="shared" si="3"/>
        <v>2.7080000000000002</v>
      </c>
    </row>
    <row r="21" spans="1:47" x14ac:dyDescent="0.25">
      <c r="A21" s="50">
        <f>[5]Tregion!$A21</f>
        <v>37229</v>
      </c>
      <c r="B21" s="57">
        <f>[5]Tregion!$C21</f>
        <v>26.5</v>
      </c>
      <c r="C21" s="58">
        <f>[6]Tregion!$C21</f>
        <v>30.25</v>
      </c>
      <c r="D21" s="57">
        <f>[7]Tregion!$C21</f>
        <v>29.75</v>
      </c>
      <c r="E21" s="58">
        <f>[8]Tregion!$C21</f>
        <v>30.8</v>
      </c>
      <c r="F21" s="57">
        <f>[9]Tregion!$C21</f>
        <v>28.8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53.490000762939452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2.8980000000000001</v>
      </c>
      <c r="AN21" s="40">
        <f>AR21+0.1</f>
        <v>0.42000000000000004</v>
      </c>
      <c r="AO21" s="40">
        <f t="shared" si="0"/>
        <v>3.3180000000000001</v>
      </c>
      <c r="AP21" s="40">
        <f>[4]Curves!$J27</f>
        <v>-0.38</v>
      </c>
      <c r="AQ21" s="40">
        <f t="shared" si="1"/>
        <v>2.5180000000000002</v>
      </c>
      <c r="AR21" s="40">
        <f>[4]Curves!$K27</f>
        <v>0.32</v>
      </c>
      <c r="AS21" s="40">
        <f t="shared" si="2"/>
        <v>3.218</v>
      </c>
      <c r="AT21" s="40">
        <f>[4]Curves!$G27</f>
        <v>-0.22</v>
      </c>
      <c r="AU21" s="40">
        <f t="shared" si="3"/>
        <v>2.6779999999999999</v>
      </c>
    </row>
    <row r="22" spans="1:47" x14ac:dyDescent="0.25">
      <c r="A22" s="50">
        <f>[5]Tregion!$A22</f>
        <v>37230</v>
      </c>
      <c r="B22" s="57">
        <f>[5]Tregion!$C22</f>
        <v>26.5</v>
      </c>
      <c r="C22" s="58">
        <f>[6]Tregion!$C22</f>
        <v>30.25</v>
      </c>
      <c r="D22" s="57">
        <f>[7]Tregion!$C22</f>
        <v>29.75</v>
      </c>
      <c r="E22" s="58">
        <f>[8]Tregion!$C22</f>
        <v>30.8</v>
      </c>
      <c r="F22" s="57">
        <f>[9]Tregion!$C22</f>
        <v>28.8</v>
      </c>
      <c r="G22" s="58">
        <f>[10]Tbasis!$D21</f>
        <v>27.5</v>
      </c>
      <c r="H22" s="57"/>
      <c r="I22" s="58">
        <f>[11]Tregion!$C22</f>
        <v>36.65</v>
      </c>
      <c r="J22" s="57"/>
      <c r="K22" s="58"/>
      <c r="L22" s="57"/>
      <c r="M22" s="58"/>
      <c r="N22" s="57"/>
      <c r="O22" s="58"/>
      <c r="Q22" s="57"/>
      <c r="R22" s="58">
        <f>[12]Tregion!$C22</f>
        <v>53.490000762939452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2.8780000000000001</v>
      </c>
      <c r="AN22" s="40">
        <f>AR22+0.1</f>
        <v>0.48</v>
      </c>
      <c r="AO22" s="40">
        <f t="shared" si="0"/>
        <v>3.3580000000000001</v>
      </c>
      <c r="AP22" s="40">
        <f>[4]Curves!$J28</f>
        <v>-0.37</v>
      </c>
      <c r="AQ22" s="40">
        <f t="shared" si="1"/>
        <v>2.508</v>
      </c>
      <c r="AR22" s="40">
        <f>[4]Curves!$K28</f>
        <v>0.38</v>
      </c>
      <c r="AS22" s="40">
        <f t="shared" si="2"/>
        <v>3.258</v>
      </c>
      <c r="AT22" s="40">
        <f>[4]Curves!$G28</f>
        <v>-0.26500000000000001</v>
      </c>
      <c r="AU22" s="40">
        <f t="shared" si="3"/>
        <v>2.613</v>
      </c>
    </row>
    <row r="23" spans="1:47" x14ac:dyDescent="0.25">
      <c r="A23" s="50">
        <f>[5]Tregion!$A23</f>
        <v>37231</v>
      </c>
      <c r="B23" s="57">
        <f>[5]Tregion!$C23</f>
        <v>26.5</v>
      </c>
      <c r="C23" s="58">
        <f>[6]Tregion!$C23</f>
        <v>30.25</v>
      </c>
      <c r="D23" s="57">
        <f>[7]Tregion!$C23</f>
        <v>29.75</v>
      </c>
      <c r="E23" s="58">
        <f>[8]Tregion!$C23</f>
        <v>30.8</v>
      </c>
      <c r="F23" s="57">
        <f>[9]Tregion!$C23</f>
        <v>28.8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2.9210000000000003</v>
      </c>
      <c r="AN23" s="40">
        <f>AR23+0.1</f>
        <v>0.55000000000000004</v>
      </c>
      <c r="AO23" s="40">
        <f t="shared" si="0"/>
        <v>3.4710000000000001</v>
      </c>
      <c r="AP23" s="40">
        <f>[4]Curves!$J29</f>
        <v>-0.37</v>
      </c>
      <c r="AQ23" s="40">
        <f t="shared" si="1"/>
        <v>2.5510000000000002</v>
      </c>
      <c r="AR23" s="40">
        <f>[4]Curves!$K29</f>
        <v>0.45</v>
      </c>
      <c r="AS23" s="40">
        <f t="shared" si="2"/>
        <v>3.3710000000000004</v>
      </c>
      <c r="AT23" s="40">
        <f>[4]Curves!$G29</f>
        <v>-0.26500000000000001</v>
      </c>
      <c r="AU23" s="40">
        <f t="shared" si="3"/>
        <v>2.6560000000000001</v>
      </c>
    </row>
    <row r="24" spans="1:47" x14ac:dyDescent="0.25">
      <c r="A24" s="50">
        <f>[5]Tregion!$A24</f>
        <v>37232</v>
      </c>
      <c r="B24" s="57">
        <f>[5]Tregion!$C24</f>
        <v>26.5</v>
      </c>
      <c r="C24" s="58">
        <f>[6]Tregion!$C24</f>
        <v>30.25</v>
      </c>
      <c r="D24" s="57">
        <f>[7]Tregion!$C24</f>
        <v>29.75</v>
      </c>
      <c r="E24" s="58">
        <f>[8]Tregion!$C24</f>
        <v>30.8</v>
      </c>
      <c r="F24" s="57">
        <f>[9]Tregion!$C24</f>
        <v>28.8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2.9660000000000002</v>
      </c>
      <c r="AN24" s="40">
        <f t="shared" ref="AN24:AN30" si="5">AR24</f>
        <v>0.78500000000000003</v>
      </c>
      <c r="AO24" s="40">
        <f t="shared" si="0"/>
        <v>3.7510000000000003</v>
      </c>
      <c r="AP24" s="40">
        <f>[4]Curves!$J30</f>
        <v>-0.37</v>
      </c>
      <c r="AQ24" s="40">
        <f t="shared" si="1"/>
        <v>2.5960000000000001</v>
      </c>
      <c r="AR24" s="40">
        <f>[4]Curves!$K30</f>
        <v>0.78500000000000003</v>
      </c>
      <c r="AS24" s="40">
        <f t="shared" si="2"/>
        <v>3.7510000000000003</v>
      </c>
      <c r="AT24" s="40">
        <f>[4]Curves!$G30</f>
        <v>-0.26500000000000001</v>
      </c>
      <c r="AU24" s="40">
        <f t="shared" si="3"/>
        <v>2.7010000000000001</v>
      </c>
    </row>
    <row r="25" spans="1:47" x14ac:dyDescent="0.25">
      <c r="A25" s="50">
        <f>[5]Tregion!$A25</f>
        <v>37233</v>
      </c>
      <c r="B25" s="57">
        <f>[5]Tregion!$C25</f>
        <v>26.5</v>
      </c>
      <c r="C25" s="58">
        <f>[6]Tregion!$C25</f>
        <v>30.25</v>
      </c>
      <c r="D25" s="57">
        <f>[7]Tregion!$C25</f>
        <v>29.75</v>
      </c>
      <c r="E25" s="58">
        <f>[8]Tregion!$C25</f>
        <v>30.8</v>
      </c>
      <c r="F25" s="57">
        <f>[9]Tregion!$C25</f>
        <v>28.8</v>
      </c>
      <c r="G25" s="58">
        <f>[10]Tbasis!$D24</f>
        <v>27.5</v>
      </c>
      <c r="H25" s="57"/>
      <c r="I25" s="58">
        <f>[11]Tregion!$C25</f>
        <v>32.5</v>
      </c>
      <c r="J25" s="57"/>
      <c r="K25" s="58"/>
      <c r="L25" s="57"/>
      <c r="M25" s="58"/>
      <c r="N25" s="57"/>
      <c r="O25" s="58"/>
      <c r="Q25" s="57"/>
      <c r="R25" s="58">
        <f>[12]Tregion!$C25</f>
        <v>41.800000305175779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3.0090000000000003</v>
      </c>
      <c r="AN25" s="40">
        <f t="shared" si="5"/>
        <v>1.07</v>
      </c>
      <c r="AO25" s="40">
        <f t="shared" si="0"/>
        <v>4.0790000000000006</v>
      </c>
      <c r="AP25" s="40">
        <f>[4]Curves!$J31</f>
        <v>-0.43</v>
      </c>
      <c r="AQ25" s="40">
        <f t="shared" si="1"/>
        <v>2.5790000000000002</v>
      </c>
      <c r="AR25" s="40">
        <f>[4]Curves!$K31</f>
        <v>1.07</v>
      </c>
      <c r="AS25" s="40">
        <f t="shared" si="2"/>
        <v>4.0790000000000006</v>
      </c>
      <c r="AT25" s="40">
        <f>[4]Curves!$G31</f>
        <v>-8.5000000000000006E-2</v>
      </c>
      <c r="AU25" s="40">
        <f t="shared" si="3"/>
        <v>2.9240000000000004</v>
      </c>
    </row>
    <row r="26" spans="1:47" x14ac:dyDescent="0.25">
      <c r="A26" s="50">
        <f>[5]Tregion!$A26</f>
        <v>37234</v>
      </c>
      <c r="B26" s="57">
        <f>[5]Tregion!$C26</f>
        <v>18.5</v>
      </c>
      <c r="C26" s="58">
        <f>[6]Tregion!$C26</f>
        <v>25</v>
      </c>
      <c r="D26" s="57">
        <f>[7]Tregion!$C26</f>
        <v>25</v>
      </c>
      <c r="E26" s="58">
        <f>[8]Tregion!$C26</f>
        <v>26.5</v>
      </c>
      <c r="F26" s="57">
        <f>[9]Tregion!$C26</f>
        <v>21.75</v>
      </c>
      <c r="G26" s="58">
        <f>[10]Tbasis!$D25</f>
        <v>19.5</v>
      </c>
      <c r="H26" s="57"/>
      <c r="I26" s="58">
        <f>[11]Tregion!$C26</f>
        <v>25</v>
      </c>
      <c r="J26" s="57"/>
      <c r="K26" s="58"/>
      <c r="L26" s="57"/>
      <c r="M26" s="58"/>
      <c r="N26" s="57"/>
      <c r="O26" s="58"/>
      <c r="Q26" s="57"/>
      <c r="R26" s="58">
        <f>[12]Tregion!$C26</f>
        <v>41.800000305175779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3.052</v>
      </c>
      <c r="AN26" s="40">
        <f t="shared" si="5"/>
        <v>1.07</v>
      </c>
      <c r="AO26" s="40">
        <f t="shared" si="0"/>
        <v>4.1219999999999999</v>
      </c>
      <c r="AP26" s="40">
        <f>[4]Curves!$J32</f>
        <v>-0.43</v>
      </c>
      <c r="AQ26" s="40">
        <f t="shared" si="1"/>
        <v>2.6219999999999999</v>
      </c>
      <c r="AR26" s="40">
        <f>[4]Curves!$K32</f>
        <v>1.07</v>
      </c>
      <c r="AS26" s="40">
        <f t="shared" si="2"/>
        <v>4.1219999999999999</v>
      </c>
      <c r="AT26" s="40">
        <f>[4]Curves!$G32</f>
        <v>-8.5000000000000006E-2</v>
      </c>
      <c r="AU26" s="40">
        <f t="shared" si="3"/>
        <v>2.9670000000000001</v>
      </c>
    </row>
    <row r="27" spans="1:47" x14ac:dyDescent="0.25">
      <c r="A27" s="50">
        <f>[5]Tregion!$A27</f>
        <v>37235</v>
      </c>
      <c r="B27" s="57">
        <f>[5]Tregion!$C27</f>
        <v>26.5</v>
      </c>
      <c r="C27" s="58">
        <f>[6]Tregion!$C27</f>
        <v>30.25</v>
      </c>
      <c r="D27" s="57">
        <f>[7]Tregion!$C27</f>
        <v>29.75</v>
      </c>
      <c r="E27" s="58">
        <f>[8]Tregion!$C27</f>
        <v>30.8</v>
      </c>
      <c r="F27" s="57">
        <f>[9]Tregion!$C27</f>
        <v>28.8</v>
      </c>
      <c r="G27" s="58">
        <f>[10]Tbasis!$D26</f>
        <v>27.5</v>
      </c>
      <c r="H27" s="57"/>
      <c r="I27" s="58">
        <f>[11]Tregion!$C27</f>
        <v>25</v>
      </c>
      <c r="J27" s="57"/>
      <c r="K27" s="58"/>
      <c r="L27" s="57"/>
      <c r="M27" s="58"/>
      <c r="N27" s="57"/>
      <c r="O27" s="58"/>
      <c r="Q27" s="57"/>
      <c r="R27" s="58">
        <f>[12]Tregion!$C27</f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3.0640000000000001</v>
      </c>
      <c r="AN27" s="40">
        <f t="shared" si="5"/>
        <v>0.55000000000000004</v>
      </c>
      <c r="AO27" s="40">
        <f t="shared" si="0"/>
        <v>3.6139999999999999</v>
      </c>
      <c r="AP27" s="40">
        <f>[4]Curves!$J33</f>
        <v>-0.43</v>
      </c>
      <c r="AQ27" s="40">
        <f t="shared" si="1"/>
        <v>2.6339999999999999</v>
      </c>
      <c r="AR27" s="40">
        <f>[4]Curves!$K33</f>
        <v>0.55000000000000004</v>
      </c>
      <c r="AS27" s="40">
        <f t="shared" si="2"/>
        <v>3.6139999999999999</v>
      </c>
      <c r="AT27" s="40">
        <f>[4]Curves!$G33</f>
        <v>-8.5000000000000006E-2</v>
      </c>
      <c r="AU27" s="40">
        <f t="shared" si="3"/>
        <v>2.9790000000000001</v>
      </c>
    </row>
    <row r="28" spans="1:47" x14ac:dyDescent="0.25">
      <c r="A28" s="50">
        <f>[5]Tregion!$A28</f>
        <v>37236</v>
      </c>
      <c r="B28" s="57">
        <f>[5]Tregion!$C28</f>
        <v>26.5</v>
      </c>
      <c r="C28" s="58">
        <f>[6]Tregion!$C28</f>
        <v>30.25</v>
      </c>
      <c r="D28" s="57">
        <f>[7]Tregion!$C28</f>
        <v>29.75</v>
      </c>
      <c r="E28" s="58">
        <f>[8]Tregion!$C28</f>
        <v>30.8</v>
      </c>
      <c r="F28" s="57">
        <f>[9]Tregion!$C28</f>
        <v>28.8</v>
      </c>
      <c r="G28" s="58">
        <f>[10]Tbasis!$D27</f>
        <v>27.5</v>
      </c>
      <c r="H28" s="57"/>
      <c r="I28" s="58">
        <f>[11]Tregion!$C28</f>
        <v>25</v>
      </c>
      <c r="J28" s="57"/>
      <c r="K28" s="58"/>
      <c r="L28" s="57"/>
      <c r="M28" s="58"/>
      <c r="N28" s="57"/>
      <c r="O28" s="58"/>
      <c r="Q28" s="57"/>
      <c r="R28" s="58">
        <f>[12]Tregion!$C28</f>
        <v>53.490000762939452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3.1040000000000001</v>
      </c>
      <c r="AN28" s="40">
        <f t="shared" si="5"/>
        <v>0.36</v>
      </c>
      <c r="AO28" s="40">
        <f t="shared" si="0"/>
        <v>3.464</v>
      </c>
      <c r="AP28" s="40">
        <f>[4]Curves!$J34</f>
        <v>-0.26</v>
      </c>
      <c r="AQ28" s="40">
        <f t="shared" si="1"/>
        <v>2.8440000000000003</v>
      </c>
      <c r="AR28" s="40">
        <f>[4]Curves!$K34</f>
        <v>0.36</v>
      </c>
      <c r="AS28" s="40">
        <f t="shared" si="2"/>
        <v>3.464</v>
      </c>
      <c r="AT28" s="40">
        <f>[4]Curves!$G34</f>
        <v>-0.105</v>
      </c>
      <c r="AU28" s="40">
        <f t="shared" si="3"/>
        <v>2.9990000000000001</v>
      </c>
    </row>
    <row r="29" spans="1:47" x14ac:dyDescent="0.25">
      <c r="A29" s="50">
        <f>[5]Tregion!$A29</f>
        <v>37237</v>
      </c>
      <c r="B29" s="57">
        <f>[5]Tregion!$C29</f>
        <v>26.5</v>
      </c>
      <c r="C29" s="58">
        <f>[6]Tregion!$C29</f>
        <v>30.25</v>
      </c>
      <c r="D29" s="57">
        <f>[7]Tregion!$C29</f>
        <v>29.75</v>
      </c>
      <c r="E29" s="58">
        <f>[8]Tregion!$C29</f>
        <v>30.8</v>
      </c>
      <c r="F29" s="57">
        <f>[9]Tregion!$C29</f>
        <v>28.8</v>
      </c>
      <c r="G29" s="58">
        <f>[10]Tbasis!$D28</f>
        <v>27.5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53.490000762939452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3.2970000000000002</v>
      </c>
      <c r="AN29" s="40">
        <f t="shared" si="5"/>
        <v>0.32500000000000001</v>
      </c>
      <c r="AO29" s="40">
        <f t="shared" si="0"/>
        <v>3.6220000000000003</v>
      </c>
      <c r="AP29" s="40">
        <f>[4]Curves!$J35</f>
        <v>-5.5E-2</v>
      </c>
      <c r="AQ29" s="40">
        <f t="shared" si="1"/>
        <v>3.242</v>
      </c>
      <c r="AR29" s="40">
        <f>[4]Curves!$K35</f>
        <v>0.32500000000000001</v>
      </c>
      <c r="AS29" s="40">
        <f t="shared" si="2"/>
        <v>3.6220000000000003</v>
      </c>
      <c r="AT29" s="40">
        <f>[4]Curves!$G35</f>
        <v>1.4999999999999999E-2</v>
      </c>
      <c r="AU29" s="40">
        <f t="shared" si="3"/>
        <v>3.3120000000000003</v>
      </c>
    </row>
    <row r="30" spans="1:47" x14ac:dyDescent="0.25">
      <c r="A30" s="50">
        <f>[5]Tregion!$A30</f>
        <v>37238</v>
      </c>
      <c r="B30" s="57">
        <f>[5]Tregion!$C30</f>
        <v>26.5</v>
      </c>
      <c r="C30" s="58">
        <f>[6]Tregion!$C30</f>
        <v>30.25</v>
      </c>
      <c r="D30" s="57">
        <f>[7]Tregion!$C30</f>
        <v>29.75</v>
      </c>
      <c r="E30" s="58">
        <f>[8]Tregion!$C30</f>
        <v>30.8</v>
      </c>
      <c r="F30" s="57">
        <f>[9]Tregion!$C30</f>
        <v>28.8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3.4950000000000001</v>
      </c>
      <c r="AN30" s="40">
        <f t="shared" si="5"/>
        <v>0.33500000000000002</v>
      </c>
      <c r="AO30" s="40">
        <f t="shared" si="0"/>
        <v>3.83</v>
      </c>
      <c r="AP30" s="40">
        <f>[4]Curves!$J36</f>
        <v>0.28499999999999998</v>
      </c>
      <c r="AQ30" s="40">
        <f t="shared" si="1"/>
        <v>3.7800000000000002</v>
      </c>
      <c r="AR30" s="40">
        <f>[4]Curves!$K36</f>
        <v>0.33500000000000002</v>
      </c>
      <c r="AS30" s="40">
        <f t="shared" si="2"/>
        <v>3.83</v>
      </c>
      <c r="AT30" s="40">
        <f>[4]Curves!$G36</f>
        <v>3.5000000000000003E-2</v>
      </c>
      <c r="AU30" s="40">
        <f t="shared" si="3"/>
        <v>3.5300000000000002</v>
      </c>
    </row>
    <row r="31" spans="1:47" x14ac:dyDescent="0.25">
      <c r="A31" s="50">
        <f>[5]Tregion!$A31</f>
        <v>37239</v>
      </c>
      <c r="B31" s="57">
        <f>[5]Tregion!$C31</f>
        <v>26.5</v>
      </c>
      <c r="C31" s="58">
        <f>[6]Tregion!$C31</f>
        <v>30.25</v>
      </c>
      <c r="D31" s="57">
        <f>[7]Tregion!$C31</f>
        <v>29.75</v>
      </c>
      <c r="E31" s="58">
        <f>[8]Tregion!$C31</f>
        <v>30.8</v>
      </c>
      <c r="F31" s="57">
        <f>[9]Tregion!$C31</f>
        <v>28.8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3.6120000000000001</v>
      </c>
      <c r="AN31" s="40">
        <f>AR31+0.1</f>
        <v>0.44999999999999996</v>
      </c>
      <c r="AO31" s="40">
        <f t="shared" si="0"/>
        <v>4.0620000000000003</v>
      </c>
      <c r="AP31" s="40">
        <f>[4]Curves!$J37</f>
        <v>0.315</v>
      </c>
      <c r="AQ31" s="40">
        <f t="shared" si="1"/>
        <v>3.927</v>
      </c>
      <c r="AR31" s="40">
        <f>[4]Curves!$K37</f>
        <v>0.35</v>
      </c>
      <c r="AS31" s="40">
        <f t="shared" si="2"/>
        <v>3.9620000000000002</v>
      </c>
      <c r="AT31" s="40">
        <f>[4]Curves!$G37</f>
        <v>0.11</v>
      </c>
      <c r="AU31" s="40">
        <f t="shared" si="3"/>
        <v>3.722</v>
      </c>
    </row>
    <row r="32" spans="1:47" x14ac:dyDescent="0.25">
      <c r="A32" s="50">
        <f>[5]Tregion!$A32</f>
        <v>37240</v>
      </c>
      <c r="B32" s="57">
        <f>[5]Tregion!$C32</f>
        <v>26.5</v>
      </c>
      <c r="C32" s="58">
        <f>[6]Tregion!$C32</f>
        <v>30.25</v>
      </c>
      <c r="D32" s="57">
        <f>[7]Tregion!$C32</f>
        <v>29.75</v>
      </c>
      <c r="E32" s="58">
        <f>[8]Tregion!$C32</f>
        <v>30.8</v>
      </c>
      <c r="F32" s="57">
        <f>[9]Tregion!$C32</f>
        <v>28.8</v>
      </c>
      <c r="G32" s="58">
        <f>[10]Tbasis!$D31</f>
        <v>27.5</v>
      </c>
      <c r="H32" s="57"/>
      <c r="I32" s="58">
        <f>[11]Tregion!$C32</f>
        <v>31</v>
      </c>
      <c r="J32" s="57"/>
      <c r="K32" s="58"/>
      <c r="L32" s="57"/>
      <c r="M32" s="58"/>
      <c r="N32" s="57"/>
      <c r="O32" s="58"/>
      <c r="Q32" s="57"/>
      <c r="R32" s="58">
        <f>[12]Tregion!$C32</f>
        <v>41.800000305175779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3.5420000000000003</v>
      </c>
      <c r="AN32" s="40">
        <f>AR32+0.1</f>
        <v>0.44999999999999996</v>
      </c>
      <c r="AO32" s="40">
        <f t="shared" si="0"/>
        <v>3.992</v>
      </c>
      <c r="AP32" s="40">
        <f>[4]Curves!$J38</f>
        <v>-5.0000000000000001E-3</v>
      </c>
      <c r="AQ32" s="40">
        <f t="shared" si="1"/>
        <v>3.5370000000000004</v>
      </c>
      <c r="AR32" s="40">
        <f>[4]Curves!$K38</f>
        <v>0.35</v>
      </c>
      <c r="AS32" s="40">
        <f t="shared" si="2"/>
        <v>3.8920000000000003</v>
      </c>
      <c r="AT32" s="40">
        <f>[4]Curves!$G38</f>
        <v>0.09</v>
      </c>
      <c r="AU32" s="40">
        <f t="shared" si="3"/>
        <v>3.6320000000000001</v>
      </c>
    </row>
    <row r="33" spans="1:47" x14ac:dyDescent="0.25">
      <c r="A33" s="50">
        <f>[5]Tregion!$A33</f>
        <v>37241</v>
      </c>
      <c r="B33" s="57">
        <f>[5]Tregion!$C33</f>
        <v>18.5</v>
      </c>
      <c r="C33" s="58">
        <f>[6]Tregion!$C33</f>
        <v>25</v>
      </c>
      <c r="D33" s="57">
        <f>[7]Tregion!$C33</f>
        <v>25</v>
      </c>
      <c r="E33" s="58">
        <f>[8]Tregion!$C33</f>
        <v>26.5</v>
      </c>
      <c r="F33" s="57">
        <f>[9]Tregion!$C33</f>
        <v>21.75</v>
      </c>
      <c r="G33" s="58">
        <f>[10]Tbasis!$D32</f>
        <v>19.5</v>
      </c>
      <c r="H33" s="57"/>
      <c r="I33" s="58">
        <f>[11]Tregion!$C33</f>
        <v>19.5</v>
      </c>
      <c r="J33" s="57"/>
      <c r="K33" s="58"/>
      <c r="L33" s="57"/>
      <c r="M33" s="58"/>
      <c r="N33" s="57"/>
      <c r="O33" s="58"/>
      <c r="Q33" s="57"/>
      <c r="R33" s="58">
        <f>[12]Tregion!$C33</f>
        <v>41.800000305175779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3.452</v>
      </c>
      <c r="AN33" s="40">
        <f>AR33+0.1</f>
        <v>0.41500000000000004</v>
      </c>
      <c r="AO33" s="40">
        <f t="shared" si="0"/>
        <v>3.867</v>
      </c>
      <c r="AP33" s="40">
        <f>[4]Curves!$J39</f>
        <v>-0.315</v>
      </c>
      <c r="AQ33" s="40">
        <f t="shared" si="1"/>
        <v>3.137</v>
      </c>
      <c r="AR33" s="40">
        <f>[4]Curves!$K39</f>
        <v>0.315</v>
      </c>
      <c r="AS33" s="40">
        <f t="shared" si="2"/>
        <v>3.7669999999999999</v>
      </c>
      <c r="AT33" s="40">
        <f>[4]Curves!$G39</f>
        <v>0.01</v>
      </c>
      <c r="AU33" s="40">
        <f t="shared" si="3"/>
        <v>3.4619999999999997</v>
      </c>
    </row>
    <row r="34" spans="1:47" x14ac:dyDescent="0.25">
      <c r="A34" s="50">
        <f>[5]Tregion!$A34</f>
        <v>37242</v>
      </c>
      <c r="B34" s="57">
        <f>[5]Tregion!$C34</f>
        <v>26.5</v>
      </c>
      <c r="C34" s="58">
        <f>[6]Tregion!$C34</f>
        <v>30.25</v>
      </c>
      <c r="D34" s="57">
        <f>[7]Tregion!$C34</f>
        <v>29.75</v>
      </c>
      <c r="E34" s="58">
        <f>[8]Tregion!$C34</f>
        <v>30.8</v>
      </c>
      <c r="F34" s="57">
        <f>[9]Tregion!$C34</f>
        <v>28.8</v>
      </c>
      <c r="G34" s="58">
        <f>[10]Tbasis!$D33</f>
        <v>27.5</v>
      </c>
      <c r="H34" s="57"/>
      <c r="I34" s="58">
        <f>[11]Tregion!$C34</f>
        <v>19.5</v>
      </c>
      <c r="J34" s="57"/>
      <c r="K34" s="58"/>
      <c r="L34" s="57"/>
      <c r="M34" s="58"/>
      <c r="N34" s="57"/>
      <c r="O34" s="58"/>
      <c r="Q34" s="57"/>
      <c r="R34" s="58">
        <f>[12]Tregion!$C34</f>
        <v>53.490000762939452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3.347</v>
      </c>
      <c r="AN34" s="40">
        <f>AR34+0.1</f>
        <v>0.45999999999999996</v>
      </c>
      <c r="AO34" s="40">
        <f t="shared" si="0"/>
        <v>3.8069999999999999</v>
      </c>
      <c r="AP34" s="40">
        <f>[4]Curves!$J40</f>
        <v>-0.27500000000000002</v>
      </c>
      <c r="AQ34" s="40">
        <f t="shared" si="1"/>
        <v>3.0720000000000001</v>
      </c>
      <c r="AR34" s="40">
        <f>[4]Curves!$K40</f>
        <v>0.36</v>
      </c>
      <c r="AS34" s="40">
        <f t="shared" si="2"/>
        <v>3.7069999999999999</v>
      </c>
      <c r="AT34" s="40">
        <f>[4]Curves!$G40</f>
        <v>0.05</v>
      </c>
      <c r="AU34" s="40">
        <f t="shared" si="3"/>
        <v>3.3969999999999998</v>
      </c>
    </row>
    <row r="35" spans="1:47" x14ac:dyDescent="0.25">
      <c r="A35" s="50">
        <f>[5]Tregion!$A35</f>
        <v>37243</v>
      </c>
      <c r="B35" s="57">
        <f>[5]Tregion!$C35</f>
        <v>26.5</v>
      </c>
      <c r="C35" s="58">
        <f>[6]Tregion!$C35</f>
        <v>30.25</v>
      </c>
      <c r="D35" s="57">
        <f>[7]Tregion!$C35</f>
        <v>29.75</v>
      </c>
      <c r="E35" s="58">
        <f>[8]Tregion!$C35</f>
        <v>30.8</v>
      </c>
      <c r="F35" s="57">
        <f>[9]Tregion!$C35</f>
        <v>28.8</v>
      </c>
      <c r="G35" s="58">
        <f>[10]Tbasis!$D34</f>
        <v>27.5</v>
      </c>
      <c r="H35" s="57"/>
      <c r="I35" s="58">
        <f>[11]Tregion!$C35</f>
        <v>19.5</v>
      </c>
      <c r="J35" s="57"/>
      <c r="K35" s="58"/>
      <c r="L35" s="57"/>
      <c r="M35" s="58"/>
      <c r="N35" s="57"/>
      <c r="O35" s="58"/>
      <c r="Q35" s="57"/>
      <c r="R35" s="58">
        <f>[12]Tregion!$C35</f>
        <v>53.490000762939452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3.3570000000000002</v>
      </c>
      <c r="AN35" s="40">
        <f>AR35+0.1</f>
        <v>0.56000000000000005</v>
      </c>
      <c r="AO35" s="40">
        <f t="shared" si="0"/>
        <v>3.9170000000000003</v>
      </c>
      <c r="AP35" s="40">
        <f>[4]Curves!$J41</f>
        <v>-0.27500000000000002</v>
      </c>
      <c r="AQ35" s="40">
        <f t="shared" si="1"/>
        <v>3.0820000000000003</v>
      </c>
      <c r="AR35" s="40">
        <f>[4]Curves!$K41</f>
        <v>0.46</v>
      </c>
      <c r="AS35" s="40">
        <f t="shared" si="2"/>
        <v>3.8170000000000002</v>
      </c>
      <c r="AT35" s="40">
        <f>[4]Curves!$G41</f>
        <v>0.05</v>
      </c>
      <c r="AU35" s="40">
        <f t="shared" si="3"/>
        <v>3.407</v>
      </c>
    </row>
    <row r="36" spans="1:47" x14ac:dyDescent="0.25">
      <c r="A36" s="50">
        <f>[5]Tregion!$A36</f>
        <v>37244</v>
      </c>
      <c r="B36" s="57">
        <f>[5]Tregion!$C36</f>
        <v>26.5</v>
      </c>
      <c r="C36" s="58">
        <f>[6]Tregion!$C36</f>
        <v>30.25</v>
      </c>
      <c r="D36" s="57">
        <f>[7]Tregion!$C36</f>
        <v>29.75</v>
      </c>
      <c r="E36" s="58">
        <f>[8]Tregion!$C36</f>
        <v>30.8</v>
      </c>
      <c r="F36" s="57">
        <f>[9]Tregion!$C36</f>
        <v>28.8</v>
      </c>
      <c r="G36" s="58">
        <f>[10]Tbasis!$D35</f>
        <v>27.5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53.490000762939452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3.387</v>
      </c>
      <c r="AN36" s="40">
        <f t="shared" ref="AN36:AN42" si="6">AR36</f>
        <v>0.78</v>
      </c>
      <c r="AO36" s="40">
        <f t="shared" si="0"/>
        <v>4.1669999999999998</v>
      </c>
      <c r="AP36" s="40">
        <f>[4]Curves!$J42</f>
        <v>-0.27500000000000002</v>
      </c>
      <c r="AQ36" s="40">
        <f t="shared" si="1"/>
        <v>3.1120000000000001</v>
      </c>
      <c r="AR36" s="40">
        <f>[4]Curves!$K42</f>
        <v>0.78</v>
      </c>
      <c r="AS36" s="40">
        <f t="shared" si="2"/>
        <v>4.1669999999999998</v>
      </c>
      <c r="AT36" s="40">
        <f>[4]Curves!$G42</f>
        <v>0.05</v>
      </c>
      <c r="AU36" s="40">
        <f t="shared" si="3"/>
        <v>3.4369999999999998</v>
      </c>
    </row>
    <row r="37" spans="1:47" x14ac:dyDescent="0.25">
      <c r="A37" s="50">
        <f>[5]Tregion!$A37</f>
        <v>37245</v>
      </c>
      <c r="B37" s="57">
        <f>[5]Tregion!$C37</f>
        <v>26.5</v>
      </c>
      <c r="C37" s="58">
        <f>[6]Tregion!$C37</f>
        <v>30.25</v>
      </c>
      <c r="D37" s="57">
        <f>[7]Tregion!$C37</f>
        <v>29.75</v>
      </c>
      <c r="E37" s="58">
        <f>[8]Tregion!$C37</f>
        <v>30.8</v>
      </c>
      <c r="F37" s="57">
        <f>[9]Tregion!$C37</f>
        <v>28.8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53.490000762939452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3.4220000000000002</v>
      </c>
      <c r="AN37" s="40">
        <f t="shared" si="6"/>
        <v>1.04</v>
      </c>
      <c r="AO37" s="40">
        <f t="shared" si="0"/>
        <v>4.4619999999999997</v>
      </c>
      <c r="AP37" s="40">
        <f>[4]Curves!$J43</f>
        <v>-0.27500000000000002</v>
      </c>
      <c r="AQ37" s="40">
        <f t="shared" si="1"/>
        <v>3.1470000000000002</v>
      </c>
      <c r="AR37" s="40">
        <f>[4]Curves!$K43</f>
        <v>1.04</v>
      </c>
      <c r="AS37" s="40">
        <f t="shared" si="2"/>
        <v>4.4619999999999997</v>
      </c>
      <c r="AT37" s="40">
        <f>[4]Curves!$G43</f>
        <v>0.05</v>
      </c>
      <c r="AU37" s="40">
        <f t="shared" si="3"/>
        <v>3.472</v>
      </c>
    </row>
    <row r="38" spans="1:47" x14ac:dyDescent="0.25">
      <c r="A38" s="50">
        <f>[5]Tregion!$A38</f>
        <v>37256</v>
      </c>
      <c r="B38" s="57">
        <f>[5]Tregion!$C38</f>
        <v>26.5</v>
      </c>
      <c r="C38" s="58">
        <f>[6]Tregion!$C38</f>
        <v>30.25</v>
      </c>
      <c r="D38" s="57">
        <f>[7]Tregion!$C38</f>
        <v>29.75</v>
      </c>
      <c r="E38" s="58">
        <f>[8]Tregion!$C38</f>
        <v>31.25</v>
      </c>
      <c r="F38" s="57">
        <f>[9]Tregion!$C38</f>
        <v>28.8</v>
      </c>
      <c r="G38" s="58">
        <f>[10]Tbasis!$D37</f>
        <v>27.5</v>
      </c>
      <c r="H38" s="57"/>
      <c r="I38" s="58">
        <f>[11]Tregion!$C38</f>
        <v>28.8</v>
      </c>
      <c r="J38" s="57"/>
      <c r="K38" s="58"/>
      <c r="L38" s="57"/>
      <c r="M38" s="58"/>
      <c r="N38" s="57"/>
      <c r="O38" s="58"/>
      <c r="Q38" s="57"/>
      <c r="R38" s="58">
        <f>[12]Tregion!$C38</f>
        <v>53.489499999999872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3.4490000000000003</v>
      </c>
      <c r="AN38" s="40">
        <f t="shared" si="6"/>
        <v>1.04</v>
      </c>
      <c r="AO38" s="40">
        <f t="shared" si="0"/>
        <v>4.4890000000000008</v>
      </c>
      <c r="AP38" s="40">
        <f>[4]Curves!$J44</f>
        <v>-0.27500000000000002</v>
      </c>
      <c r="AQ38" s="40">
        <f t="shared" si="1"/>
        <v>3.1740000000000004</v>
      </c>
      <c r="AR38" s="40">
        <f>[4]Curves!$K44</f>
        <v>1.04</v>
      </c>
      <c r="AS38" s="40">
        <f t="shared" si="2"/>
        <v>4.4890000000000008</v>
      </c>
      <c r="AT38" s="40">
        <f>[4]Curves!$G44</f>
        <v>0.05</v>
      </c>
      <c r="AU38" s="40">
        <f t="shared" si="3"/>
        <v>3.4990000000000001</v>
      </c>
    </row>
    <row r="39" spans="1:47" x14ac:dyDescent="0.25">
      <c r="A39" s="50">
        <f>[5]Tregion!$A39</f>
        <v>37257</v>
      </c>
      <c r="B39" s="57">
        <f>[5]Tregion!$C39</f>
        <v>29.5</v>
      </c>
      <c r="C39" s="58">
        <f>[6]Tregion!$C39</f>
        <v>31.5</v>
      </c>
      <c r="D39" s="57">
        <f>[7]Tregion!$C39</f>
        <v>31.5</v>
      </c>
      <c r="E39" s="58">
        <f>[8]Tregion!$C39</f>
        <v>33.35</v>
      </c>
      <c r="F39" s="57">
        <f>[9]Tregion!$C39</f>
        <v>31.6</v>
      </c>
      <c r="G39" s="58">
        <f>[10]Tbasis!$D38</f>
        <v>31</v>
      </c>
      <c r="H39" s="57"/>
      <c r="I39" s="58">
        <f>[11]Tregion!$C39</f>
        <v>31.6</v>
      </c>
      <c r="J39" s="57"/>
      <c r="K39" s="58"/>
      <c r="L39" s="57"/>
      <c r="M39" s="58"/>
      <c r="N39" s="57"/>
      <c r="O39" s="58"/>
      <c r="Q39" s="57"/>
      <c r="R39" s="58">
        <f>[12]Tregion!$C39</f>
        <v>68.026618957519531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3.4570000000000003</v>
      </c>
      <c r="AN39" s="40">
        <f t="shared" si="6"/>
        <v>0.54</v>
      </c>
      <c r="AO39" s="40">
        <f t="shared" ref="AO39:AO70" si="7">AM39+AN39</f>
        <v>3.9970000000000003</v>
      </c>
      <c r="AP39" s="40">
        <f>[4]Curves!$J45</f>
        <v>-0.27500000000000002</v>
      </c>
      <c r="AQ39" s="40">
        <f t="shared" ref="AQ39:AQ70" si="8">AM39+AP39</f>
        <v>3.1820000000000004</v>
      </c>
      <c r="AR39" s="40">
        <f>[4]Curves!$K45</f>
        <v>0.54</v>
      </c>
      <c r="AS39" s="40">
        <f t="shared" ref="AS39:AS70" si="9">AM39+AR39</f>
        <v>3.9970000000000003</v>
      </c>
      <c r="AT39" s="40">
        <f>[4]Curves!$G45</f>
        <v>0.05</v>
      </c>
      <c r="AU39" s="40">
        <f t="shared" ref="AU39:AU70" si="10">AM39+AT39</f>
        <v>3.5070000000000001</v>
      </c>
    </row>
    <row r="40" spans="1:47" x14ac:dyDescent="0.25">
      <c r="A40" s="50">
        <f>[5]Tregion!$A40</f>
        <v>37288</v>
      </c>
      <c r="B40" s="57">
        <f>[5]Tregion!$C40</f>
        <v>28.75</v>
      </c>
      <c r="C40" s="58">
        <f>[6]Tregion!$C40</f>
        <v>29.65</v>
      </c>
      <c r="D40" s="57">
        <f>[7]Tregion!$C40</f>
        <v>29.75</v>
      </c>
      <c r="E40" s="58">
        <f>[8]Tregion!$C40</f>
        <v>32.299999999999997</v>
      </c>
      <c r="F40" s="57">
        <f>[9]Tregion!$C40</f>
        <v>31.15</v>
      </c>
      <c r="G40" s="58">
        <f>[10]Tbasis!$D39</f>
        <v>30</v>
      </c>
      <c r="H40" s="57"/>
      <c r="I40" s="58">
        <f>[11]Tregion!$C40</f>
        <v>31.15</v>
      </c>
      <c r="J40" s="57"/>
      <c r="K40" s="58"/>
      <c r="L40" s="57"/>
      <c r="M40" s="58"/>
      <c r="N40" s="57"/>
      <c r="O40" s="58"/>
      <c r="Q40" s="57"/>
      <c r="R40" s="58">
        <f>[12]Tregion!$C40</f>
        <v>67.379989624023438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3.4990000000000001</v>
      </c>
      <c r="AN40" s="40">
        <f t="shared" si="6"/>
        <v>0.36</v>
      </c>
      <c r="AO40" s="40">
        <f t="shared" si="7"/>
        <v>3.859</v>
      </c>
      <c r="AP40" s="40">
        <f>[4]Curves!$J46</f>
        <v>-0.27500000000000002</v>
      </c>
      <c r="AQ40" s="40">
        <f t="shared" si="8"/>
        <v>3.2240000000000002</v>
      </c>
      <c r="AR40" s="40">
        <f>[4]Curves!$K46</f>
        <v>0.36</v>
      </c>
      <c r="AS40" s="40">
        <f t="shared" si="9"/>
        <v>3.859</v>
      </c>
      <c r="AT40" s="40">
        <f>[4]Curves!$G46</f>
        <v>0.05</v>
      </c>
      <c r="AU40" s="40">
        <f t="shared" si="10"/>
        <v>3.5489999999999999</v>
      </c>
    </row>
    <row r="41" spans="1:47" x14ac:dyDescent="0.25">
      <c r="A41" s="50">
        <f>[5]Tregion!$A41</f>
        <v>37316</v>
      </c>
      <c r="B41" s="57">
        <f>[5]Tregion!$C41</f>
        <v>28.75</v>
      </c>
      <c r="C41" s="58">
        <f>[6]Tregion!$C41</f>
        <v>30</v>
      </c>
      <c r="D41" s="57">
        <f>[7]Tregion!$C41</f>
        <v>30</v>
      </c>
      <c r="E41" s="58">
        <f>[8]Tregion!$C41</f>
        <v>31.7</v>
      </c>
      <c r="F41" s="57">
        <f>[9]Tregion!$C41</f>
        <v>30.9</v>
      </c>
      <c r="G41" s="58">
        <f>[10]Tbasis!$D40</f>
        <v>30</v>
      </c>
      <c r="H41" s="57"/>
      <c r="I41" s="58">
        <f>[11]Tregion!$C41</f>
        <v>30.9</v>
      </c>
      <c r="J41" s="57"/>
      <c r="K41" s="58"/>
      <c r="L41" s="57"/>
      <c r="M41" s="58"/>
      <c r="N41" s="57"/>
      <c r="O41" s="58"/>
      <c r="Q41" s="57"/>
      <c r="R41" s="58">
        <f>[12]Tregion!$C41</f>
        <v>67.049057006835938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3.657</v>
      </c>
      <c r="AN41" s="40">
        <f t="shared" si="6"/>
        <v>0.32500000000000001</v>
      </c>
      <c r="AO41" s="40">
        <f t="shared" si="7"/>
        <v>3.9820000000000002</v>
      </c>
      <c r="AP41" s="40">
        <f>[4]Curves!$J47</f>
        <v>0.05</v>
      </c>
      <c r="AQ41" s="40">
        <f t="shared" si="8"/>
        <v>3.7069999999999999</v>
      </c>
      <c r="AR41" s="40">
        <f>[4]Curves!$K47</f>
        <v>0.32500000000000001</v>
      </c>
      <c r="AS41" s="40">
        <f t="shared" si="9"/>
        <v>3.9820000000000002</v>
      </c>
      <c r="AT41" s="40">
        <f>[4]Curves!$G47</f>
        <v>0.16</v>
      </c>
      <c r="AU41" s="40">
        <f t="shared" si="10"/>
        <v>3.8170000000000002</v>
      </c>
    </row>
    <row r="42" spans="1:47" x14ac:dyDescent="0.25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29.25</v>
      </c>
      <c r="F42" s="57">
        <f>[9]Tregion!$C42</f>
        <v>29.25</v>
      </c>
      <c r="G42" s="58">
        <f>[10]Tbasis!$D41</f>
        <v>31</v>
      </c>
      <c r="H42" s="57"/>
      <c r="I42" s="58">
        <f>[11]Tregion!$C42</f>
        <v>29.25</v>
      </c>
      <c r="J42" s="57"/>
      <c r="K42" s="58"/>
      <c r="L42" s="57"/>
      <c r="M42" s="58"/>
      <c r="N42" s="57"/>
      <c r="O42" s="58"/>
      <c r="Q42" s="57"/>
      <c r="R42" s="58">
        <f>[12]Tregion!$C42</f>
        <v>56.404271697998048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3.8240000000000003</v>
      </c>
      <c r="AN42" s="40">
        <f t="shared" si="6"/>
        <v>0.33500000000000002</v>
      </c>
      <c r="AO42" s="40">
        <f t="shared" si="7"/>
        <v>4.1590000000000007</v>
      </c>
      <c r="AP42" s="40">
        <f>[4]Curves!$J48</f>
        <v>0.39</v>
      </c>
      <c r="AQ42" s="40">
        <f t="shared" si="8"/>
        <v>4.2140000000000004</v>
      </c>
      <c r="AR42" s="40">
        <f>[4]Curves!$K48</f>
        <v>0.33500000000000002</v>
      </c>
      <c r="AS42" s="40">
        <f t="shared" si="9"/>
        <v>4.1590000000000007</v>
      </c>
      <c r="AT42" s="40">
        <f>[4]Curves!$G48</f>
        <v>0.16</v>
      </c>
      <c r="AU42" s="40">
        <f t="shared" si="10"/>
        <v>3.9840000000000004</v>
      </c>
    </row>
    <row r="43" spans="1:47" x14ac:dyDescent="0.25">
      <c r="A43" s="50">
        <f>[5]Tregion!$A43</f>
        <v>37377</v>
      </c>
      <c r="B43" s="57">
        <f>[5]Tregion!$C43</f>
        <v>32.25</v>
      </c>
      <c r="C43" s="58">
        <f>[6]Tregion!$C43</f>
        <v>28.5</v>
      </c>
      <c r="D43" s="57">
        <f>[7]Tregion!$C43</f>
        <v>26</v>
      </c>
      <c r="E43" s="58">
        <f>[8]Tregion!$C43</f>
        <v>28.75</v>
      </c>
      <c r="F43" s="57">
        <f>[9]Tregion!$C43</f>
        <v>33.5</v>
      </c>
      <c r="G43" s="58">
        <f>[10]Tbasis!$D42</f>
        <v>35.25</v>
      </c>
      <c r="H43" s="57"/>
      <c r="I43" s="58">
        <f>[11]Tregion!$C43</f>
        <v>28.75</v>
      </c>
      <c r="J43" s="57"/>
      <c r="K43" s="58"/>
      <c r="L43" s="57"/>
      <c r="M43" s="58"/>
      <c r="N43" s="57"/>
      <c r="O43" s="58"/>
      <c r="Q43" s="57"/>
      <c r="R43" s="58">
        <f>[12]Tregion!$C43</f>
        <v>57.29928894042969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3.883</v>
      </c>
      <c r="AN43" s="40">
        <f>AR43+0.1</f>
        <v>0.44999999999999996</v>
      </c>
      <c r="AO43" s="40">
        <f t="shared" si="7"/>
        <v>4.3330000000000002</v>
      </c>
      <c r="AP43" s="40">
        <f>[4]Curves!$J49</f>
        <v>0.42</v>
      </c>
      <c r="AQ43" s="40">
        <f t="shared" si="8"/>
        <v>4.3029999999999999</v>
      </c>
      <c r="AR43" s="40">
        <f>[4]Curves!$K49</f>
        <v>0.35</v>
      </c>
      <c r="AS43" s="40">
        <f t="shared" si="9"/>
        <v>4.2329999999999997</v>
      </c>
      <c r="AT43" s="40">
        <f>[4]Curves!$G49</f>
        <v>0.17</v>
      </c>
      <c r="AU43" s="40">
        <f t="shared" si="10"/>
        <v>4.0529999999999999</v>
      </c>
    </row>
    <row r="44" spans="1:47" x14ac:dyDescent="0.25">
      <c r="A44" s="50">
        <f>[5]Tregion!$A44</f>
        <v>37408</v>
      </c>
      <c r="B44" s="57">
        <f>[5]Tregion!$C44</f>
        <v>41.25</v>
      </c>
      <c r="C44" s="58">
        <f>[6]Tregion!$C44</f>
        <v>30.5</v>
      </c>
      <c r="D44" s="57">
        <f>[7]Tregion!$C44</f>
        <v>28</v>
      </c>
      <c r="E44" s="58">
        <f>[8]Tregion!$C44</f>
        <v>35.75</v>
      </c>
      <c r="F44" s="57">
        <f>[9]Tregion!$C44</f>
        <v>40</v>
      </c>
      <c r="G44" s="58">
        <f>[10]Tbasis!$D43</f>
        <v>46.25</v>
      </c>
      <c r="H44" s="57"/>
      <c r="I44" s="58">
        <f>[11]Tregion!$C44</f>
        <v>35.75</v>
      </c>
      <c r="J44" s="57"/>
      <c r="K44" s="58"/>
      <c r="L44" s="57"/>
      <c r="M44" s="58"/>
      <c r="N44" s="57"/>
      <c r="O44" s="58"/>
      <c r="Q44" s="57"/>
      <c r="R44" s="58">
        <f>[12]Tregion!$C44</f>
        <v>58.154392242431641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3.7990000000000004</v>
      </c>
      <c r="AN44" s="40">
        <f>AR44+0.1</f>
        <v>0.44999999999999996</v>
      </c>
      <c r="AO44" s="40">
        <f t="shared" si="7"/>
        <v>4.2490000000000006</v>
      </c>
      <c r="AP44" s="40">
        <f>[4]Curves!$J50</f>
        <v>0.1</v>
      </c>
      <c r="AQ44" s="40">
        <f t="shared" si="8"/>
        <v>3.8990000000000005</v>
      </c>
      <c r="AR44" s="40">
        <f>[4]Curves!$K50</f>
        <v>0.35</v>
      </c>
      <c r="AS44" s="40">
        <f t="shared" si="9"/>
        <v>4.149</v>
      </c>
      <c r="AT44" s="40">
        <f>[4]Curves!$G50</f>
        <v>0.17</v>
      </c>
      <c r="AU44" s="40">
        <f t="shared" si="10"/>
        <v>3.9690000000000003</v>
      </c>
    </row>
    <row r="45" spans="1:47" x14ac:dyDescent="0.25">
      <c r="A45" s="50">
        <f>[5]Tregion!$A45</f>
        <v>37438</v>
      </c>
      <c r="B45" s="57">
        <f>[5]Tregion!$C45</f>
        <v>54.25</v>
      </c>
      <c r="C45" s="58">
        <f>[6]Tregion!$C45</f>
        <v>44.5</v>
      </c>
      <c r="D45" s="57">
        <f>[7]Tregion!$C45</f>
        <v>41.5</v>
      </c>
      <c r="E45" s="58">
        <f>[8]Tregion!$C45</f>
        <v>48.5</v>
      </c>
      <c r="F45" s="57">
        <f>[9]Tregion!$C45</f>
        <v>47.25</v>
      </c>
      <c r="G45" s="58">
        <f>[10]Tbasis!$D44</f>
        <v>61.25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51.281248515274818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3.6640000000000001</v>
      </c>
      <c r="AN45" s="40">
        <f>AR45+0.1</f>
        <v>0.41500000000000004</v>
      </c>
      <c r="AO45" s="40">
        <f t="shared" si="7"/>
        <v>4.0790000000000006</v>
      </c>
      <c r="AP45" s="40">
        <f>[4]Curves!$J51</f>
        <v>-0.21</v>
      </c>
      <c r="AQ45" s="40">
        <f t="shared" si="8"/>
        <v>3.4540000000000002</v>
      </c>
      <c r="AR45" s="40">
        <f>[4]Curves!$K51</f>
        <v>0.315</v>
      </c>
      <c r="AS45" s="40">
        <f t="shared" si="9"/>
        <v>3.9790000000000001</v>
      </c>
      <c r="AT45" s="40">
        <f>[4]Curves!$G51</f>
        <v>0.17</v>
      </c>
      <c r="AU45" s="40">
        <f t="shared" si="10"/>
        <v>3.8340000000000001</v>
      </c>
    </row>
    <row r="46" spans="1:47" x14ac:dyDescent="0.25">
      <c r="A46" s="50">
        <f>[5]Tregion!$A46</f>
        <v>37469</v>
      </c>
      <c r="B46" s="57">
        <f>[5]Tregion!$C46</f>
        <v>60</v>
      </c>
      <c r="C46" s="58">
        <f>[6]Tregion!$C46</f>
        <v>51.5</v>
      </c>
      <c r="D46" s="57">
        <f>[7]Tregion!$C46</f>
        <v>49</v>
      </c>
      <c r="E46" s="58">
        <f>[8]Tregion!$C46</f>
        <v>54.75</v>
      </c>
      <c r="F46" s="57">
        <f>[9]Tregion!$C46</f>
        <v>55.75</v>
      </c>
      <c r="G46" s="58">
        <f>[10]Tbasis!$D45</f>
        <v>70</v>
      </c>
      <c r="H46" s="57"/>
      <c r="I46" s="58">
        <f>[11]Tregion!$C46</f>
        <v>54.75</v>
      </c>
      <c r="J46" s="57"/>
      <c r="K46" s="58"/>
      <c r="L46" s="57"/>
      <c r="M46" s="58"/>
      <c r="N46" s="57"/>
      <c r="O46" s="58"/>
      <c r="Q46" s="57"/>
      <c r="R46" s="58">
        <f>[12]Tregion!$C46</f>
        <v>52.060332555720919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3.504</v>
      </c>
      <c r="AN46" s="40">
        <f>AR46+0.1</f>
        <v>0.45999999999999996</v>
      </c>
      <c r="AO46" s="40">
        <f t="shared" si="7"/>
        <v>3.964</v>
      </c>
      <c r="AP46" s="40">
        <f>[4]Curves!$J52</f>
        <v>-0.3</v>
      </c>
      <c r="AQ46" s="40">
        <f t="shared" si="8"/>
        <v>3.2040000000000002</v>
      </c>
      <c r="AR46" s="40">
        <f>[4]Curves!$K52</f>
        <v>0.36</v>
      </c>
      <c r="AS46" s="40">
        <f t="shared" si="9"/>
        <v>3.8639999999999999</v>
      </c>
      <c r="AT46" s="40">
        <f>[4]Curves!$G52</f>
        <v>0.13500000000000001</v>
      </c>
      <c r="AU46" s="40">
        <f t="shared" si="10"/>
        <v>3.6390000000000002</v>
      </c>
    </row>
    <row r="47" spans="1:47" x14ac:dyDescent="0.25">
      <c r="A47" s="50">
        <f>[5]Tregion!$A47</f>
        <v>37500</v>
      </c>
      <c r="B47" s="57">
        <f>[5]Tregion!$C47</f>
        <v>47.5</v>
      </c>
      <c r="C47" s="58">
        <f>[6]Tregion!$C47</f>
        <v>45</v>
      </c>
      <c r="D47" s="57">
        <f>[7]Tregion!$C47</f>
        <v>41.5</v>
      </c>
      <c r="E47" s="58">
        <f>[8]Tregion!$C47</f>
        <v>47.5</v>
      </c>
      <c r="F47" s="57">
        <f>[9]Tregion!$C47</f>
        <v>47.25</v>
      </c>
      <c r="G47" s="58">
        <f>[10]Tbasis!$D46</f>
        <v>54.5</v>
      </c>
      <c r="H47" s="57"/>
      <c r="I47" s="58">
        <f>[11]Tregion!$C47</f>
        <v>47.25</v>
      </c>
      <c r="J47" s="57"/>
      <c r="K47" s="58"/>
      <c r="L47" s="57"/>
      <c r="M47" s="58"/>
      <c r="N47" s="57"/>
      <c r="O47" s="58"/>
      <c r="Q47" s="57"/>
      <c r="R47" s="58">
        <f>[12]Tregion!$C47</f>
        <v>52.289620260031093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3.508</v>
      </c>
      <c r="AN47" s="40">
        <f>AR47+0.1</f>
        <v>0.56000000000000005</v>
      </c>
      <c r="AO47" s="40">
        <f t="shared" si="7"/>
        <v>4.0679999999999996</v>
      </c>
      <c r="AP47" s="40">
        <f>[4]Curves!$J53</f>
        <v>-0.3</v>
      </c>
      <c r="AQ47" s="40">
        <f t="shared" si="8"/>
        <v>3.2080000000000002</v>
      </c>
      <c r="AR47" s="40">
        <f>[4]Curves!$K53</f>
        <v>0.46</v>
      </c>
      <c r="AS47" s="40">
        <f t="shared" si="9"/>
        <v>3.968</v>
      </c>
      <c r="AT47" s="40">
        <f>[4]Curves!$G53</f>
        <v>0.13500000000000001</v>
      </c>
      <c r="AU47" s="40">
        <f t="shared" si="10"/>
        <v>3.6429999999999998</v>
      </c>
    </row>
    <row r="48" spans="1:47" x14ac:dyDescent="0.25">
      <c r="A48" s="50">
        <f>[5]Tregion!$A48</f>
        <v>37530</v>
      </c>
      <c r="B48" s="57">
        <f>[5]Tregion!$C48</f>
        <v>36.25</v>
      </c>
      <c r="C48" s="58">
        <f>[6]Tregion!$C48</f>
        <v>39</v>
      </c>
      <c r="D48" s="57">
        <f>[7]Tregion!$C48</f>
        <v>38</v>
      </c>
      <c r="E48" s="58">
        <f>[8]Tregion!$C48</f>
        <v>37.75</v>
      </c>
      <c r="F48" s="57">
        <f>[9]Tregion!$C48</f>
        <v>37.75</v>
      </c>
      <c r="G48" s="58">
        <f>[10]Tbasis!$D47</f>
        <v>38.75</v>
      </c>
      <c r="H48" s="57"/>
      <c r="I48" s="58">
        <f>[11]Tregion!$C48</f>
        <v>37.75</v>
      </c>
      <c r="J48" s="57"/>
      <c r="K48" s="58"/>
      <c r="L48" s="57"/>
      <c r="M48" s="58"/>
      <c r="N48" s="57"/>
      <c r="O48" s="58"/>
      <c r="Q48" s="57"/>
      <c r="R48" s="58">
        <f>[12]Tregion!$C48</f>
        <v>61.232801802041841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3.548</v>
      </c>
      <c r="AN48" s="40">
        <f t="shared" ref="AN48:AN54" si="11">AR48</f>
        <v>0.77</v>
      </c>
      <c r="AO48" s="40">
        <f t="shared" si="7"/>
        <v>4.3179999999999996</v>
      </c>
      <c r="AP48" s="40">
        <f>[4]Curves!$J54</f>
        <v>-0.3</v>
      </c>
      <c r="AQ48" s="40">
        <f t="shared" si="8"/>
        <v>3.2480000000000002</v>
      </c>
      <c r="AR48" s="40">
        <f>[4]Curves!$K54</f>
        <v>0.77</v>
      </c>
      <c r="AS48" s="40">
        <f t="shared" si="9"/>
        <v>4.3179999999999996</v>
      </c>
      <c r="AT48" s="40">
        <f>[4]Curves!$G54</f>
        <v>0.13500000000000001</v>
      </c>
      <c r="AU48" s="40">
        <f t="shared" si="10"/>
        <v>3.6829999999999998</v>
      </c>
    </row>
    <row r="49" spans="1:47" x14ac:dyDescent="0.25">
      <c r="A49" s="50">
        <f>[5]Tregion!$A49</f>
        <v>37561</v>
      </c>
      <c r="B49" s="57">
        <f>[5]Tregion!$C49</f>
        <v>34.25</v>
      </c>
      <c r="C49" s="58">
        <f>[6]Tregion!$C49</f>
        <v>37</v>
      </c>
      <c r="D49" s="57">
        <f>[7]Tregion!$C49</f>
        <v>36</v>
      </c>
      <c r="E49" s="58">
        <f>[8]Tregion!$C49</f>
        <v>38.75</v>
      </c>
      <c r="F49" s="57">
        <f>[9]Tregion!$C49</f>
        <v>36.75</v>
      </c>
      <c r="G49" s="58">
        <f>[10]Tbasis!$D48</f>
        <v>36.25</v>
      </c>
      <c r="H49" s="57"/>
      <c r="I49" s="58">
        <f>[11]Tregion!$C49</f>
        <v>36.75</v>
      </c>
      <c r="J49" s="57"/>
      <c r="K49" s="58"/>
      <c r="L49" s="57"/>
      <c r="M49" s="58"/>
      <c r="N49" s="57"/>
      <c r="O49" s="58"/>
      <c r="Q49" s="57"/>
      <c r="R49" s="58">
        <f>[12]Tregion!$C49</f>
        <v>67.213094612898161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3.59</v>
      </c>
      <c r="AN49" s="40">
        <f t="shared" si="11"/>
        <v>1.04</v>
      </c>
      <c r="AO49" s="40">
        <f t="shared" si="7"/>
        <v>4.63</v>
      </c>
      <c r="AP49" s="40">
        <f>[4]Curves!$J55</f>
        <v>-0.3</v>
      </c>
      <c r="AQ49" s="40">
        <f t="shared" si="8"/>
        <v>3.29</v>
      </c>
      <c r="AR49" s="40">
        <f>[4]Curves!$K55</f>
        <v>1.04</v>
      </c>
      <c r="AS49" s="40">
        <f t="shared" si="9"/>
        <v>4.63</v>
      </c>
      <c r="AT49" s="40">
        <f>[4]Curves!$G55</f>
        <v>0.13500000000000001</v>
      </c>
      <c r="AU49" s="40">
        <f t="shared" si="10"/>
        <v>3.7249999999999996</v>
      </c>
    </row>
    <row r="50" spans="1:47" x14ac:dyDescent="0.25">
      <c r="A50" s="50">
        <f>[5]Tregion!$A50</f>
        <v>37591</v>
      </c>
      <c r="B50" s="57">
        <f>[5]Tregion!$C50</f>
        <v>35.5</v>
      </c>
      <c r="C50" s="58">
        <f>[6]Tregion!$C50</f>
        <v>37.5</v>
      </c>
      <c r="D50" s="57">
        <f>[7]Tregion!$C50</f>
        <v>37</v>
      </c>
      <c r="E50" s="58">
        <f>[8]Tregion!$C50</f>
        <v>39.75</v>
      </c>
      <c r="F50" s="57">
        <f>[9]Tregion!$C50</f>
        <v>38.75</v>
      </c>
      <c r="G50" s="58">
        <f>[10]Tbasis!$D49</f>
        <v>37.5</v>
      </c>
      <c r="H50" s="57"/>
      <c r="I50" s="58">
        <f>[11]Tregion!$C50</f>
        <v>38.75</v>
      </c>
      <c r="J50" s="57"/>
      <c r="K50" s="58"/>
      <c r="L50" s="57"/>
      <c r="M50" s="58"/>
      <c r="N50" s="57"/>
      <c r="O50" s="58"/>
      <c r="Q50" s="57"/>
      <c r="R50" s="58">
        <f>[12]Tregion!$C50</f>
        <v>71.386073250243655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3.6270000000000002</v>
      </c>
      <c r="AN50" s="40">
        <f t="shared" si="11"/>
        <v>1.04</v>
      </c>
      <c r="AO50" s="40">
        <f t="shared" si="7"/>
        <v>4.6669999999999998</v>
      </c>
      <c r="AP50" s="40">
        <f>[4]Curves!$J56</f>
        <v>-0.3</v>
      </c>
      <c r="AQ50" s="40">
        <f t="shared" si="8"/>
        <v>3.3270000000000004</v>
      </c>
      <c r="AR50" s="40">
        <f>[4]Curves!$K56</f>
        <v>1.04</v>
      </c>
      <c r="AS50" s="40">
        <f t="shared" si="9"/>
        <v>4.6669999999999998</v>
      </c>
      <c r="AT50" s="40">
        <f>[4]Curves!$G56</f>
        <v>0.13500000000000001</v>
      </c>
      <c r="AU50" s="40">
        <f t="shared" si="10"/>
        <v>3.7620000000000005</v>
      </c>
    </row>
    <row r="51" spans="1:47" x14ac:dyDescent="0.25">
      <c r="A51" s="50">
        <f>[5]Tregion!$A51</f>
        <v>37622</v>
      </c>
      <c r="B51" s="57">
        <f>[5]Tregion!$C51</f>
        <v>35.5</v>
      </c>
      <c r="C51" s="58">
        <f>[6]Tregion!$C51</f>
        <v>42.5</v>
      </c>
      <c r="D51" s="57">
        <f>[7]Tregion!$C51</f>
        <v>42</v>
      </c>
      <c r="E51" s="58">
        <f>[8]Tregion!$C51</f>
        <v>42.25</v>
      </c>
      <c r="F51" s="57">
        <f>[9]Tregion!$C51</f>
        <v>39.75</v>
      </c>
      <c r="G51" s="58">
        <f>[10]Tbasis!$D50</f>
        <v>37.5</v>
      </c>
      <c r="H51" s="57"/>
      <c r="I51" s="58">
        <f>[11]Tregion!$C51</f>
        <v>39.75</v>
      </c>
      <c r="J51" s="57"/>
      <c r="K51" s="58"/>
      <c r="L51" s="57"/>
      <c r="M51" s="58"/>
      <c r="N51" s="57"/>
      <c r="O51" s="58"/>
      <c r="Q51" s="57"/>
      <c r="R51" s="58">
        <f>[12]Tregion!$C51</f>
        <v>52.93799308396526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5">
      <c r="A52" s="50">
        <f>[5]Tregion!$A52</f>
        <v>37653</v>
      </c>
      <c r="B52" s="57">
        <f>[5]Tregion!$C52</f>
        <v>35.5</v>
      </c>
      <c r="C52" s="58">
        <f>[6]Tregion!$C52</f>
        <v>40.75</v>
      </c>
      <c r="D52" s="57">
        <f>[7]Tregion!$C52</f>
        <v>40</v>
      </c>
      <c r="E52" s="58">
        <f>[8]Tregion!$C52</f>
        <v>40.25</v>
      </c>
      <c r="F52" s="57">
        <f>[9]Tregion!$C52</f>
        <v>38.25</v>
      </c>
      <c r="G52" s="58">
        <f>[10]Tbasis!$D51</f>
        <v>37.5</v>
      </c>
      <c r="H52" s="57"/>
      <c r="I52" s="58">
        <f>[11]Tregion!$C52</f>
        <v>38.25</v>
      </c>
      <c r="J52" s="57"/>
      <c r="K52" s="58"/>
      <c r="L52" s="57"/>
      <c r="M52" s="58"/>
      <c r="N52" s="57"/>
      <c r="O52" s="58"/>
      <c r="Q52" s="57"/>
      <c r="R52" s="58">
        <f>[12]Tregion!$C52</f>
        <v>51.723488824513403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3.6230000000000002</v>
      </c>
      <c r="AN52" s="40">
        <f t="shared" si="11"/>
        <v>0.36</v>
      </c>
      <c r="AO52" s="40">
        <f t="shared" si="7"/>
        <v>3.9830000000000001</v>
      </c>
      <c r="AP52" s="40">
        <f>[4]Curves!$J58</f>
        <v>-0.3</v>
      </c>
      <c r="AQ52" s="40">
        <f t="shared" si="8"/>
        <v>3.3230000000000004</v>
      </c>
      <c r="AR52" s="40">
        <f>[4]Curves!$K58</f>
        <v>0.36</v>
      </c>
      <c r="AS52" s="40">
        <f t="shared" si="9"/>
        <v>3.9830000000000001</v>
      </c>
      <c r="AT52" s="40">
        <f>[4]Curves!$G58</f>
        <v>0.13500000000000001</v>
      </c>
      <c r="AU52" s="40">
        <f t="shared" si="10"/>
        <v>3.758</v>
      </c>
    </row>
    <row r="53" spans="1:47" x14ac:dyDescent="0.25">
      <c r="A53" s="50">
        <f>[5]Tregion!$A53</f>
        <v>37681</v>
      </c>
      <c r="B53" s="57">
        <f>[5]Tregion!$C53</f>
        <v>35.5</v>
      </c>
      <c r="C53" s="58">
        <f>[6]Tregion!$C53</f>
        <v>39.5</v>
      </c>
      <c r="D53" s="57">
        <f>[7]Tregion!$C53</f>
        <v>38</v>
      </c>
      <c r="E53" s="58">
        <f>[8]Tregion!$C53</f>
        <v>38.25</v>
      </c>
      <c r="F53" s="57">
        <f>[9]Tregion!$C53</f>
        <v>37.5</v>
      </c>
      <c r="G53" s="58">
        <f>[10]Tbasis!$D52</f>
        <v>37.5</v>
      </c>
      <c r="H53" s="57"/>
      <c r="I53" s="58">
        <f>[11]Tregion!$C53</f>
        <v>37.5</v>
      </c>
      <c r="J53" s="57"/>
      <c r="K53" s="58"/>
      <c r="L53" s="57"/>
      <c r="M53" s="58"/>
      <c r="N53" s="57"/>
      <c r="O53" s="58"/>
      <c r="Q53" s="57"/>
      <c r="R53" s="58">
        <f>[12]Tregion!$C53</f>
        <v>50.023630504660304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3.778</v>
      </c>
      <c r="AN53" s="40">
        <f t="shared" si="11"/>
        <v>0.32500000000000001</v>
      </c>
      <c r="AO53" s="40">
        <f t="shared" si="7"/>
        <v>4.1029999999999998</v>
      </c>
      <c r="AP53" s="40">
        <f>[4]Curves!$J59</f>
        <v>0.248</v>
      </c>
      <c r="AQ53" s="40">
        <f t="shared" si="8"/>
        <v>4.0259999999999998</v>
      </c>
      <c r="AR53" s="40">
        <f>[4]Curves!$K59</f>
        <v>0.32500000000000001</v>
      </c>
      <c r="AS53" s="40">
        <f t="shared" si="9"/>
        <v>4.1029999999999998</v>
      </c>
      <c r="AT53" s="40">
        <f>[4]Curves!$G59</f>
        <v>0.19</v>
      </c>
      <c r="AU53" s="40">
        <f t="shared" si="10"/>
        <v>3.968</v>
      </c>
    </row>
    <row r="54" spans="1:47" x14ac:dyDescent="0.25">
      <c r="A54" s="50">
        <f>[5]Tregion!$A54</f>
        <v>37712</v>
      </c>
      <c r="B54" s="57">
        <f>[5]Tregion!$C54</f>
        <v>34</v>
      </c>
      <c r="C54" s="58">
        <f>[6]Tregion!$C54</f>
        <v>36.5</v>
      </c>
      <c r="D54" s="57">
        <f>[7]Tregion!$C54</f>
        <v>33</v>
      </c>
      <c r="E54" s="58">
        <f>[8]Tregion!$C54</f>
        <v>36.25</v>
      </c>
      <c r="F54" s="57">
        <f>[9]Tregion!$C54</f>
        <v>38.5</v>
      </c>
      <c r="G54" s="58">
        <f>[10]Tbasis!$D53</f>
        <v>36</v>
      </c>
      <c r="H54" s="57"/>
      <c r="I54" s="58">
        <f>[11]Tregion!$C54</f>
        <v>36.25</v>
      </c>
      <c r="J54" s="57"/>
      <c r="K54" s="58"/>
      <c r="L54" s="57"/>
      <c r="M54" s="58"/>
      <c r="N54" s="57"/>
      <c r="O54" s="58"/>
      <c r="Q54" s="57"/>
      <c r="R54" s="58">
        <f>[12]Tregion!$C54</f>
        <v>48.161404765146777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3.9380000000000002</v>
      </c>
      <c r="AN54" s="40">
        <f t="shared" si="11"/>
        <v>0.33500000000000002</v>
      </c>
      <c r="AO54" s="40">
        <f t="shared" si="7"/>
        <v>4.2730000000000006</v>
      </c>
      <c r="AP54" s="40">
        <f>[4]Curves!$J60</f>
        <v>0.308</v>
      </c>
      <c r="AQ54" s="40">
        <f t="shared" si="8"/>
        <v>4.2460000000000004</v>
      </c>
      <c r="AR54" s="40">
        <f>[4]Curves!$K60</f>
        <v>0.33500000000000002</v>
      </c>
      <c r="AS54" s="40">
        <f t="shared" si="9"/>
        <v>4.2730000000000006</v>
      </c>
      <c r="AT54" s="40">
        <f>[4]Curves!$G60</f>
        <v>0.19</v>
      </c>
      <c r="AU54" s="40">
        <f t="shared" si="10"/>
        <v>4.1280000000000001</v>
      </c>
    </row>
    <row r="55" spans="1:47" x14ac:dyDescent="0.25">
      <c r="A55" s="50">
        <f>[5]Tregion!$A55</f>
        <v>37742</v>
      </c>
      <c r="B55" s="57">
        <f>[5]Tregion!$C55</f>
        <v>35</v>
      </c>
      <c r="C55" s="58">
        <f>[6]Tregion!$C55</f>
        <v>33</v>
      </c>
      <c r="D55" s="57">
        <f>[7]Tregion!$C55</f>
        <v>29.5</v>
      </c>
      <c r="E55" s="58">
        <f>[8]Tregion!$C55</f>
        <v>36.75</v>
      </c>
      <c r="F55" s="57">
        <f>[9]Tregion!$C55</f>
        <v>39.25</v>
      </c>
      <c r="G55" s="58">
        <f>[10]Tbasis!$D54</f>
        <v>37</v>
      </c>
      <c r="H55" s="57"/>
      <c r="I55" s="58">
        <f>[11]Tregion!$C55</f>
        <v>36.75</v>
      </c>
      <c r="J55" s="57"/>
      <c r="K55" s="58"/>
      <c r="L55" s="57"/>
      <c r="M55" s="58"/>
      <c r="N55" s="57"/>
      <c r="O55" s="58"/>
      <c r="Q55" s="57"/>
      <c r="R55" s="58">
        <f>[12]Tregion!$C55</f>
        <v>48.240674775530493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3.9755000000000003</v>
      </c>
      <c r="AN55" s="40">
        <f>AR55+0.1</f>
        <v>0.44999999999999996</v>
      </c>
      <c r="AO55" s="40">
        <f t="shared" si="7"/>
        <v>4.4255000000000004</v>
      </c>
      <c r="AP55" s="40">
        <f>[4]Curves!$J61</f>
        <v>0.378</v>
      </c>
      <c r="AQ55" s="40">
        <f t="shared" si="8"/>
        <v>4.3535000000000004</v>
      </c>
      <c r="AR55" s="40">
        <f>[4]Curves!$K61</f>
        <v>0.35</v>
      </c>
      <c r="AS55" s="40">
        <f t="shared" si="9"/>
        <v>4.3254999999999999</v>
      </c>
      <c r="AT55" s="40">
        <f>[4]Curves!$G61</f>
        <v>0.19</v>
      </c>
      <c r="AU55" s="40">
        <f t="shared" si="10"/>
        <v>4.1655000000000006</v>
      </c>
    </row>
    <row r="56" spans="1:47" x14ac:dyDescent="0.25">
      <c r="A56" s="50">
        <f>[5]Tregion!$A56</f>
        <v>37773</v>
      </c>
      <c r="B56" s="57">
        <f>[5]Tregion!$C56</f>
        <v>41.5</v>
      </c>
      <c r="C56" s="58">
        <f>[6]Tregion!$C56</f>
        <v>34.75</v>
      </c>
      <c r="D56" s="57">
        <f>[7]Tregion!$C56</f>
        <v>31</v>
      </c>
      <c r="E56" s="58">
        <f>[8]Tregion!$C56</f>
        <v>41.75</v>
      </c>
      <c r="F56" s="57">
        <f>[9]Tregion!$C56</f>
        <v>45.25</v>
      </c>
      <c r="G56" s="58">
        <f>[10]Tbasis!$D55</f>
        <v>46</v>
      </c>
      <c r="H56" s="57"/>
      <c r="I56" s="58">
        <f>[11]Tregion!$C56</f>
        <v>41.75</v>
      </c>
      <c r="J56" s="57"/>
      <c r="K56" s="58"/>
      <c r="L56" s="57"/>
      <c r="M56" s="58"/>
      <c r="N56" s="57"/>
      <c r="O56" s="58"/>
      <c r="Q56" s="57"/>
      <c r="R56" s="58">
        <f>[12]Tregion!$C56</f>
        <v>48.72411633428699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3.8915000000000002</v>
      </c>
      <c r="AN56" s="40">
        <f>AR56+0.1</f>
        <v>0.44999999999999996</v>
      </c>
      <c r="AO56" s="40">
        <f t="shared" si="7"/>
        <v>4.3414999999999999</v>
      </c>
      <c r="AP56" s="40">
        <f>[4]Curves!$J62</f>
        <v>0.248</v>
      </c>
      <c r="AQ56" s="40">
        <f t="shared" si="8"/>
        <v>4.1395</v>
      </c>
      <c r="AR56" s="40">
        <f>[4]Curves!$K62</f>
        <v>0.35</v>
      </c>
      <c r="AS56" s="40">
        <f t="shared" si="9"/>
        <v>4.2415000000000003</v>
      </c>
      <c r="AT56" s="40">
        <f>[4]Curves!$G62</f>
        <v>0.19</v>
      </c>
      <c r="AU56" s="40">
        <f t="shared" si="10"/>
        <v>4.0815000000000001</v>
      </c>
    </row>
    <row r="57" spans="1:47" x14ac:dyDescent="0.25">
      <c r="A57" s="50">
        <f>[5]Tregion!$A57</f>
        <v>37803</v>
      </c>
      <c r="B57" s="57">
        <f>[5]Tregion!$C57</f>
        <v>53.5</v>
      </c>
      <c r="C57" s="58">
        <f>[6]Tregion!$C57</f>
        <v>51.5</v>
      </c>
      <c r="D57" s="57">
        <f>[7]Tregion!$C57</f>
        <v>47</v>
      </c>
      <c r="E57" s="58">
        <f>[8]Tregion!$C57</f>
        <v>52.25</v>
      </c>
      <c r="F57" s="57">
        <f>[9]Tregion!$C57</f>
        <v>57.75</v>
      </c>
      <c r="G57" s="58">
        <f>[10]Tbasis!$D56</f>
        <v>59.5</v>
      </c>
      <c r="H57" s="57"/>
      <c r="I57" s="58">
        <f>[11]Tregion!$C57</f>
        <v>52.25</v>
      </c>
      <c r="J57" s="57"/>
      <c r="K57" s="58"/>
      <c r="L57" s="57"/>
      <c r="M57" s="58"/>
      <c r="N57" s="57"/>
      <c r="O57" s="58"/>
      <c r="Q57" s="57"/>
      <c r="R57" s="58">
        <f>[12]Tregion!$C57</f>
        <v>49.288765929124907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3.7565000000000004</v>
      </c>
      <c r="AN57" s="40">
        <f>AR57+0.1</f>
        <v>0.41500000000000004</v>
      </c>
      <c r="AO57" s="40">
        <f t="shared" si="7"/>
        <v>4.1715</v>
      </c>
      <c r="AP57" s="40">
        <f>[4]Curves!$J63</f>
        <v>6.8000000000000005E-2</v>
      </c>
      <c r="AQ57" s="40">
        <f t="shared" si="8"/>
        <v>3.8245000000000005</v>
      </c>
      <c r="AR57" s="40">
        <f>[4]Curves!$K63</f>
        <v>0.315</v>
      </c>
      <c r="AS57" s="40">
        <f t="shared" si="9"/>
        <v>4.0715000000000003</v>
      </c>
      <c r="AT57" s="40">
        <f>[4]Curves!$G63</f>
        <v>0.19</v>
      </c>
      <c r="AU57" s="40">
        <f t="shared" si="10"/>
        <v>3.9465000000000003</v>
      </c>
    </row>
    <row r="58" spans="1:47" x14ac:dyDescent="0.25">
      <c r="A58" s="50">
        <f>[5]Tregion!$A58</f>
        <v>37834</v>
      </c>
      <c r="B58" s="57">
        <f>[5]Tregion!$C58</f>
        <v>63.5</v>
      </c>
      <c r="C58" s="58">
        <f>[6]Tregion!$C58</f>
        <v>58.5</v>
      </c>
      <c r="D58" s="57">
        <f>[7]Tregion!$C58</f>
        <v>55</v>
      </c>
      <c r="E58" s="58">
        <f>[8]Tregion!$C58</f>
        <v>60.75</v>
      </c>
      <c r="F58" s="57">
        <f>[9]Tregion!$C58</f>
        <v>63.5</v>
      </c>
      <c r="G58" s="58">
        <f>[10]Tbasis!$D57</f>
        <v>71.5</v>
      </c>
      <c r="H58" s="57"/>
      <c r="I58" s="58">
        <f>[11]Tregion!$C58</f>
        <v>60.75</v>
      </c>
      <c r="J58" s="57"/>
      <c r="K58" s="58"/>
      <c r="L58" s="57"/>
      <c r="M58" s="58"/>
      <c r="N58" s="57"/>
      <c r="O58" s="58"/>
      <c r="Q58" s="57"/>
      <c r="R58" s="58">
        <f>[12]Tregion!$C58</f>
        <v>49.805402606587435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3.5965000000000003</v>
      </c>
      <c r="AN58" s="40">
        <f>AR58+0.1</f>
        <v>0.45999999999999996</v>
      </c>
      <c r="AO58" s="40">
        <f t="shared" si="7"/>
        <v>4.0564999999999998</v>
      </c>
      <c r="AP58" s="40">
        <f>[4]Curves!$J64</f>
        <v>-0.25</v>
      </c>
      <c r="AQ58" s="40">
        <f t="shared" si="8"/>
        <v>3.3465000000000003</v>
      </c>
      <c r="AR58" s="40">
        <f>[4]Curves!$K64</f>
        <v>0.36</v>
      </c>
      <c r="AS58" s="40">
        <f t="shared" si="9"/>
        <v>3.9565000000000001</v>
      </c>
      <c r="AT58" s="40">
        <f>[4]Curves!$G64</f>
        <v>0.13500000000000001</v>
      </c>
      <c r="AU58" s="40">
        <f t="shared" si="10"/>
        <v>3.7315000000000005</v>
      </c>
    </row>
    <row r="59" spans="1:47" x14ac:dyDescent="0.25">
      <c r="A59" s="50">
        <f>[5]Tregion!$A59</f>
        <v>37865</v>
      </c>
      <c r="B59" s="57">
        <f>[5]Tregion!$C59</f>
        <v>50</v>
      </c>
      <c r="C59" s="58">
        <f>[6]Tregion!$C59</f>
        <v>47.5</v>
      </c>
      <c r="D59" s="57">
        <f>[7]Tregion!$C59</f>
        <v>44</v>
      </c>
      <c r="E59" s="58">
        <f>[8]Tregion!$C59</f>
        <v>55.75</v>
      </c>
      <c r="F59" s="57">
        <f>[9]Tregion!$C59</f>
        <v>50.5</v>
      </c>
      <c r="G59" s="58">
        <f>[10]Tbasis!$D58</f>
        <v>56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49.93373864140338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3.6005000000000003</v>
      </c>
      <c r="AN59" s="40">
        <f>AR59+0.1</f>
        <v>0.56000000000000005</v>
      </c>
      <c r="AO59" s="40">
        <f t="shared" si="7"/>
        <v>4.1605000000000008</v>
      </c>
      <c r="AP59" s="40">
        <f>[4]Curves!$J65</f>
        <v>-0.25</v>
      </c>
      <c r="AQ59" s="40">
        <f t="shared" si="8"/>
        <v>3.3505000000000003</v>
      </c>
      <c r="AR59" s="40">
        <f>[4]Curves!$K65</f>
        <v>0.46</v>
      </c>
      <c r="AS59" s="40">
        <f t="shared" si="9"/>
        <v>4.0605000000000002</v>
      </c>
      <c r="AT59" s="40">
        <f>[4]Curves!$G65</f>
        <v>0.13500000000000001</v>
      </c>
      <c r="AU59" s="40">
        <f t="shared" si="10"/>
        <v>3.7355</v>
      </c>
    </row>
    <row r="60" spans="1:47" x14ac:dyDescent="0.25">
      <c r="A60" s="50">
        <f>[5]Tregion!$A60</f>
        <v>37895</v>
      </c>
      <c r="B60" s="57">
        <f>[5]Tregion!$C60</f>
        <v>37</v>
      </c>
      <c r="C60" s="58">
        <f>[6]Tregion!$C60</f>
        <v>43.25</v>
      </c>
      <c r="D60" s="57">
        <f>[7]Tregion!$C60</f>
        <v>41.5</v>
      </c>
      <c r="E60" s="58">
        <f>[8]Tregion!$C60</f>
        <v>39.25</v>
      </c>
      <c r="F60" s="57">
        <f>[9]Tregion!$C60</f>
        <v>39</v>
      </c>
      <c r="G60" s="58">
        <f>[10]Tbasis!$D59</f>
        <v>39.25</v>
      </c>
      <c r="H60" s="57"/>
      <c r="I60" s="58">
        <f>[11]Tregion!$C60</f>
        <v>39</v>
      </c>
      <c r="J60" s="57"/>
      <c r="K60" s="58"/>
      <c r="L60" s="57"/>
      <c r="M60" s="58"/>
      <c r="N60" s="57"/>
      <c r="O60" s="58"/>
      <c r="Q60" s="57"/>
      <c r="R60" s="58">
        <f>[12]Tregion!$C60</f>
        <v>50.613738087091711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3.6405000000000003</v>
      </c>
      <c r="AN60" s="40">
        <f t="shared" ref="AN60:AN66" si="12">AR60</f>
        <v>0.77</v>
      </c>
      <c r="AO60" s="40">
        <f t="shared" si="7"/>
        <v>4.4105000000000008</v>
      </c>
      <c r="AP60" s="40">
        <f>[4]Curves!$J66</f>
        <v>-0.25</v>
      </c>
      <c r="AQ60" s="40">
        <f t="shared" si="8"/>
        <v>3.3905000000000003</v>
      </c>
      <c r="AR60" s="40">
        <f>[4]Curves!$K66</f>
        <v>0.77</v>
      </c>
      <c r="AS60" s="40">
        <f t="shared" si="9"/>
        <v>4.4105000000000008</v>
      </c>
      <c r="AT60" s="40">
        <f>[4]Curves!$G66</f>
        <v>0.13500000000000001</v>
      </c>
      <c r="AU60" s="40">
        <f t="shared" si="10"/>
        <v>3.7755000000000001</v>
      </c>
    </row>
    <row r="61" spans="1:47" x14ac:dyDescent="0.25">
      <c r="A61" s="50">
        <f>[5]Tregion!$A61</f>
        <v>37926</v>
      </c>
      <c r="B61" s="57">
        <f>[5]Tregion!$C61</f>
        <v>36</v>
      </c>
      <c r="C61" s="58">
        <f>[6]Tregion!$C61</f>
        <v>39.5</v>
      </c>
      <c r="D61" s="57">
        <f>[7]Tregion!$C61</f>
        <v>38.75</v>
      </c>
      <c r="E61" s="58">
        <f>[8]Tregion!$C61</f>
        <v>41.25</v>
      </c>
      <c r="F61" s="57">
        <f>[9]Tregion!$C61</f>
        <v>38.75</v>
      </c>
      <c r="G61" s="58">
        <f>[10]Tbasis!$D60</f>
        <v>37.75</v>
      </c>
      <c r="H61" s="57"/>
      <c r="I61" s="58">
        <f>[11]Tregion!$C61</f>
        <v>38.75</v>
      </c>
      <c r="J61" s="57"/>
      <c r="K61" s="58"/>
      <c r="L61" s="57"/>
      <c r="M61" s="58"/>
      <c r="N61" s="57"/>
      <c r="O61" s="58"/>
      <c r="Q61" s="57"/>
      <c r="R61" s="58">
        <f>[12]Tregion!$C61</f>
        <v>53.577090563907142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3.6825000000000001</v>
      </c>
      <c r="AN61" s="40">
        <f t="shared" si="12"/>
        <v>1.04</v>
      </c>
      <c r="AO61" s="40">
        <f t="shared" si="7"/>
        <v>4.7225000000000001</v>
      </c>
      <c r="AP61" s="40">
        <f>[4]Curves!$J67</f>
        <v>-0.25</v>
      </c>
      <c r="AQ61" s="40">
        <f t="shared" si="8"/>
        <v>3.4325000000000001</v>
      </c>
      <c r="AR61" s="40">
        <f>[4]Curves!$K67</f>
        <v>1.04</v>
      </c>
      <c r="AS61" s="40">
        <f t="shared" si="9"/>
        <v>4.7225000000000001</v>
      </c>
      <c r="AT61" s="40">
        <f>[4]Curves!$G67</f>
        <v>0.13500000000000001</v>
      </c>
      <c r="AU61" s="40">
        <f t="shared" si="10"/>
        <v>3.8174999999999999</v>
      </c>
    </row>
    <row r="62" spans="1:47" x14ac:dyDescent="0.25">
      <c r="A62" s="50">
        <f>[5]Tregion!$A62</f>
        <v>37956</v>
      </c>
      <c r="B62" s="57">
        <f>[5]Tregion!$C62</f>
        <v>35.5</v>
      </c>
      <c r="C62" s="58">
        <f>[6]Tregion!$C62</f>
        <v>40.75</v>
      </c>
      <c r="D62" s="57">
        <f>[7]Tregion!$C62</f>
        <v>40</v>
      </c>
      <c r="E62" s="58">
        <f>[8]Tregion!$C62</f>
        <v>43.25</v>
      </c>
      <c r="F62" s="57">
        <f>[9]Tregion!$C62</f>
        <v>40</v>
      </c>
      <c r="G62" s="58">
        <f>[10]Tbasis!$D61</f>
        <v>37</v>
      </c>
      <c r="H62" s="57"/>
      <c r="I62" s="58">
        <f>[11]Tregion!$C62</f>
        <v>40</v>
      </c>
      <c r="J62" s="57"/>
      <c r="K62" s="58"/>
      <c r="L62" s="57"/>
      <c r="M62" s="58"/>
      <c r="N62" s="57"/>
      <c r="O62" s="58"/>
      <c r="Q62" s="57"/>
      <c r="R62" s="58">
        <f>[12]Tregion!$C62</f>
        <v>56.0801479849221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3.7195</v>
      </c>
      <c r="AN62" s="40">
        <f t="shared" si="12"/>
        <v>1.04</v>
      </c>
      <c r="AO62" s="40">
        <f t="shared" si="7"/>
        <v>4.7595000000000001</v>
      </c>
      <c r="AP62" s="40">
        <f>[4]Curves!$J68</f>
        <v>-0.25</v>
      </c>
      <c r="AQ62" s="40">
        <f t="shared" si="8"/>
        <v>3.4695</v>
      </c>
      <c r="AR62" s="40">
        <f>[4]Curves!$K68</f>
        <v>1.04</v>
      </c>
      <c r="AS62" s="40">
        <f t="shared" si="9"/>
        <v>4.7595000000000001</v>
      </c>
      <c r="AT62" s="40">
        <f>[4]Curves!$G68</f>
        <v>0.13500000000000001</v>
      </c>
      <c r="AU62" s="40">
        <f t="shared" si="10"/>
        <v>3.8544999999999998</v>
      </c>
    </row>
    <row r="63" spans="1:47" x14ac:dyDescent="0.25">
      <c r="A63" s="50">
        <f>[5]Tregion!$A63</f>
        <v>37987</v>
      </c>
      <c r="B63" s="57">
        <f>[5]Tregion!$C63</f>
        <v>36.21</v>
      </c>
      <c r="C63" s="58">
        <f>[6]Tregion!$C63</f>
        <v>42.88</v>
      </c>
      <c r="D63" s="57">
        <f>[7]Tregion!$C63</f>
        <v>42.12</v>
      </c>
      <c r="E63" s="58">
        <f>[8]Tregion!$C63</f>
        <v>42.72</v>
      </c>
      <c r="F63" s="57">
        <f>[9]Tregion!$C63</f>
        <v>40.200000000000003</v>
      </c>
      <c r="G63" s="58">
        <f>[10]Tbasis!$D62</f>
        <v>38.409999999999997</v>
      </c>
      <c r="H63" s="57"/>
      <c r="I63" s="58">
        <f>[11]Tregion!$C63</f>
        <v>40.21</v>
      </c>
      <c r="J63" s="57"/>
      <c r="K63" s="58"/>
      <c r="L63" s="57"/>
      <c r="M63" s="58"/>
      <c r="N63" s="57"/>
      <c r="O63" s="58"/>
      <c r="Q63" s="57"/>
      <c r="R63" s="58">
        <f>[12]Tregion!$C63</f>
        <v>54.304169226301724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3.7025000000000001</v>
      </c>
      <c r="AN63" s="40">
        <f t="shared" si="12"/>
        <v>0.54</v>
      </c>
      <c r="AO63" s="40">
        <f t="shared" si="7"/>
        <v>4.2424999999999997</v>
      </c>
      <c r="AP63" s="40">
        <f>[4]Curves!$J69</f>
        <v>-0.25</v>
      </c>
      <c r="AQ63" s="40">
        <f t="shared" si="8"/>
        <v>3.4525000000000001</v>
      </c>
      <c r="AR63" s="40">
        <f>[4]Curves!$K69</f>
        <v>0.54</v>
      </c>
      <c r="AS63" s="40">
        <f t="shared" si="9"/>
        <v>4.2424999999999997</v>
      </c>
      <c r="AT63" s="40">
        <f>[4]Curves!$G69</f>
        <v>0.13500000000000001</v>
      </c>
      <c r="AU63" s="40">
        <f t="shared" si="10"/>
        <v>3.8375000000000004</v>
      </c>
    </row>
    <row r="64" spans="1:47" x14ac:dyDescent="0.25">
      <c r="A64" s="50">
        <f>[5]Tregion!$A64</f>
        <v>38018</v>
      </c>
      <c r="B64" s="57">
        <f>[5]Tregion!$C64</f>
        <v>36.21</v>
      </c>
      <c r="C64" s="58">
        <f>[6]Tregion!$C64</f>
        <v>41.38</v>
      </c>
      <c r="D64" s="57">
        <f>[7]Tregion!$C64</f>
        <v>40.4</v>
      </c>
      <c r="E64" s="58">
        <f>[8]Tregion!$C64</f>
        <v>40.69</v>
      </c>
      <c r="F64" s="57">
        <f>[9]Tregion!$C64</f>
        <v>38.67</v>
      </c>
      <c r="G64" s="58">
        <f>[10]Tbasis!$D63</f>
        <v>38.409999999999997</v>
      </c>
      <c r="H64" s="57"/>
      <c r="I64" s="58">
        <f>[11]Tregion!$C64</f>
        <v>38.69</v>
      </c>
      <c r="J64" s="57"/>
      <c r="K64" s="58"/>
      <c r="L64" s="57"/>
      <c r="M64" s="58"/>
      <c r="N64" s="57"/>
      <c r="O64" s="58"/>
      <c r="Q64" s="57"/>
      <c r="R64" s="58">
        <f>[12]Tregion!$C64</f>
        <v>52.993518238189203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3.7155</v>
      </c>
      <c r="AN64" s="40">
        <f t="shared" si="12"/>
        <v>0.36</v>
      </c>
      <c r="AO64" s="40">
        <f t="shared" si="7"/>
        <v>4.0754999999999999</v>
      </c>
      <c r="AP64" s="40">
        <f>[4]Curves!$J70</f>
        <v>-0.25</v>
      </c>
      <c r="AQ64" s="40">
        <f t="shared" si="8"/>
        <v>3.4655</v>
      </c>
      <c r="AR64" s="40">
        <f>[4]Curves!$K70</f>
        <v>0.36</v>
      </c>
      <c r="AS64" s="40">
        <f t="shared" si="9"/>
        <v>4.0754999999999999</v>
      </c>
      <c r="AT64" s="40">
        <f>[4]Curves!$G70</f>
        <v>0.13500000000000001</v>
      </c>
      <c r="AU64" s="40">
        <f t="shared" si="10"/>
        <v>3.8505000000000003</v>
      </c>
    </row>
    <row r="65" spans="1:47" x14ac:dyDescent="0.25">
      <c r="A65" s="50">
        <f>[5]Tregion!$A65</f>
        <v>38047</v>
      </c>
      <c r="B65" s="57">
        <f>[5]Tregion!$C65</f>
        <v>36.21</v>
      </c>
      <c r="C65" s="58">
        <f>[6]Tregion!$C65</f>
        <v>40.299999999999997</v>
      </c>
      <c r="D65" s="57">
        <f>[7]Tregion!$C65</f>
        <v>38.68</v>
      </c>
      <c r="E65" s="58">
        <f>[8]Tregion!$C65</f>
        <v>38.659999999999997</v>
      </c>
      <c r="F65" s="57">
        <f>[9]Tregion!$C65</f>
        <v>37.909999999999997</v>
      </c>
      <c r="G65" s="58">
        <f>[10]Tbasis!$D64</f>
        <v>38.409999999999997</v>
      </c>
      <c r="H65" s="57"/>
      <c r="I65" s="58">
        <f>[11]Tregion!$C65</f>
        <v>37.92</v>
      </c>
      <c r="J65" s="57"/>
      <c r="K65" s="58"/>
      <c r="L65" s="57"/>
      <c r="M65" s="58"/>
      <c r="N65" s="57"/>
      <c r="O65" s="58"/>
      <c r="Q65" s="57"/>
      <c r="R65" s="58">
        <f>[12]Tregion!$C65</f>
        <v>50.897736257137552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3.8705000000000003</v>
      </c>
      <c r="AN65" s="40">
        <f t="shared" si="12"/>
        <v>0.32500000000000001</v>
      </c>
      <c r="AO65" s="40">
        <f t="shared" si="7"/>
        <v>4.1955</v>
      </c>
      <c r="AP65" s="40">
        <f>[4]Curves!$J71</f>
        <v>0.248</v>
      </c>
      <c r="AQ65" s="40">
        <f t="shared" si="8"/>
        <v>4.1185</v>
      </c>
      <c r="AR65" s="40">
        <f>[4]Curves!$K71</f>
        <v>0.32500000000000001</v>
      </c>
      <c r="AS65" s="40">
        <f t="shared" si="9"/>
        <v>4.1955</v>
      </c>
      <c r="AT65" s="40">
        <f>[4]Curves!$G71</f>
        <v>0.19</v>
      </c>
      <c r="AU65" s="40">
        <f t="shared" si="10"/>
        <v>4.0605000000000002</v>
      </c>
    </row>
    <row r="66" spans="1:47" x14ac:dyDescent="0.25">
      <c r="A66" s="50">
        <f>[5]Tregion!$A66</f>
        <v>38078</v>
      </c>
      <c r="B66" s="57">
        <f>[5]Tregion!$C66</f>
        <v>34.82</v>
      </c>
      <c r="C66" s="58">
        <f>[6]Tregion!$C66</f>
        <v>37.729999999999997</v>
      </c>
      <c r="D66" s="57">
        <f>[7]Tregion!$C66</f>
        <v>34.39</v>
      </c>
      <c r="E66" s="58">
        <f>[8]Tregion!$C66</f>
        <v>36.64</v>
      </c>
      <c r="F66" s="57">
        <f>[9]Tregion!$C66</f>
        <v>38.909999999999997</v>
      </c>
      <c r="G66" s="58">
        <f>[10]Tbasis!$D65</f>
        <v>37.020000000000003</v>
      </c>
      <c r="H66" s="57"/>
      <c r="I66" s="58">
        <f>[11]Tregion!$C66</f>
        <v>36.65</v>
      </c>
      <c r="J66" s="57"/>
      <c r="K66" s="58"/>
      <c r="L66" s="57"/>
      <c r="M66" s="58"/>
      <c r="N66" s="57"/>
      <c r="O66" s="58"/>
      <c r="Q66" s="57"/>
      <c r="R66" s="58">
        <f>[12]Tregion!$C66</f>
        <v>47.649948581090548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4.0305</v>
      </c>
      <c r="AN66" s="40">
        <f t="shared" si="12"/>
        <v>0.33500000000000002</v>
      </c>
      <c r="AO66" s="40">
        <f t="shared" si="7"/>
        <v>4.3654999999999999</v>
      </c>
      <c r="AP66" s="40">
        <f>[4]Curves!$J72</f>
        <v>0.308</v>
      </c>
      <c r="AQ66" s="40">
        <f t="shared" si="8"/>
        <v>4.3384999999999998</v>
      </c>
      <c r="AR66" s="40">
        <f>[4]Curves!$K72</f>
        <v>0.33500000000000002</v>
      </c>
      <c r="AS66" s="40">
        <f t="shared" si="9"/>
        <v>4.3654999999999999</v>
      </c>
      <c r="AT66" s="40">
        <f>[4]Curves!$G72</f>
        <v>0.19</v>
      </c>
      <c r="AU66" s="40">
        <f t="shared" si="10"/>
        <v>4.2205000000000004</v>
      </c>
    </row>
    <row r="67" spans="1:47" x14ac:dyDescent="0.25">
      <c r="A67" s="50">
        <f>[5]Tregion!$A67</f>
        <v>38108</v>
      </c>
      <c r="B67" s="57">
        <f>[5]Tregion!$C67</f>
        <v>35.74</v>
      </c>
      <c r="C67" s="58">
        <f>[6]Tregion!$C67</f>
        <v>34.729999999999997</v>
      </c>
      <c r="D67" s="57">
        <f>[7]Tregion!$C67</f>
        <v>31.38</v>
      </c>
      <c r="E67" s="58">
        <f>[8]Tregion!$C67</f>
        <v>37.130000000000003</v>
      </c>
      <c r="F67" s="57">
        <f>[9]Tregion!$C67</f>
        <v>39.659999999999997</v>
      </c>
      <c r="G67" s="58">
        <f>[10]Tbasis!$D66</f>
        <v>37.94</v>
      </c>
      <c r="H67" s="57"/>
      <c r="I67" s="58">
        <f>[11]Tregion!$C67</f>
        <v>37.15</v>
      </c>
      <c r="J67" s="57"/>
      <c r="K67" s="58"/>
      <c r="L67" s="57"/>
      <c r="M67" s="58"/>
      <c r="N67" s="57"/>
      <c r="O67" s="58"/>
      <c r="Q67" s="57"/>
      <c r="R67" s="58">
        <f>[12]Tregion!$C67</f>
        <v>47.703842494941057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4.0680000000000005</v>
      </c>
      <c r="AN67" s="40">
        <f>AR67+0.1</f>
        <v>0.44999999999999996</v>
      </c>
      <c r="AO67" s="40">
        <f t="shared" si="7"/>
        <v>4.5180000000000007</v>
      </c>
      <c r="AP67" s="40">
        <f>[4]Curves!$J73</f>
        <v>0.378</v>
      </c>
      <c r="AQ67" s="40">
        <f t="shared" si="8"/>
        <v>4.4460000000000006</v>
      </c>
      <c r="AR67" s="40">
        <f>[4]Curves!$K73</f>
        <v>0.35</v>
      </c>
      <c r="AS67" s="40">
        <f t="shared" si="9"/>
        <v>4.4180000000000001</v>
      </c>
      <c r="AT67" s="40">
        <f>[4]Curves!$G73</f>
        <v>0.19</v>
      </c>
      <c r="AU67" s="40">
        <f t="shared" si="10"/>
        <v>4.2580000000000009</v>
      </c>
    </row>
    <row r="68" spans="1:47" x14ac:dyDescent="0.25">
      <c r="A68" s="50">
        <f>[5]Tregion!$A68</f>
        <v>38139</v>
      </c>
      <c r="B68" s="57">
        <f>[5]Tregion!$C68</f>
        <v>41.77</v>
      </c>
      <c r="C68" s="58">
        <f>[6]Tregion!$C68</f>
        <v>36.229999999999997</v>
      </c>
      <c r="D68" s="57">
        <f>[7]Tregion!$C68</f>
        <v>32.67</v>
      </c>
      <c r="E68" s="58">
        <f>[8]Tregion!$C68</f>
        <v>42.18</v>
      </c>
      <c r="F68" s="57">
        <f>[9]Tregion!$C68</f>
        <v>45.71</v>
      </c>
      <c r="G68" s="58">
        <f>[10]Tbasis!$D67</f>
        <v>46.1</v>
      </c>
      <c r="H68" s="57"/>
      <c r="I68" s="58">
        <f>[11]Tregion!$C68</f>
        <v>42.19</v>
      </c>
      <c r="J68" s="57"/>
      <c r="K68" s="58"/>
      <c r="L68" s="57"/>
      <c r="M68" s="58"/>
      <c r="N68" s="57"/>
      <c r="O68" s="58"/>
      <c r="Q68" s="57"/>
      <c r="R68" s="58">
        <f>[12]Tregion!$C68</f>
        <v>48.311488065409456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3.984</v>
      </c>
      <c r="AN68" s="40">
        <f>AR68+0.1</f>
        <v>0.44999999999999996</v>
      </c>
      <c r="AO68" s="40">
        <f t="shared" si="7"/>
        <v>4.4340000000000002</v>
      </c>
      <c r="AP68" s="40">
        <f>[4]Curves!$J74</f>
        <v>0.248</v>
      </c>
      <c r="AQ68" s="40">
        <f t="shared" si="8"/>
        <v>4.2320000000000002</v>
      </c>
      <c r="AR68" s="40">
        <f>[4]Curves!$K74</f>
        <v>0.35</v>
      </c>
      <c r="AS68" s="40">
        <f t="shared" si="9"/>
        <v>4.3339999999999996</v>
      </c>
      <c r="AT68" s="40">
        <f>[4]Curves!$G74</f>
        <v>0.19</v>
      </c>
      <c r="AU68" s="40">
        <f t="shared" si="10"/>
        <v>4.1740000000000004</v>
      </c>
    </row>
    <row r="69" spans="1:47" x14ac:dyDescent="0.25">
      <c r="A69" s="50">
        <f>[5]Tregion!$A69</f>
        <v>38169</v>
      </c>
      <c r="B69" s="57">
        <f>[5]Tregion!$C69</f>
        <v>52.89</v>
      </c>
      <c r="C69" s="58">
        <f>[6]Tregion!$C69</f>
        <v>50.6</v>
      </c>
      <c r="D69" s="57">
        <f>[7]Tregion!$C69</f>
        <v>46.41</v>
      </c>
      <c r="E69" s="58">
        <f>[8]Tregion!$C69</f>
        <v>52.77</v>
      </c>
      <c r="F69" s="57">
        <f>[9]Tregion!$C69</f>
        <v>58.33</v>
      </c>
      <c r="G69" s="58">
        <f>[10]Tbasis!$D68</f>
        <v>58.49</v>
      </c>
      <c r="H69" s="57"/>
      <c r="I69" s="58">
        <f>[11]Tregion!$C69</f>
        <v>52.79</v>
      </c>
      <c r="J69" s="57"/>
      <c r="K69" s="58"/>
      <c r="L69" s="57"/>
      <c r="M69" s="58"/>
      <c r="N69" s="57"/>
      <c r="O69" s="58"/>
      <c r="Q69" s="57"/>
      <c r="R69" s="58">
        <f>[12]Tregion!$C69</f>
        <v>48.952440244557835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3.8490000000000002</v>
      </c>
      <c r="AN69" s="40">
        <f>AR69+0.1</f>
        <v>0.41500000000000004</v>
      </c>
      <c r="AO69" s="40">
        <f t="shared" si="7"/>
        <v>4.2640000000000002</v>
      </c>
      <c r="AP69" s="40">
        <f>[4]Curves!$J75</f>
        <v>6.8000000000000005E-2</v>
      </c>
      <c r="AQ69" s="40">
        <f t="shared" si="8"/>
        <v>3.9170000000000003</v>
      </c>
      <c r="AR69" s="40">
        <f>[4]Curves!$K75</f>
        <v>0.315</v>
      </c>
      <c r="AS69" s="40">
        <f t="shared" si="9"/>
        <v>4.1640000000000006</v>
      </c>
      <c r="AT69" s="40">
        <f>[4]Curves!$G75</f>
        <v>0.19</v>
      </c>
      <c r="AU69" s="40">
        <f t="shared" si="10"/>
        <v>4.0390000000000006</v>
      </c>
    </row>
    <row r="70" spans="1:47" x14ac:dyDescent="0.25">
      <c r="A70" s="50">
        <f>[5]Tregion!$A70</f>
        <v>38200</v>
      </c>
      <c r="B70" s="57">
        <f>[5]Tregion!$C70</f>
        <v>62.16</v>
      </c>
      <c r="C70" s="58">
        <f>[6]Tregion!$C70</f>
        <v>56.61</v>
      </c>
      <c r="D70" s="57">
        <f>[7]Tregion!$C70</f>
        <v>53.28</v>
      </c>
      <c r="E70" s="58">
        <f>[8]Tregion!$C70</f>
        <v>61.35</v>
      </c>
      <c r="F70" s="57">
        <f>[9]Tregion!$C70</f>
        <v>64.12</v>
      </c>
      <c r="G70" s="58">
        <f>[10]Tbasis!$D69</f>
        <v>69.459999999999994</v>
      </c>
      <c r="H70" s="57"/>
      <c r="I70" s="58">
        <f>[11]Tregion!$C70</f>
        <v>61.37</v>
      </c>
      <c r="J70" s="57"/>
      <c r="K70" s="58"/>
      <c r="L70" s="57"/>
      <c r="M70" s="58"/>
      <c r="N70" s="57"/>
      <c r="O70" s="58"/>
      <c r="Q70" s="57"/>
      <c r="R70" s="58">
        <f>[12]Tregion!$C70</f>
        <v>49.519087243773704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3.6890000000000001</v>
      </c>
      <c r="AN70" s="40">
        <f>AR70+0.1</f>
        <v>0.45999999999999996</v>
      </c>
      <c r="AO70" s="40">
        <f t="shared" si="7"/>
        <v>4.149</v>
      </c>
      <c r="AP70" s="40">
        <f>[4]Curves!$J76</f>
        <v>-0.25</v>
      </c>
      <c r="AQ70" s="40">
        <f t="shared" si="8"/>
        <v>3.4390000000000001</v>
      </c>
      <c r="AR70" s="40">
        <f>[4]Curves!$K76</f>
        <v>0.36</v>
      </c>
      <c r="AS70" s="40">
        <f t="shared" si="9"/>
        <v>4.0490000000000004</v>
      </c>
      <c r="AT70" s="40">
        <f>[4]Curves!$G76</f>
        <v>0.13500000000000001</v>
      </c>
      <c r="AU70" s="40">
        <f t="shared" si="10"/>
        <v>3.8239999999999998</v>
      </c>
    </row>
    <row r="71" spans="1:47" x14ac:dyDescent="0.25">
      <c r="A71" s="50">
        <f>[5]Tregion!$A71</f>
        <v>38231</v>
      </c>
      <c r="B71" s="57">
        <f>[5]Tregion!$C71</f>
        <v>49.65</v>
      </c>
      <c r="C71" s="58">
        <f>[6]Tregion!$C71</f>
        <v>47.17</v>
      </c>
      <c r="D71" s="57">
        <f>[7]Tregion!$C71</f>
        <v>43.83</v>
      </c>
      <c r="E71" s="58">
        <f>[8]Tregion!$C71</f>
        <v>56.29</v>
      </c>
      <c r="F71" s="57">
        <f>[9]Tregion!$C71</f>
        <v>50.99</v>
      </c>
      <c r="G71" s="58">
        <f>[10]Tbasis!$D70</f>
        <v>55.25</v>
      </c>
      <c r="H71" s="57"/>
      <c r="I71" s="58">
        <f>[11]Tregion!$C71</f>
        <v>51</v>
      </c>
      <c r="J71" s="57"/>
      <c r="K71" s="58"/>
      <c r="L71" s="57"/>
      <c r="M71" s="58"/>
      <c r="N71" s="57"/>
      <c r="O71" s="58"/>
      <c r="Q71" s="57"/>
      <c r="R71" s="58">
        <f>[12]Tregion!$C71</f>
        <v>49.254219916555094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3.6930000000000001</v>
      </c>
      <c r="AN71" s="40">
        <f>AR71+0.1</f>
        <v>0.56000000000000005</v>
      </c>
      <c r="AO71" s="40">
        <f t="shared" ref="AO71:AO102" si="13">AM71+AN71</f>
        <v>4.2530000000000001</v>
      </c>
      <c r="AP71" s="40">
        <f>[4]Curves!$J77</f>
        <v>-0.25</v>
      </c>
      <c r="AQ71" s="40">
        <f t="shared" ref="AQ71:AQ102" si="14">AM71+AP71</f>
        <v>3.4430000000000001</v>
      </c>
      <c r="AR71" s="40">
        <f>[4]Curves!$K77</f>
        <v>0.46</v>
      </c>
      <c r="AS71" s="40">
        <f t="shared" ref="AS71:AS102" si="15">AM71+AR71</f>
        <v>4.1530000000000005</v>
      </c>
      <c r="AT71" s="40">
        <f>[4]Curves!$G77</f>
        <v>0.13500000000000001</v>
      </c>
      <c r="AU71" s="40">
        <f t="shared" ref="AU71:AU102" si="16">AM71+AT71</f>
        <v>3.8280000000000003</v>
      </c>
    </row>
    <row r="72" spans="1:47" x14ac:dyDescent="0.25">
      <c r="A72" s="50">
        <f>[5]Tregion!$A72</f>
        <v>38261</v>
      </c>
      <c r="B72" s="57">
        <f>[5]Tregion!$C72</f>
        <v>37.6</v>
      </c>
      <c r="C72" s="58">
        <f>[6]Tregion!$C72</f>
        <v>43.52</v>
      </c>
      <c r="D72" s="57">
        <f>[7]Tregion!$C72</f>
        <v>41.69</v>
      </c>
      <c r="E72" s="58">
        <f>[8]Tregion!$C72</f>
        <v>39.619999999999997</v>
      </c>
      <c r="F72" s="57">
        <f>[9]Tregion!$C72</f>
        <v>39.369999999999997</v>
      </c>
      <c r="G72" s="58">
        <f>[10]Tbasis!$D71</f>
        <v>40.01</v>
      </c>
      <c r="H72" s="57"/>
      <c r="I72" s="58">
        <f>[11]Tregion!$C72</f>
        <v>39.380000000000003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49.454454939587571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3.7330000000000001</v>
      </c>
      <c r="AN72" s="40">
        <f t="shared" ref="AN72:AN78" si="17">AR72</f>
        <v>0.77</v>
      </c>
      <c r="AO72" s="40">
        <f t="shared" si="13"/>
        <v>4.5030000000000001</v>
      </c>
      <c r="AP72" s="40">
        <f>[4]Curves!$J78</f>
        <v>-0.25</v>
      </c>
      <c r="AQ72" s="40">
        <f t="shared" si="14"/>
        <v>3.4830000000000001</v>
      </c>
      <c r="AR72" s="40">
        <f>[4]Curves!$K78</f>
        <v>0.77</v>
      </c>
      <c r="AS72" s="40">
        <f t="shared" si="15"/>
        <v>4.5030000000000001</v>
      </c>
      <c r="AT72" s="40">
        <f>[4]Curves!$G78</f>
        <v>0.13500000000000001</v>
      </c>
      <c r="AU72" s="40">
        <f t="shared" si="16"/>
        <v>3.8680000000000003</v>
      </c>
    </row>
    <row r="73" spans="1:47" x14ac:dyDescent="0.25">
      <c r="A73" s="50">
        <f>[5]Tregion!$A73</f>
        <v>38292</v>
      </c>
      <c r="B73" s="57">
        <f>[5]Tregion!$C73</f>
        <v>36.67</v>
      </c>
      <c r="C73" s="58">
        <f>[6]Tregion!$C73</f>
        <v>40.31</v>
      </c>
      <c r="D73" s="57">
        <f>[7]Tregion!$C73</f>
        <v>39.33</v>
      </c>
      <c r="E73" s="58">
        <f>[8]Tregion!$C73</f>
        <v>41.63</v>
      </c>
      <c r="F73" s="57">
        <f>[9]Tregion!$C73</f>
        <v>39.11</v>
      </c>
      <c r="G73" s="58">
        <f>[10]Tbasis!$D72</f>
        <v>38.65</v>
      </c>
      <c r="H73" s="57"/>
      <c r="I73" s="58">
        <f>[11]Tregion!$C73</f>
        <v>39.119999999999997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52.537344590111303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3.7749999999999999</v>
      </c>
      <c r="AN73" s="40">
        <f t="shared" si="17"/>
        <v>1.04</v>
      </c>
      <c r="AO73" s="40">
        <f t="shared" si="13"/>
        <v>4.8149999999999995</v>
      </c>
      <c r="AP73" s="40">
        <f>[4]Curves!$J79</f>
        <v>-0.25</v>
      </c>
      <c r="AQ73" s="40">
        <f t="shared" si="14"/>
        <v>3.5249999999999999</v>
      </c>
      <c r="AR73" s="40">
        <f>[4]Curves!$K79</f>
        <v>1.04</v>
      </c>
      <c r="AS73" s="40">
        <f t="shared" si="15"/>
        <v>4.8149999999999995</v>
      </c>
      <c r="AT73" s="40">
        <f>[4]Curves!$G79</f>
        <v>0.13500000000000001</v>
      </c>
      <c r="AU73" s="40">
        <f t="shared" si="16"/>
        <v>3.91</v>
      </c>
    </row>
    <row r="74" spans="1:47" x14ac:dyDescent="0.25">
      <c r="A74" s="50">
        <f>[5]Tregion!$A74</f>
        <v>38322</v>
      </c>
      <c r="B74" s="57">
        <f>[5]Tregion!$C74</f>
        <v>36.21</v>
      </c>
      <c r="C74" s="58">
        <f>[6]Tregion!$C74</f>
        <v>41.38</v>
      </c>
      <c r="D74" s="57">
        <f>[7]Tregion!$C74</f>
        <v>40.4</v>
      </c>
      <c r="E74" s="58">
        <f>[8]Tregion!$C74</f>
        <v>43.64</v>
      </c>
      <c r="F74" s="57">
        <f>[9]Tregion!$C74</f>
        <v>40.36</v>
      </c>
      <c r="G74" s="58">
        <f>[10]Tbasis!$D73</f>
        <v>37.979999999999997</v>
      </c>
      <c r="H74" s="57"/>
      <c r="I74" s="58">
        <f>[11]Tregion!$C74</f>
        <v>40.369999999999997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54.995438089205848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3.8120000000000003</v>
      </c>
      <c r="AN74" s="40">
        <f t="shared" si="17"/>
        <v>1.04</v>
      </c>
      <c r="AO74" s="40">
        <f t="shared" si="13"/>
        <v>4.8520000000000003</v>
      </c>
      <c r="AP74" s="40">
        <f>[4]Curves!$J80</f>
        <v>-0.25</v>
      </c>
      <c r="AQ74" s="40">
        <f t="shared" si="14"/>
        <v>3.5620000000000003</v>
      </c>
      <c r="AR74" s="40">
        <f>[4]Curves!$K80</f>
        <v>1.04</v>
      </c>
      <c r="AS74" s="40">
        <f t="shared" si="15"/>
        <v>4.8520000000000003</v>
      </c>
      <c r="AT74" s="40">
        <f>[4]Curves!$G80</f>
        <v>0.13500000000000001</v>
      </c>
      <c r="AU74" s="40">
        <f t="shared" si="16"/>
        <v>3.9470000000000001</v>
      </c>
    </row>
    <row r="75" spans="1:47" x14ac:dyDescent="0.25">
      <c r="A75" s="50">
        <f>[5]Tregion!$A75</f>
        <v>38353</v>
      </c>
      <c r="B75" s="57">
        <f>[5]Tregion!$C75</f>
        <v>36.47</v>
      </c>
      <c r="C75" s="58">
        <f>[6]Tregion!$C75</f>
        <v>43.19</v>
      </c>
      <c r="D75" s="57">
        <f>[7]Tregion!$C75</f>
        <v>42.21</v>
      </c>
      <c r="E75" s="58">
        <f>[8]Tregion!$C75</f>
        <v>43.08</v>
      </c>
      <c r="F75" s="57">
        <f>[9]Tregion!$C75</f>
        <v>40.53</v>
      </c>
      <c r="G75" s="58">
        <f>[10]Tbasis!$D74</f>
        <v>38.79</v>
      </c>
      <c r="H75" s="57"/>
      <c r="I75" s="58">
        <f>[11]Tregion!$C75</f>
        <v>40.56</v>
      </c>
      <c r="J75" s="57"/>
      <c r="K75" s="58"/>
      <c r="L75" s="57"/>
      <c r="M75" s="58"/>
      <c r="N75" s="57"/>
      <c r="O75" s="58"/>
      <c r="Q75" s="57"/>
      <c r="R75" s="58">
        <f>[12]Tregion!$C75</f>
        <v>52.880649059051997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3.7949999999999999</v>
      </c>
      <c r="AN75" s="40">
        <f t="shared" si="17"/>
        <v>0.54</v>
      </c>
      <c r="AO75" s="40">
        <f t="shared" si="13"/>
        <v>4.335</v>
      </c>
      <c r="AP75" s="40">
        <f>[4]Curves!$J81</f>
        <v>-0.25</v>
      </c>
      <c r="AQ75" s="40">
        <f t="shared" si="14"/>
        <v>3.5449999999999999</v>
      </c>
      <c r="AR75" s="40">
        <f>[4]Curves!$K81</f>
        <v>0.54</v>
      </c>
      <c r="AS75" s="40">
        <f t="shared" si="15"/>
        <v>4.335</v>
      </c>
      <c r="AT75" s="40">
        <f>[4]Curves!$G81</f>
        <v>0.13500000000000001</v>
      </c>
      <c r="AU75" s="40">
        <f t="shared" si="16"/>
        <v>3.9299999999999997</v>
      </c>
    </row>
    <row r="76" spans="1:47" x14ac:dyDescent="0.25">
      <c r="A76" s="50">
        <f>[5]Tregion!$A76</f>
        <v>38384</v>
      </c>
      <c r="B76" s="57">
        <f>[5]Tregion!$C76</f>
        <v>36.47</v>
      </c>
      <c r="C76" s="58">
        <f>[6]Tregion!$C76</f>
        <v>41.91</v>
      </c>
      <c r="D76" s="57">
        <f>[7]Tregion!$C76</f>
        <v>40.74</v>
      </c>
      <c r="E76" s="58">
        <f>[8]Tregion!$C76</f>
        <v>41.03</v>
      </c>
      <c r="F76" s="57">
        <f>[9]Tregion!$C76</f>
        <v>38.99</v>
      </c>
      <c r="G76" s="58">
        <f>[10]Tbasis!$D75</f>
        <v>38.79</v>
      </c>
      <c r="H76" s="57"/>
      <c r="I76" s="58">
        <f>[11]Tregion!$C76</f>
        <v>39.020000000000003</v>
      </c>
      <c r="J76" s="57"/>
      <c r="K76" s="58"/>
      <c r="L76" s="57"/>
      <c r="M76" s="58"/>
      <c r="N76" s="57"/>
      <c r="O76" s="58"/>
      <c r="Q76" s="57"/>
      <c r="R76" s="58">
        <f>[12]Tregion!$C76</f>
        <v>51.634531563499046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3.8080000000000003</v>
      </c>
      <c r="AN76" s="40">
        <f t="shared" si="17"/>
        <v>0.36</v>
      </c>
      <c r="AO76" s="40">
        <f t="shared" si="13"/>
        <v>4.1680000000000001</v>
      </c>
      <c r="AP76" s="40">
        <f>[4]Curves!$J82</f>
        <v>-0.25</v>
      </c>
      <c r="AQ76" s="40">
        <f t="shared" si="14"/>
        <v>3.5580000000000003</v>
      </c>
      <c r="AR76" s="40">
        <f>[4]Curves!$K82</f>
        <v>0.36</v>
      </c>
      <c r="AS76" s="40">
        <f t="shared" si="15"/>
        <v>4.1680000000000001</v>
      </c>
      <c r="AT76" s="40">
        <f>[4]Curves!$G82</f>
        <v>0.13500000000000001</v>
      </c>
      <c r="AU76" s="40">
        <f t="shared" si="16"/>
        <v>3.9430000000000005</v>
      </c>
    </row>
    <row r="77" spans="1:47" x14ac:dyDescent="0.25">
      <c r="A77" s="50">
        <f>[5]Tregion!$A77</f>
        <v>38412</v>
      </c>
      <c r="B77" s="57">
        <f>[5]Tregion!$C77</f>
        <v>36.47</v>
      </c>
      <c r="C77" s="58">
        <f>[6]Tregion!$C77</f>
        <v>40.99</v>
      </c>
      <c r="D77" s="57">
        <f>[7]Tregion!$C77</f>
        <v>39.270000000000003</v>
      </c>
      <c r="E77" s="58">
        <f>[8]Tregion!$C77</f>
        <v>38.979999999999997</v>
      </c>
      <c r="F77" s="57">
        <f>[9]Tregion!$C77</f>
        <v>38.22</v>
      </c>
      <c r="G77" s="58">
        <f>[10]Tbasis!$D76</f>
        <v>38.79</v>
      </c>
      <c r="H77" s="57"/>
      <c r="I77" s="58">
        <f>[11]Tregion!$C77</f>
        <v>38.24</v>
      </c>
      <c r="J77" s="57"/>
      <c r="K77" s="58"/>
      <c r="L77" s="57"/>
      <c r="M77" s="58"/>
      <c r="N77" s="57"/>
      <c r="O77" s="58"/>
      <c r="Q77" s="57"/>
      <c r="R77" s="58">
        <f>[12]Tregion!$C77</f>
        <v>49.643962773888674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3.9630000000000001</v>
      </c>
      <c r="AN77" s="40">
        <f t="shared" si="17"/>
        <v>0.32500000000000001</v>
      </c>
      <c r="AO77" s="40">
        <f t="shared" si="13"/>
        <v>4.2880000000000003</v>
      </c>
      <c r="AP77" s="40">
        <f>[4]Curves!$J83</f>
        <v>0.248</v>
      </c>
      <c r="AQ77" s="40">
        <f t="shared" si="14"/>
        <v>4.2110000000000003</v>
      </c>
      <c r="AR77" s="40">
        <f>[4]Curves!$K83</f>
        <v>0.32500000000000001</v>
      </c>
      <c r="AS77" s="40">
        <f t="shared" si="15"/>
        <v>4.2880000000000003</v>
      </c>
      <c r="AT77" s="40">
        <f>[4]Curves!$G83</f>
        <v>0.19</v>
      </c>
      <c r="AU77" s="40">
        <f t="shared" si="16"/>
        <v>4.1530000000000005</v>
      </c>
    </row>
    <row r="78" spans="1:47" x14ac:dyDescent="0.25">
      <c r="A78" s="50">
        <f>[5]Tregion!$A78</f>
        <v>38443</v>
      </c>
      <c r="B78" s="57">
        <f>[5]Tregion!$C78</f>
        <v>35.07</v>
      </c>
      <c r="C78" s="58">
        <f>[6]Tregion!$C78</f>
        <v>38.79</v>
      </c>
      <c r="D78" s="57">
        <f>[7]Tregion!$C78</f>
        <v>35.590000000000003</v>
      </c>
      <c r="E78" s="58">
        <f>[8]Tregion!$C78</f>
        <v>36.93</v>
      </c>
      <c r="F78" s="57">
        <f>[9]Tregion!$C78</f>
        <v>39.22</v>
      </c>
      <c r="G78" s="58">
        <f>[10]Tbasis!$D77</f>
        <v>37.39</v>
      </c>
      <c r="H78" s="57"/>
      <c r="I78" s="58">
        <f>[11]Tregion!$C78</f>
        <v>36.950000000000003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46.560219899741888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4.1230000000000002</v>
      </c>
      <c r="AN78" s="40">
        <f t="shared" si="17"/>
        <v>0.33500000000000002</v>
      </c>
      <c r="AO78" s="40">
        <f t="shared" si="13"/>
        <v>4.4580000000000002</v>
      </c>
      <c r="AP78" s="40">
        <f>[4]Curves!$J84</f>
        <v>0.308</v>
      </c>
      <c r="AQ78" s="40">
        <f t="shared" si="14"/>
        <v>4.431</v>
      </c>
      <c r="AR78" s="40">
        <f>[4]Curves!$K84</f>
        <v>0.33500000000000002</v>
      </c>
      <c r="AS78" s="40">
        <f t="shared" si="15"/>
        <v>4.4580000000000002</v>
      </c>
      <c r="AT78" s="40">
        <f>[4]Curves!$G84</f>
        <v>0.19</v>
      </c>
      <c r="AU78" s="40">
        <f t="shared" si="16"/>
        <v>4.3130000000000006</v>
      </c>
    </row>
    <row r="79" spans="1:47" x14ac:dyDescent="0.25">
      <c r="A79" s="50">
        <f>[5]Tregion!$A79</f>
        <v>38473</v>
      </c>
      <c r="B79" s="57">
        <f>[5]Tregion!$C79</f>
        <v>36</v>
      </c>
      <c r="C79" s="58">
        <f>[6]Tregion!$C79</f>
        <v>36.22</v>
      </c>
      <c r="D79" s="57">
        <f>[7]Tregion!$C79</f>
        <v>33.020000000000003</v>
      </c>
      <c r="E79" s="58">
        <f>[8]Tregion!$C79</f>
        <v>37.43</v>
      </c>
      <c r="F79" s="57">
        <f>[9]Tregion!$C79</f>
        <v>39.979999999999997</v>
      </c>
      <c r="G79" s="58">
        <f>[10]Tbasis!$D78</f>
        <v>38.32</v>
      </c>
      <c r="H79" s="57"/>
      <c r="I79" s="58">
        <f>[11]Tregion!$C79</f>
        <v>37.450000000000003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46.611788459287887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4.1630000000000003</v>
      </c>
      <c r="AN79" s="40">
        <f>AR79+0.1</f>
        <v>0.44999999999999996</v>
      </c>
      <c r="AO79" s="40">
        <f t="shared" si="13"/>
        <v>4.6130000000000004</v>
      </c>
      <c r="AP79" s="40">
        <f>[4]Curves!$J85</f>
        <v>0.378</v>
      </c>
      <c r="AQ79" s="40">
        <f t="shared" si="14"/>
        <v>4.5410000000000004</v>
      </c>
      <c r="AR79" s="40">
        <f>[4]Curves!$K85</f>
        <v>0.35</v>
      </c>
      <c r="AS79" s="40">
        <f t="shared" si="15"/>
        <v>4.5129999999999999</v>
      </c>
      <c r="AT79" s="40">
        <f>[4]Curves!$G85</f>
        <v>0.19</v>
      </c>
      <c r="AU79" s="40">
        <f t="shared" si="16"/>
        <v>4.3530000000000006</v>
      </c>
    </row>
    <row r="80" spans="1:47" x14ac:dyDescent="0.25">
      <c r="A80" s="50">
        <f>[5]Tregion!$A80</f>
        <v>38504</v>
      </c>
      <c r="B80" s="57">
        <f>[5]Tregion!$C80</f>
        <v>42.07</v>
      </c>
      <c r="C80" s="58">
        <f>[6]Tregion!$C80</f>
        <v>37.51</v>
      </c>
      <c r="D80" s="57">
        <f>[7]Tregion!$C80</f>
        <v>34.119999999999997</v>
      </c>
      <c r="E80" s="58">
        <f>[8]Tregion!$C80</f>
        <v>42.51</v>
      </c>
      <c r="F80" s="57">
        <f>[9]Tregion!$C80</f>
        <v>46.07</v>
      </c>
      <c r="G80" s="58">
        <f>[10]Tbasis!$D79</f>
        <v>46.2</v>
      </c>
      <c r="H80" s="57"/>
      <c r="I80" s="58">
        <f>[11]Tregion!$C80</f>
        <v>42.53</v>
      </c>
      <c r="J80" s="57"/>
      <c r="K80" s="58"/>
      <c r="L80" s="57"/>
      <c r="M80" s="58"/>
      <c r="N80" s="57"/>
      <c r="O80" s="58"/>
      <c r="Q80" s="57"/>
      <c r="R80" s="58">
        <f>[12]Tregion!$C80</f>
        <v>47.189377886271046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4.0790000000000006</v>
      </c>
      <c r="AN80" s="40">
        <f>AR80+0.1</f>
        <v>0.44999999999999996</v>
      </c>
      <c r="AO80" s="40">
        <f t="shared" si="13"/>
        <v>4.5290000000000008</v>
      </c>
      <c r="AP80" s="40">
        <f>[4]Curves!$J86</f>
        <v>0.248</v>
      </c>
      <c r="AQ80" s="40">
        <f t="shared" si="14"/>
        <v>4.3270000000000008</v>
      </c>
      <c r="AR80" s="40">
        <f>[4]Curves!$K86</f>
        <v>0.35</v>
      </c>
      <c r="AS80" s="40">
        <f t="shared" si="15"/>
        <v>4.4290000000000003</v>
      </c>
      <c r="AT80" s="40">
        <f>[4]Curves!$G86</f>
        <v>0.19</v>
      </c>
      <c r="AU80" s="40">
        <f t="shared" si="16"/>
        <v>4.269000000000001</v>
      </c>
    </row>
    <row r="81" spans="1:47" x14ac:dyDescent="0.25">
      <c r="A81" s="50">
        <f>[5]Tregion!$A81</f>
        <v>38534</v>
      </c>
      <c r="B81" s="57">
        <f>[5]Tregion!$C81</f>
        <v>53.27</v>
      </c>
      <c r="C81" s="58">
        <f>[6]Tregion!$C81</f>
        <v>49.83</v>
      </c>
      <c r="D81" s="57">
        <f>[7]Tregion!$C81</f>
        <v>45.9</v>
      </c>
      <c r="E81" s="58">
        <f>[8]Tregion!$C81</f>
        <v>53.18</v>
      </c>
      <c r="F81" s="57">
        <f>[9]Tregion!$C81</f>
        <v>58.78</v>
      </c>
      <c r="G81" s="58">
        <f>[10]Tbasis!$D80</f>
        <v>58.47</v>
      </c>
      <c r="H81" s="57"/>
      <c r="I81" s="58">
        <f>[11]Tregion!$C81</f>
        <v>53.21</v>
      </c>
      <c r="J81" s="57"/>
      <c r="K81" s="58"/>
      <c r="L81" s="57"/>
      <c r="M81" s="58"/>
      <c r="N81" s="57"/>
      <c r="O81" s="58"/>
      <c r="Q81" s="57"/>
      <c r="R81" s="58">
        <f>[12]Tregion!$C81</f>
        <v>47.799128333762113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3.9440000000000004</v>
      </c>
      <c r="AN81" s="40">
        <f>AR81+0.1</f>
        <v>0.41500000000000004</v>
      </c>
      <c r="AO81" s="40">
        <f t="shared" si="13"/>
        <v>4.359</v>
      </c>
      <c r="AP81" s="40">
        <f>[4]Curves!$J87</f>
        <v>6.8000000000000005E-2</v>
      </c>
      <c r="AQ81" s="40">
        <f t="shared" si="14"/>
        <v>4.0120000000000005</v>
      </c>
      <c r="AR81" s="40">
        <f>[4]Curves!$K87</f>
        <v>0.315</v>
      </c>
      <c r="AS81" s="40">
        <f t="shared" si="15"/>
        <v>4.2590000000000003</v>
      </c>
      <c r="AT81" s="40">
        <f>[4]Curves!$G87</f>
        <v>0.19</v>
      </c>
      <c r="AU81" s="40">
        <f t="shared" si="16"/>
        <v>4.1340000000000003</v>
      </c>
    </row>
    <row r="82" spans="1:47" x14ac:dyDescent="0.25">
      <c r="A82" s="50">
        <f>[5]Tregion!$A82</f>
        <v>38565</v>
      </c>
      <c r="B82" s="57">
        <f>[5]Tregion!$C82</f>
        <v>62.61</v>
      </c>
      <c r="C82" s="58">
        <f>[6]Tregion!$C82</f>
        <v>54.98</v>
      </c>
      <c r="D82" s="57">
        <f>[7]Tregion!$C82</f>
        <v>51.79</v>
      </c>
      <c r="E82" s="58">
        <f>[8]Tregion!$C82</f>
        <v>61.82</v>
      </c>
      <c r="F82" s="57">
        <f>[9]Tregion!$C82</f>
        <v>64.62</v>
      </c>
      <c r="G82" s="58">
        <f>[10]Tbasis!$D81</f>
        <v>69.25</v>
      </c>
      <c r="H82" s="57"/>
      <c r="I82" s="58">
        <f>[11]Tregion!$C82</f>
        <v>61.85</v>
      </c>
      <c r="J82" s="57"/>
      <c r="K82" s="58"/>
      <c r="L82" s="57"/>
      <c r="M82" s="58"/>
      <c r="N82" s="57"/>
      <c r="O82" s="58"/>
      <c r="Q82" s="57"/>
      <c r="R82" s="58">
        <f>[12]Tregion!$C82</f>
        <v>48.338496941133556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3.7840000000000003</v>
      </c>
      <c r="AN82" s="40">
        <f>AR82+0.1</f>
        <v>0.45999999999999996</v>
      </c>
      <c r="AO82" s="40">
        <f t="shared" si="13"/>
        <v>4.2439999999999998</v>
      </c>
      <c r="AP82" s="40">
        <f>[4]Curves!$J88</f>
        <v>-0.25</v>
      </c>
      <c r="AQ82" s="40">
        <f t="shared" si="14"/>
        <v>3.5340000000000003</v>
      </c>
      <c r="AR82" s="40">
        <f>[4]Curves!$K88</f>
        <v>0.36</v>
      </c>
      <c r="AS82" s="40">
        <f t="shared" si="15"/>
        <v>4.1440000000000001</v>
      </c>
      <c r="AT82" s="40">
        <f>[4]Curves!$G88</f>
        <v>0.13500000000000001</v>
      </c>
      <c r="AU82" s="40">
        <f t="shared" si="16"/>
        <v>3.9190000000000005</v>
      </c>
    </row>
    <row r="83" spans="1:47" x14ac:dyDescent="0.25">
      <c r="A83" s="50">
        <f>[5]Tregion!$A83</f>
        <v>38596</v>
      </c>
      <c r="B83" s="57">
        <f>[5]Tregion!$C83</f>
        <v>50.01</v>
      </c>
      <c r="C83" s="58">
        <f>[6]Tregion!$C83</f>
        <v>46.89</v>
      </c>
      <c r="D83" s="57">
        <f>[7]Tregion!$C83</f>
        <v>43.7</v>
      </c>
      <c r="E83" s="58">
        <f>[8]Tregion!$C83</f>
        <v>56.71</v>
      </c>
      <c r="F83" s="57">
        <f>[9]Tregion!$C83</f>
        <v>51.37</v>
      </c>
      <c r="G83" s="58">
        <f>[10]Tbasis!$D82</f>
        <v>55.21</v>
      </c>
      <c r="H83" s="57"/>
      <c r="I83" s="58">
        <f>[11]Tregion!$C83</f>
        <v>51.4</v>
      </c>
      <c r="J83" s="57"/>
      <c r="K83" s="58"/>
      <c r="L83" s="57"/>
      <c r="M83" s="58"/>
      <c r="N83" s="57"/>
      <c r="O83" s="58"/>
      <c r="Q83" s="57"/>
      <c r="R83" s="58">
        <f>[12]Tregion!$C83</f>
        <v>48.088403121056508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3.7880000000000003</v>
      </c>
      <c r="AN83" s="40">
        <f>AR83+0.1</f>
        <v>0.56000000000000005</v>
      </c>
      <c r="AO83" s="40">
        <f t="shared" si="13"/>
        <v>4.3480000000000008</v>
      </c>
      <c r="AP83" s="40">
        <f>[4]Curves!$J89</f>
        <v>-0.25</v>
      </c>
      <c r="AQ83" s="40">
        <f t="shared" si="14"/>
        <v>3.5380000000000003</v>
      </c>
      <c r="AR83" s="40">
        <f>[4]Curves!$K89</f>
        <v>0.46</v>
      </c>
      <c r="AS83" s="40">
        <f t="shared" si="15"/>
        <v>4.2480000000000002</v>
      </c>
      <c r="AT83" s="40">
        <f>[4]Curves!$G89</f>
        <v>0.13500000000000001</v>
      </c>
      <c r="AU83" s="40">
        <f t="shared" si="16"/>
        <v>3.923</v>
      </c>
    </row>
    <row r="84" spans="1:47" x14ac:dyDescent="0.25">
      <c r="A84" s="50">
        <f>[5]Tregion!$A84</f>
        <v>38626</v>
      </c>
      <c r="B84" s="57">
        <f>[5]Tregion!$C84</f>
        <v>37.869999999999997</v>
      </c>
      <c r="C84" s="58">
        <f>[6]Tregion!$C84</f>
        <v>43.77</v>
      </c>
      <c r="D84" s="57">
        <f>[7]Tregion!$C84</f>
        <v>41.86</v>
      </c>
      <c r="E84" s="58">
        <f>[8]Tregion!$C84</f>
        <v>39.92</v>
      </c>
      <c r="F84" s="57">
        <f>[9]Tregion!$C84</f>
        <v>39.659999999999997</v>
      </c>
      <c r="G84" s="58">
        <f>[10]Tbasis!$D83</f>
        <v>40.369999999999997</v>
      </c>
      <c r="H84" s="57"/>
      <c r="I84" s="58">
        <f>[11]Tregion!$C84</f>
        <v>39.68</v>
      </c>
      <c r="J84" s="57"/>
      <c r="K84" s="58"/>
      <c r="L84" s="57"/>
      <c r="M84" s="58"/>
      <c r="N84" s="57"/>
      <c r="O84" s="58"/>
      <c r="Q84" s="57"/>
      <c r="R84" s="58">
        <f>[12]Tregion!$C84</f>
        <v>48.279019031157361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3.8280000000000003</v>
      </c>
      <c r="AN84" s="40">
        <f t="shared" ref="AN84:AN90" si="18">AR84</f>
        <v>0.77</v>
      </c>
      <c r="AO84" s="40">
        <f t="shared" si="13"/>
        <v>4.5980000000000008</v>
      </c>
      <c r="AP84" s="40">
        <f>[4]Curves!$J90</f>
        <v>-0.25</v>
      </c>
      <c r="AQ84" s="40">
        <f t="shared" si="14"/>
        <v>3.5780000000000003</v>
      </c>
      <c r="AR84" s="40">
        <f>[4]Curves!$K90</f>
        <v>0.77</v>
      </c>
      <c r="AS84" s="40">
        <f t="shared" si="15"/>
        <v>4.5980000000000008</v>
      </c>
      <c r="AT84" s="40">
        <f>[4]Curves!$G90</f>
        <v>0.13500000000000001</v>
      </c>
      <c r="AU84" s="40">
        <f t="shared" si="16"/>
        <v>3.9630000000000001</v>
      </c>
    </row>
    <row r="85" spans="1:47" x14ac:dyDescent="0.25">
      <c r="A85" s="50">
        <f>[5]Tregion!$A85</f>
        <v>38657</v>
      </c>
      <c r="B85" s="57">
        <f>[5]Tregion!$C85</f>
        <v>36.94</v>
      </c>
      <c r="C85" s="58">
        <f>[6]Tregion!$C85</f>
        <v>41.02</v>
      </c>
      <c r="D85" s="57">
        <f>[7]Tregion!$C85</f>
        <v>39.83</v>
      </c>
      <c r="E85" s="58">
        <f>[8]Tregion!$C85</f>
        <v>41.94</v>
      </c>
      <c r="F85" s="57">
        <f>[9]Tregion!$C85</f>
        <v>39.4</v>
      </c>
      <c r="G85" s="58">
        <f>[10]Tbasis!$D84</f>
        <v>39.08</v>
      </c>
      <c r="H85" s="57"/>
      <c r="I85" s="58">
        <f>[11]Tregion!$C85</f>
        <v>39.42</v>
      </c>
      <c r="J85" s="57"/>
      <c r="K85" s="58"/>
      <c r="L85" s="57"/>
      <c r="M85" s="58"/>
      <c r="N85" s="57"/>
      <c r="O85" s="58"/>
      <c r="Q85" s="57"/>
      <c r="R85" s="58">
        <f>[12]Tregion!$C85</f>
        <v>51.062133355319247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3.87</v>
      </c>
      <c r="AN85" s="40">
        <f t="shared" si="18"/>
        <v>1.04</v>
      </c>
      <c r="AO85" s="40">
        <f t="shared" si="13"/>
        <v>4.91</v>
      </c>
      <c r="AP85" s="40">
        <f>[4]Curves!$J91</f>
        <v>-0.25</v>
      </c>
      <c r="AQ85" s="40">
        <f t="shared" si="14"/>
        <v>3.62</v>
      </c>
      <c r="AR85" s="40">
        <f>[4]Curves!$K91</f>
        <v>1.04</v>
      </c>
      <c r="AS85" s="40">
        <f t="shared" si="15"/>
        <v>4.91</v>
      </c>
      <c r="AT85" s="40">
        <f>[4]Curves!$G91</f>
        <v>0.13500000000000001</v>
      </c>
      <c r="AU85" s="40">
        <f t="shared" si="16"/>
        <v>4.0049999999999999</v>
      </c>
    </row>
    <row r="86" spans="1:47" x14ac:dyDescent="0.25">
      <c r="A86" s="50">
        <f>[5]Tregion!$A86</f>
        <v>38687</v>
      </c>
      <c r="B86" s="57">
        <f>[5]Tregion!$C86</f>
        <v>36.47</v>
      </c>
      <c r="C86" s="58">
        <f>[6]Tregion!$C86</f>
        <v>41.94</v>
      </c>
      <c r="D86" s="57">
        <f>[7]Tregion!$C86</f>
        <v>40.76</v>
      </c>
      <c r="E86" s="58">
        <f>[8]Tregion!$C86</f>
        <v>43.96</v>
      </c>
      <c r="F86" s="57">
        <f>[9]Tregion!$C86</f>
        <v>40.659999999999997</v>
      </c>
      <c r="G86" s="58">
        <f>[10]Tbasis!$D85</f>
        <v>38.43</v>
      </c>
      <c r="H86" s="57"/>
      <c r="I86" s="58">
        <f>[11]Tregion!$C86</f>
        <v>40.68</v>
      </c>
      <c r="J86" s="57"/>
      <c r="K86" s="58"/>
      <c r="L86" s="57"/>
      <c r="M86" s="58"/>
      <c r="N86" s="57"/>
      <c r="O86" s="58"/>
      <c r="Q86" s="57"/>
      <c r="R86" s="58">
        <f>[12]Tregion!$C86</f>
        <v>53.407294307058201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3.907</v>
      </c>
      <c r="AN86" s="40">
        <f t="shared" si="18"/>
        <v>1.04</v>
      </c>
      <c r="AO86" s="40">
        <f t="shared" si="13"/>
        <v>4.9470000000000001</v>
      </c>
      <c r="AP86" s="40">
        <f>[4]Curves!$J92</f>
        <v>-0.25</v>
      </c>
      <c r="AQ86" s="40">
        <f t="shared" si="14"/>
        <v>3.657</v>
      </c>
      <c r="AR86" s="40">
        <f>[4]Curves!$K92</f>
        <v>1.04</v>
      </c>
      <c r="AS86" s="40">
        <f t="shared" si="15"/>
        <v>4.9470000000000001</v>
      </c>
      <c r="AT86" s="40">
        <f>[4]Curves!$G92</f>
        <v>0.13500000000000001</v>
      </c>
      <c r="AU86" s="40">
        <f t="shared" si="16"/>
        <v>4.0419999999999998</v>
      </c>
    </row>
    <row r="87" spans="1:47" x14ac:dyDescent="0.25">
      <c r="A87" s="50">
        <f>[5]Tregion!$A87</f>
        <v>38718</v>
      </c>
      <c r="B87" s="57">
        <f>[5]Tregion!$C87</f>
        <v>36.729999999999997</v>
      </c>
      <c r="C87" s="58">
        <f>[6]Tregion!$C87</f>
        <v>43.66</v>
      </c>
      <c r="D87" s="57">
        <f>[7]Tregion!$C87</f>
        <v>42.47</v>
      </c>
      <c r="E87" s="58">
        <f>[8]Tregion!$C87</f>
        <v>43.37</v>
      </c>
      <c r="F87" s="57">
        <f>[9]Tregion!$C87</f>
        <v>40.799999999999997</v>
      </c>
      <c r="G87" s="58">
        <f>[10]Tbasis!$D86</f>
        <v>39.15</v>
      </c>
      <c r="H87" s="57"/>
      <c r="I87" s="58">
        <f>[11]Tregion!$C87</f>
        <v>40.840000000000003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48.352083764868844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3.89</v>
      </c>
      <c r="AN87" s="40">
        <f t="shared" si="18"/>
        <v>0.54</v>
      </c>
      <c r="AO87" s="40">
        <f t="shared" si="13"/>
        <v>4.43</v>
      </c>
      <c r="AP87" s="40">
        <f>[4]Curves!$J93</f>
        <v>-0.25</v>
      </c>
      <c r="AQ87" s="40">
        <f t="shared" si="14"/>
        <v>3.64</v>
      </c>
      <c r="AR87" s="40">
        <f>[4]Curves!$K93</f>
        <v>0.54</v>
      </c>
      <c r="AS87" s="40">
        <f t="shared" si="15"/>
        <v>4.43</v>
      </c>
      <c r="AT87" s="40">
        <f>[4]Curves!$G93</f>
        <v>0.13500000000000001</v>
      </c>
      <c r="AU87" s="40">
        <f t="shared" si="16"/>
        <v>4.0250000000000004</v>
      </c>
    </row>
    <row r="88" spans="1:47" x14ac:dyDescent="0.25">
      <c r="A88" s="50">
        <f>[5]Tregion!$A88</f>
        <v>38749</v>
      </c>
      <c r="B88" s="57">
        <f>[5]Tregion!$C88</f>
        <v>36.729999999999997</v>
      </c>
      <c r="C88" s="58">
        <f>[6]Tregion!$C88</f>
        <v>42.5</v>
      </c>
      <c r="D88" s="57">
        <f>[7]Tregion!$C88</f>
        <v>41.14</v>
      </c>
      <c r="E88" s="58">
        <f>[8]Tregion!$C88</f>
        <v>41.31</v>
      </c>
      <c r="F88" s="57">
        <f>[9]Tregion!$C88</f>
        <v>39.25</v>
      </c>
      <c r="G88" s="58">
        <f>[10]Tbasis!$D87</f>
        <v>39.15</v>
      </c>
      <c r="H88" s="57"/>
      <c r="I88" s="58">
        <f>[11]Tregion!$C88</f>
        <v>39.29</v>
      </c>
      <c r="J88" s="57"/>
      <c r="K88" s="58"/>
      <c r="L88" s="57"/>
      <c r="M88" s="58"/>
      <c r="N88" s="57"/>
      <c r="O88" s="58"/>
      <c r="Q88" s="57"/>
      <c r="R88" s="58">
        <f>[12]Tregion!$C88</f>
        <v>47.265401693239781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3.903</v>
      </c>
      <c r="AN88" s="40">
        <f t="shared" si="18"/>
        <v>0.36</v>
      </c>
      <c r="AO88" s="40">
        <f t="shared" si="13"/>
        <v>4.2629999999999999</v>
      </c>
      <c r="AP88" s="40">
        <f>[4]Curves!$J94</f>
        <v>-0.25</v>
      </c>
      <c r="AQ88" s="40">
        <f t="shared" si="14"/>
        <v>3.653</v>
      </c>
      <c r="AR88" s="40">
        <f>[4]Curves!$K94</f>
        <v>0.36</v>
      </c>
      <c r="AS88" s="40">
        <f t="shared" si="15"/>
        <v>4.2629999999999999</v>
      </c>
      <c r="AT88" s="40">
        <f>[4]Curves!$G94</f>
        <v>0.13500000000000001</v>
      </c>
      <c r="AU88" s="40">
        <f t="shared" si="16"/>
        <v>4.0380000000000003</v>
      </c>
    </row>
    <row r="89" spans="1:47" x14ac:dyDescent="0.25">
      <c r="A89" s="50">
        <f>[5]Tregion!$A89</f>
        <v>38777</v>
      </c>
      <c r="B89" s="57">
        <f>[5]Tregion!$C89</f>
        <v>36.729999999999997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39.24</v>
      </c>
      <c r="F89" s="57">
        <f>[9]Tregion!$C89</f>
        <v>38.47</v>
      </c>
      <c r="G89" s="58">
        <f>[10]Tbasis!$D88</f>
        <v>39.15</v>
      </c>
      <c r="H89" s="57"/>
      <c r="I89" s="58">
        <f>[11]Tregion!$C89</f>
        <v>38.5</v>
      </c>
      <c r="J89" s="57"/>
      <c r="K89" s="58"/>
      <c r="L89" s="57"/>
      <c r="M89" s="58"/>
      <c r="N89" s="57"/>
      <c r="O89" s="58"/>
      <c r="Q89" s="57"/>
      <c r="R89" s="58">
        <f>[12]Tregion!$C89</f>
        <v>45.509097219718598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4.0579999999999998</v>
      </c>
      <c r="AN89" s="40">
        <f t="shared" si="18"/>
        <v>0.32500000000000001</v>
      </c>
      <c r="AO89" s="40">
        <f t="shared" si="13"/>
        <v>4.383</v>
      </c>
      <c r="AP89" s="40">
        <f>[4]Curves!$J95</f>
        <v>0.248</v>
      </c>
      <c r="AQ89" s="40">
        <f t="shared" si="14"/>
        <v>4.306</v>
      </c>
      <c r="AR89" s="40">
        <f>[4]Curves!$K95</f>
        <v>0.32500000000000001</v>
      </c>
      <c r="AS89" s="40">
        <f t="shared" si="15"/>
        <v>4.383</v>
      </c>
      <c r="AT89" s="40">
        <f>[4]Curves!$G95</f>
        <v>0.19</v>
      </c>
      <c r="AU89" s="40">
        <f t="shared" si="16"/>
        <v>4.2480000000000002</v>
      </c>
    </row>
    <row r="90" spans="1:47" x14ac:dyDescent="0.25">
      <c r="A90" s="50">
        <f>[5]Tregion!$A90</f>
        <v>38808</v>
      </c>
      <c r="B90" s="57">
        <f>[5]Tregion!$C90</f>
        <v>35.32</v>
      </c>
      <c r="C90" s="58">
        <f>[6]Tregion!$C90</f>
        <v>39.67</v>
      </c>
      <c r="D90" s="57">
        <f>[7]Tregion!$C90</f>
        <v>36.46</v>
      </c>
      <c r="E90" s="58">
        <f>[8]Tregion!$C90</f>
        <v>37.18</v>
      </c>
      <c r="F90" s="57">
        <f>[9]Tregion!$C90</f>
        <v>39.49</v>
      </c>
      <c r="G90" s="58">
        <f>[10]Tbasis!$D89</f>
        <v>37.74</v>
      </c>
      <c r="H90" s="57"/>
      <c r="I90" s="58">
        <f>[11]Tregion!$C90</f>
        <v>37.21</v>
      </c>
      <c r="J90" s="57"/>
      <c r="K90" s="58"/>
      <c r="L90" s="57"/>
      <c r="M90" s="58"/>
      <c r="N90" s="57"/>
      <c r="O90" s="58"/>
      <c r="Q90" s="57"/>
      <c r="R90" s="58">
        <f>[12]Tregion!$C90</f>
        <v>42.770605668622835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4.218</v>
      </c>
      <c r="AN90" s="40">
        <f t="shared" si="18"/>
        <v>0.33500000000000002</v>
      </c>
      <c r="AO90" s="40">
        <f t="shared" si="13"/>
        <v>4.5529999999999999</v>
      </c>
      <c r="AP90" s="40">
        <f>[4]Curves!$J96</f>
        <v>0.308</v>
      </c>
      <c r="AQ90" s="40">
        <f t="shared" si="14"/>
        <v>4.5259999999999998</v>
      </c>
      <c r="AR90" s="40">
        <f>[4]Curves!$K96</f>
        <v>0.33500000000000002</v>
      </c>
      <c r="AS90" s="40">
        <f t="shared" si="15"/>
        <v>4.5529999999999999</v>
      </c>
      <c r="AT90" s="40">
        <f>[4]Curves!$G96</f>
        <v>0.19</v>
      </c>
      <c r="AU90" s="40">
        <f t="shared" si="16"/>
        <v>4.4080000000000004</v>
      </c>
    </row>
    <row r="91" spans="1:47" x14ac:dyDescent="0.25">
      <c r="A91" s="50">
        <f>[5]Tregion!$A91</f>
        <v>38838</v>
      </c>
      <c r="B91" s="57">
        <f>[5]Tregion!$C91</f>
        <v>36.26</v>
      </c>
      <c r="C91" s="58">
        <f>[6]Tregion!$C91</f>
        <v>37.33</v>
      </c>
      <c r="D91" s="57">
        <f>[7]Tregion!$C91</f>
        <v>34.119999999999997</v>
      </c>
      <c r="E91" s="58">
        <f>[8]Tregion!$C91</f>
        <v>37.68</v>
      </c>
      <c r="F91" s="57">
        <f>[9]Tregion!$C91</f>
        <v>40.24</v>
      </c>
      <c r="G91" s="58">
        <f>[10]Tbasis!$D90</f>
        <v>38.68</v>
      </c>
      <c r="H91" s="57"/>
      <c r="I91" s="58">
        <f>[11]Tregion!$C91</f>
        <v>37.71</v>
      </c>
      <c r="J91" s="57"/>
      <c r="K91" s="58"/>
      <c r="L91" s="57"/>
      <c r="M91" s="58"/>
      <c r="N91" s="57"/>
      <c r="O91" s="58"/>
      <c r="Q91" s="57"/>
      <c r="R91" s="58">
        <f>[12]Tregion!$C91</f>
        <v>42.836480565669838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4.2605000000000004</v>
      </c>
      <c r="AN91" s="40">
        <f>AR91+0.1</f>
        <v>0.44999999999999996</v>
      </c>
      <c r="AO91" s="40">
        <f t="shared" si="13"/>
        <v>4.7105000000000006</v>
      </c>
      <c r="AP91" s="40">
        <f>[4]Curves!$J97</f>
        <v>0.378</v>
      </c>
      <c r="AQ91" s="40">
        <f t="shared" si="14"/>
        <v>4.6385000000000005</v>
      </c>
      <c r="AR91" s="40">
        <f>[4]Curves!$K97</f>
        <v>0.35</v>
      </c>
      <c r="AS91" s="40">
        <f t="shared" si="15"/>
        <v>4.6105</v>
      </c>
      <c r="AT91" s="40">
        <f>[4]Curves!$G97</f>
        <v>0.19</v>
      </c>
      <c r="AU91" s="40">
        <f t="shared" si="16"/>
        <v>4.4505000000000008</v>
      </c>
    </row>
    <row r="92" spans="1:47" x14ac:dyDescent="0.25">
      <c r="A92" s="50">
        <f>[5]Tregion!$A92</f>
        <v>38869</v>
      </c>
      <c r="B92" s="57">
        <f>[5]Tregion!$C92</f>
        <v>42.38</v>
      </c>
      <c r="C92" s="58">
        <f>[6]Tregion!$C92</f>
        <v>38.51</v>
      </c>
      <c r="D92" s="57">
        <f>[7]Tregion!$C92</f>
        <v>35.119999999999997</v>
      </c>
      <c r="E92" s="58">
        <f>[8]Tregion!$C92</f>
        <v>42.79</v>
      </c>
      <c r="F92" s="57">
        <f>[9]Tregion!$C92</f>
        <v>46.38</v>
      </c>
      <c r="G92" s="58">
        <f>[10]Tbasis!$D91</f>
        <v>46.34</v>
      </c>
      <c r="H92" s="57"/>
      <c r="I92" s="58">
        <f>[11]Tregion!$C92</f>
        <v>42.83</v>
      </c>
      <c r="J92" s="57"/>
      <c r="K92" s="58"/>
      <c r="L92" s="57"/>
      <c r="M92" s="58"/>
      <c r="N92" s="57"/>
      <c r="O92" s="58"/>
      <c r="Q92" s="57"/>
      <c r="R92" s="58">
        <f>[12]Tregion!$C92</f>
        <v>43.375618494192686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4.1764999999999999</v>
      </c>
      <c r="AN92" s="40">
        <f>AR92+0.1</f>
        <v>0.44999999999999996</v>
      </c>
      <c r="AO92" s="40">
        <f t="shared" si="13"/>
        <v>4.6265000000000001</v>
      </c>
      <c r="AP92" s="40">
        <f>[4]Curves!$J98</f>
        <v>0.248</v>
      </c>
      <c r="AQ92" s="40">
        <f t="shared" si="14"/>
        <v>4.4245000000000001</v>
      </c>
      <c r="AR92" s="40">
        <f>[4]Curves!$K98</f>
        <v>0.35</v>
      </c>
      <c r="AS92" s="40">
        <f t="shared" si="15"/>
        <v>4.5264999999999995</v>
      </c>
      <c r="AT92" s="40">
        <f>[4]Curves!$G98</f>
        <v>0.19</v>
      </c>
      <c r="AU92" s="40">
        <f t="shared" si="16"/>
        <v>4.3665000000000003</v>
      </c>
    </row>
    <row r="93" spans="1:47" x14ac:dyDescent="0.25">
      <c r="A93" s="50">
        <f>[5]Tregion!$A93</f>
        <v>38899</v>
      </c>
      <c r="B93" s="57">
        <f>[5]Tregion!$C93</f>
        <v>53.66</v>
      </c>
      <c r="C93" s="58">
        <f>[6]Tregion!$C93</f>
        <v>49.73</v>
      </c>
      <c r="D93" s="57">
        <f>[7]Tregion!$C93</f>
        <v>45.83</v>
      </c>
      <c r="E93" s="58">
        <f>[8]Tregion!$C93</f>
        <v>53.54</v>
      </c>
      <c r="F93" s="57">
        <f>[9]Tregion!$C93</f>
        <v>59.18</v>
      </c>
      <c r="G93" s="58">
        <f>[10]Tbasis!$D92</f>
        <v>58.52</v>
      </c>
      <c r="H93" s="57"/>
      <c r="I93" s="58">
        <f>[11]Tregion!$C93</f>
        <v>53.58</v>
      </c>
      <c r="J93" s="57"/>
      <c r="K93" s="58"/>
      <c r="L93" s="57"/>
      <c r="M93" s="58"/>
      <c r="N93" s="57"/>
      <c r="O93" s="58"/>
      <c r="Q93" s="57"/>
      <c r="R93" s="58">
        <f>[12]Tregion!$C93</f>
        <v>43.941462920654423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4.0415000000000001</v>
      </c>
      <c r="AN93" s="40">
        <f>AR93+0.1</f>
        <v>0.41500000000000004</v>
      </c>
      <c r="AO93" s="40">
        <f t="shared" si="13"/>
        <v>4.4565000000000001</v>
      </c>
      <c r="AP93" s="40">
        <f>[4]Curves!$J99</f>
        <v>6.8000000000000005E-2</v>
      </c>
      <c r="AQ93" s="40">
        <f t="shared" si="14"/>
        <v>4.1094999999999997</v>
      </c>
      <c r="AR93" s="40">
        <f>[4]Curves!$K99</f>
        <v>0.315</v>
      </c>
      <c r="AS93" s="40">
        <f t="shared" si="15"/>
        <v>4.3565000000000005</v>
      </c>
      <c r="AT93" s="40">
        <f>[4]Curves!$G99</f>
        <v>0.19</v>
      </c>
      <c r="AU93" s="40">
        <f t="shared" si="16"/>
        <v>4.2315000000000005</v>
      </c>
    </row>
    <row r="94" spans="1:47" x14ac:dyDescent="0.25">
      <c r="A94" s="50">
        <f>[5]Tregion!$A94</f>
        <v>38930</v>
      </c>
      <c r="B94" s="57">
        <f>[5]Tregion!$C94</f>
        <v>63.06</v>
      </c>
      <c r="C94" s="58">
        <f>[6]Tregion!$C94</f>
        <v>54.42</v>
      </c>
      <c r="D94" s="57">
        <f>[7]Tregion!$C94</f>
        <v>51.18</v>
      </c>
      <c r="E94" s="58">
        <f>[8]Tregion!$C94</f>
        <v>62.23</v>
      </c>
      <c r="F94" s="57">
        <f>[9]Tregion!$C94</f>
        <v>65.05</v>
      </c>
      <c r="G94" s="58">
        <f>[10]Tbasis!$D93</f>
        <v>69.14</v>
      </c>
      <c r="H94" s="57"/>
      <c r="I94" s="58">
        <f>[11]Tregion!$C94</f>
        <v>62.28</v>
      </c>
      <c r="J94" s="57"/>
      <c r="K94" s="58"/>
      <c r="L94" s="57"/>
      <c r="M94" s="58"/>
      <c r="N94" s="57"/>
      <c r="O94" s="58"/>
      <c r="Q94" s="57"/>
      <c r="R94" s="58">
        <f>[12]Tregion!$C94</f>
        <v>44.443176565470068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3.8815000000000004</v>
      </c>
      <c r="AN94" s="40">
        <f>AR94+0.1</f>
        <v>0.45999999999999996</v>
      </c>
      <c r="AO94" s="40">
        <f t="shared" si="13"/>
        <v>4.3414999999999999</v>
      </c>
      <c r="AP94" s="40">
        <f>[4]Curves!$J100</f>
        <v>-0.25</v>
      </c>
      <c r="AQ94" s="40">
        <f t="shared" si="14"/>
        <v>3.6315000000000004</v>
      </c>
      <c r="AR94" s="40">
        <f>[4]Curves!$K100</f>
        <v>0.36</v>
      </c>
      <c r="AS94" s="40">
        <f t="shared" si="15"/>
        <v>4.2415000000000003</v>
      </c>
      <c r="AT94" s="40">
        <f>[4]Curves!$G100</f>
        <v>0.13500000000000001</v>
      </c>
      <c r="AU94" s="40">
        <f t="shared" si="16"/>
        <v>4.0165000000000006</v>
      </c>
    </row>
    <row r="95" spans="1:47" x14ac:dyDescent="0.25">
      <c r="A95" s="50">
        <f>[5]Tregion!$A95</f>
        <v>38961</v>
      </c>
      <c r="B95" s="57">
        <f>[5]Tregion!$C95</f>
        <v>50.37</v>
      </c>
      <c r="C95" s="58">
        <f>[6]Tregion!$C95</f>
        <v>47.07</v>
      </c>
      <c r="D95" s="57">
        <f>[7]Tregion!$C95</f>
        <v>43.83</v>
      </c>
      <c r="E95" s="58">
        <f>[8]Tregion!$C95</f>
        <v>57.09</v>
      </c>
      <c r="F95" s="57">
        <f>[9]Tregion!$C95</f>
        <v>51.72</v>
      </c>
      <c r="G95" s="58">
        <f>[10]Tbasis!$D94</f>
        <v>55.23</v>
      </c>
      <c r="H95" s="57"/>
      <c r="I95" s="58">
        <f>[11]Tregion!$C95</f>
        <v>51.76</v>
      </c>
      <c r="J95" s="57"/>
      <c r="K95" s="58"/>
      <c r="L95" s="57"/>
      <c r="M95" s="58"/>
      <c r="N95" s="57"/>
      <c r="O95" s="58"/>
      <c r="Q95" s="57"/>
      <c r="R95" s="58">
        <f>[12]Tregion!$C95</f>
        <v>44.236828788955563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3.8855000000000004</v>
      </c>
      <c r="AN95" s="40">
        <f>AR95+0.1</f>
        <v>0.56000000000000005</v>
      </c>
      <c r="AO95" s="40">
        <f t="shared" si="13"/>
        <v>4.4455000000000009</v>
      </c>
      <c r="AP95" s="40">
        <f>[4]Curves!$J101</f>
        <v>-0.25</v>
      </c>
      <c r="AQ95" s="40">
        <f t="shared" si="14"/>
        <v>3.6355000000000004</v>
      </c>
      <c r="AR95" s="40">
        <f>[4]Curves!$K101</f>
        <v>0.46</v>
      </c>
      <c r="AS95" s="40">
        <f t="shared" si="15"/>
        <v>4.3455000000000004</v>
      </c>
      <c r="AT95" s="40">
        <f>[4]Curves!$G101</f>
        <v>0.13500000000000001</v>
      </c>
      <c r="AU95" s="40">
        <f t="shared" si="16"/>
        <v>4.0205000000000002</v>
      </c>
    </row>
    <row r="96" spans="1:47" x14ac:dyDescent="0.25">
      <c r="A96" s="50">
        <f>[5]Tregion!$A96</f>
        <v>38991</v>
      </c>
      <c r="B96" s="57">
        <f>[5]Tregion!$C96</f>
        <v>38.15</v>
      </c>
      <c r="C96" s="58">
        <f>[6]Tregion!$C96</f>
        <v>44.23</v>
      </c>
      <c r="D96" s="57">
        <f>[7]Tregion!$C96</f>
        <v>42.16</v>
      </c>
      <c r="E96" s="58">
        <f>[8]Tregion!$C96</f>
        <v>40.18</v>
      </c>
      <c r="F96" s="57">
        <f>[9]Tregion!$C96</f>
        <v>39.93</v>
      </c>
      <c r="G96" s="58">
        <f>[10]Tbasis!$D95</f>
        <v>40.72</v>
      </c>
      <c r="H96" s="57"/>
      <c r="I96" s="58">
        <f>[11]Tregion!$C96</f>
        <v>39.96</v>
      </c>
      <c r="J96" s="57"/>
      <c r="K96" s="58"/>
      <c r="L96" s="57"/>
      <c r="M96" s="58"/>
      <c r="N96" s="57"/>
      <c r="O96" s="58"/>
      <c r="Q96" s="57"/>
      <c r="R96" s="58">
        <f>[12]Tregion!$C96</f>
        <v>44.424430208730698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3.9255</v>
      </c>
      <c r="AN96" s="40">
        <f t="shared" ref="AN96:AN102" si="19">AR96</f>
        <v>0.77</v>
      </c>
      <c r="AO96" s="40">
        <f t="shared" si="13"/>
        <v>4.6955</v>
      </c>
      <c r="AP96" s="40">
        <f>[4]Curves!$J102</f>
        <v>-0.25</v>
      </c>
      <c r="AQ96" s="40">
        <f t="shared" si="14"/>
        <v>3.6755</v>
      </c>
      <c r="AR96" s="40">
        <f>[4]Curves!$K102</f>
        <v>0.77</v>
      </c>
      <c r="AS96" s="40">
        <f t="shared" si="15"/>
        <v>4.6955</v>
      </c>
      <c r="AT96" s="40">
        <f>[4]Curves!$G102</f>
        <v>0.13500000000000001</v>
      </c>
      <c r="AU96" s="40">
        <f t="shared" si="16"/>
        <v>4.0605000000000002</v>
      </c>
    </row>
    <row r="97" spans="1:47" x14ac:dyDescent="0.25">
      <c r="A97" s="50">
        <f>[5]Tregion!$A97</f>
        <v>39022</v>
      </c>
      <c r="B97" s="57">
        <f>[5]Tregion!$C97</f>
        <v>37.21</v>
      </c>
      <c r="C97" s="58">
        <f>[6]Tregion!$C97</f>
        <v>41.72</v>
      </c>
      <c r="D97" s="57">
        <f>[7]Tregion!$C97</f>
        <v>40.32</v>
      </c>
      <c r="E97" s="58">
        <f>[8]Tregion!$C97</f>
        <v>42.22</v>
      </c>
      <c r="F97" s="57">
        <f>[9]Tregion!$C97</f>
        <v>39.659999999999997</v>
      </c>
      <c r="G97" s="58">
        <f>[10]Tbasis!$D96</f>
        <v>39.47</v>
      </c>
      <c r="H97" s="57"/>
      <c r="I97" s="58">
        <f>[11]Tregion!$C97</f>
        <v>39.69</v>
      </c>
      <c r="J97" s="57"/>
      <c r="K97" s="58"/>
      <c r="L97" s="57"/>
      <c r="M97" s="58"/>
      <c r="N97" s="57"/>
      <c r="O97" s="58"/>
      <c r="Q97" s="57"/>
      <c r="R97" s="58">
        <f>[12]Tregion!$C97</f>
        <v>46.87358038064329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3.9674999999999998</v>
      </c>
      <c r="AN97" s="40">
        <f t="shared" si="19"/>
        <v>1.04</v>
      </c>
      <c r="AO97" s="40">
        <f t="shared" si="13"/>
        <v>5.0075000000000003</v>
      </c>
      <c r="AP97" s="40">
        <f>[4]Curves!$J103</f>
        <v>-0.25</v>
      </c>
      <c r="AQ97" s="40">
        <f t="shared" si="14"/>
        <v>3.7174999999999998</v>
      </c>
      <c r="AR97" s="40">
        <f>[4]Curves!$K103</f>
        <v>1.04</v>
      </c>
      <c r="AS97" s="40">
        <f t="shared" si="15"/>
        <v>5.0075000000000003</v>
      </c>
      <c r="AT97" s="40">
        <f>[4]Curves!$G103</f>
        <v>0.13500000000000001</v>
      </c>
      <c r="AU97" s="40">
        <f t="shared" si="16"/>
        <v>4.1025</v>
      </c>
    </row>
    <row r="98" spans="1:47" x14ac:dyDescent="0.25">
      <c r="A98" s="50">
        <f>[5]Tregion!$A98</f>
        <v>39052</v>
      </c>
      <c r="B98" s="57">
        <f>[5]Tregion!$C98</f>
        <v>36.74</v>
      </c>
      <c r="C98" s="58">
        <f>[6]Tregion!$C98</f>
        <v>42.57</v>
      </c>
      <c r="D98" s="57">
        <f>[7]Tregion!$C98</f>
        <v>41.16</v>
      </c>
      <c r="E98" s="58">
        <f>[8]Tregion!$C98</f>
        <v>44.25</v>
      </c>
      <c r="F98" s="57">
        <f>[9]Tregion!$C98</f>
        <v>40.93</v>
      </c>
      <c r="G98" s="58">
        <f>[10]Tbasis!$D97</f>
        <v>38.85</v>
      </c>
      <c r="H98" s="57"/>
      <c r="I98" s="58">
        <f>[11]Tregion!$C98</f>
        <v>40.96</v>
      </c>
      <c r="J98" s="57"/>
      <c r="K98" s="58"/>
      <c r="L98" s="57"/>
      <c r="M98" s="58"/>
      <c r="N98" s="57"/>
      <c r="O98" s="58"/>
      <c r="Q98" s="57"/>
      <c r="R98" s="58">
        <f>[12]Tregion!$C98</f>
        <v>48.986276349137462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4.0045000000000002</v>
      </c>
      <c r="AN98" s="40">
        <f t="shared" si="19"/>
        <v>1.04</v>
      </c>
      <c r="AO98" s="40">
        <f t="shared" si="13"/>
        <v>5.0445000000000002</v>
      </c>
      <c r="AP98" s="40">
        <f>[4]Curves!$J104</f>
        <v>-0.25</v>
      </c>
      <c r="AQ98" s="40">
        <f t="shared" si="14"/>
        <v>3.7545000000000002</v>
      </c>
      <c r="AR98" s="40">
        <f>[4]Curves!$K104</f>
        <v>1.04</v>
      </c>
      <c r="AS98" s="40">
        <f t="shared" si="15"/>
        <v>5.0445000000000002</v>
      </c>
      <c r="AT98" s="40">
        <f>[4]Curves!$G104</f>
        <v>0.13500000000000001</v>
      </c>
      <c r="AU98" s="40">
        <f t="shared" si="16"/>
        <v>4.1395</v>
      </c>
    </row>
    <row r="99" spans="1:47" x14ac:dyDescent="0.25">
      <c r="A99" s="50">
        <f>[5]Tregion!$A99</f>
        <v>39083</v>
      </c>
      <c r="B99" s="57">
        <f>[5]Tregion!$C99</f>
        <v>37</v>
      </c>
      <c r="C99" s="58">
        <f>[6]Tregion!$C99</f>
        <v>44.4</v>
      </c>
      <c r="D99" s="57">
        <f>[7]Tregion!$C99</f>
        <v>42.74</v>
      </c>
      <c r="E99" s="58">
        <f>[8]Tregion!$C99</f>
        <v>43.68</v>
      </c>
      <c r="F99" s="57">
        <f>[9]Tregion!$C99</f>
        <v>41.1</v>
      </c>
      <c r="G99" s="58">
        <f>[10]Tbasis!$D98</f>
        <v>39.450000000000003</v>
      </c>
      <c r="H99" s="57"/>
      <c r="I99" s="58">
        <f>[11]Tregion!$C99</f>
        <v>41.14</v>
      </c>
      <c r="J99" s="57"/>
      <c r="K99" s="58"/>
      <c r="L99" s="57"/>
      <c r="M99" s="58"/>
      <c r="N99" s="57"/>
      <c r="O99" s="58"/>
      <c r="Q99" s="57"/>
      <c r="R99" s="58">
        <f>[12]Tregion!$C99</f>
        <v>49.54065183905211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3.9874999999999998</v>
      </c>
      <c r="AN99" s="40">
        <f t="shared" si="19"/>
        <v>0.54</v>
      </c>
      <c r="AO99" s="40">
        <f t="shared" si="13"/>
        <v>4.5274999999999999</v>
      </c>
      <c r="AP99" s="40">
        <f>[4]Curves!$J105</f>
        <v>-0.25</v>
      </c>
      <c r="AQ99" s="40">
        <f t="shared" si="14"/>
        <v>3.7374999999999998</v>
      </c>
      <c r="AR99" s="40">
        <f>[4]Curves!$K105</f>
        <v>0.54</v>
      </c>
      <c r="AS99" s="40">
        <f t="shared" si="15"/>
        <v>4.5274999999999999</v>
      </c>
      <c r="AT99" s="40">
        <f>[4]Curves!$G105</f>
        <v>0.13500000000000001</v>
      </c>
      <c r="AU99" s="40">
        <f t="shared" si="16"/>
        <v>4.1224999999999996</v>
      </c>
    </row>
    <row r="100" spans="1:47" x14ac:dyDescent="0.25">
      <c r="A100" s="50">
        <f>[5]Tregion!$A100</f>
        <v>39114</v>
      </c>
      <c r="B100" s="57">
        <f>[5]Tregion!$C100</f>
        <v>37</v>
      </c>
      <c r="C100" s="58">
        <f>[6]Tregion!$C100</f>
        <v>43.34</v>
      </c>
      <c r="D100" s="57">
        <f>[7]Tregion!$C100</f>
        <v>41.53</v>
      </c>
      <c r="E100" s="58">
        <f>[8]Tregion!$C100</f>
        <v>41.6</v>
      </c>
      <c r="F100" s="57">
        <f>[9]Tregion!$C100</f>
        <v>39.53</v>
      </c>
      <c r="G100" s="58">
        <f>[10]Tbasis!$D99</f>
        <v>39.450000000000003</v>
      </c>
      <c r="H100" s="57"/>
      <c r="I100" s="58">
        <f>[11]Tregion!$C100</f>
        <v>39.57</v>
      </c>
      <c r="J100" s="57"/>
      <c r="K100" s="58"/>
      <c r="L100" s="57"/>
      <c r="M100" s="58"/>
      <c r="N100" s="57"/>
      <c r="O100" s="58"/>
      <c r="Q100" s="57"/>
      <c r="R100" s="58">
        <f>[12]Tregion!$C100</f>
        <v>48.432400389594022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4.0005000000000006</v>
      </c>
      <c r="AN100" s="40">
        <f t="shared" si="19"/>
        <v>0.36</v>
      </c>
      <c r="AO100" s="40">
        <f t="shared" si="13"/>
        <v>4.3605000000000009</v>
      </c>
      <c r="AP100" s="40">
        <f>[4]Curves!$J106</f>
        <v>-0.25</v>
      </c>
      <c r="AQ100" s="40">
        <f t="shared" si="14"/>
        <v>3.7505000000000006</v>
      </c>
      <c r="AR100" s="40">
        <f>[4]Curves!$K106</f>
        <v>0.36</v>
      </c>
      <c r="AS100" s="40">
        <f t="shared" si="15"/>
        <v>4.3605000000000009</v>
      </c>
      <c r="AT100" s="40">
        <f>[4]Curves!$G106</f>
        <v>0.13500000000000001</v>
      </c>
      <c r="AU100" s="40">
        <f t="shared" si="16"/>
        <v>4.1355000000000004</v>
      </c>
    </row>
    <row r="101" spans="1:47" x14ac:dyDescent="0.25">
      <c r="A101" s="50">
        <f>[5]Tregion!$A101</f>
        <v>39142</v>
      </c>
      <c r="B101" s="57">
        <f>[5]Tregion!$C101</f>
        <v>37</v>
      </c>
      <c r="C101" s="58">
        <f>[6]Tregion!$C101</f>
        <v>42.58</v>
      </c>
      <c r="D101" s="57">
        <f>[7]Tregion!$C101</f>
        <v>40.32</v>
      </c>
      <c r="E101" s="58">
        <f>[8]Tregion!$C101</f>
        <v>39.51</v>
      </c>
      <c r="F101" s="57">
        <f>[9]Tregion!$C101</f>
        <v>38.74</v>
      </c>
      <c r="G101" s="58">
        <f>[10]Tbasis!$D100</f>
        <v>39.450000000000003</v>
      </c>
      <c r="H101" s="57"/>
      <c r="I101" s="58">
        <f>[11]Tregion!$C101</f>
        <v>38.78</v>
      </c>
      <c r="J101" s="57"/>
      <c r="K101" s="58"/>
      <c r="L101" s="57"/>
      <c r="M101" s="58"/>
      <c r="N101" s="57"/>
      <c r="O101" s="58"/>
      <c r="Q101" s="57"/>
      <c r="R101" s="58">
        <f>[12]Tregion!$C101</f>
        <v>46.654472374195585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4.1555</v>
      </c>
      <c r="AN101" s="40">
        <f t="shared" si="19"/>
        <v>0.32500000000000001</v>
      </c>
      <c r="AO101" s="40">
        <f t="shared" si="13"/>
        <v>4.4805000000000001</v>
      </c>
      <c r="AP101" s="40">
        <f>[4]Curves!$J107</f>
        <v>0.248</v>
      </c>
      <c r="AQ101" s="40">
        <f t="shared" si="14"/>
        <v>4.4035000000000002</v>
      </c>
      <c r="AR101" s="40">
        <f>[4]Curves!$K107</f>
        <v>0.32500000000000001</v>
      </c>
      <c r="AS101" s="40">
        <f t="shared" si="15"/>
        <v>4.4805000000000001</v>
      </c>
      <c r="AT101" s="40">
        <f>[4]Curves!$G107</f>
        <v>0</v>
      </c>
      <c r="AU101" s="40">
        <f t="shared" si="16"/>
        <v>4.1555</v>
      </c>
    </row>
    <row r="102" spans="1:47" x14ac:dyDescent="0.25">
      <c r="A102" s="50">
        <f>[5]Tregion!$A102</f>
        <v>39173</v>
      </c>
      <c r="B102" s="57">
        <f>[5]Tregion!$C102</f>
        <v>35.58</v>
      </c>
      <c r="C102" s="58">
        <f>[6]Tregion!$C102</f>
        <v>40.75</v>
      </c>
      <c r="D102" s="57">
        <f>[7]Tregion!$C102</f>
        <v>37.28</v>
      </c>
      <c r="E102" s="58">
        <f>[8]Tregion!$C102</f>
        <v>37.43</v>
      </c>
      <c r="F102" s="57">
        <f>[9]Tregion!$C102</f>
        <v>39.76</v>
      </c>
      <c r="G102" s="58">
        <f>[10]Tbasis!$D101</f>
        <v>38.04</v>
      </c>
      <c r="H102" s="57"/>
      <c r="I102" s="58">
        <f>[11]Tregion!$C102</f>
        <v>37.47</v>
      </c>
      <c r="J102" s="57"/>
      <c r="K102" s="58"/>
      <c r="L102" s="57"/>
      <c r="M102" s="58"/>
      <c r="N102" s="57"/>
      <c r="O102" s="58"/>
      <c r="Q102" s="57"/>
      <c r="R102" s="58">
        <f>[12]Tregion!$C102</f>
        <v>43.890884376371403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4.3155000000000001</v>
      </c>
      <c r="AN102" s="40">
        <f t="shared" si="19"/>
        <v>0.33500000000000002</v>
      </c>
      <c r="AO102" s="40">
        <f t="shared" si="13"/>
        <v>4.6505000000000001</v>
      </c>
      <c r="AP102" s="40">
        <f>[4]Curves!$J108</f>
        <v>0.308</v>
      </c>
      <c r="AQ102" s="40">
        <f t="shared" si="14"/>
        <v>4.6234999999999999</v>
      </c>
      <c r="AR102" s="40">
        <f>[4]Curves!$K108</f>
        <v>0.33500000000000002</v>
      </c>
      <c r="AS102" s="40">
        <f t="shared" si="15"/>
        <v>4.6505000000000001</v>
      </c>
      <c r="AT102" s="40">
        <f>[4]Curves!$G108</f>
        <v>0</v>
      </c>
      <c r="AU102" s="40">
        <f t="shared" si="16"/>
        <v>4.3155000000000001</v>
      </c>
    </row>
    <row r="103" spans="1:47" x14ac:dyDescent="0.25">
      <c r="A103" s="50">
        <f>[5]Tregion!$A103</f>
        <v>39203</v>
      </c>
      <c r="B103" s="57">
        <f>[5]Tregion!$C103</f>
        <v>36.520000000000003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37.93</v>
      </c>
      <c r="F103" s="57">
        <f>[9]Tregion!$C103</f>
        <v>40.51</v>
      </c>
      <c r="G103" s="58">
        <f>[10]Tbasis!$D102</f>
        <v>38.97</v>
      </c>
      <c r="H103" s="57"/>
      <c r="I103" s="58">
        <f>[11]Tregion!$C103</f>
        <v>37.97</v>
      </c>
      <c r="J103" s="57"/>
      <c r="K103" s="58"/>
      <c r="L103" s="57"/>
      <c r="M103" s="58"/>
      <c r="N103" s="57"/>
      <c r="O103" s="58"/>
      <c r="Q103" s="57"/>
      <c r="R103" s="58">
        <f>[12]Tregion!$C103</f>
        <v>43.93930731228032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4.3605</v>
      </c>
      <c r="AN103" s="40">
        <f>AR103+0.1</f>
        <v>0.44999999999999996</v>
      </c>
      <c r="AO103" s="40">
        <f t="shared" ref="AO103:AO128" si="20">AM103+AN103</f>
        <v>4.8105000000000002</v>
      </c>
      <c r="AP103" s="40">
        <f>[4]Curves!$J109</f>
        <v>0.378</v>
      </c>
      <c r="AQ103" s="40">
        <f t="shared" ref="AQ103:AQ128" si="21">AM103+AP103</f>
        <v>4.7385000000000002</v>
      </c>
      <c r="AR103" s="40">
        <f>[4]Curves!$K109</f>
        <v>0.35</v>
      </c>
      <c r="AS103" s="40">
        <f t="shared" ref="AS103:AS128" si="22">AM103+AR103</f>
        <v>4.7104999999999997</v>
      </c>
      <c r="AT103" s="40">
        <f>[4]Curves!$G109</f>
        <v>0</v>
      </c>
      <c r="AU103" s="40">
        <f t="shared" ref="AU103:AU128" si="23">AM103+AT103</f>
        <v>4.3605</v>
      </c>
    </row>
    <row r="104" spans="1:47" x14ac:dyDescent="0.25">
      <c r="A104" s="50">
        <f>[5]Tregion!$A104</f>
        <v>39234</v>
      </c>
      <c r="B104" s="57">
        <f>[5]Tregion!$C104</f>
        <v>42.68</v>
      </c>
      <c r="C104" s="58">
        <f>[6]Tregion!$C104</f>
        <v>39.69</v>
      </c>
      <c r="D104" s="57">
        <f>[7]Tregion!$C104</f>
        <v>36.07</v>
      </c>
      <c r="E104" s="58">
        <f>[8]Tregion!$C104</f>
        <v>43.08</v>
      </c>
      <c r="F104" s="57">
        <f>[9]Tregion!$C104</f>
        <v>46.69</v>
      </c>
      <c r="G104" s="58">
        <f>[10]Tbasis!$D103</f>
        <v>46.52</v>
      </c>
      <c r="H104" s="57"/>
      <c r="I104" s="58">
        <f>[11]Tregion!$C104</f>
        <v>43.12</v>
      </c>
      <c r="J104" s="57"/>
      <c r="K104" s="58"/>
      <c r="L104" s="57"/>
      <c r="M104" s="58"/>
      <c r="N104" s="57"/>
      <c r="O104" s="58"/>
      <c r="Q104" s="57"/>
      <c r="R104" s="58">
        <f>[12]Tregion!$C104</f>
        <v>44.460363731968563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4.2765000000000004</v>
      </c>
      <c r="AN104" s="40">
        <f>AR104+0.1</f>
        <v>0.44999999999999996</v>
      </c>
      <c r="AO104" s="40">
        <f t="shared" si="20"/>
        <v>4.7265000000000006</v>
      </c>
      <c r="AP104" s="40">
        <f>[4]Curves!$J110</f>
        <v>0.248</v>
      </c>
      <c r="AQ104" s="40">
        <f t="shared" si="21"/>
        <v>4.5245000000000006</v>
      </c>
      <c r="AR104" s="40">
        <f>[4]Curves!$K110</f>
        <v>0.35</v>
      </c>
      <c r="AS104" s="40">
        <f t="shared" si="22"/>
        <v>4.6265000000000001</v>
      </c>
      <c r="AT104" s="40">
        <f>[4]Curves!$G110</f>
        <v>0</v>
      </c>
      <c r="AU104" s="40">
        <f t="shared" si="23"/>
        <v>4.2765000000000004</v>
      </c>
    </row>
    <row r="105" spans="1:47" x14ac:dyDescent="0.25">
      <c r="A105" s="50">
        <f>[5]Tregion!$A105</f>
        <v>39264</v>
      </c>
      <c r="B105" s="57">
        <f>[5]Tregion!$C105</f>
        <v>54.04</v>
      </c>
      <c r="C105" s="58">
        <f>[6]Tregion!$C105</f>
        <v>49.96</v>
      </c>
      <c r="D105" s="57">
        <f>[7]Tregion!$C105</f>
        <v>45.8</v>
      </c>
      <c r="E105" s="58">
        <f>[8]Tregion!$C105</f>
        <v>53.89</v>
      </c>
      <c r="F105" s="57">
        <f>[9]Tregion!$C105</f>
        <v>59.56</v>
      </c>
      <c r="G105" s="58">
        <f>[10]Tbasis!$D104</f>
        <v>58.68</v>
      </c>
      <c r="H105" s="57"/>
      <c r="I105" s="58">
        <f>[11]Tregion!$C105</f>
        <v>53.94</v>
      </c>
      <c r="J105" s="57"/>
      <c r="K105" s="58"/>
      <c r="L105" s="57"/>
      <c r="M105" s="58"/>
      <c r="N105" s="57"/>
      <c r="O105" s="58"/>
      <c r="Q105" s="57"/>
      <c r="R105" s="58">
        <f>[12]Tregion!$C105</f>
        <v>45.007600569297004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4.1415000000000006</v>
      </c>
      <c r="AN105" s="40">
        <f>AR105+0.1</f>
        <v>0.41500000000000004</v>
      </c>
      <c r="AO105" s="40">
        <f t="shared" si="20"/>
        <v>4.5565000000000007</v>
      </c>
      <c r="AP105" s="40">
        <f>[4]Curves!$J111</f>
        <v>6.8000000000000005E-2</v>
      </c>
      <c r="AQ105" s="40">
        <f t="shared" si="21"/>
        <v>4.2095000000000002</v>
      </c>
      <c r="AR105" s="40">
        <f>[4]Curves!$K111</f>
        <v>0.315</v>
      </c>
      <c r="AS105" s="40">
        <f t="shared" si="22"/>
        <v>4.456500000000001</v>
      </c>
      <c r="AT105" s="40">
        <f>[4]Curves!$G111</f>
        <v>0</v>
      </c>
      <c r="AU105" s="40">
        <f t="shared" si="23"/>
        <v>4.1415000000000006</v>
      </c>
    </row>
    <row r="106" spans="1:47" x14ac:dyDescent="0.25">
      <c r="A106" s="50">
        <f>[5]Tregion!$A106</f>
        <v>39295</v>
      </c>
      <c r="B106" s="57">
        <f>[5]Tregion!$C106</f>
        <v>63.51</v>
      </c>
      <c r="C106" s="58">
        <f>[6]Tregion!$C106</f>
        <v>54.26</v>
      </c>
      <c r="D106" s="57">
        <f>[7]Tregion!$C106</f>
        <v>50.67</v>
      </c>
      <c r="E106" s="58">
        <f>[8]Tregion!$C106</f>
        <v>62.63</v>
      </c>
      <c r="F106" s="57">
        <f>[9]Tregion!$C106</f>
        <v>65.47</v>
      </c>
      <c r="G106" s="58">
        <f>[10]Tbasis!$D105</f>
        <v>69.25</v>
      </c>
      <c r="H106" s="57"/>
      <c r="I106" s="58">
        <f>[11]Tregion!$C106</f>
        <v>62.69</v>
      </c>
      <c r="J106" s="57"/>
      <c r="K106" s="58"/>
      <c r="L106" s="57"/>
      <c r="M106" s="58"/>
      <c r="N106" s="57"/>
      <c r="O106" s="58"/>
      <c r="Q106" s="57"/>
      <c r="R106" s="58">
        <f>[12]Tregion!$C106</f>
        <v>45.488770796962264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3.9815</v>
      </c>
      <c r="AN106" s="40">
        <f>AR106+0.1</f>
        <v>0.45999999999999996</v>
      </c>
      <c r="AO106" s="40">
        <f t="shared" si="20"/>
        <v>4.4414999999999996</v>
      </c>
      <c r="AP106" s="40">
        <f>[4]Curves!$J112</f>
        <v>-0.25</v>
      </c>
      <c r="AQ106" s="40">
        <f t="shared" si="21"/>
        <v>3.7315</v>
      </c>
      <c r="AR106" s="40">
        <f>[4]Curves!$K112</f>
        <v>0.36</v>
      </c>
      <c r="AS106" s="40">
        <f t="shared" si="22"/>
        <v>4.3414999999999999</v>
      </c>
      <c r="AT106" s="40">
        <f>[4]Curves!$G112</f>
        <v>0</v>
      </c>
      <c r="AU106" s="40">
        <f t="shared" si="23"/>
        <v>3.9815</v>
      </c>
    </row>
    <row r="107" spans="1:47" x14ac:dyDescent="0.25">
      <c r="A107" s="50">
        <f>[5]Tregion!$A107</f>
        <v>39326</v>
      </c>
      <c r="B107" s="57">
        <f>[5]Tregion!$C107</f>
        <v>50.73</v>
      </c>
      <c r="C107" s="58">
        <f>[6]Tregion!$C107</f>
        <v>47.52</v>
      </c>
      <c r="D107" s="57">
        <f>[7]Tregion!$C107</f>
        <v>43.99</v>
      </c>
      <c r="E107" s="58">
        <f>[8]Tregion!$C107</f>
        <v>57.46</v>
      </c>
      <c r="F107" s="57">
        <f>[9]Tregion!$C107</f>
        <v>52.05</v>
      </c>
      <c r="G107" s="58">
        <f>[10]Tbasis!$D106</f>
        <v>55.37</v>
      </c>
      <c r="H107" s="57"/>
      <c r="I107" s="58">
        <f>[11]Tregion!$C107</f>
        <v>52.1</v>
      </c>
      <c r="J107" s="57"/>
      <c r="K107" s="58"/>
      <c r="L107" s="57"/>
      <c r="M107" s="58"/>
      <c r="N107" s="57"/>
      <c r="O107" s="58"/>
      <c r="Q107" s="57"/>
      <c r="R107" s="58">
        <f>[12]Tregion!$C107</f>
        <v>45.260552948407295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3.9855</v>
      </c>
      <c r="AN107" s="40">
        <f>AR107+0.1</f>
        <v>0.56000000000000005</v>
      </c>
      <c r="AO107" s="40">
        <f t="shared" si="20"/>
        <v>4.5455000000000005</v>
      </c>
      <c r="AP107" s="40">
        <f>[4]Curves!$J113</f>
        <v>-0.25</v>
      </c>
      <c r="AQ107" s="40">
        <f t="shared" si="21"/>
        <v>3.7355</v>
      </c>
      <c r="AR107" s="40">
        <f>[4]Curves!$K113</f>
        <v>0.46</v>
      </c>
      <c r="AS107" s="40">
        <f t="shared" si="22"/>
        <v>4.4455</v>
      </c>
      <c r="AT107" s="40">
        <f>[4]Curves!$G113</f>
        <v>0</v>
      </c>
      <c r="AU107" s="40">
        <f t="shared" si="23"/>
        <v>3.9855</v>
      </c>
    </row>
    <row r="108" spans="1:47" x14ac:dyDescent="0.25">
      <c r="A108" s="50">
        <f>[5]Tregion!$A108</f>
        <v>39356</v>
      </c>
      <c r="B108" s="57">
        <f>[5]Tregion!$C108</f>
        <v>38.42</v>
      </c>
      <c r="C108" s="58">
        <f>[6]Tregion!$C108</f>
        <v>44.93</v>
      </c>
      <c r="D108" s="57">
        <f>[7]Tregion!$C108</f>
        <v>42.47</v>
      </c>
      <c r="E108" s="58">
        <f>[8]Tregion!$C108</f>
        <v>40.44</v>
      </c>
      <c r="F108" s="57">
        <f>[9]Tregion!$C108</f>
        <v>40.18</v>
      </c>
      <c r="G108" s="58">
        <f>[10]Tbasis!$D107</f>
        <v>41</v>
      </c>
      <c r="H108" s="57"/>
      <c r="I108" s="58">
        <f>[11]Tregion!$C108</f>
        <v>40.22</v>
      </c>
      <c r="J108" s="57"/>
      <c r="K108" s="58"/>
      <c r="L108" s="57"/>
      <c r="M108" s="58"/>
      <c r="N108" s="57"/>
      <c r="O108" s="58"/>
      <c r="Q108" s="57"/>
      <c r="R108" s="58">
        <f>[12]Tregion!$C108</f>
        <v>45.426339526363229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4.0255000000000001</v>
      </c>
      <c r="AN108" s="40">
        <f t="shared" ref="AN108:AN114" si="24">AR108</f>
        <v>0.77</v>
      </c>
      <c r="AO108" s="40">
        <f t="shared" si="20"/>
        <v>4.7955000000000005</v>
      </c>
      <c r="AP108" s="40">
        <f>[4]Curves!$J114</f>
        <v>-0.25</v>
      </c>
      <c r="AQ108" s="40">
        <f t="shared" si="21"/>
        <v>3.7755000000000001</v>
      </c>
      <c r="AR108" s="40">
        <f>[4]Curves!$K114</f>
        <v>0.77</v>
      </c>
      <c r="AS108" s="40">
        <f t="shared" si="22"/>
        <v>4.7955000000000005</v>
      </c>
      <c r="AT108" s="40">
        <f>[4]Curves!$G114</f>
        <v>0</v>
      </c>
      <c r="AU108" s="40">
        <f t="shared" si="23"/>
        <v>4.0255000000000001</v>
      </c>
    </row>
    <row r="109" spans="1:47" x14ac:dyDescent="0.25">
      <c r="A109" s="50">
        <f>[5]Tregion!$A109</f>
        <v>39387</v>
      </c>
      <c r="B109" s="57">
        <f>[5]Tregion!$C109</f>
        <v>37.47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42.48</v>
      </c>
      <c r="F109" s="57">
        <f>[9]Tregion!$C109</f>
        <v>39.9</v>
      </c>
      <c r="G109" s="58">
        <f>[10]Tbasis!$D108</f>
        <v>39.78</v>
      </c>
      <c r="H109" s="57"/>
      <c r="I109" s="58">
        <f>[11]Tregion!$C109</f>
        <v>39.94</v>
      </c>
      <c r="J109" s="57"/>
      <c r="K109" s="58"/>
      <c r="L109" s="57"/>
      <c r="M109" s="58"/>
      <c r="N109" s="57"/>
      <c r="O109" s="58"/>
      <c r="Q109" s="57"/>
      <c r="R109" s="58">
        <f>[12]Tregion!$C109</f>
        <v>47.981336049916294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4.0674999999999999</v>
      </c>
      <c r="AN109" s="40">
        <f t="shared" si="24"/>
        <v>1.04</v>
      </c>
      <c r="AO109" s="40">
        <f t="shared" si="20"/>
        <v>5.1074999999999999</v>
      </c>
      <c r="AP109" s="40">
        <f>[4]Curves!$J115</f>
        <v>-0.25</v>
      </c>
      <c r="AQ109" s="40">
        <f t="shared" si="21"/>
        <v>3.8174999999999999</v>
      </c>
      <c r="AR109" s="40">
        <f>[4]Curves!$K115</f>
        <v>1.04</v>
      </c>
      <c r="AS109" s="40">
        <f t="shared" si="22"/>
        <v>5.1074999999999999</v>
      </c>
      <c r="AT109" s="40">
        <f>[4]Curves!$G115</f>
        <v>0</v>
      </c>
      <c r="AU109" s="40">
        <f t="shared" si="23"/>
        <v>4.0674999999999999</v>
      </c>
    </row>
    <row r="110" spans="1:47" x14ac:dyDescent="0.25">
      <c r="A110" s="50">
        <f>[5]Tregion!$A110</f>
        <v>39417</v>
      </c>
      <c r="B110" s="57">
        <f>[5]Tregion!$C110</f>
        <v>37</v>
      </c>
      <c r="C110" s="58">
        <f>[6]Tregion!$C110</f>
        <v>43.41</v>
      </c>
      <c r="D110" s="57">
        <f>[7]Tregion!$C110</f>
        <v>41.57</v>
      </c>
      <c r="E110" s="58">
        <f>[8]Tregion!$C110</f>
        <v>44.52</v>
      </c>
      <c r="F110" s="57">
        <f>[9]Tregion!$C110</f>
        <v>41.18</v>
      </c>
      <c r="G110" s="58">
        <f>[10]Tbasis!$D109</f>
        <v>39.17</v>
      </c>
      <c r="H110" s="57"/>
      <c r="I110" s="58">
        <f>[11]Tregion!$C110</f>
        <v>41.21</v>
      </c>
      <c r="J110" s="57"/>
      <c r="K110" s="58"/>
      <c r="L110" s="57"/>
      <c r="M110" s="58"/>
      <c r="N110" s="57"/>
      <c r="O110" s="58"/>
      <c r="Q110" s="57"/>
      <c r="R110" s="58">
        <f>[12]Tregion!$C110</f>
        <v>50.076308831682461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4.1044999999999998</v>
      </c>
      <c r="AN110" s="40">
        <f t="shared" si="24"/>
        <v>1.04</v>
      </c>
      <c r="AO110" s="40">
        <f t="shared" si="20"/>
        <v>5.1444999999999999</v>
      </c>
      <c r="AP110" s="40">
        <f>[4]Curves!$J116</f>
        <v>-0.25</v>
      </c>
      <c r="AQ110" s="40">
        <f t="shared" si="21"/>
        <v>3.8544999999999998</v>
      </c>
      <c r="AR110" s="40">
        <f>[4]Curves!$K116</f>
        <v>1.04</v>
      </c>
      <c r="AS110" s="40">
        <f t="shared" si="22"/>
        <v>5.1444999999999999</v>
      </c>
      <c r="AT110" s="40">
        <f>[4]Curves!$G116</f>
        <v>0</v>
      </c>
      <c r="AU110" s="40">
        <f t="shared" si="23"/>
        <v>4.1044999999999998</v>
      </c>
    </row>
    <row r="111" spans="1:47" x14ac:dyDescent="0.25">
      <c r="A111" s="50">
        <f>[5]Tregion!$A111</f>
        <v>39448</v>
      </c>
      <c r="B111" s="57">
        <f>[5]Tregion!$C111</f>
        <v>37.26</v>
      </c>
      <c r="C111" s="58">
        <f>[6]Tregion!$C111</f>
        <v>45.14</v>
      </c>
      <c r="D111" s="57">
        <f>[7]Tregion!$C111</f>
        <v>43.16</v>
      </c>
      <c r="E111" s="58">
        <f>[8]Tregion!$C111</f>
        <v>43.94</v>
      </c>
      <c r="F111" s="57">
        <f>[9]Tregion!$C111</f>
        <v>41.34</v>
      </c>
      <c r="G111" s="58">
        <f>[10]Tbasis!$D110</f>
        <v>39.72</v>
      </c>
      <c r="H111" s="57"/>
      <c r="I111" s="58">
        <f>[11]Tregion!$C111</f>
        <v>41.39</v>
      </c>
      <c r="J111" s="57"/>
      <c r="K111" s="58"/>
      <c r="L111" s="57"/>
      <c r="M111" s="58"/>
      <c r="N111" s="57"/>
      <c r="O111" s="58"/>
      <c r="Q111" s="57"/>
      <c r="R111" s="58">
        <f>[12]Tregion!$C111</f>
        <v>50.66092313513726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4.0875000000000004</v>
      </c>
      <c r="AN111" s="40">
        <f t="shared" si="24"/>
        <v>0.54</v>
      </c>
      <c r="AO111" s="40">
        <f t="shared" si="20"/>
        <v>4.6275000000000004</v>
      </c>
      <c r="AP111" s="40">
        <f>[4]Curves!$J117</f>
        <v>-0.25</v>
      </c>
      <c r="AQ111" s="40">
        <f t="shared" si="21"/>
        <v>3.8375000000000004</v>
      </c>
      <c r="AR111" s="40">
        <f>[4]Curves!$K117</f>
        <v>0.54</v>
      </c>
      <c r="AS111" s="40">
        <f t="shared" si="22"/>
        <v>4.6275000000000004</v>
      </c>
      <c r="AT111" s="40">
        <f>[4]Curves!$G117</f>
        <v>0</v>
      </c>
      <c r="AU111" s="40">
        <f t="shared" si="23"/>
        <v>4.0875000000000004</v>
      </c>
    </row>
    <row r="112" spans="1:47" x14ac:dyDescent="0.25">
      <c r="A112" s="50">
        <f>[5]Tregion!$A112</f>
        <v>39479</v>
      </c>
      <c r="B112" s="57">
        <f>[5]Tregion!$C112</f>
        <v>37.26</v>
      </c>
      <c r="C112" s="58">
        <f>[6]Tregion!$C112</f>
        <v>44.14</v>
      </c>
      <c r="D112" s="57">
        <f>[7]Tregion!$C112</f>
        <v>42.03</v>
      </c>
      <c r="E112" s="58">
        <f>[8]Tregion!$C112</f>
        <v>41.84</v>
      </c>
      <c r="F112" s="57">
        <f>[9]Tregion!$C112</f>
        <v>39.76</v>
      </c>
      <c r="G112" s="58">
        <f>[10]Tbasis!$D111</f>
        <v>39.72</v>
      </c>
      <c r="H112" s="57"/>
      <c r="I112" s="58">
        <f>[11]Tregion!$C112</f>
        <v>39.81</v>
      </c>
      <c r="J112" s="57"/>
      <c r="K112" s="58"/>
      <c r="L112" s="57"/>
      <c r="M112" s="58"/>
      <c r="N112" s="57"/>
      <c r="O112" s="58"/>
      <c r="Q112" s="57"/>
      <c r="R112" s="58">
        <f>[12]Tregion!$C112</f>
        <v>49.552157929465274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4.1005000000000003</v>
      </c>
      <c r="AN112" s="40">
        <f t="shared" si="24"/>
        <v>0.36</v>
      </c>
      <c r="AO112" s="40">
        <f t="shared" si="20"/>
        <v>4.4605000000000006</v>
      </c>
      <c r="AP112" s="40">
        <f>[4]Curves!$J118</f>
        <v>-0.25</v>
      </c>
      <c r="AQ112" s="40">
        <f t="shared" si="21"/>
        <v>3.8505000000000003</v>
      </c>
      <c r="AR112" s="40">
        <f>[4]Curves!$K118</f>
        <v>0.36</v>
      </c>
      <c r="AS112" s="40">
        <f t="shared" si="22"/>
        <v>4.4605000000000006</v>
      </c>
      <c r="AT112" s="40">
        <f>[4]Curves!$G118</f>
        <v>0</v>
      </c>
      <c r="AU112" s="40">
        <f t="shared" si="23"/>
        <v>4.1005000000000003</v>
      </c>
    </row>
    <row r="113" spans="1:47" x14ac:dyDescent="0.25">
      <c r="A113" s="50">
        <f>[5]Tregion!$A113</f>
        <v>39508</v>
      </c>
      <c r="B113" s="57">
        <f>[5]Tregion!$C113</f>
        <v>37.26</v>
      </c>
      <c r="C113" s="58">
        <f>[6]Tregion!$C113</f>
        <v>43.44</v>
      </c>
      <c r="D113" s="57">
        <f>[7]Tregion!$C113</f>
        <v>40.9</v>
      </c>
      <c r="E113" s="58">
        <f>[8]Tregion!$C113</f>
        <v>39.74</v>
      </c>
      <c r="F113" s="57">
        <f>[9]Tregion!$C113</f>
        <v>38.96</v>
      </c>
      <c r="G113" s="58">
        <f>[10]Tbasis!$D112</f>
        <v>39.72</v>
      </c>
      <c r="H113" s="57"/>
      <c r="I113" s="58">
        <f>[11]Tregion!$C113</f>
        <v>39.01</v>
      </c>
      <c r="J113" s="57"/>
      <c r="K113" s="58"/>
      <c r="L113" s="57"/>
      <c r="M113" s="58"/>
      <c r="N113" s="57"/>
      <c r="O113" s="58"/>
      <c r="Q113" s="57"/>
      <c r="R113" s="58">
        <f>[12]Tregion!$C113</f>
        <v>47.774644344545067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4.2555000000000005</v>
      </c>
      <c r="AN113" s="40">
        <f t="shared" si="24"/>
        <v>0.32500000000000001</v>
      </c>
      <c r="AO113" s="40">
        <f t="shared" si="20"/>
        <v>4.5805000000000007</v>
      </c>
      <c r="AP113" s="40">
        <f>[4]Curves!$J119</f>
        <v>0.248</v>
      </c>
      <c r="AQ113" s="40">
        <f t="shared" si="21"/>
        <v>4.5035000000000007</v>
      </c>
      <c r="AR113" s="40">
        <f>[4]Curves!$K119</f>
        <v>0.32500000000000001</v>
      </c>
      <c r="AS113" s="40">
        <f t="shared" si="22"/>
        <v>4.5805000000000007</v>
      </c>
      <c r="AT113" s="40">
        <f>[4]Curves!$G119</f>
        <v>0</v>
      </c>
      <c r="AU113" s="40">
        <f t="shared" si="23"/>
        <v>4.2555000000000005</v>
      </c>
    </row>
    <row r="114" spans="1:47" x14ac:dyDescent="0.25">
      <c r="A114" s="50">
        <f>[5]Tregion!$A114</f>
        <v>39539</v>
      </c>
      <c r="B114" s="57">
        <f>[5]Tregion!$C114</f>
        <v>35.83</v>
      </c>
      <c r="C114" s="58">
        <f>[6]Tregion!$C114</f>
        <v>41.72</v>
      </c>
      <c r="D114" s="57">
        <f>[7]Tregion!$C114</f>
        <v>38.07</v>
      </c>
      <c r="E114" s="58">
        <f>[8]Tregion!$C114</f>
        <v>37.65</v>
      </c>
      <c r="F114" s="57">
        <f>[9]Tregion!$C114</f>
        <v>39.979999999999997</v>
      </c>
      <c r="G114" s="58">
        <f>[10]Tbasis!$D113</f>
        <v>38.299999999999997</v>
      </c>
      <c r="H114" s="57"/>
      <c r="I114" s="58">
        <f>[11]Tregion!$C114</f>
        <v>37.69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44.881721977209374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4.4155000000000006</v>
      </c>
      <c r="AN114" s="40">
        <f t="shared" si="24"/>
        <v>0.33500000000000002</v>
      </c>
      <c r="AO114" s="40">
        <f t="shared" si="20"/>
        <v>4.7505000000000006</v>
      </c>
      <c r="AP114" s="40">
        <f>[4]Curves!$J120</f>
        <v>0.308</v>
      </c>
      <c r="AQ114" s="40">
        <f t="shared" si="21"/>
        <v>4.7235000000000005</v>
      </c>
      <c r="AR114" s="40">
        <f>[4]Curves!$K120</f>
        <v>0.33500000000000002</v>
      </c>
      <c r="AS114" s="40">
        <f t="shared" si="22"/>
        <v>4.7505000000000006</v>
      </c>
      <c r="AT114" s="40">
        <f>[4]Curves!$G120</f>
        <v>0</v>
      </c>
      <c r="AU114" s="40">
        <f t="shared" si="23"/>
        <v>4.4155000000000006</v>
      </c>
    </row>
    <row r="115" spans="1:47" x14ac:dyDescent="0.25">
      <c r="A115" s="50">
        <f>[5]Tregion!$A115</f>
        <v>39569</v>
      </c>
      <c r="B115" s="57">
        <f>[5]Tregion!$C115</f>
        <v>36.78</v>
      </c>
      <c r="C115" s="58">
        <f>[6]Tregion!$C115</f>
        <v>39.729999999999997</v>
      </c>
      <c r="D115" s="57">
        <f>[7]Tregion!$C115</f>
        <v>36.1</v>
      </c>
      <c r="E115" s="58">
        <f>[8]Tregion!$C115</f>
        <v>38.15</v>
      </c>
      <c r="F115" s="57">
        <f>[9]Tregion!$C115</f>
        <v>40.74</v>
      </c>
      <c r="G115" s="58">
        <f>[10]Tbasis!$D114</f>
        <v>39.25</v>
      </c>
      <c r="H115" s="57"/>
      <c r="I115" s="58">
        <f>[11]Tregion!$C115</f>
        <v>38.19</v>
      </c>
      <c r="J115" s="57"/>
      <c r="K115" s="58"/>
      <c r="L115" s="57"/>
      <c r="M115" s="58"/>
      <c r="N115" s="57"/>
      <c r="O115" s="58"/>
      <c r="Q115" s="57"/>
      <c r="R115" s="58">
        <f>[12]Tregion!$C115</f>
        <v>44.928419662390887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4.4630000000000001</v>
      </c>
      <c r="AN115" s="40">
        <f>AR115+0.1</f>
        <v>0.44999999999999996</v>
      </c>
      <c r="AO115" s="40">
        <f t="shared" si="20"/>
        <v>4.9130000000000003</v>
      </c>
      <c r="AP115" s="40">
        <f>[4]Curves!$J121</f>
        <v>0.378</v>
      </c>
      <c r="AQ115" s="40">
        <f t="shared" si="21"/>
        <v>4.8410000000000002</v>
      </c>
      <c r="AR115" s="40">
        <f>[4]Curves!$K121</f>
        <v>0.35</v>
      </c>
      <c r="AS115" s="40">
        <f t="shared" si="22"/>
        <v>4.8129999999999997</v>
      </c>
      <c r="AT115" s="40">
        <f>[4]Curves!$G121</f>
        <v>0</v>
      </c>
      <c r="AU115" s="40">
        <f t="shared" si="23"/>
        <v>4.4630000000000001</v>
      </c>
    </row>
    <row r="116" spans="1:47" x14ac:dyDescent="0.25">
      <c r="A116" s="50">
        <f>[5]Tregion!$A116</f>
        <v>39600</v>
      </c>
      <c r="B116" s="57">
        <f>[5]Tregion!$C116</f>
        <v>42.98</v>
      </c>
      <c r="C116" s="58">
        <f>[6]Tregion!$C116</f>
        <v>40.74</v>
      </c>
      <c r="D116" s="57">
        <f>[7]Tregion!$C116</f>
        <v>36.950000000000003</v>
      </c>
      <c r="E116" s="58">
        <f>[8]Tregion!$C116</f>
        <v>43.32</v>
      </c>
      <c r="F116" s="57">
        <f>[9]Tregion!$C116</f>
        <v>46.95</v>
      </c>
      <c r="G116" s="58">
        <f>[10]Tbasis!$D115</f>
        <v>46.72</v>
      </c>
      <c r="H116" s="57"/>
      <c r="I116" s="58">
        <f>[11]Tregion!$C116</f>
        <v>43.37</v>
      </c>
      <c r="J116" s="57"/>
      <c r="K116" s="58"/>
      <c r="L116" s="57"/>
      <c r="M116" s="58"/>
      <c r="N116" s="57"/>
      <c r="O116" s="58"/>
      <c r="Q116" s="57"/>
      <c r="R116" s="58">
        <f>[12]Tregion!$C116</f>
        <v>45.447022055239174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4.3790000000000004</v>
      </c>
      <c r="AN116" s="40">
        <f>AR116+0.1</f>
        <v>0.44999999999999996</v>
      </c>
      <c r="AO116" s="40">
        <f t="shared" si="20"/>
        <v>4.8290000000000006</v>
      </c>
      <c r="AP116" s="40">
        <f>[4]Curves!$J122</f>
        <v>0.248</v>
      </c>
      <c r="AQ116" s="40">
        <f t="shared" si="21"/>
        <v>4.6270000000000007</v>
      </c>
      <c r="AR116" s="40">
        <f>[4]Curves!$K122</f>
        <v>0.35</v>
      </c>
      <c r="AS116" s="40">
        <f t="shared" si="22"/>
        <v>4.7290000000000001</v>
      </c>
      <c r="AT116" s="40">
        <f>[4]Curves!$G122</f>
        <v>0</v>
      </c>
      <c r="AU116" s="40">
        <f t="shared" si="23"/>
        <v>4.3790000000000004</v>
      </c>
    </row>
    <row r="117" spans="1:47" x14ac:dyDescent="0.25">
      <c r="A117" s="50">
        <f>[5]Tregion!$A117</f>
        <v>39630</v>
      </c>
      <c r="B117" s="57">
        <f>[5]Tregion!$C117</f>
        <v>54.43</v>
      </c>
      <c r="C117" s="58">
        <f>[6]Tregion!$C117</f>
        <v>50.35</v>
      </c>
      <c r="D117" s="57">
        <f>[7]Tregion!$C117</f>
        <v>46.01</v>
      </c>
      <c r="E117" s="58">
        <f>[8]Tregion!$C117</f>
        <v>54.18</v>
      </c>
      <c r="F117" s="57">
        <f>[9]Tregion!$C117</f>
        <v>59.89</v>
      </c>
      <c r="G117" s="58">
        <f>[10]Tbasis!$D116</f>
        <v>58.9</v>
      </c>
      <c r="H117" s="57"/>
      <c r="I117" s="58">
        <f>[11]Tregion!$C117</f>
        <v>54.25</v>
      </c>
      <c r="J117" s="57"/>
      <c r="K117" s="58"/>
      <c r="L117" s="57"/>
      <c r="M117" s="58"/>
      <c r="N117" s="57"/>
      <c r="O117" s="58"/>
      <c r="Q117" s="57"/>
      <c r="R117" s="58">
        <f>[12]Tregion!$C117</f>
        <v>45.991783670531241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4.2439999999999998</v>
      </c>
      <c r="AN117" s="40">
        <f>AR117+0.1</f>
        <v>0.41500000000000004</v>
      </c>
      <c r="AO117" s="40">
        <f t="shared" si="20"/>
        <v>4.6589999999999998</v>
      </c>
      <c r="AP117" s="40">
        <f>[4]Curves!$J123</f>
        <v>6.8000000000000005E-2</v>
      </c>
      <c r="AQ117" s="40">
        <f t="shared" si="21"/>
        <v>4.3119999999999994</v>
      </c>
      <c r="AR117" s="40">
        <f>[4]Curves!$K123</f>
        <v>0.315</v>
      </c>
      <c r="AS117" s="40">
        <f t="shared" si="22"/>
        <v>4.5590000000000002</v>
      </c>
      <c r="AT117" s="40">
        <f>[4]Curves!$G123</f>
        <v>0</v>
      </c>
      <c r="AU117" s="40">
        <f t="shared" si="23"/>
        <v>4.2439999999999998</v>
      </c>
    </row>
    <row r="118" spans="1:47" x14ac:dyDescent="0.25">
      <c r="A118" s="50">
        <f>[5]Tregion!$A118</f>
        <v>39661</v>
      </c>
      <c r="B118" s="57">
        <f>[5]Tregion!$C118</f>
        <v>63.96</v>
      </c>
      <c r="C118" s="58">
        <f>[6]Tregion!$C118</f>
        <v>54.38</v>
      </c>
      <c r="D118" s="57">
        <f>[7]Tregion!$C118</f>
        <v>50.54</v>
      </c>
      <c r="E118" s="58">
        <f>[8]Tregion!$C118</f>
        <v>62.97</v>
      </c>
      <c r="F118" s="57">
        <f>[9]Tregion!$C118</f>
        <v>65.819999999999993</v>
      </c>
      <c r="G118" s="58">
        <f>[10]Tbasis!$D117</f>
        <v>69.44</v>
      </c>
      <c r="H118" s="57"/>
      <c r="I118" s="58">
        <f>[11]Tregion!$C118</f>
        <v>63.04</v>
      </c>
      <c r="J118" s="57"/>
      <c r="K118" s="58"/>
      <c r="L118" s="57"/>
      <c r="M118" s="58"/>
      <c r="N118" s="57"/>
      <c r="O118" s="58"/>
      <c r="Q118" s="57"/>
      <c r="R118" s="58">
        <f>[12]Tregion!$C118</f>
        <v>46.470478594805513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4.0840000000000005</v>
      </c>
      <c r="AN118" s="40">
        <f>AR118+0.1</f>
        <v>0.45999999999999996</v>
      </c>
      <c r="AO118" s="40">
        <f t="shared" si="20"/>
        <v>4.5440000000000005</v>
      </c>
      <c r="AP118" s="40">
        <f>[4]Curves!$J124</f>
        <v>-0.25</v>
      </c>
      <c r="AQ118" s="40">
        <f t="shared" si="21"/>
        <v>3.8340000000000005</v>
      </c>
      <c r="AR118" s="40">
        <f>[4]Curves!$K124</f>
        <v>0.36</v>
      </c>
      <c r="AS118" s="40">
        <f t="shared" si="22"/>
        <v>4.4440000000000008</v>
      </c>
      <c r="AT118" s="40">
        <f>[4]Curves!$G124</f>
        <v>0</v>
      </c>
      <c r="AU118" s="40">
        <f t="shared" si="23"/>
        <v>4.0840000000000005</v>
      </c>
    </row>
    <row r="119" spans="1:47" x14ac:dyDescent="0.25">
      <c r="A119" s="50">
        <f>[5]Tregion!$A119</f>
        <v>39692</v>
      </c>
      <c r="B119" s="57">
        <f>[5]Tregion!$C119</f>
        <v>51.09</v>
      </c>
      <c r="C119" s="58">
        <f>[6]Tregion!$C119</f>
        <v>48.08</v>
      </c>
      <c r="D119" s="57">
        <f>[7]Tregion!$C119</f>
        <v>44.32</v>
      </c>
      <c r="E119" s="58">
        <f>[8]Tregion!$C119</f>
        <v>57.76</v>
      </c>
      <c r="F119" s="57">
        <f>[9]Tregion!$C119</f>
        <v>52.32</v>
      </c>
      <c r="G119" s="58">
        <f>[10]Tbasis!$D118</f>
        <v>55.56</v>
      </c>
      <c r="H119" s="57"/>
      <c r="I119" s="58">
        <f>[11]Tregion!$C119</f>
        <v>52.38</v>
      </c>
      <c r="J119" s="57"/>
      <c r="K119" s="58"/>
      <c r="L119" s="57"/>
      <c r="M119" s="58"/>
      <c r="N119" s="57"/>
      <c r="O119" s="58"/>
      <c r="Q119" s="57"/>
      <c r="R119" s="58">
        <f>[12]Tregion!$C119</f>
        <v>46.240825301440076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4.0880000000000001</v>
      </c>
      <c r="AN119" s="40">
        <f>AR119+0.1</f>
        <v>0.56000000000000005</v>
      </c>
      <c r="AO119" s="40">
        <f t="shared" si="20"/>
        <v>4.6479999999999997</v>
      </c>
      <c r="AP119" s="40">
        <f>[4]Curves!$J125</f>
        <v>-0.25</v>
      </c>
      <c r="AQ119" s="40">
        <f t="shared" si="21"/>
        <v>3.8380000000000001</v>
      </c>
      <c r="AR119" s="40">
        <f>[4]Curves!$K125</f>
        <v>0.46</v>
      </c>
      <c r="AS119" s="40">
        <f t="shared" si="22"/>
        <v>4.548</v>
      </c>
      <c r="AT119" s="40">
        <f>[4]Curves!$G125</f>
        <v>0</v>
      </c>
      <c r="AU119" s="40">
        <f t="shared" si="23"/>
        <v>4.0880000000000001</v>
      </c>
    </row>
    <row r="120" spans="1:47" x14ac:dyDescent="0.25">
      <c r="A120" s="50">
        <f>[5]Tregion!$A120</f>
        <v>39722</v>
      </c>
      <c r="B120" s="57">
        <f>[5]Tregion!$C120</f>
        <v>38.69</v>
      </c>
      <c r="C120" s="58">
        <f>[6]Tregion!$C120</f>
        <v>45.65</v>
      </c>
      <c r="D120" s="57">
        <f>[7]Tregion!$C120</f>
        <v>42.91</v>
      </c>
      <c r="E120" s="58">
        <f>[8]Tregion!$C120</f>
        <v>40.64</v>
      </c>
      <c r="F120" s="57">
        <f>[9]Tregion!$C120</f>
        <v>40.380000000000003</v>
      </c>
      <c r="G120" s="58">
        <f>[10]Tbasis!$D119</f>
        <v>41.27</v>
      </c>
      <c r="H120" s="57"/>
      <c r="I120" s="58">
        <f>[11]Tregion!$C120</f>
        <v>40.43</v>
      </c>
      <c r="J120" s="57"/>
      <c r="K120" s="58"/>
      <c r="L120" s="57"/>
      <c r="M120" s="58"/>
      <c r="N120" s="57"/>
      <c r="O120" s="58"/>
      <c r="Q120" s="57"/>
      <c r="R120" s="58">
        <f>[12]Tregion!$C120</f>
        <v>46.404635288506007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4.1280000000000001</v>
      </c>
      <c r="AN120" s="40">
        <f t="shared" ref="AN120:AN126" si="25">AR120</f>
        <v>0.77</v>
      </c>
      <c r="AO120" s="40">
        <f t="shared" si="20"/>
        <v>4.8979999999999997</v>
      </c>
      <c r="AP120" s="40">
        <f>[4]Curves!$J126</f>
        <v>-0.25</v>
      </c>
      <c r="AQ120" s="40">
        <f t="shared" si="21"/>
        <v>3.8780000000000001</v>
      </c>
      <c r="AR120" s="40">
        <f>[4]Curves!$K126</f>
        <v>0.77</v>
      </c>
      <c r="AS120" s="40">
        <f t="shared" si="22"/>
        <v>4.8979999999999997</v>
      </c>
      <c r="AT120" s="40">
        <f>[4]Curves!$G126</f>
        <v>0</v>
      </c>
      <c r="AU120" s="40">
        <f t="shared" si="23"/>
        <v>4.1280000000000001</v>
      </c>
    </row>
    <row r="121" spans="1:47" x14ac:dyDescent="0.25">
      <c r="A121" s="50">
        <f>[5]Tregion!$A121</f>
        <v>39753</v>
      </c>
      <c r="B121" s="57">
        <f>[5]Tregion!$C121</f>
        <v>37.74</v>
      </c>
      <c r="C121" s="58">
        <f>[6]Tregion!$C121</f>
        <v>43.5</v>
      </c>
      <c r="D121" s="57">
        <f>[7]Tregion!$C121</f>
        <v>41.35</v>
      </c>
      <c r="E121" s="58">
        <f>[8]Tregion!$C121</f>
        <v>42.69</v>
      </c>
      <c r="F121" s="57">
        <f>[9]Tregion!$C121</f>
        <v>40.11</v>
      </c>
      <c r="G121" s="58">
        <f>[10]Tbasis!$D120</f>
        <v>40.07</v>
      </c>
      <c r="H121" s="57"/>
      <c r="I121" s="58">
        <f>[11]Tregion!$C121</f>
        <v>40.15</v>
      </c>
      <c r="J121" s="57"/>
      <c r="K121" s="58"/>
      <c r="L121" s="57"/>
      <c r="M121" s="58"/>
      <c r="N121" s="57"/>
      <c r="O121" s="58"/>
      <c r="Q121" s="57"/>
      <c r="R121" s="58">
        <f>[12]Tregion!$C121</f>
        <v>47.891996964391879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4.17</v>
      </c>
      <c r="AN121" s="40">
        <f t="shared" si="25"/>
        <v>1.04</v>
      </c>
      <c r="AO121" s="40">
        <f t="shared" si="20"/>
        <v>5.21</v>
      </c>
      <c r="AP121" s="40">
        <f>[4]Curves!$J127</f>
        <v>-0.25</v>
      </c>
      <c r="AQ121" s="40">
        <f t="shared" si="21"/>
        <v>3.92</v>
      </c>
      <c r="AR121" s="40">
        <f>[4]Curves!$K127</f>
        <v>1.04</v>
      </c>
      <c r="AS121" s="40">
        <f t="shared" si="22"/>
        <v>5.21</v>
      </c>
      <c r="AT121" s="40">
        <f>[4]Curves!$G127</f>
        <v>0</v>
      </c>
      <c r="AU121" s="40">
        <f t="shared" si="23"/>
        <v>4.17</v>
      </c>
    </row>
    <row r="122" spans="1:47" x14ac:dyDescent="0.25">
      <c r="A122" s="50">
        <f>[5]Tregion!$A122</f>
        <v>39783</v>
      </c>
      <c r="B122" s="57">
        <f>[5]Tregion!$C122</f>
        <v>37.26</v>
      </c>
      <c r="C122" s="58">
        <f>[6]Tregion!$C122</f>
        <v>44.23</v>
      </c>
      <c r="D122" s="57">
        <f>[7]Tregion!$C122</f>
        <v>42.07</v>
      </c>
      <c r="E122" s="58">
        <f>[8]Tregion!$C122</f>
        <v>44.74</v>
      </c>
      <c r="F122" s="57">
        <f>[9]Tregion!$C122</f>
        <v>41.38</v>
      </c>
      <c r="G122" s="58">
        <f>[10]Tbasis!$D121</f>
        <v>39.46</v>
      </c>
      <c r="H122" s="57"/>
      <c r="I122" s="58">
        <f>[11]Tregion!$C122</f>
        <v>41.42</v>
      </c>
      <c r="J122" s="57"/>
      <c r="K122" s="58"/>
      <c r="L122" s="57"/>
      <c r="M122" s="58"/>
      <c r="N122" s="57"/>
      <c r="O122" s="58"/>
      <c r="Q122" s="57"/>
      <c r="R122" s="58">
        <f>[12]Tregion!$C122</f>
        <v>49.990367088950222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4.2069999999999999</v>
      </c>
      <c r="AN122" s="40">
        <f t="shared" si="25"/>
        <v>1.04</v>
      </c>
      <c r="AO122" s="40">
        <f t="shared" si="20"/>
        <v>5.2469999999999999</v>
      </c>
      <c r="AP122" s="40">
        <f>[4]Curves!$J128</f>
        <v>-0.25</v>
      </c>
      <c r="AQ122" s="40">
        <f t="shared" si="21"/>
        <v>3.9569999999999999</v>
      </c>
      <c r="AR122" s="40">
        <f>[4]Curves!$K128</f>
        <v>1.04</v>
      </c>
      <c r="AS122" s="40">
        <f t="shared" si="22"/>
        <v>5.2469999999999999</v>
      </c>
      <c r="AT122" s="40">
        <f>[4]Curves!$G128</f>
        <v>0</v>
      </c>
      <c r="AU122" s="40">
        <f t="shared" si="23"/>
        <v>4.2069999999999999</v>
      </c>
    </row>
    <row r="123" spans="1:47" x14ac:dyDescent="0.25">
      <c r="A123" s="50">
        <f>[5]Tregion!$A123</f>
        <v>39814</v>
      </c>
      <c r="B123" s="57">
        <f>[5]Tregion!$C123</f>
        <v>37.520000000000003</v>
      </c>
      <c r="C123" s="58">
        <f>[6]Tregion!$C123</f>
        <v>45.98</v>
      </c>
      <c r="D123" s="57">
        <f>[7]Tregion!$C123</f>
        <v>43.58</v>
      </c>
      <c r="E123" s="58">
        <f>[8]Tregion!$C123</f>
        <v>44.13</v>
      </c>
      <c r="F123" s="57">
        <f>[9]Tregion!$C123</f>
        <v>41.52</v>
      </c>
      <c r="G123" s="58">
        <f>[10]Tbasis!$D122</f>
        <v>39.99</v>
      </c>
      <c r="H123" s="57"/>
      <c r="I123" s="58">
        <f>[11]Tregion!$C123</f>
        <v>41.58</v>
      </c>
      <c r="J123" s="57"/>
      <c r="K123" s="58"/>
      <c r="L123" s="57"/>
      <c r="M123" s="58"/>
      <c r="N123" s="57"/>
      <c r="O123" s="58"/>
      <c r="Q123" s="57"/>
      <c r="R123" s="58">
        <f>[12]Tregion!$C123</f>
        <v>50.632061408342175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4.1900000000000004</v>
      </c>
      <c r="AN123" s="40">
        <f t="shared" si="25"/>
        <v>0.54</v>
      </c>
      <c r="AO123" s="40">
        <f t="shared" si="20"/>
        <v>4.7300000000000004</v>
      </c>
      <c r="AP123" s="40">
        <f>[4]Curves!$J129</f>
        <v>-0.25</v>
      </c>
      <c r="AQ123" s="40">
        <f t="shared" si="21"/>
        <v>3.9400000000000004</v>
      </c>
      <c r="AR123" s="40">
        <f>[4]Curves!$K129</f>
        <v>0.54</v>
      </c>
      <c r="AS123" s="40">
        <f t="shared" si="22"/>
        <v>4.7300000000000004</v>
      </c>
      <c r="AT123" s="40">
        <f>[4]Curves!$G129</f>
        <v>0</v>
      </c>
      <c r="AU123" s="40">
        <f t="shared" si="23"/>
        <v>4.1900000000000004</v>
      </c>
    </row>
    <row r="124" spans="1:47" x14ac:dyDescent="0.25">
      <c r="A124" s="50">
        <f>[5]Tregion!$A124</f>
        <v>39845</v>
      </c>
      <c r="B124" s="57">
        <f>[5]Tregion!$C124</f>
        <v>37.520000000000003</v>
      </c>
      <c r="C124" s="58">
        <f>[6]Tregion!$C124</f>
        <v>45.05</v>
      </c>
      <c r="D124" s="57">
        <f>[7]Tregion!$C124</f>
        <v>42.53</v>
      </c>
      <c r="E124" s="58">
        <f>[8]Tregion!$C124</f>
        <v>42.02</v>
      </c>
      <c r="F124" s="57">
        <f>[9]Tregion!$C124</f>
        <v>39.94</v>
      </c>
      <c r="G124" s="58">
        <f>[10]Tbasis!$D123</f>
        <v>39.99</v>
      </c>
      <c r="H124" s="57"/>
      <c r="I124" s="58">
        <f>[11]Tregion!$C124</f>
        <v>39.99</v>
      </c>
      <c r="J124" s="57"/>
      <c r="K124" s="58"/>
      <c r="L124" s="57"/>
      <c r="M124" s="58"/>
      <c r="N124" s="57"/>
      <c r="O124" s="58"/>
      <c r="Q124" s="57"/>
      <c r="R124" s="58">
        <f>[12]Tregion!$C124</f>
        <v>49.549602595087862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4.2030000000000003</v>
      </c>
      <c r="AN124" s="40">
        <f t="shared" si="25"/>
        <v>0.36</v>
      </c>
      <c r="AO124" s="40">
        <f t="shared" si="20"/>
        <v>4.5630000000000006</v>
      </c>
      <c r="AP124" s="40">
        <f>[4]Curves!$J130</f>
        <v>-0.25</v>
      </c>
      <c r="AQ124" s="40">
        <f t="shared" si="21"/>
        <v>3.9530000000000003</v>
      </c>
      <c r="AR124" s="40">
        <f>[4]Curves!$K130</f>
        <v>0.36</v>
      </c>
      <c r="AS124" s="40">
        <f t="shared" si="22"/>
        <v>4.5630000000000006</v>
      </c>
      <c r="AT124" s="40">
        <f>[4]Curves!$G130</f>
        <v>0</v>
      </c>
      <c r="AU124" s="40">
        <f t="shared" si="23"/>
        <v>4.2030000000000003</v>
      </c>
    </row>
    <row r="125" spans="1:47" x14ac:dyDescent="0.25">
      <c r="A125" s="50">
        <f>[5]Tregion!$A125</f>
        <v>39873</v>
      </c>
      <c r="B125" s="57">
        <f>[5]Tregion!$C125</f>
        <v>37.520000000000003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39.92</v>
      </c>
      <c r="F125" s="57">
        <f>[9]Tregion!$C125</f>
        <v>39.130000000000003</v>
      </c>
      <c r="G125" s="58">
        <f>[10]Tbasis!$D124</f>
        <v>39.99</v>
      </c>
      <c r="H125" s="57"/>
      <c r="I125" s="58">
        <f>[11]Tregion!$C125</f>
        <v>39.19</v>
      </c>
      <c r="J125" s="57"/>
      <c r="K125" s="58"/>
      <c r="L125" s="57"/>
      <c r="M125" s="58"/>
      <c r="N125" s="57"/>
      <c r="O125" s="58"/>
      <c r="Q125" s="57"/>
      <c r="R125" s="58">
        <f>[12]Tregion!$C125</f>
        <v>47.795596239417151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4.3580000000000005</v>
      </c>
      <c r="AN125" s="40">
        <f t="shared" si="25"/>
        <v>0.32500000000000001</v>
      </c>
      <c r="AO125" s="40">
        <f t="shared" si="20"/>
        <v>4.6830000000000007</v>
      </c>
      <c r="AP125" s="40">
        <f>[4]Curves!$J131</f>
        <v>0.248</v>
      </c>
      <c r="AQ125" s="40">
        <f t="shared" si="21"/>
        <v>4.6060000000000008</v>
      </c>
      <c r="AR125" s="40">
        <f>[4]Curves!$K131</f>
        <v>0.32500000000000001</v>
      </c>
      <c r="AS125" s="40">
        <f t="shared" si="22"/>
        <v>4.6830000000000007</v>
      </c>
      <c r="AT125" s="40">
        <f>[4]Curves!$G131</f>
        <v>0</v>
      </c>
      <c r="AU125" s="40">
        <f t="shared" si="23"/>
        <v>4.3580000000000005</v>
      </c>
    </row>
    <row r="126" spans="1:47" x14ac:dyDescent="0.25">
      <c r="A126" s="50">
        <f>[5]Tregion!$A126</f>
        <v>39904</v>
      </c>
      <c r="B126" s="57">
        <f>[5]Tregion!$C126</f>
        <v>36.08</v>
      </c>
      <c r="C126" s="58">
        <f>[6]Tregion!$C126</f>
        <v>42.78</v>
      </c>
      <c r="D126" s="57">
        <f>[7]Tregion!$C126</f>
        <v>38.85</v>
      </c>
      <c r="E126" s="58">
        <f>[8]Tregion!$C126</f>
        <v>37.81</v>
      </c>
      <c r="F126" s="57">
        <f>[9]Tregion!$C126</f>
        <v>40.159999999999997</v>
      </c>
      <c r="G126" s="58">
        <f>[10]Tbasis!$D125</f>
        <v>38.549999999999997</v>
      </c>
      <c r="H126" s="57"/>
      <c r="I126" s="58">
        <f>[11]Tregion!$C126</f>
        <v>37.86</v>
      </c>
      <c r="J126" s="57"/>
      <c r="K126" s="58"/>
      <c r="L126" s="57"/>
      <c r="M126" s="58"/>
      <c r="N126" s="57"/>
      <c r="O126" s="58"/>
      <c r="Q126" s="57"/>
      <c r="R126" s="58">
        <f>[12]Tregion!$C126</f>
        <v>45.320428708286244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4.5179999999999998</v>
      </c>
      <c r="AN126" s="40">
        <f t="shared" si="25"/>
        <v>0.33500000000000002</v>
      </c>
      <c r="AO126" s="40">
        <f t="shared" si="20"/>
        <v>4.8529999999999998</v>
      </c>
      <c r="AP126" s="40">
        <f>[4]Curves!$J132</f>
        <v>0.308</v>
      </c>
      <c r="AQ126" s="40">
        <f t="shared" si="21"/>
        <v>4.8259999999999996</v>
      </c>
      <c r="AR126" s="40">
        <f>[4]Curves!$K132</f>
        <v>0.33500000000000002</v>
      </c>
      <c r="AS126" s="40">
        <f t="shared" si="22"/>
        <v>4.8529999999999998</v>
      </c>
      <c r="AT126" s="40">
        <f>[4]Curves!$G132</f>
        <v>0</v>
      </c>
      <c r="AU126" s="40">
        <f t="shared" si="23"/>
        <v>4.5179999999999998</v>
      </c>
    </row>
    <row r="127" spans="1:47" x14ac:dyDescent="0.25">
      <c r="A127" s="50">
        <f>[5]Tregion!$A127</f>
        <v>39934</v>
      </c>
      <c r="B127" s="57">
        <f>[5]Tregion!$C127</f>
        <v>37.04</v>
      </c>
      <c r="C127" s="58">
        <f>[6]Tregion!$C127</f>
        <v>40.909999999999997</v>
      </c>
      <c r="D127" s="57">
        <f>[7]Tregion!$C127</f>
        <v>37</v>
      </c>
      <c r="E127" s="58">
        <f>[8]Tregion!$C127</f>
        <v>38.31</v>
      </c>
      <c r="F127" s="57">
        <f>[9]Tregion!$C127</f>
        <v>40.92</v>
      </c>
      <c r="G127" s="58">
        <f>[10]Tbasis!$D126</f>
        <v>39.51</v>
      </c>
      <c r="H127" s="57"/>
      <c r="I127" s="58">
        <f>[11]Tregion!$C127</f>
        <v>38.36</v>
      </c>
      <c r="J127" s="57"/>
      <c r="K127" s="58"/>
      <c r="L127" s="57"/>
      <c r="M127" s="58"/>
      <c r="N127" s="57"/>
      <c r="O127" s="58"/>
      <c r="Q127" s="57"/>
      <c r="R127" s="58">
        <f>[12]Tregion!$C127</f>
        <v>45.391081633949682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4.5680000000000005</v>
      </c>
      <c r="AN127" s="40">
        <f>AR127+0.1</f>
        <v>0.44999999999999996</v>
      </c>
      <c r="AO127" s="40">
        <f t="shared" si="20"/>
        <v>5.0180000000000007</v>
      </c>
      <c r="AP127" s="40">
        <f>[4]Curves!$J133</f>
        <v>0.378</v>
      </c>
      <c r="AQ127" s="40">
        <f t="shared" si="21"/>
        <v>4.9460000000000006</v>
      </c>
      <c r="AR127" s="40">
        <f>[4]Curves!$K133</f>
        <v>0.35</v>
      </c>
      <c r="AS127" s="40">
        <f t="shared" si="22"/>
        <v>4.9180000000000001</v>
      </c>
      <c r="AT127" s="40">
        <f>[4]Curves!$G133</f>
        <v>0</v>
      </c>
      <c r="AU127" s="40">
        <f t="shared" si="23"/>
        <v>4.5680000000000005</v>
      </c>
    </row>
    <row r="128" spans="1:47" x14ac:dyDescent="0.25">
      <c r="A128" s="50">
        <f>[5]Tregion!$A128</f>
        <v>39965</v>
      </c>
      <c r="B128" s="57">
        <f>[5]Tregion!$C128</f>
        <v>43.28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43.51</v>
      </c>
      <c r="F128" s="57">
        <f>[9]Tregion!$C128</f>
        <v>47.15</v>
      </c>
      <c r="G128" s="58">
        <f>[10]Tbasis!$D127</f>
        <v>46.93</v>
      </c>
      <c r="H128" s="57"/>
      <c r="I128" s="58">
        <f>[11]Tregion!$C128</f>
        <v>43.56</v>
      </c>
      <c r="J128" s="57"/>
      <c r="K128" s="58"/>
      <c r="L128" s="57"/>
      <c r="M128" s="58"/>
      <c r="N128" s="57"/>
      <c r="O128" s="58"/>
      <c r="Q128" s="57"/>
      <c r="R128" s="58">
        <f>[12]Tregion!$C128</f>
        <v>45.935840154935832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4.484</v>
      </c>
      <c r="AN128" s="40">
        <f>AR128+0.1</f>
        <v>0.44999999999999996</v>
      </c>
      <c r="AO128" s="40">
        <f t="shared" si="20"/>
        <v>4.9340000000000002</v>
      </c>
      <c r="AP128" s="40">
        <f>[4]Curves!$J134</f>
        <v>0.248</v>
      </c>
      <c r="AQ128" s="40">
        <f t="shared" si="21"/>
        <v>4.7320000000000002</v>
      </c>
      <c r="AR128" s="40">
        <f>[4]Curves!$K134</f>
        <v>0.35</v>
      </c>
      <c r="AS128" s="40">
        <f t="shared" si="22"/>
        <v>4.8339999999999996</v>
      </c>
      <c r="AT128" s="40">
        <f>[4]Curves!$G134</f>
        <v>0</v>
      </c>
      <c r="AU128" s="40">
        <f t="shared" si="23"/>
        <v>4.484</v>
      </c>
    </row>
    <row r="129" spans="1:38" x14ac:dyDescent="0.25">
      <c r="A129" s="50">
        <f>[5]Tregion!$A129</f>
        <v>39995</v>
      </c>
      <c r="B129" s="57">
        <f>[5]Tregion!$C129</f>
        <v>54.81</v>
      </c>
      <c r="C129" s="58">
        <f>[6]Tregion!$C129</f>
        <v>50.87</v>
      </c>
      <c r="D129" s="57">
        <f>[7]Tregion!$C129</f>
        <v>46.23</v>
      </c>
      <c r="E129" s="58">
        <f>[8]Tregion!$C129</f>
        <v>54.42</v>
      </c>
      <c r="F129" s="57">
        <f>[9]Tregion!$C129</f>
        <v>60.15</v>
      </c>
      <c r="G129" s="58">
        <f>[10]Tbasis!$D128</f>
        <v>59.11</v>
      </c>
      <c r="H129" s="57"/>
      <c r="I129" s="58">
        <f>[11]Tregion!$C129</f>
        <v>54.49</v>
      </c>
      <c r="J129" s="57"/>
      <c r="K129" s="58"/>
      <c r="L129" s="57"/>
      <c r="M129" s="58"/>
      <c r="N129" s="57"/>
      <c r="O129" s="58"/>
      <c r="Q129" s="57"/>
      <c r="R129" s="58">
        <f>[12]Tregion!$C129</f>
        <v>46.5071301784319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40026</v>
      </c>
      <c r="B130" s="57">
        <f>[5]Tregion!$C130</f>
        <v>64.41</v>
      </c>
      <c r="C130" s="58">
        <f>[6]Tregion!$C130</f>
        <v>54.64</v>
      </c>
      <c r="D130" s="57">
        <f>[7]Tregion!$C130</f>
        <v>50.45</v>
      </c>
      <c r="E130" s="58">
        <f>[8]Tregion!$C130</f>
        <v>63.24</v>
      </c>
      <c r="F130" s="57">
        <f>[9]Tregion!$C130</f>
        <v>66.11</v>
      </c>
      <c r="G130" s="58">
        <f>[10]Tbasis!$D129</f>
        <v>69.64</v>
      </c>
      <c r="H130" s="57"/>
      <c r="I130" s="58">
        <f>[11]Tregion!$C130</f>
        <v>63.32</v>
      </c>
      <c r="J130" s="57"/>
      <c r="K130" s="58"/>
      <c r="L130" s="57"/>
      <c r="M130" s="58"/>
      <c r="N130" s="57"/>
      <c r="O130" s="58"/>
      <c r="Q130" s="57"/>
      <c r="R130" s="58">
        <f>[12]Tregion!$C130</f>
        <v>47.01423347877212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40057</v>
      </c>
      <c r="B131" s="57">
        <f>[5]Tregion!$C131</f>
        <v>51.45</v>
      </c>
      <c r="C131" s="58">
        <f>[6]Tregion!$C131</f>
        <v>48.74</v>
      </c>
      <c r="D131" s="57">
        <f>[7]Tregion!$C131</f>
        <v>44.66</v>
      </c>
      <c r="E131" s="58">
        <f>[8]Tregion!$C131</f>
        <v>58.01</v>
      </c>
      <c r="F131" s="57">
        <f>[9]Tregion!$C131</f>
        <v>52.55</v>
      </c>
      <c r="G131" s="58">
        <f>[10]Tbasis!$D130</f>
        <v>55.76</v>
      </c>
      <c r="H131" s="57"/>
      <c r="I131" s="58">
        <f>[11]Tregion!$C131</f>
        <v>52.61</v>
      </c>
      <c r="J131" s="57"/>
      <c r="K131" s="58"/>
      <c r="L131" s="57"/>
      <c r="M131" s="58"/>
      <c r="N131" s="57"/>
      <c r="O131" s="58"/>
      <c r="Q131" s="57"/>
      <c r="R131" s="58">
        <f>[12]Tregion!$C131</f>
        <v>46.811763633958641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40087</v>
      </c>
      <c r="B132" s="57">
        <f>[5]Tregion!$C132</f>
        <v>38.96</v>
      </c>
      <c r="C132" s="58">
        <f>[6]Tregion!$C132</f>
        <v>46.46</v>
      </c>
      <c r="D132" s="57">
        <f>[7]Tregion!$C132</f>
        <v>43.35</v>
      </c>
      <c r="E132" s="58">
        <f>[8]Tregion!$C132</f>
        <v>40.82</v>
      </c>
      <c r="F132" s="57">
        <f>[9]Tregion!$C132</f>
        <v>40.56</v>
      </c>
      <c r="G132" s="58">
        <f>[10]Tbasis!$D131</f>
        <v>41.53</v>
      </c>
      <c r="H132" s="57"/>
      <c r="I132" s="58">
        <f>[11]Tregion!$C132</f>
        <v>40.61</v>
      </c>
      <c r="J132" s="57"/>
      <c r="K132" s="58"/>
      <c r="L132" s="57"/>
      <c r="M132" s="58"/>
      <c r="N132" s="57"/>
      <c r="O132" s="58"/>
      <c r="Q132" s="57"/>
      <c r="R132" s="58">
        <f>[12]Tregion!$C132</f>
        <v>47.003726191753664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40118</v>
      </c>
      <c r="B133" s="57">
        <f>[5]Tregion!$C133</f>
        <v>38</v>
      </c>
      <c r="C133" s="58">
        <f>[6]Tregion!$C133</f>
        <v>44.46</v>
      </c>
      <c r="D133" s="57">
        <f>[7]Tregion!$C133</f>
        <v>41.9</v>
      </c>
      <c r="E133" s="58">
        <f>[8]Tregion!$C133</f>
        <v>42.88</v>
      </c>
      <c r="F133" s="57">
        <f>[9]Tregion!$C133</f>
        <v>40.28</v>
      </c>
      <c r="G133" s="58">
        <f>[10]Tbasis!$D132</f>
        <v>40.340000000000003</v>
      </c>
      <c r="H133" s="57"/>
      <c r="I133" s="58">
        <f>[11]Tregion!$C133</f>
        <v>40.33</v>
      </c>
      <c r="J133" s="57"/>
      <c r="K133" s="58"/>
      <c r="L133" s="57"/>
      <c r="M133" s="58"/>
      <c r="N133" s="57"/>
      <c r="O133" s="58"/>
      <c r="Q133" s="57"/>
      <c r="R133" s="58">
        <f>[12]Tregion!$C133</f>
        <v>49.606885159210599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40148</v>
      </c>
      <c r="B134" s="57">
        <f>[5]Tregion!$C134</f>
        <v>37.520000000000003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44.94</v>
      </c>
      <c r="F134" s="57">
        <f>[9]Tregion!$C134</f>
        <v>41.56</v>
      </c>
      <c r="G134" s="58">
        <f>[10]Tbasis!$D133</f>
        <v>39.74</v>
      </c>
      <c r="H134" s="57"/>
      <c r="I134" s="58">
        <f>[11]Tregion!$C134</f>
        <v>41.61</v>
      </c>
      <c r="J134" s="57"/>
      <c r="K134" s="58"/>
      <c r="L134" s="57"/>
      <c r="M134" s="58"/>
      <c r="N134" s="57"/>
      <c r="O134" s="58"/>
      <c r="Q134" s="57"/>
      <c r="R134" s="58">
        <f>[12]Tregion!$C134</f>
        <v>51.737865465073291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40179</v>
      </c>
      <c r="B135" s="57">
        <f>[5]Tregion!$C135</f>
        <v>37.78</v>
      </c>
      <c r="C135" s="58">
        <f>[6]Tregion!$C135</f>
        <v>46.82</v>
      </c>
      <c r="D135" s="57">
        <f>[7]Tregion!$C135</f>
        <v>44</v>
      </c>
      <c r="E135" s="58">
        <f>[8]Tregion!$C135</f>
        <v>44.33</v>
      </c>
      <c r="F135" s="57">
        <f>[9]Tregion!$C135</f>
        <v>41.7</v>
      </c>
      <c r="G135" s="58">
        <f>[10]Tbasis!$D134</f>
        <v>40.200000000000003</v>
      </c>
      <c r="H135" s="57"/>
      <c r="I135" s="58">
        <f>[11]Tregion!$C135</f>
        <v>41.77</v>
      </c>
      <c r="J135" s="57"/>
      <c r="K135" s="58"/>
      <c r="L135" s="57"/>
      <c r="M135" s="58"/>
      <c r="N135" s="57"/>
      <c r="O135" s="58"/>
      <c r="Q135" s="57"/>
      <c r="R135" s="58">
        <f>[12]Tregion!$C135</f>
        <v>52.422200722676237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40210</v>
      </c>
      <c r="B136" s="57">
        <f>[5]Tregion!$C136</f>
        <v>37.78</v>
      </c>
      <c r="C136" s="58">
        <f>[6]Tregion!$C136</f>
        <v>45.95</v>
      </c>
      <c r="D136" s="57">
        <f>[7]Tregion!$C136</f>
        <v>43.02</v>
      </c>
      <c r="E136" s="58">
        <f>[8]Tregion!$C136</f>
        <v>42.21</v>
      </c>
      <c r="F136" s="57">
        <f>[9]Tregion!$C136</f>
        <v>40.11</v>
      </c>
      <c r="G136" s="58">
        <f>[10]Tbasis!$D135</f>
        <v>40.200000000000003</v>
      </c>
      <c r="H136" s="57"/>
      <c r="I136" s="58">
        <f>[11]Tregion!$C136</f>
        <v>40.17</v>
      </c>
      <c r="J136" s="57"/>
      <c r="K136" s="58"/>
      <c r="L136" s="57"/>
      <c r="M136" s="58"/>
      <c r="N136" s="57"/>
      <c r="O136" s="58"/>
      <c r="Q136" s="57"/>
      <c r="R136" s="58">
        <f>[12]Tregion!$C136</f>
        <v>51.340519075555086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40238</v>
      </c>
      <c r="B137" s="57">
        <f>[5]Tregion!$C137</f>
        <v>37.78</v>
      </c>
      <c r="C137" s="58">
        <f>[6]Tregion!$C137</f>
        <v>45.33</v>
      </c>
      <c r="D137" s="57">
        <f>[7]Tregion!$C137</f>
        <v>42.05</v>
      </c>
      <c r="E137" s="58">
        <f>[8]Tregion!$C137</f>
        <v>40.090000000000003</v>
      </c>
      <c r="F137" s="57">
        <f>[9]Tregion!$C137</f>
        <v>39.31</v>
      </c>
      <c r="G137" s="58">
        <f>[10]Tbasis!$D136</f>
        <v>40.21</v>
      </c>
      <c r="H137" s="57"/>
      <c r="I137" s="58">
        <f>[11]Tregion!$C137</f>
        <v>39.36</v>
      </c>
      <c r="J137" s="57"/>
      <c r="K137" s="58"/>
      <c r="L137" s="57"/>
      <c r="M137" s="58"/>
      <c r="N137" s="57"/>
      <c r="O137" s="58"/>
      <c r="Q137" s="57"/>
      <c r="R137" s="58">
        <f>[12]Tregion!$C137</f>
        <v>49.582846771531848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40269</v>
      </c>
      <c r="B138" s="57">
        <f>[5]Tregion!$C138</f>
        <v>36.33</v>
      </c>
      <c r="C138" s="58">
        <f>[6]Tregion!$C138</f>
        <v>43.83</v>
      </c>
      <c r="D138" s="57">
        <f>[7]Tregion!$C138</f>
        <v>39.6</v>
      </c>
      <c r="E138" s="58">
        <f>[8]Tregion!$C138</f>
        <v>37.979999999999997</v>
      </c>
      <c r="F138" s="57">
        <f>[9]Tregion!$C138</f>
        <v>40.33</v>
      </c>
      <c r="G138" s="58">
        <f>[10]Tbasis!$D137</f>
        <v>38.76</v>
      </c>
      <c r="H138" s="57"/>
      <c r="I138" s="58">
        <f>[11]Tregion!$C138</f>
        <v>38.03</v>
      </c>
      <c r="J138" s="57"/>
      <c r="K138" s="58"/>
      <c r="L138" s="57"/>
      <c r="M138" s="58"/>
      <c r="N138" s="57"/>
      <c r="O138" s="58"/>
      <c r="Q138" s="57"/>
      <c r="R138" s="58">
        <f>[12]Tregion!$C138</f>
        <v>45.714212972354844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40299</v>
      </c>
      <c r="B139" s="57">
        <f>[5]Tregion!$C139</f>
        <v>37.299999999999997</v>
      </c>
      <c r="C139" s="58">
        <f>[6]Tregion!$C139</f>
        <v>42.08</v>
      </c>
      <c r="D139" s="57">
        <f>[7]Tregion!$C139</f>
        <v>37.89</v>
      </c>
      <c r="E139" s="58">
        <f>[8]Tregion!$C139</f>
        <v>38.479999999999997</v>
      </c>
      <c r="F139" s="57">
        <f>[9]Tregion!$C139</f>
        <v>41.1</v>
      </c>
      <c r="G139" s="58">
        <f>[10]Tbasis!$D138</f>
        <v>39.729999999999997</v>
      </c>
      <c r="H139" s="57"/>
      <c r="I139" s="58">
        <f>[11]Tregion!$C139</f>
        <v>38.54</v>
      </c>
      <c r="J139" s="57"/>
      <c r="K139" s="58"/>
      <c r="L139" s="57"/>
      <c r="M139" s="58"/>
      <c r="N139" s="57"/>
      <c r="O139" s="58"/>
      <c r="Q139" s="57"/>
      <c r="R139" s="58">
        <f>[12]Tregion!$C139</f>
        <v>45.790288923848614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40330</v>
      </c>
      <c r="B140" s="57">
        <f>[5]Tregion!$C140</f>
        <v>43.59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43.7</v>
      </c>
      <c r="F140" s="57">
        <f>[9]Tregion!$C140</f>
        <v>47.36</v>
      </c>
      <c r="G140" s="58">
        <f>[10]Tbasis!$D139</f>
        <v>47.09</v>
      </c>
      <c r="H140" s="57"/>
      <c r="I140" s="58">
        <f>[11]Tregion!$C140</f>
        <v>43.76</v>
      </c>
      <c r="J140" s="57"/>
      <c r="K140" s="58"/>
      <c r="L140" s="57"/>
      <c r="M140" s="58"/>
      <c r="N140" s="57"/>
      <c r="O140" s="58"/>
      <c r="Q140" s="57"/>
      <c r="R140" s="58">
        <f>[12]Tregion!$C140</f>
        <v>46.343360836890241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40360</v>
      </c>
      <c r="B141" s="57">
        <f>[5]Tregion!$C141</f>
        <v>55.19</v>
      </c>
      <c r="C141" s="58">
        <f>[6]Tregion!$C141</f>
        <v>51.41</v>
      </c>
      <c r="D141" s="57">
        <f>[7]Tregion!$C141</f>
        <v>46.48</v>
      </c>
      <c r="E141" s="58">
        <f>[8]Tregion!$C141</f>
        <v>54.66</v>
      </c>
      <c r="F141" s="57">
        <f>[9]Tregion!$C141</f>
        <v>60.41</v>
      </c>
      <c r="G141" s="58">
        <f>[10]Tbasis!$D140</f>
        <v>59.28</v>
      </c>
      <c r="H141" s="57"/>
      <c r="I141" s="58">
        <f>[11]Tregion!$C141</f>
        <v>54.74</v>
      </c>
      <c r="J141" s="57"/>
      <c r="K141" s="58"/>
      <c r="L141" s="57"/>
      <c r="M141" s="58"/>
      <c r="N141" s="57"/>
      <c r="O141" s="58"/>
      <c r="Q141" s="57"/>
      <c r="R141" s="58">
        <f>[12]Tregion!$C141</f>
        <v>46.923070773294434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40391</v>
      </c>
      <c r="B142" s="57">
        <f>[5]Tregion!$C142</f>
        <v>64.86</v>
      </c>
      <c r="C142" s="58">
        <f>[6]Tregion!$C142</f>
        <v>54.95</v>
      </c>
      <c r="D142" s="57">
        <f>[7]Tregion!$C142</f>
        <v>50.41</v>
      </c>
      <c r="E142" s="58">
        <f>[8]Tregion!$C142</f>
        <v>63.52</v>
      </c>
      <c r="F142" s="57">
        <f>[9]Tregion!$C142</f>
        <v>66.39</v>
      </c>
      <c r="G142" s="58">
        <f>[10]Tbasis!$D141</f>
        <v>69.8</v>
      </c>
      <c r="H142" s="57"/>
      <c r="I142" s="58">
        <f>[11]Tregion!$C142</f>
        <v>63.61</v>
      </c>
      <c r="J142" s="57"/>
      <c r="K142" s="58"/>
      <c r="L142" s="57"/>
      <c r="M142" s="58"/>
      <c r="N142" s="57"/>
      <c r="O142" s="58"/>
      <c r="Q142" s="57"/>
      <c r="R142" s="58">
        <f>[12]Tregion!$C142</f>
        <v>47.438513375053681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40422</v>
      </c>
      <c r="B143" s="57">
        <f>[5]Tregion!$C143</f>
        <v>51.81</v>
      </c>
      <c r="C143" s="58">
        <f>[6]Tregion!$C143</f>
        <v>49.42</v>
      </c>
      <c r="D143" s="57">
        <f>[7]Tregion!$C143</f>
        <v>45.02</v>
      </c>
      <c r="E143" s="58">
        <f>[8]Tregion!$C143</f>
        <v>58.26</v>
      </c>
      <c r="F143" s="57">
        <f>[9]Tregion!$C143</f>
        <v>52.78</v>
      </c>
      <c r="G143" s="58">
        <f>[10]Tbasis!$D142</f>
        <v>55.91</v>
      </c>
      <c r="H143" s="57"/>
      <c r="I143" s="58">
        <f>[11]Tregion!$C143</f>
        <v>52.85</v>
      </c>
      <c r="J143" s="57"/>
      <c r="K143" s="58"/>
      <c r="L143" s="57"/>
      <c r="M143" s="58"/>
      <c r="N143" s="57"/>
      <c r="O143" s="58"/>
      <c r="Q143" s="57"/>
      <c r="R143" s="58">
        <f>[12]Tregion!$C143</f>
        <v>47.240210991528109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40452</v>
      </c>
      <c r="B144" s="57">
        <f>[5]Tregion!$C144</f>
        <v>39.24</v>
      </c>
      <c r="C144" s="58">
        <f>[6]Tregion!$C144</f>
        <v>47.28</v>
      </c>
      <c r="D144" s="57">
        <f>[7]Tregion!$C144</f>
        <v>43.79</v>
      </c>
      <c r="E144" s="58">
        <f>[8]Tregion!$C144</f>
        <v>41</v>
      </c>
      <c r="F144" s="57">
        <f>[9]Tregion!$C144</f>
        <v>40.74</v>
      </c>
      <c r="G144" s="58">
        <f>[10]Tbasis!$D143</f>
        <v>41.76</v>
      </c>
      <c r="H144" s="57"/>
      <c r="I144" s="58">
        <f>[11]Tregion!$C144</f>
        <v>40.79</v>
      </c>
      <c r="J144" s="57"/>
      <c r="K144" s="58"/>
      <c r="L144" s="57"/>
      <c r="M144" s="58"/>
      <c r="N144" s="57"/>
      <c r="O144" s="58"/>
      <c r="Q144" s="57"/>
      <c r="R144" s="58">
        <f>[12]Tregion!$C144</f>
        <v>47.438550227252996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40483</v>
      </c>
      <c r="B145" s="57">
        <f>[5]Tregion!$C145</f>
        <v>38.270000000000003</v>
      </c>
      <c r="C145" s="58">
        <f>[6]Tregion!$C145</f>
        <v>45.4</v>
      </c>
      <c r="D145" s="57">
        <f>[7]Tregion!$C145</f>
        <v>42.45</v>
      </c>
      <c r="E145" s="58">
        <f>[8]Tregion!$C145</f>
        <v>43.07</v>
      </c>
      <c r="F145" s="57">
        <f>[9]Tregion!$C145</f>
        <v>40.46</v>
      </c>
      <c r="G145" s="58">
        <f>[10]Tbasis!$D144</f>
        <v>40.58</v>
      </c>
      <c r="H145" s="57"/>
      <c r="I145" s="58">
        <f>[11]Tregion!$C145</f>
        <v>40.51</v>
      </c>
      <c r="J145" s="57"/>
      <c r="K145" s="58"/>
      <c r="L145" s="57"/>
      <c r="M145" s="58"/>
      <c r="N145" s="57"/>
      <c r="O145" s="58"/>
      <c r="Q145" s="57"/>
      <c r="R145" s="58">
        <f>[12]Tregion!$C145</f>
        <v>49.652617946011063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40513</v>
      </c>
      <c r="B146" s="57">
        <f>[5]Tregion!$C146</f>
        <v>37.79</v>
      </c>
      <c r="C146" s="58">
        <f>[6]Tregion!$C146</f>
        <v>46.04</v>
      </c>
      <c r="D146" s="57">
        <f>[7]Tregion!$C146</f>
        <v>43.07</v>
      </c>
      <c r="E146" s="58">
        <f>[8]Tregion!$C146</f>
        <v>45.13</v>
      </c>
      <c r="F146" s="57">
        <f>[9]Tregion!$C146</f>
        <v>41.74</v>
      </c>
      <c r="G146" s="58">
        <f>[10]Tbasis!$D145</f>
        <v>39.99</v>
      </c>
      <c r="H146" s="57"/>
      <c r="I146" s="58">
        <f>[11]Tregion!$C146</f>
        <v>41.8</v>
      </c>
      <c r="J146" s="57"/>
      <c r="K146" s="58"/>
      <c r="L146" s="57"/>
      <c r="M146" s="58"/>
      <c r="N146" s="57"/>
      <c r="O146" s="58"/>
      <c r="Q146" s="57"/>
      <c r="R146" s="58">
        <f>[12]Tregion!$C146</f>
        <v>51.802448615657681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40544</v>
      </c>
      <c r="B147" s="57">
        <f>[5]Tregion!$C147</f>
        <v>38.049999999999997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44.54</v>
      </c>
      <c r="F147" s="57">
        <f>[9]Tregion!$C147</f>
        <v>41.9</v>
      </c>
      <c r="G147" s="58">
        <f>[10]Tbasis!$D146</f>
        <v>40.42</v>
      </c>
      <c r="H147" s="57"/>
      <c r="I147" s="58">
        <f>[11]Tregion!$C147</f>
        <v>41.97</v>
      </c>
      <c r="J147" s="57"/>
      <c r="K147" s="58"/>
      <c r="L147" s="57"/>
      <c r="M147" s="58"/>
      <c r="N147" s="57"/>
      <c r="O147" s="58"/>
      <c r="Q147" s="57"/>
      <c r="R147" s="58">
        <f>[12]Tregion!$C147</f>
        <v>42.656585655095995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40575</v>
      </c>
      <c r="B148" s="57">
        <f>[5]Tregion!$C148</f>
        <v>38.049999999999997</v>
      </c>
      <c r="C148" s="58">
        <f>[6]Tregion!$C148</f>
        <v>46.85</v>
      </c>
      <c r="D148" s="57">
        <f>[7]Tregion!$C148</f>
        <v>43.52</v>
      </c>
      <c r="E148" s="58">
        <f>[8]Tregion!$C148</f>
        <v>42.41</v>
      </c>
      <c r="F148" s="57">
        <f>[9]Tregion!$C148</f>
        <v>40.299999999999997</v>
      </c>
      <c r="G148" s="58">
        <f>[10]Tbasis!$D147</f>
        <v>40.42</v>
      </c>
      <c r="H148" s="57"/>
      <c r="I148" s="58">
        <f>[11]Tregion!$C148</f>
        <v>40.369999999999997</v>
      </c>
      <c r="J148" s="57"/>
      <c r="K148" s="58"/>
      <c r="L148" s="57"/>
      <c r="M148" s="58"/>
      <c r="N148" s="57"/>
      <c r="O148" s="58"/>
      <c r="Q148" s="57"/>
      <c r="R148" s="58">
        <f>[12]Tregion!$C148</f>
        <v>41.744633903550501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40603</v>
      </c>
      <c r="B149" s="57">
        <f>[5]Tregion!$C149</f>
        <v>38.049999999999997</v>
      </c>
      <c r="C149" s="58">
        <f>[6]Tregion!$C149</f>
        <v>46.27</v>
      </c>
      <c r="D149" s="57">
        <f>[7]Tregion!$C149</f>
        <v>42.61</v>
      </c>
      <c r="E149" s="58">
        <f>[8]Tregion!$C149</f>
        <v>40.28</v>
      </c>
      <c r="F149" s="57">
        <f>[9]Tregion!$C149</f>
        <v>39.49</v>
      </c>
      <c r="G149" s="58">
        <f>[10]Tbasis!$D148</f>
        <v>40.43</v>
      </c>
      <c r="H149" s="57"/>
      <c r="I149" s="58">
        <f>[11]Tregion!$C149</f>
        <v>39.549999999999997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40.266915630402671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40634</v>
      </c>
      <c r="B150" s="57">
        <f>[5]Tregion!$C150</f>
        <v>36.590000000000003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38.15</v>
      </c>
      <c r="F150" s="57">
        <f>[9]Tregion!$C150</f>
        <v>40.520000000000003</v>
      </c>
      <c r="G150" s="58">
        <f>[10]Tbasis!$D149</f>
        <v>38.97</v>
      </c>
      <c r="H150" s="57"/>
      <c r="I150" s="58">
        <f>[11]Tregion!$C150</f>
        <v>38.21</v>
      </c>
      <c r="J150" s="57"/>
      <c r="K150" s="58"/>
      <c r="L150" s="57"/>
      <c r="M150" s="58"/>
      <c r="N150" s="57"/>
      <c r="O150" s="58"/>
      <c r="Q150" s="57"/>
      <c r="R150" s="58">
        <f>[12]Tregion!$C150</f>
        <v>38.181632257267047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40664</v>
      </c>
      <c r="B151" s="57">
        <f>[5]Tregion!$C151</f>
        <v>37.56</v>
      </c>
      <c r="C151" s="58">
        <f>[6]Tregion!$C151</f>
        <v>43.22</v>
      </c>
      <c r="D151" s="57">
        <f>[7]Tregion!$C151</f>
        <v>38.74</v>
      </c>
      <c r="E151" s="58">
        <f>[8]Tregion!$C151</f>
        <v>38.65</v>
      </c>
      <c r="F151" s="57">
        <f>[9]Tregion!$C151</f>
        <v>41.28</v>
      </c>
      <c r="G151" s="58">
        <f>[10]Tbasis!$D150</f>
        <v>39.94</v>
      </c>
      <c r="H151" s="57"/>
      <c r="I151" s="58">
        <f>[11]Tregion!$C151</f>
        <v>38.71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38.241156054867133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40695</v>
      </c>
      <c r="B152" s="57">
        <f>[5]Tregion!$C152</f>
        <v>43.89</v>
      </c>
      <c r="C152" s="58">
        <f>[6]Tregion!$C152</f>
        <v>44.06</v>
      </c>
      <c r="D152" s="57">
        <f>[7]Tregion!$C152</f>
        <v>39.43</v>
      </c>
      <c r="E152" s="58">
        <f>[8]Tregion!$C152</f>
        <v>43.88</v>
      </c>
      <c r="F152" s="57">
        <f>[9]Tregion!$C152</f>
        <v>47.56</v>
      </c>
      <c r="G152" s="58">
        <f>[10]Tbasis!$D151</f>
        <v>47.25</v>
      </c>
      <c r="H152" s="57"/>
      <c r="I152" s="58">
        <f>[11]Tregion!$C152</f>
        <v>43.95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38.700105144938362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40725</v>
      </c>
      <c r="B153" s="57">
        <f>[5]Tregion!$C153</f>
        <v>55.58</v>
      </c>
      <c r="C153" s="58">
        <f>[6]Tregion!$C153</f>
        <v>51.97</v>
      </c>
      <c r="D153" s="57">
        <f>[7]Tregion!$C153</f>
        <v>46.74</v>
      </c>
      <c r="E153" s="58">
        <f>[8]Tregion!$C153</f>
        <v>54.89</v>
      </c>
      <c r="F153" s="57">
        <f>[9]Tregion!$C153</f>
        <v>60.67</v>
      </c>
      <c r="G153" s="58">
        <f>[10]Tbasis!$D152</f>
        <v>59.47</v>
      </c>
      <c r="H153" s="57"/>
      <c r="I153" s="58">
        <f>[11]Tregion!$C153</f>
        <v>54.98</v>
      </c>
      <c r="J153" s="57"/>
      <c r="K153" s="58"/>
      <c r="L153" s="57"/>
      <c r="M153" s="58"/>
      <c r="N153" s="57"/>
      <c r="O153" s="58"/>
      <c r="Q153" s="57"/>
      <c r="R153" s="58">
        <f>[12]Tregion!$C153</f>
        <v>39.181406540601998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40756</v>
      </c>
      <c r="B154" s="57">
        <f>[5]Tregion!$C154</f>
        <v>65.319999999999993</v>
      </c>
      <c r="C154" s="58">
        <f>[6]Tregion!$C154</f>
        <v>55.28</v>
      </c>
      <c r="D154" s="57">
        <f>[7]Tregion!$C154</f>
        <v>50.4</v>
      </c>
      <c r="E154" s="58">
        <f>[8]Tregion!$C154</f>
        <v>63.78</v>
      </c>
      <c r="F154" s="57">
        <f>[9]Tregion!$C154</f>
        <v>66.67</v>
      </c>
      <c r="G154" s="58">
        <f>[10]Tbasis!$D153</f>
        <v>69.989999999999995</v>
      </c>
      <c r="H154" s="57"/>
      <c r="I154" s="58">
        <f>[11]Tregion!$C154</f>
        <v>63.88</v>
      </c>
      <c r="J154" s="57"/>
      <c r="K154" s="58"/>
      <c r="L154" s="57"/>
      <c r="M154" s="58"/>
      <c r="N154" s="57"/>
      <c r="O154" s="58"/>
      <c r="Q154" s="57"/>
      <c r="R154" s="58">
        <f>[12]Tregion!$C154</f>
        <v>39.608631796008652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40787</v>
      </c>
      <c r="B155" s="57">
        <f>[5]Tregion!$C155</f>
        <v>52.17</v>
      </c>
      <c r="C155" s="58">
        <f>[6]Tregion!$C155</f>
        <v>50.1</v>
      </c>
      <c r="D155" s="57">
        <f>[7]Tregion!$C155</f>
        <v>45.38</v>
      </c>
      <c r="E155" s="58">
        <f>[8]Tregion!$C155</f>
        <v>58.5</v>
      </c>
      <c r="F155" s="57">
        <f>[9]Tregion!$C155</f>
        <v>52.99</v>
      </c>
      <c r="G155" s="58">
        <f>[10]Tbasis!$D154</f>
        <v>56.07</v>
      </c>
      <c r="H155" s="57"/>
      <c r="I155" s="58">
        <f>[11]Tregion!$C155</f>
        <v>53.07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39.438054655010852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40817</v>
      </c>
      <c r="B156" s="57">
        <f>[5]Tregion!$C156</f>
        <v>39.51</v>
      </c>
      <c r="C156" s="58">
        <f>[6]Tregion!$C156</f>
        <v>48.1</v>
      </c>
      <c r="D156" s="57">
        <f>[7]Tregion!$C156</f>
        <v>44.24</v>
      </c>
      <c r="E156" s="58">
        <f>[8]Tregion!$C156</f>
        <v>41.16</v>
      </c>
      <c r="F156" s="57">
        <f>[9]Tregion!$C156</f>
        <v>40.9</v>
      </c>
      <c r="G156" s="58">
        <f>[10]Tbasis!$D155</f>
        <v>41.97</v>
      </c>
      <c r="H156" s="57"/>
      <c r="I156" s="58">
        <f>[11]Tregion!$C156</f>
        <v>40.96</v>
      </c>
      <c r="J156" s="57"/>
      <c r="K156" s="58"/>
      <c r="L156" s="57"/>
      <c r="M156" s="58"/>
      <c r="N156" s="57"/>
      <c r="O156" s="58"/>
      <c r="Q156" s="57"/>
      <c r="R156" s="58">
        <f>[12]Tregion!$C156</f>
        <v>39.59977959887825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40848</v>
      </c>
      <c r="B157" s="57">
        <f>[5]Tregion!$C157</f>
        <v>38.54</v>
      </c>
      <c r="C157" s="58">
        <f>[6]Tregion!$C157</f>
        <v>46.34</v>
      </c>
      <c r="D157" s="57">
        <f>[7]Tregion!$C157</f>
        <v>42.99</v>
      </c>
      <c r="E157" s="58">
        <f>[8]Tregion!$C157</f>
        <v>43.23</v>
      </c>
      <c r="F157" s="57">
        <f>[9]Tregion!$C157</f>
        <v>40.61</v>
      </c>
      <c r="G157" s="58">
        <f>[10]Tbasis!$D156</f>
        <v>40.81</v>
      </c>
      <c r="H157" s="57"/>
      <c r="I157" s="58">
        <f>[11]Tregion!$C157</f>
        <v>40.67</v>
      </c>
      <c r="J157" s="57"/>
      <c r="K157" s="58"/>
      <c r="L157" s="57"/>
      <c r="M157" s="58"/>
      <c r="N157" s="57"/>
      <c r="O157" s="58"/>
      <c r="Q157" s="57"/>
      <c r="R157" s="58">
        <f>[12]Tregion!$C157</f>
        <v>41.792893416102025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40878</v>
      </c>
      <c r="B158" s="57">
        <f>[5]Tregion!$C158</f>
        <v>38.049999999999997</v>
      </c>
      <c r="C158" s="58">
        <f>[6]Tregion!$C158</f>
        <v>46.94</v>
      </c>
      <c r="D158" s="57">
        <f>[7]Tregion!$C158</f>
        <v>43.57</v>
      </c>
      <c r="E158" s="58">
        <f>[8]Tregion!$C158</f>
        <v>45.3</v>
      </c>
      <c r="F158" s="57">
        <f>[9]Tregion!$C158</f>
        <v>41.9</v>
      </c>
      <c r="G158" s="58">
        <f>[10]Tbasis!$D157</f>
        <v>40.21</v>
      </c>
      <c r="H158" s="57"/>
      <c r="I158" s="58">
        <f>[11]Tregion!$C158</f>
        <v>41.96</v>
      </c>
      <c r="J158" s="57"/>
      <c r="K158" s="58"/>
      <c r="L158" s="57"/>
      <c r="M158" s="58"/>
      <c r="N158" s="57"/>
      <c r="O158" s="58"/>
      <c r="Q158" s="57"/>
      <c r="R158" s="58">
        <f>[12]Tregion!$C158</f>
        <v>43.588205347276478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40909</v>
      </c>
      <c r="B159" s="57">
        <f>[5]Tregion!$C159</f>
        <v>38.31</v>
      </c>
      <c r="C159" s="58">
        <f>[6]Tregion!$C159</f>
        <v>48.51</v>
      </c>
      <c r="D159" s="57">
        <f>[7]Tregion!$C159</f>
        <v>44.87</v>
      </c>
      <c r="E159" s="58">
        <f>[8]Tregion!$C159</f>
        <v>44.68</v>
      </c>
      <c r="F159" s="57">
        <f>[9]Tregion!$C159</f>
        <v>42.04</v>
      </c>
      <c r="G159" s="58">
        <f>[10]Tbasis!$D158</f>
        <v>40.630000000000003</v>
      </c>
      <c r="H159" s="57"/>
      <c r="I159" s="58">
        <f>[11]Tregion!$C159</f>
        <v>42.12</v>
      </c>
      <c r="J159" s="57"/>
      <c r="K159" s="58"/>
      <c r="L159" s="57"/>
      <c r="M159" s="58"/>
      <c r="N159" s="57"/>
      <c r="O159" s="58"/>
      <c r="Q159" s="57"/>
      <c r="R159" s="58">
        <f>[12]Tregion!$C159</f>
        <v>42.656585655095995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42.54</v>
      </c>
      <c r="F160" s="57">
        <f>[9]Tregion!$C160</f>
        <v>40.43</v>
      </c>
      <c r="G160" s="58">
        <f>[10]Tbasis!$D159</f>
        <v>40.630000000000003</v>
      </c>
      <c r="H160" s="57"/>
      <c r="I160" s="58">
        <f>[11]Tregion!$C160</f>
        <v>40.5</v>
      </c>
      <c r="J160" s="57"/>
      <c r="K160" s="58"/>
      <c r="L160" s="57"/>
      <c r="M160" s="58"/>
      <c r="N160" s="57"/>
      <c r="O160" s="58"/>
      <c r="Q160" s="57"/>
      <c r="R160" s="58">
        <f>[12]Tregion!$C160</f>
        <v>41.744633903550501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40969</v>
      </c>
      <c r="B161" s="57">
        <f>[5]Tregion!$C161</f>
        <v>38.31</v>
      </c>
      <c r="C161" s="58">
        <f>[6]Tregion!$C161</f>
        <v>47.21</v>
      </c>
      <c r="D161" s="57">
        <f>[7]Tregion!$C161</f>
        <v>43.18</v>
      </c>
      <c r="E161" s="58">
        <f>[8]Tregion!$C161</f>
        <v>40.409999999999997</v>
      </c>
      <c r="F161" s="57">
        <f>[9]Tregion!$C161</f>
        <v>39.61</v>
      </c>
      <c r="G161" s="58">
        <f>[10]Tbasis!$D160</f>
        <v>40.630000000000003</v>
      </c>
      <c r="H161" s="57"/>
      <c r="I161" s="58">
        <f>[11]Tregion!$C161</f>
        <v>39.68</v>
      </c>
      <c r="J161" s="57"/>
      <c r="K161" s="58"/>
      <c r="L161" s="57"/>
      <c r="M161" s="58"/>
      <c r="N161" s="57"/>
      <c r="O161" s="58"/>
      <c r="Q161" s="57"/>
      <c r="R161" s="58">
        <f>[12]Tregion!$C161</f>
        <v>40.266915630402671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5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5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5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5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5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5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5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5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5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5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5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5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5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5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5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5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5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5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5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5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5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5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5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5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5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5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5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5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5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5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5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5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5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5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5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5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5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5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5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5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5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5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5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5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5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5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5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5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5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5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5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5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5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5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5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5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5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5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5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5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5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5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5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5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5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5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5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5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5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5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5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5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5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5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5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5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5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5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5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5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5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5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5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5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5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5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5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5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5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5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5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5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5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5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5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5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5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5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5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5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5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5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5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5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5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5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5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5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5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5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5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5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5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5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5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5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5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5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5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5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5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5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5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5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5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5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5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5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5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5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5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5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5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5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5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5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5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5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5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5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5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5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5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5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5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5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5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5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5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5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5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5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5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5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5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5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5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5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5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5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5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5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5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5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5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5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5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5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5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5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5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5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5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5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5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5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5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5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5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5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5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5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5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5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5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5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5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5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5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5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5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5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5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5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5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5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5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5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5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5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5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5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5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5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5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5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5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5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5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5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5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5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5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5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5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5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5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5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5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5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5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5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5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5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5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5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5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5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5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5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5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5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5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5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5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5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5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5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5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5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5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5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5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5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5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5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5">
      <c r="A8" s="50">
        <f>[5]Tregion!$J8</f>
        <v>37196</v>
      </c>
      <c r="B8" s="57">
        <f>[5]Tregion!$P8</f>
        <v>15.93</v>
      </c>
      <c r="C8" s="58">
        <f>[6]Tregion!$P8</f>
        <v>21</v>
      </c>
      <c r="D8" s="57">
        <f>[7]Tregion!$P8</f>
        <v>20.4375</v>
      </c>
      <c r="E8" s="58">
        <f>[8]Tregion!$P8</f>
        <v>17.809999999999999</v>
      </c>
      <c r="F8" s="57">
        <f>[9]Tregion!$P8</f>
        <v>16.875</v>
      </c>
      <c r="G8" s="57">
        <f>[5]Tregion!$P8</f>
        <v>15.93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5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23.1</v>
      </c>
      <c r="F9" s="57">
        <f>[9]Tregion!$P9</f>
        <v>21.6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5">
      <c r="A10" s="50">
        <f>[5]Tregion!$J10</f>
        <v>37257</v>
      </c>
      <c r="B10" s="57">
        <f>[5]Tregion!$P10</f>
        <v>22.125</v>
      </c>
      <c r="C10" s="58">
        <f>[6]Tregion!$P10</f>
        <v>23.625</v>
      </c>
      <c r="D10" s="57">
        <f>[7]Tregion!$P10</f>
        <v>23.625</v>
      </c>
      <c r="E10" s="58">
        <f>[8]Tregion!$P10</f>
        <v>25.013000000000002</v>
      </c>
      <c r="F10" s="57">
        <f>[9]Tregion!$P10</f>
        <v>23.7</v>
      </c>
      <c r="G10" s="57">
        <f>[5]Tregion!$P10</f>
        <v>22.125</v>
      </c>
      <c r="H10" s="57"/>
      <c r="I10" s="58">
        <f>[11]Tregion!$P10</f>
        <v>23.7</v>
      </c>
      <c r="J10" s="57"/>
      <c r="K10" s="58"/>
      <c r="L10" s="57"/>
      <c r="M10" s="58"/>
      <c r="N10" s="57"/>
      <c r="O10" s="58"/>
      <c r="Q10" s="57"/>
      <c r="R10" s="58">
        <f>[12]Tregion!$P10</f>
        <v>37.589010403608611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5">
      <c r="A11" s="50">
        <f>[5]Tregion!$J11</f>
        <v>37288</v>
      </c>
      <c r="B11" s="57">
        <f>[5]Tregion!$P11</f>
        <v>21.5625</v>
      </c>
      <c r="C11" s="58">
        <f>[6]Tregion!$P11</f>
        <v>22.238</v>
      </c>
      <c r="D11" s="57">
        <f>[7]Tregion!$P11</f>
        <v>22.313000000000002</v>
      </c>
      <c r="E11" s="58">
        <f>[8]Tregion!$P11</f>
        <v>24.225000000000001</v>
      </c>
      <c r="F11" s="57">
        <f>[9]Tregion!$P11</f>
        <v>23.363</v>
      </c>
      <c r="G11" s="57">
        <f>[5]Tregion!$P11</f>
        <v>21.5625</v>
      </c>
      <c r="H11" s="57"/>
      <c r="I11" s="58">
        <f>[11]Tregion!$P11</f>
        <v>23.363</v>
      </c>
      <c r="J11" s="57"/>
      <c r="K11" s="58"/>
      <c r="L11" s="57"/>
      <c r="M11" s="58"/>
      <c r="N11" s="57"/>
      <c r="O11" s="58"/>
      <c r="Q11" s="57"/>
      <c r="R11" s="58">
        <f>[12]Tregion!$P11</f>
        <v>37.738796479150977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5">
      <c r="A12" s="50">
        <f>[5]Tregion!$J12</f>
        <v>37316</v>
      </c>
      <c r="B12" s="57">
        <f>[5]Tregion!$P12</f>
        <v>21.5625</v>
      </c>
      <c r="C12" s="58">
        <f>[6]Tregion!$P12</f>
        <v>22.5</v>
      </c>
      <c r="D12" s="57">
        <f>[7]Tregion!$P12</f>
        <v>22.5</v>
      </c>
      <c r="E12" s="58">
        <f>[8]Tregion!$P12</f>
        <v>23.774999999999999</v>
      </c>
      <c r="F12" s="57">
        <f>[9]Tregion!$P12</f>
        <v>23.175000000000001</v>
      </c>
      <c r="G12" s="57">
        <f>[5]Tregion!$P12</f>
        <v>21.5625</v>
      </c>
      <c r="H12" s="57"/>
      <c r="I12" s="58">
        <f>[11]Tregion!$P12</f>
        <v>23.175000000000001</v>
      </c>
      <c r="J12" s="57"/>
      <c r="K12" s="58"/>
      <c r="L12" s="57"/>
      <c r="M12" s="58"/>
      <c r="N12" s="57"/>
      <c r="O12" s="58"/>
      <c r="Q12" s="57"/>
      <c r="R12" s="58">
        <f>[12]Tregion!$P12</f>
        <v>37.257773284064697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5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21.938000000000002</v>
      </c>
      <c r="F13" s="57">
        <f>[9]Tregion!$P13</f>
        <v>21.938000000000002</v>
      </c>
      <c r="G13" s="57">
        <f>[5]Tregion!$P13</f>
        <v>21.75</v>
      </c>
      <c r="H13" s="57"/>
      <c r="I13" s="58">
        <f>[11]Tregion!$P13</f>
        <v>21.938000000000002</v>
      </c>
      <c r="J13" s="57"/>
      <c r="K13" s="58"/>
      <c r="L13" s="57"/>
      <c r="M13" s="58"/>
      <c r="N13" s="57"/>
      <c r="O13" s="58"/>
      <c r="Q13" s="57"/>
      <c r="R13" s="58">
        <f>[12]Tregion!$P13</f>
        <v>36.62939694045378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5">
      <c r="A14" s="50">
        <f>[5]Tregion!$J14</f>
        <v>37377</v>
      </c>
      <c r="B14" s="57">
        <f>[5]Tregion!$P14</f>
        <v>24.1875</v>
      </c>
      <c r="C14" s="58">
        <f>[6]Tregion!$P14</f>
        <v>21.375</v>
      </c>
      <c r="D14" s="57">
        <f>[7]Tregion!$P14</f>
        <v>19.5</v>
      </c>
      <c r="E14" s="58">
        <f>[8]Tregion!$P14</f>
        <v>21.563000000000002</v>
      </c>
      <c r="F14" s="57">
        <f>[9]Tregion!$P14</f>
        <v>25.125</v>
      </c>
      <c r="G14" s="57">
        <f>[5]Tregion!$P14</f>
        <v>24.1875</v>
      </c>
      <c r="H14" s="57"/>
      <c r="I14" s="58">
        <f>[11]Tregion!$P14</f>
        <v>21.563000000000002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37.260794482218678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5">
      <c r="A15" s="50">
        <f>[5]Tregion!$J15</f>
        <v>37408</v>
      </c>
      <c r="B15" s="57">
        <f>[5]Tregion!$P15</f>
        <v>30.9375</v>
      </c>
      <c r="C15" s="58">
        <f>[6]Tregion!$P15</f>
        <v>22.875</v>
      </c>
      <c r="D15" s="57">
        <f>[7]Tregion!$P15</f>
        <v>21</v>
      </c>
      <c r="E15" s="58">
        <f>[8]Tregion!$P15</f>
        <v>26.813000000000002</v>
      </c>
      <c r="F15" s="57">
        <f>[9]Tregion!$P15</f>
        <v>30</v>
      </c>
      <c r="G15" s="57">
        <f>[5]Tregion!$P15</f>
        <v>30.9375</v>
      </c>
      <c r="H15" s="57"/>
      <c r="I15" s="58">
        <f>[11]Tregion!$P15</f>
        <v>26.813000000000002</v>
      </c>
      <c r="J15" s="57"/>
      <c r="K15" s="58"/>
      <c r="L15" s="57"/>
      <c r="M15" s="58"/>
      <c r="N15" s="57"/>
      <c r="O15" s="58"/>
      <c r="Q15" s="57"/>
      <c r="R15" s="58">
        <f>[12]Tregion!$P15</f>
        <v>37.875779195016477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5">
      <c r="A16" s="50">
        <f>[5]Tregion!$J16</f>
        <v>37438</v>
      </c>
      <c r="B16" s="57">
        <f>[5]Tregion!$P16</f>
        <v>40.688000000000002</v>
      </c>
      <c r="C16" s="58">
        <f>[6]Tregion!$P16</f>
        <v>33.375</v>
      </c>
      <c r="D16" s="57">
        <f>[7]Tregion!$P16</f>
        <v>31.125</v>
      </c>
      <c r="E16" s="58">
        <f>[8]Tregion!$P16</f>
        <v>36.375</v>
      </c>
      <c r="F16" s="57">
        <f>[9]Tregion!$P16</f>
        <v>35.4375</v>
      </c>
      <c r="G16" s="57">
        <f>[5]Tregion!$P16</f>
        <v>40.688000000000002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38.460936386456112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5">
      <c r="A17" s="50">
        <f>[5]Tregion!$J17</f>
        <v>37469</v>
      </c>
      <c r="B17" s="57">
        <f>[5]Tregion!$P17</f>
        <v>45</v>
      </c>
      <c r="C17" s="58">
        <f>[6]Tregion!$P17</f>
        <v>38.625</v>
      </c>
      <c r="D17" s="57">
        <f>[7]Tregion!$P17</f>
        <v>36.75</v>
      </c>
      <c r="E17" s="58">
        <f>[8]Tregion!$P17</f>
        <v>41.063000000000002</v>
      </c>
      <c r="F17" s="57">
        <f>[9]Tregion!$P17</f>
        <v>41.813000000000002</v>
      </c>
      <c r="G17" s="57">
        <f>[5]Tregion!$P17</f>
        <v>45</v>
      </c>
      <c r="H17" s="57"/>
      <c r="I17" s="58">
        <f>[11]Tregion!$P17</f>
        <v>41.063000000000002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39.045249416790689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5">
      <c r="A18" s="50">
        <f>[5]Tregion!$J18</f>
        <v>37500</v>
      </c>
      <c r="B18" s="57">
        <f>[5]Tregion!$P18</f>
        <v>35.625</v>
      </c>
      <c r="C18" s="58">
        <f>[6]Tregion!$P18</f>
        <v>33.75</v>
      </c>
      <c r="D18" s="57">
        <f>[7]Tregion!$P18</f>
        <v>31.125</v>
      </c>
      <c r="E18" s="58">
        <f>[8]Tregion!$P18</f>
        <v>35.625</v>
      </c>
      <c r="F18" s="57">
        <f>[9]Tregion!$P18</f>
        <v>35.438000000000002</v>
      </c>
      <c r="G18" s="57">
        <f>[5]Tregion!$P18</f>
        <v>35.625</v>
      </c>
      <c r="H18" s="57"/>
      <c r="I18" s="58">
        <f>[11]Tregion!$P18</f>
        <v>35.438000000000002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39.217215195023321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5">
      <c r="A19" s="50">
        <f>[5]Tregion!$J19</f>
        <v>37530</v>
      </c>
      <c r="B19" s="57">
        <f>[5]Tregion!$P19</f>
        <v>27.188000000000002</v>
      </c>
      <c r="C19" s="58">
        <f>[6]Tregion!$P19</f>
        <v>29.25</v>
      </c>
      <c r="D19" s="57">
        <f>[7]Tregion!$P19</f>
        <v>28.5</v>
      </c>
      <c r="E19" s="58">
        <f>[8]Tregion!$P19</f>
        <v>28.313000000000002</v>
      </c>
      <c r="F19" s="57">
        <f>[9]Tregion!$P19</f>
        <v>28.313000000000002</v>
      </c>
      <c r="G19" s="57">
        <f>[5]Tregion!$P19</f>
        <v>27.188000000000002</v>
      </c>
      <c r="H19" s="57"/>
      <c r="I19" s="58">
        <f>[11]Tregion!$P19</f>
        <v>28.313000000000002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39.801321171327196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5">
      <c r="A20" s="50">
        <f>[5]Tregion!$J20</f>
        <v>37561</v>
      </c>
      <c r="B20" s="57">
        <f>[5]Tregion!$P20</f>
        <v>25.688000000000002</v>
      </c>
      <c r="C20" s="58">
        <f>[6]Tregion!$P20</f>
        <v>27.75</v>
      </c>
      <c r="D20" s="57">
        <f>[7]Tregion!$P20</f>
        <v>27</v>
      </c>
      <c r="E20" s="58">
        <f>[8]Tregion!$P20</f>
        <v>29.063000000000002</v>
      </c>
      <c r="F20" s="57">
        <f>[9]Tregion!$P20</f>
        <v>27.563000000000002</v>
      </c>
      <c r="G20" s="57">
        <f>[5]Tregion!$P20</f>
        <v>25.688000000000002</v>
      </c>
      <c r="H20" s="57"/>
      <c r="I20" s="58">
        <f>[11]Tregion!$P20</f>
        <v>27.563000000000002</v>
      </c>
      <c r="J20" s="57"/>
      <c r="K20" s="58"/>
      <c r="L20" s="57"/>
      <c r="M20" s="58"/>
      <c r="N20" s="57"/>
      <c r="O20" s="58"/>
      <c r="Q20" s="57"/>
      <c r="R20" s="58">
        <f>[12]Tregion!$P20</f>
        <v>43.688511498383804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5">
      <c r="A21" s="50">
        <f>[5]Tregion!$J21</f>
        <v>37591</v>
      </c>
      <c r="B21" s="57">
        <f>[5]Tregion!$P21</f>
        <v>26.625</v>
      </c>
      <c r="C21" s="58">
        <f>[6]Tregion!$P21</f>
        <v>28.125</v>
      </c>
      <c r="D21" s="57">
        <f>[7]Tregion!$P21</f>
        <v>27.75</v>
      </c>
      <c r="E21" s="58">
        <f>[8]Tregion!$P21</f>
        <v>29.813000000000002</v>
      </c>
      <c r="F21" s="57">
        <f>[9]Tregion!$P21</f>
        <v>29.063000000000002</v>
      </c>
      <c r="G21" s="57">
        <f>[5]Tregion!$P21</f>
        <v>26.625</v>
      </c>
      <c r="H21" s="57"/>
      <c r="I21" s="58">
        <f>[11]Tregion!$P21</f>
        <v>29.063000000000002</v>
      </c>
      <c r="J21" s="57"/>
      <c r="K21" s="58"/>
      <c r="L21" s="57"/>
      <c r="M21" s="58"/>
      <c r="N21" s="57"/>
      <c r="O21" s="58"/>
      <c r="Q21" s="57"/>
      <c r="R21" s="58">
        <f>[12]Tregion!$P21</f>
        <v>46.400947612658378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5">
      <c r="A22" s="50">
        <f>[5]Tregion!$J22</f>
        <v>37622</v>
      </c>
      <c r="B22" s="57">
        <f>[5]Tregion!$P22</f>
        <v>26.625</v>
      </c>
      <c r="C22" s="58">
        <f>[6]Tregion!$P22</f>
        <v>31.875</v>
      </c>
      <c r="D22" s="57">
        <f>[7]Tregion!$P22</f>
        <v>31.5</v>
      </c>
      <c r="E22" s="58">
        <f>[8]Tregion!$P22</f>
        <v>31.688000000000002</v>
      </c>
      <c r="F22" s="57">
        <f>[9]Tregion!$P22</f>
        <v>29.813000000000002</v>
      </c>
      <c r="G22" s="57">
        <f>[5]Tregion!$P22</f>
        <v>26.625</v>
      </c>
      <c r="H22" s="57"/>
      <c r="I22" s="58">
        <f>[11]Tregion!$P22</f>
        <v>29.813000000000002</v>
      </c>
      <c r="J22" s="57"/>
      <c r="K22" s="58"/>
      <c r="L22" s="57"/>
      <c r="M22" s="58"/>
      <c r="N22" s="57"/>
      <c r="O22" s="58"/>
      <c r="Q22" s="57"/>
      <c r="R22" s="58">
        <f>[12]Tregion!$P22</f>
        <v>46.782412492806507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5">
      <c r="A23" s="50">
        <f>[5]Tregion!$J23</f>
        <v>37653</v>
      </c>
      <c r="B23" s="57">
        <f>[5]Tregion!$P23</f>
        <v>26.625</v>
      </c>
      <c r="C23" s="58">
        <f>[6]Tregion!$P23</f>
        <v>30.5625</v>
      </c>
      <c r="D23" s="57">
        <f>[7]Tregion!$P23</f>
        <v>30</v>
      </c>
      <c r="E23" s="58">
        <f>[8]Tregion!$P23</f>
        <v>30.188000000000002</v>
      </c>
      <c r="F23" s="57">
        <f>[9]Tregion!$P23</f>
        <v>28.688000000000002</v>
      </c>
      <c r="G23" s="57">
        <f>[5]Tregion!$P23</f>
        <v>26.625</v>
      </c>
      <c r="H23" s="57"/>
      <c r="I23" s="58">
        <f>[11]Tregion!$P23</f>
        <v>28.688000000000002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45.709129658872307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5">
      <c r="A24" s="50">
        <f>[5]Tregion!$J24</f>
        <v>37681</v>
      </c>
      <c r="B24" s="57">
        <f>[5]Tregion!$P24</f>
        <v>26.625</v>
      </c>
      <c r="C24" s="58">
        <f>[6]Tregion!$P24</f>
        <v>29.625</v>
      </c>
      <c r="D24" s="57">
        <f>[7]Tregion!$P24</f>
        <v>28.5</v>
      </c>
      <c r="E24" s="58">
        <f>[8]Tregion!$P24</f>
        <v>28.688000000000002</v>
      </c>
      <c r="F24" s="57">
        <f>[9]Tregion!$P24</f>
        <v>28.125</v>
      </c>
      <c r="G24" s="57">
        <f>[5]Tregion!$P24</f>
        <v>26.625</v>
      </c>
      <c r="H24" s="57"/>
      <c r="I24" s="58">
        <f>[11]Tregion!$P24</f>
        <v>28.125</v>
      </c>
      <c r="J24" s="57"/>
      <c r="K24" s="58"/>
      <c r="L24" s="57"/>
      <c r="M24" s="58"/>
      <c r="N24" s="57"/>
      <c r="O24" s="58"/>
      <c r="Q24" s="57"/>
      <c r="R24" s="58">
        <f>[12]Tregion!$P24</f>
        <v>44.206929283188174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5">
      <c r="A25" s="50">
        <f>[5]Tregion!$J25</f>
        <v>37712</v>
      </c>
      <c r="B25" s="57">
        <f>[5]Tregion!$P25</f>
        <v>25.5</v>
      </c>
      <c r="C25" s="58">
        <f>[6]Tregion!$P25</f>
        <v>27.375</v>
      </c>
      <c r="D25" s="57">
        <f>[7]Tregion!$P25</f>
        <v>24.75</v>
      </c>
      <c r="E25" s="58">
        <f>[8]Tregion!$P25</f>
        <v>27.188000000000002</v>
      </c>
      <c r="F25" s="57">
        <f>[9]Tregion!$P25</f>
        <v>28.875</v>
      </c>
      <c r="G25" s="57">
        <f>[5]Tregion!$P25</f>
        <v>25.5</v>
      </c>
      <c r="H25" s="57"/>
      <c r="I25" s="58">
        <f>[11]Tregion!$P25</f>
        <v>27.188000000000002</v>
      </c>
      <c r="J25" s="57"/>
      <c r="K25" s="58"/>
      <c r="L25" s="57"/>
      <c r="M25" s="58"/>
      <c r="N25" s="57"/>
      <c r="O25" s="58"/>
      <c r="Q25" s="57"/>
      <c r="R25" s="58">
        <f>[12]Tregion!$P25</f>
        <v>42.561241420362265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5">
      <c r="A26" s="50">
        <f>[5]Tregion!$J26</f>
        <v>37742</v>
      </c>
      <c r="B26" s="57">
        <f>[5]Tregion!$P26</f>
        <v>26.25</v>
      </c>
      <c r="C26" s="58">
        <f>[6]Tregion!$P26</f>
        <v>24.75</v>
      </c>
      <c r="D26" s="57">
        <f>[7]Tregion!$P26</f>
        <v>22.125</v>
      </c>
      <c r="E26" s="58">
        <f>[8]Tregion!$P26</f>
        <v>27.563000000000002</v>
      </c>
      <c r="F26" s="57">
        <f>[9]Tregion!$P26</f>
        <v>29.438000000000002</v>
      </c>
      <c r="G26" s="57">
        <f>[5]Tregion!$P26</f>
        <v>26.25</v>
      </c>
      <c r="H26" s="57"/>
      <c r="I26" s="58">
        <f>[11]Tregion!$P26</f>
        <v>27.563000000000002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42.631293987678106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5">
      <c r="A27" s="50">
        <f>[5]Tregion!$J27</f>
        <v>37773</v>
      </c>
      <c r="B27" s="57">
        <f>[5]Tregion!$P27</f>
        <v>31.125</v>
      </c>
      <c r="C27" s="58">
        <f>[6]Tregion!$P27</f>
        <v>26.0625</v>
      </c>
      <c r="D27" s="57">
        <f>[7]Tregion!$P27</f>
        <v>23.25</v>
      </c>
      <c r="E27" s="58">
        <f>[8]Tregion!$P27</f>
        <v>31.313000000000002</v>
      </c>
      <c r="F27" s="57">
        <f>[9]Tregion!$P27</f>
        <v>33.938000000000002</v>
      </c>
      <c r="G27" s="57">
        <f>[5]Tregion!$P27</f>
        <v>31.125</v>
      </c>
      <c r="H27" s="57"/>
      <c r="I27" s="58">
        <f>[11]Tregion!$P27</f>
        <v>31.313000000000002</v>
      </c>
      <c r="J27" s="57"/>
      <c r="K27" s="58"/>
      <c r="L27" s="57"/>
      <c r="M27" s="58"/>
      <c r="N27" s="57"/>
      <c r="O27" s="58"/>
      <c r="Q27" s="57"/>
      <c r="R27" s="58">
        <f>[12]Tregion!$P27</f>
        <v>43.05852141169548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5">
      <c r="A28" s="50">
        <f>[5]Tregion!$J28</f>
        <v>37803</v>
      </c>
      <c r="B28" s="57">
        <f>[5]Tregion!$P28</f>
        <v>40.125</v>
      </c>
      <c r="C28" s="58">
        <f>[6]Tregion!$P28</f>
        <v>38.625</v>
      </c>
      <c r="D28" s="57">
        <f>[7]Tregion!$P28</f>
        <v>35.25</v>
      </c>
      <c r="E28" s="58">
        <f>[8]Tregion!$P28</f>
        <v>39.188000000000002</v>
      </c>
      <c r="F28" s="57">
        <f>[9]Tregion!$P28</f>
        <v>43.313000000000002</v>
      </c>
      <c r="G28" s="57">
        <f>[5]Tregion!$P28</f>
        <v>40.125</v>
      </c>
      <c r="H28" s="57"/>
      <c r="I28" s="58">
        <f>[11]Tregion!$P28</f>
        <v>39.188000000000002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43.557514076901079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5">
      <c r="A29" s="50">
        <f>[5]Tregion!$J29</f>
        <v>37834</v>
      </c>
      <c r="B29" s="57">
        <f>[5]Tregion!$P29</f>
        <v>47.625</v>
      </c>
      <c r="C29" s="58">
        <f>[6]Tregion!$P29</f>
        <v>43.875</v>
      </c>
      <c r="D29" s="57">
        <f>[7]Tregion!$P29</f>
        <v>41.25</v>
      </c>
      <c r="E29" s="58">
        <f>[8]Tregion!$P29</f>
        <v>45.563000000000002</v>
      </c>
      <c r="F29" s="57">
        <f>[9]Tregion!$P29</f>
        <v>47.625</v>
      </c>
      <c r="G29" s="57">
        <f>[5]Tregion!$P29</f>
        <v>47.625</v>
      </c>
      <c r="H29" s="57"/>
      <c r="I29" s="58">
        <f>[11]Tregion!$P29</f>
        <v>45.563000000000002</v>
      </c>
      <c r="J29" s="57"/>
      <c r="K29" s="58"/>
      <c r="L29" s="57"/>
      <c r="M29" s="58"/>
      <c r="N29" s="57"/>
      <c r="O29" s="58"/>
      <c r="Q29" s="57"/>
      <c r="R29" s="58">
        <f>[12]Tregion!$P29</f>
        <v>44.014076722100526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5">
      <c r="A30" s="50">
        <f>[5]Tregion!$J30</f>
        <v>37865</v>
      </c>
      <c r="B30" s="57">
        <f>[5]Tregion!$P30</f>
        <v>37.5</v>
      </c>
      <c r="C30" s="58">
        <f>[6]Tregion!$P30</f>
        <v>35.625</v>
      </c>
      <c r="D30" s="57">
        <f>[7]Tregion!$P30</f>
        <v>33</v>
      </c>
      <c r="E30" s="58">
        <f>[8]Tregion!$P30</f>
        <v>41.813000000000002</v>
      </c>
      <c r="F30" s="57">
        <f>[9]Tregion!$P30</f>
        <v>37.875</v>
      </c>
      <c r="G30" s="57">
        <f>[5]Tregion!$P30</f>
        <v>37.5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44.127489962170429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5">
      <c r="A31" s="50">
        <f>[5]Tregion!$J31</f>
        <v>37895</v>
      </c>
      <c r="B31" s="57">
        <f>[5]Tregion!$P31</f>
        <v>27.75</v>
      </c>
      <c r="C31" s="58">
        <f>[6]Tregion!$P31</f>
        <v>32.4375</v>
      </c>
      <c r="D31" s="57">
        <f>[7]Tregion!$P31</f>
        <v>31.125</v>
      </c>
      <c r="E31" s="58">
        <f>[8]Tregion!$P31</f>
        <v>29.438000000000002</v>
      </c>
      <c r="F31" s="57">
        <f>[9]Tregion!$P31</f>
        <v>29.25</v>
      </c>
      <c r="G31" s="57">
        <f>[5]Tregion!$P31</f>
        <v>27.75</v>
      </c>
      <c r="H31" s="57"/>
      <c r="I31" s="58">
        <f>[11]Tregion!$P31</f>
        <v>29.25</v>
      </c>
      <c r="J31" s="57"/>
      <c r="K31" s="58"/>
      <c r="L31" s="57"/>
      <c r="M31" s="58"/>
      <c r="N31" s="57"/>
      <c r="O31" s="58"/>
      <c r="Q31" s="57"/>
      <c r="R31" s="58">
        <f>[12]Tregion!$P31</f>
        <v>44.72841970487174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5">
      <c r="A32" s="50">
        <f>[5]Tregion!$J32</f>
        <v>37926</v>
      </c>
      <c r="B32" s="57">
        <f>[5]Tregion!$P32</f>
        <v>27</v>
      </c>
      <c r="C32" s="58">
        <f>[6]Tregion!$P32</f>
        <v>29.625</v>
      </c>
      <c r="D32" s="57">
        <f>[7]Tregion!$P32</f>
        <v>29.0625</v>
      </c>
      <c r="E32" s="58">
        <f>[8]Tregion!$P32</f>
        <v>30.938000000000002</v>
      </c>
      <c r="F32" s="57">
        <f>[9]Tregion!$P32</f>
        <v>29.063000000000002</v>
      </c>
      <c r="G32" s="57">
        <f>[5]Tregion!$P32</f>
        <v>27</v>
      </c>
      <c r="H32" s="57"/>
      <c r="I32" s="58">
        <f>[11]Tregion!$P32</f>
        <v>29.063000000000002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47.347196312290031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5">
      <c r="A33" s="50">
        <f>[5]Tregion!$J33</f>
        <v>37956</v>
      </c>
      <c r="B33" s="57">
        <f>[5]Tregion!$P33</f>
        <v>26.625</v>
      </c>
      <c r="C33" s="58">
        <f>[6]Tregion!$P33</f>
        <v>30.5625</v>
      </c>
      <c r="D33" s="57">
        <f>[7]Tregion!$P33</f>
        <v>30</v>
      </c>
      <c r="E33" s="58">
        <f>[8]Tregion!$P33</f>
        <v>32.438000000000002</v>
      </c>
      <c r="F33" s="57">
        <f>[9]Tregion!$P33</f>
        <v>30</v>
      </c>
      <c r="G33" s="57">
        <f>[5]Tregion!$P33</f>
        <v>26.625</v>
      </c>
      <c r="H33" s="57"/>
      <c r="I33" s="58">
        <f>[11]Tregion!$P33</f>
        <v>30</v>
      </c>
      <c r="J33" s="57"/>
      <c r="K33" s="58"/>
      <c r="L33" s="57"/>
      <c r="M33" s="58"/>
      <c r="N33" s="57"/>
      <c r="O33" s="58"/>
      <c r="Q33" s="57"/>
      <c r="R33" s="58">
        <f>[12]Tregion!$P33</f>
        <v>49.559200544814878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5">
      <c r="A34" s="50">
        <f>[5]Tregion!$J34</f>
        <v>37987</v>
      </c>
      <c r="B34" s="57">
        <f>[5]Tregion!$P34</f>
        <v>27.158000000000001</v>
      </c>
      <c r="C34" s="58">
        <f>[6]Tregion!$P34</f>
        <v>32.159999999999997</v>
      </c>
      <c r="D34" s="57">
        <f>[7]Tregion!$P34</f>
        <v>31.59</v>
      </c>
      <c r="E34" s="58">
        <f>[8]Tregion!$P34</f>
        <v>32.04</v>
      </c>
      <c r="F34" s="57">
        <f>[9]Tregion!$P34</f>
        <v>30.15</v>
      </c>
      <c r="G34" s="57">
        <f>[5]Tregion!$P34</f>
        <v>27.158000000000001</v>
      </c>
      <c r="H34" s="57"/>
      <c r="I34" s="58">
        <f>[11]Tregion!$P34</f>
        <v>30.158000000000001</v>
      </c>
      <c r="J34" s="57"/>
      <c r="K34" s="58"/>
      <c r="L34" s="57"/>
      <c r="M34" s="58"/>
      <c r="N34" s="57"/>
      <c r="O34" s="58"/>
      <c r="Q34" s="57"/>
      <c r="R34" s="58">
        <f>[12]Tregion!$P34</f>
        <v>46.357217632208787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5">
      <c r="A35" s="50">
        <f>[5]Tregion!$J35</f>
        <v>38018</v>
      </c>
      <c r="B35" s="57">
        <f>[5]Tregion!$P35</f>
        <v>27.158000000000001</v>
      </c>
      <c r="C35" s="58">
        <f>[6]Tregion!$P35</f>
        <v>31.035</v>
      </c>
      <c r="D35" s="57">
        <f>[7]Tregion!$P35</f>
        <v>30.3</v>
      </c>
      <c r="E35" s="58">
        <f>[8]Tregion!$P35</f>
        <v>30.518000000000001</v>
      </c>
      <c r="F35" s="57">
        <f>[9]Tregion!$P35</f>
        <v>29.003</v>
      </c>
      <c r="G35" s="57">
        <f>[5]Tregion!$P35</f>
        <v>27.158000000000001</v>
      </c>
      <c r="H35" s="57"/>
      <c r="I35" s="58">
        <f>[11]Tregion!$P35</f>
        <v>29.018000000000001</v>
      </c>
      <c r="J35" s="57"/>
      <c r="K35" s="58"/>
      <c r="L35" s="57"/>
      <c r="M35" s="58"/>
      <c r="N35" s="57"/>
      <c r="O35" s="58"/>
      <c r="Q35" s="57"/>
      <c r="R35" s="58">
        <f>[12]Tregion!$P35</f>
        <v>45.238369227722487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5">
      <c r="A36" s="50">
        <f>[5]Tregion!$J36</f>
        <v>38047</v>
      </c>
      <c r="B36" s="57">
        <f>[5]Tregion!$P36</f>
        <v>27.158000000000001</v>
      </c>
      <c r="C36" s="58">
        <f>[6]Tregion!$P36</f>
        <v>30.225000000000001</v>
      </c>
      <c r="D36" s="57">
        <f>[7]Tregion!$P36</f>
        <v>29.01</v>
      </c>
      <c r="E36" s="58">
        <f>[8]Tregion!$P36</f>
        <v>28.995000000000001</v>
      </c>
      <c r="F36" s="57">
        <f>[9]Tregion!$P36</f>
        <v>28.433</v>
      </c>
      <c r="G36" s="57">
        <f>[5]Tregion!$P36</f>
        <v>27.158000000000001</v>
      </c>
      <c r="H36" s="57"/>
      <c r="I36" s="58">
        <f>[11]Tregion!$P36</f>
        <v>28.44</v>
      </c>
      <c r="J36" s="57"/>
      <c r="K36" s="58"/>
      <c r="L36" s="57"/>
      <c r="M36" s="58"/>
      <c r="N36" s="57"/>
      <c r="O36" s="58"/>
      <c r="Q36" s="57"/>
      <c r="R36" s="58">
        <f>[12]Tregion!$P36</f>
        <v>43.449287048775957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5">
      <c r="A37" s="50">
        <f>[5]Tregion!$J37</f>
        <v>38078</v>
      </c>
      <c r="B37" s="57">
        <f>[5]Tregion!$P37</f>
        <v>26.114999999999998</v>
      </c>
      <c r="C37" s="58">
        <f>[6]Tregion!$P37</f>
        <v>28.297499999999999</v>
      </c>
      <c r="D37" s="57">
        <f>[7]Tregion!$P37</f>
        <v>25.7925</v>
      </c>
      <c r="E37" s="58">
        <f>[8]Tregion!$P37</f>
        <v>27.48</v>
      </c>
      <c r="F37" s="57">
        <f>[9]Tregion!$P37</f>
        <v>29.183</v>
      </c>
      <c r="G37" s="57">
        <f>[5]Tregion!$P37</f>
        <v>26.114999999999998</v>
      </c>
      <c r="H37" s="57"/>
      <c r="I37" s="58">
        <f>[11]Tregion!$P37</f>
        <v>27.488</v>
      </c>
      <c r="J37" s="57"/>
      <c r="K37" s="58"/>
      <c r="L37" s="57"/>
      <c r="M37" s="58"/>
      <c r="N37" s="57"/>
      <c r="O37" s="58"/>
      <c r="Q37" s="57"/>
      <c r="R37" s="58">
        <f>[12]Tregion!$P37</f>
        <v>40.676785374101684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5">
      <c r="A38" s="50">
        <f>[5]Tregion!$J38</f>
        <v>38108</v>
      </c>
      <c r="B38" s="57">
        <f>[5]Tregion!$P38</f>
        <v>26.805</v>
      </c>
      <c r="C38" s="58">
        <f>[6]Tregion!$P38</f>
        <v>26.047499999999999</v>
      </c>
      <c r="D38" s="57">
        <f>[7]Tregion!$P38</f>
        <v>23.535</v>
      </c>
      <c r="E38" s="58">
        <f>[8]Tregion!$P38</f>
        <v>27.848000000000003</v>
      </c>
      <c r="F38" s="57">
        <f>[9]Tregion!$P38</f>
        <v>29.745000000000001</v>
      </c>
      <c r="G38" s="57">
        <f>[5]Tregion!$P38</f>
        <v>26.805</v>
      </c>
      <c r="H38" s="57"/>
      <c r="I38" s="58">
        <f>[11]Tregion!$P38</f>
        <v>27.863000000000003</v>
      </c>
      <c r="J38" s="57"/>
      <c r="K38" s="58"/>
      <c r="L38" s="57"/>
      <c r="M38" s="58"/>
      <c r="N38" s="57"/>
      <c r="O38" s="58"/>
      <c r="Q38" s="57"/>
      <c r="R38" s="58">
        <f>[12]Tregion!$P38</f>
        <v>40.722792373730172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5">
      <c r="A39" s="50">
        <f>[5]Tregion!$J39</f>
        <v>38139</v>
      </c>
      <c r="B39" s="57">
        <f>[5]Tregion!$P39</f>
        <v>31.328000000000003</v>
      </c>
      <c r="C39" s="58">
        <f>[6]Tregion!$P39</f>
        <v>27.172499999999999</v>
      </c>
      <c r="D39" s="57">
        <f>[7]Tregion!$P39</f>
        <v>24.502500000000001</v>
      </c>
      <c r="E39" s="58">
        <f>[8]Tregion!$P39</f>
        <v>31.635000000000002</v>
      </c>
      <c r="F39" s="57">
        <f>[9]Tregion!$P39</f>
        <v>34.283000000000001</v>
      </c>
      <c r="G39" s="57">
        <f>[5]Tregion!$P39</f>
        <v>31.328000000000003</v>
      </c>
      <c r="H39" s="57"/>
      <c r="I39" s="58">
        <f>[11]Tregion!$P39</f>
        <v>31.643000000000001</v>
      </c>
      <c r="J39" s="57"/>
      <c r="K39" s="58"/>
      <c r="L39" s="57"/>
      <c r="M39" s="58"/>
      <c r="N39" s="57"/>
      <c r="O39" s="58"/>
      <c r="Q39" s="57"/>
      <c r="R39" s="58">
        <f>[12]Tregion!$P39</f>
        <v>41.241514202178806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5">
      <c r="A40" s="50">
        <f>[5]Tregion!$J40</f>
        <v>38169</v>
      </c>
      <c r="B40" s="57">
        <f>[5]Tregion!$P40</f>
        <v>39.667999999999999</v>
      </c>
      <c r="C40" s="58">
        <f>[6]Tregion!$P40</f>
        <v>37.950000000000003</v>
      </c>
      <c r="D40" s="57">
        <f>[7]Tregion!$P40</f>
        <v>34.807499999999997</v>
      </c>
      <c r="E40" s="58">
        <f>[8]Tregion!$P40</f>
        <v>39.578000000000003</v>
      </c>
      <c r="F40" s="57">
        <f>[9]Tregion!$P40</f>
        <v>43.748000000000005</v>
      </c>
      <c r="G40" s="57">
        <f>[5]Tregion!$P40</f>
        <v>39.667999999999999</v>
      </c>
      <c r="H40" s="57"/>
      <c r="I40" s="58">
        <f>[11]Tregion!$P40</f>
        <v>39.593000000000004</v>
      </c>
      <c r="J40" s="57"/>
      <c r="K40" s="58"/>
      <c r="L40" s="57"/>
      <c r="M40" s="58"/>
      <c r="N40" s="57"/>
      <c r="O40" s="58"/>
      <c r="Q40" s="57"/>
      <c r="R40" s="58">
        <f>[12]Tregion!$P40</f>
        <v>41.788668501451809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5">
      <c r="A41" s="50">
        <f>[5]Tregion!$J41</f>
        <v>38200</v>
      </c>
      <c r="B41" s="57">
        <f>[5]Tregion!$P41</f>
        <v>46.62</v>
      </c>
      <c r="C41" s="58">
        <f>[6]Tregion!$P41</f>
        <v>42.457500000000003</v>
      </c>
      <c r="D41" s="57">
        <f>[7]Tregion!$P41</f>
        <v>39.96</v>
      </c>
      <c r="E41" s="58">
        <f>[8]Tregion!$P41</f>
        <v>46.013000000000005</v>
      </c>
      <c r="F41" s="57">
        <f>[9]Tregion!$P41</f>
        <v>48.09</v>
      </c>
      <c r="G41" s="57">
        <f>[5]Tregion!$P41</f>
        <v>46.62</v>
      </c>
      <c r="H41" s="57"/>
      <c r="I41" s="58">
        <f>[11]Tregion!$P41</f>
        <v>46.027999999999999</v>
      </c>
      <c r="J41" s="57"/>
      <c r="K41" s="58"/>
      <c r="L41" s="57"/>
      <c r="M41" s="58"/>
      <c r="N41" s="57"/>
      <c r="O41" s="58"/>
      <c r="Q41" s="57"/>
      <c r="R41" s="58">
        <f>[12]Tregion!$P41</f>
        <v>42.272391549562919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5">
      <c r="A42" s="50">
        <f>[5]Tregion!$J42</f>
        <v>38231</v>
      </c>
      <c r="B42" s="57">
        <f>[5]Tregion!$P42</f>
        <v>37.238</v>
      </c>
      <c r="C42" s="58">
        <f>[6]Tregion!$P42</f>
        <v>35.377499999999998</v>
      </c>
      <c r="D42" s="57">
        <f>[7]Tregion!$P42</f>
        <v>32.872500000000002</v>
      </c>
      <c r="E42" s="58">
        <f>[8]Tregion!$P42</f>
        <v>42.218000000000004</v>
      </c>
      <c r="F42" s="57">
        <f>[9]Tregion!$P42</f>
        <v>38.243000000000002</v>
      </c>
      <c r="G42" s="57">
        <f>[5]Tregion!$P42</f>
        <v>37.238</v>
      </c>
      <c r="H42" s="57"/>
      <c r="I42" s="58">
        <f>[11]Tregion!$P42</f>
        <v>38.25</v>
      </c>
      <c r="J42" s="57"/>
      <c r="K42" s="58"/>
      <c r="L42" s="57"/>
      <c r="M42" s="58"/>
      <c r="N42" s="57"/>
      <c r="O42" s="58"/>
      <c r="Q42" s="57"/>
      <c r="R42" s="58">
        <f>[12]Tregion!$P42</f>
        <v>42.046285294620205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5">
      <c r="A43" s="50">
        <f>[5]Tregion!$J43</f>
        <v>38261</v>
      </c>
      <c r="B43" s="57">
        <f>[5]Tregion!$P43</f>
        <v>28.2</v>
      </c>
      <c r="C43" s="58">
        <f>[6]Tregion!$P43</f>
        <v>32.64</v>
      </c>
      <c r="D43" s="57">
        <f>[7]Tregion!$P43</f>
        <v>31.267499999999998</v>
      </c>
      <c r="E43" s="58">
        <f>[8]Tregion!$P43</f>
        <v>29.715</v>
      </c>
      <c r="F43" s="57">
        <f>[9]Tregion!$P43</f>
        <v>29.528000000000002</v>
      </c>
      <c r="G43" s="57">
        <f>[5]Tregion!$P43</f>
        <v>28.2</v>
      </c>
      <c r="H43" s="57"/>
      <c r="I43" s="58">
        <f>[11]Tregion!$P43</f>
        <v>29.535</v>
      </c>
      <c r="J43" s="57"/>
      <c r="K43" s="58"/>
      <c r="L43" s="57"/>
      <c r="M43" s="58"/>
      <c r="N43" s="57"/>
      <c r="O43" s="58"/>
      <c r="Q43" s="57"/>
      <c r="R43" s="58">
        <f>[12]Tregion!$P43</f>
        <v>42.21721763135524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5">
      <c r="A44" s="50">
        <f>[5]Tregion!$J44</f>
        <v>38292</v>
      </c>
      <c r="B44" s="57">
        <f>[5]Tregion!$P44</f>
        <v>27.503</v>
      </c>
      <c r="C44" s="58">
        <f>[6]Tregion!$P44</f>
        <v>30.232500000000002</v>
      </c>
      <c r="D44" s="57">
        <f>[7]Tregion!$P44</f>
        <v>29.497499999999999</v>
      </c>
      <c r="E44" s="58">
        <f>[8]Tregion!$P44</f>
        <v>31.223000000000003</v>
      </c>
      <c r="F44" s="57">
        <f>[9]Tregion!$P44</f>
        <v>29.333000000000002</v>
      </c>
      <c r="G44" s="57">
        <f>[5]Tregion!$P44</f>
        <v>27.503</v>
      </c>
      <c r="H44" s="57"/>
      <c r="I44" s="58">
        <f>[11]Tregion!$P44</f>
        <v>29.34</v>
      </c>
      <c r="J44" s="57"/>
      <c r="K44" s="58"/>
      <c r="L44" s="57"/>
      <c r="M44" s="58"/>
      <c r="N44" s="57"/>
      <c r="O44" s="58"/>
      <c r="Q44" s="57"/>
      <c r="R44" s="58">
        <f>[12]Tregion!$P44</f>
        <v>44.8489526988755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5">
      <c r="A45" s="50">
        <f>[5]Tregion!$J45</f>
        <v>38322</v>
      </c>
      <c r="B45" s="57">
        <f>[5]Tregion!$P45</f>
        <v>27.158000000000001</v>
      </c>
      <c r="C45" s="58">
        <f>[6]Tregion!$P45</f>
        <v>31.035</v>
      </c>
      <c r="D45" s="57">
        <f>[7]Tregion!$P45</f>
        <v>30.3</v>
      </c>
      <c r="E45" s="58">
        <f>[8]Tregion!$P45</f>
        <v>32.729999999999997</v>
      </c>
      <c r="F45" s="57">
        <f>[9]Tregion!$P45</f>
        <v>30.27</v>
      </c>
      <c r="G45" s="57">
        <f>[5]Tregion!$P45</f>
        <v>27.158000000000001</v>
      </c>
      <c r="H45" s="57"/>
      <c r="I45" s="58">
        <f>[11]Tregion!$P45</f>
        <v>30.278000000000002</v>
      </c>
      <c r="J45" s="57"/>
      <c r="K45" s="58"/>
      <c r="L45" s="57"/>
      <c r="M45" s="58"/>
      <c r="N45" s="57"/>
      <c r="O45" s="58"/>
      <c r="Q45" s="57"/>
      <c r="R45" s="58">
        <f>[12]Tregion!$P45</f>
        <v>46.947325198102554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5">
      <c r="A46" s="50">
        <f>[5]Tregion!$J46</f>
        <v>38353</v>
      </c>
      <c r="B46" s="57">
        <f>[5]Tregion!$P46</f>
        <v>27.353000000000002</v>
      </c>
      <c r="C46" s="58">
        <f>[6]Tregion!$P46</f>
        <v>32.392499999999998</v>
      </c>
      <c r="D46" s="57">
        <f>[7]Tregion!$P46</f>
        <v>31.657499999999999</v>
      </c>
      <c r="E46" s="58">
        <f>[8]Tregion!$P46</f>
        <v>32.31</v>
      </c>
      <c r="F46" s="57">
        <f>[9]Tregion!$P46</f>
        <v>30.398</v>
      </c>
      <c r="G46" s="57">
        <f>[5]Tregion!$P46</f>
        <v>27.353000000000002</v>
      </c>
      <c r="H46" s="57"/>
      <c r="I46" s="58">
        <f>[11]Tregion!$P46</f>
        <v>30.42</v>
      </c>
      <c r="J46" s="57"/>
      <c r="K46" s="58"/>
      <c r="L46" s="57"/>
      <c r="M46" s="58"/>
      <c r="N46" s="57"/>
      <c r="O46" s="58"/>
      <c r="Q46" s="57"/>
      <c r="R46" s="58">
        <f>[12]Tregion!$P46</f>
        <v>46.101078666865845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5">
      <c r="A47" s="50">
        <f>[5]Tregion!$J47</f>
        <v>38384</v>
      </c>
      <c r="B47" s="57">
        <f>[5]Tregion!$P47</f>
        <v>27.353000000000002</v>
      </c>
      <c r="C47" s="58">
        <f>[6]Tregion!$P47</f>
        <v>31.432500000000001</v>
      </c>
      <c r="D47" s="57">
        <f>[7]Tregion!$P47</f>
        <v>30.555</v>
      </c>
      <c r="E47" s="58">
        <f>[8]Tregion!$P47</f>
        <v>30.773000000000003</v>
      </c>
      <c r="F47" s="57">
        <f>[9]Tregion!$P47</f>
        <v>29.243000000000002</v>
      </c>
      <c r="G47" s="57">
        <f>[5]Tregion!$P47</f>
        <v>27.353000000000002</v>
      </c>
      <c r="H47" s="57"/>
      <c r="I47" s="58">
        <f>[11]Tregion!$P47</f>
        <v>29.265000000000001</v>
      </c>
      <c r="J47" s="57"/>
      <c r="K47" s="58"/>
      <c r="L47" s="57"/>
      <c r="M47" s="58"/>
      <c r="N47" s="57"/>
      <c r="O47" s="58"/>
      <c r="Q47" s="57"/>
      <c r="R47" s="58">
        <f>[12]Tregion!$P47</f>
        <v>45.014719824588909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5">
      <c r="A48" s="50">
        <f>[5]Tregion!$J48</f>
        <v>38412</v>
      </c>
      <c r="B48" s="57">
        <f>[5]Tregion!$P48</f>
        <v>27.353000000000002</v>
      </c>
      <c r="C48" s="58">
        <f>[6]Tregion!$P48</f>
        <v>30.7425</v>
      </c>
      <c r="D48" s="57">
        <f>[7]Tregion!$P48</f>
        <v>29.452500000000001</v>
      </c>
      <c r="E48" s="58">
        <f>[8]Tregion!$P48</f>
        <v>29.234999999999999</v>
      </c>
      <c r="F48" s="57">
        <f>[9]Tregion!$P48</f>
        <v>28.664999999999999</v>
      </c>
      <c r="G48" s="57">
        <f>[5]Tregion!$P48</f>
        <v>27.353000000000002</v>
      </c>
      <c r="H48" s="57"/>
      <c r="I48" s="58">
        <f>[11]Tregion!$P48</f>
        <v>28.68</v>
      </c>
      <c r="J48" s="57"/>
      <c r="K48" s="58"/>
      <c r="L48" s="57"/>
      <c r="M48" s="58"/>
      <c r="N48" s="57"/>
      <c r="O48" s="58"/>
      <c r="Q48" s="57"/>
      <c r="R48" s="58">
        <f>[12]Tregion!$P48</f>
        <v>43.279352161851662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5">
      <c r="A49" s="50">
        <f>[5]Tregion!$J49</f>
        <v>38443</v>
      </c>
      <c r="B49" s="57">
        <f>[5]Tregion!$P49</f>
        <v>26.303000000000001</v>
      </c>
      <c r="C49" s="58">
        <f>[6]Tregion!$P49</f>
        <v>29.092500000000001</v>
      </c>
      <c r="D49" s="57">
        <f>[7]Tregion!$P49</f>
        <v>26.692499999999999</v>
      </c>
      <c r="E49" s="58">
        <f>[8]Tregion!$P49</f>
        <v>27.698</v>
      </c>
      <c r="F49" s="57">
        <f>[9]Tregion!$P49</f>
        <v>29.414999999999999</v>
      </c>
      <c r="G49" s="57">
        <f>[5]Tregion!$P49</f>
        <v>26.303000000000001</v>
      </c>
      <c r="H49" s="57"/>
      <c r="I49" s="58">
        <f>[11]Tregion!$P49</f>
        <v>27.713000000000001</v>
      </c>
      <c r="J49" s="57"/>
      <c r="K49" s="58"/>
      <c r="L49" s="57"/>
      <c r="M49" s="58"/>
      <c r="N49" s="57"/>
      <c r="O49" s="58"/>
      <c r="Q49" s="57"/>
      <c r="R49" s="58">
        <f>[12]Tregion!$P49</f>
        <v>40.59096093823652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5">
      <c r="A50" s="50">
        <f>[5]Tregion!$J50</f>
        <v>38473</v>
      </c>
      <c r="B50" s="57">
        <f>[5]Tregion!$P50</f>
        <v>27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28.073</v>
      </c>
      <c r="F50" s="57">
        <f>[9]Tregion!$P50</f>
        <v>29.984999999999999</v>
      </c>
      <c r="G50" s="57">
        <f>[5]Tregion!$P50</f>
        <v>27</v>
      </c>
      <c r="H50" s="57"/>
      <c r="I50" s="58">
        <f>[11]Tregion!$P50</f>
        <v>28.088000000000001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40.635918143994573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5">
      <c r="A51" s="50">
        <f>[5]Tregion!$J51</f>
        <v>38504</v>
      </c>
      <c r="B51" s="57">
        <f>[5]Tregion!$P51</f>
        <v>31.553000000000001</v>
      </c>
      <c r="C51" s="58">
        <f>[6]Tregion!$P51</f>
        <v>28.1325</v>
      </c>
      <c r="D51" s="57">
        <f>[7]Tregion!$P51</f>
        <v>25.59</v>
      </c>
      <c r="E51" s="58">
        <f>[8]Tregion!$P51</f>
        <v>31.883000000000003</v>
      </c>
      <c r="F51" s="57">
        <f>[9]Tregion!$P51</f>
        <v>34.553000000000004</v>
      </c>
      <c r="G51" s="57">
        <f>[5]Tregion!$P51</f>
        <v>31.553000000000001</v>
      </c>
      <c r="H51" s="57"/>
      <c r="I51" s="58">
        <f>[11]Tregion!$P51</f>
        <v>31.898000000000003</v>
      </c>
      <c r="J51" s="57"/>
      <c r="K51" s="58"/>
      <c r="L51" s="57"/>
      <c r="M51" s="58"/>
      <c r="N51" s="57"/>
      <c r="O51" s="58"/>
      <c r="Q51" s="57"/>
      <c r="R51" s="58">
        <f>[12]Tregion!$P51</f>
        <v>41.139457644441428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5">
      <c r="A52" s="50">
        <f>[5]Tregion!$J52</f>
        <v>38534</v>
      </c>
      <c r="B52" s="57">
        <f>[5]Tregion!$P52</f>
        <v>39.953000000000003</v>
      </c>
      <c r="C52" s="58">
        <f>[6]Tregion!$P52</f>
        <v>37.372500000000002</v>
      </c>
      <c r="D52" s="57">
        <f>[7]Tregion!$P52</f>
        <v>34.424999999999997</v>
      </c>
      <c r="E52" s="58">
        <f>[8]Tregion!$P52</f>
        <v>39.884999999999998</v>
      </c>
      <c r="F52" s="57">
        <f>[9]Tregion!$P52</f>
        <v>44.085000000000001</v>
      </c>
      <c r="G52" s="57">
        <f>[5]Tregion!$P52</f>
        <v>39.953000000000003</v>
      </c>
      <c r="H52" s="57"/>
      <c r="I52" s="58">
        <f>[11]Tregion!$P52</f>
        <v>39.908000000000001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41.671034957638767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5">
      <c r="A53" s="50">
        <f>[5]Tregion!$J53</f>
        <v>38565</v>
      </c>
      <c r="B53" s="57">
        <f>[5]Tregion!$P53</f>
        <v>46.958000000000006</v>
      </c>
      <c r="C53" s="58">
        <f>[6]Tregion!$P53</f>
        <v>41.234999999999999</v>
      </c>
      <c r="D53" s="57">
        <f>[7]Tregion!$P53</f>
        <v>38.842500000000001</v>
      </c>
      <c r="E53" s="58">
        <f>[8]Tregion!$P53</f>
        <v>46.365000000000002</v>
      </c>
      <c r="F53" s="57">
        <f>[9]Tregion!$P53</f>
        <v>48.465000000000003</v>
      </c>
      <c r="G53" s="57">
        <f>[5]Tregion!$P53</f>
        <v>46.958000000000006</v>
      </c>
      <c r="H53" s="57"/>
      <c r="I53" s="58">
        <f>[11]Tregion!$P53</f>
        <v>46.388000000000005</v>
      </c>
      <c r="J53" s="57"/>
      <c r="K53" s="58"/>
      <c r="L53" s="57"/>
      <c r="M53" s="58"/>
      <c r="N53" s="57"/>
      <c r="O53" s="58"/>
      <c r="Q53" s="57"/>
      <c r="R53" s="58">
        <f>[12]Tregion!$P53</f>
        <v>42.141253743552326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5">
      <c r="A54" s="50">
        <f>[5]Tregion!$J54</f>
        <v>38596</v>
      </c>
      <c r="B54" s="57">
        <f>[5]Tregion!$P54</f>
        <v>37.508000000000003</v>
      </c>
      <c r="C54" s="58">
        <f>[6]Tregion!$P54</f>
        <v>35.167499999999997</v>
      </c>
      <c r="D54" s="57">
        <f>[7]Tregion!$P54</f>
        <v>32.774999999999999</v>
      </c>
      <c r="E54" s="58">
        <f>[8]Tregion!$P54</f>
        <v>42.533000000000001</v>
      </c>
      <c r="F54" s="57">
        <f>[9]Tregion!$P54</f>
        <v>38.527999999999999</v>
      </c>
      <c r="G54" s="57">
        <f>[5]Tregion!$P54</f>
        <v>37.508000000000003</v>
      </c>
      <c r="H54" s="57"/>
      <c r="I54" s="58">
        <f>[11]Tregion!$P54</f>
        <v>38.549999999999997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41.923223233741567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5">
      <c r="A55" s="50">
        <f>[5]Tregion!$J55</f>
        <v>38626</v>
      </c>
      <c r="B55" s="57">
        <f>[5]Tregion!$P55</f>
        <v>28.403000000000002</v>
      </c>
      <c r="C55" s="58">
        <f>[6]Tregion!$P55</f>
        <v>32.827500000000001</v>
      </c>
      <c r="D55" s="57">
        <f>[7]Tregion!$P55</f>
        <v>31.395</v>
      </c>
      <c r="E55" s="58">
        <f>[8]Tregion!$P55</f>
        <v>29.94</v>
      </c>
      <c r="F55" s="57">
        <f>[9]Tregion!$P55</f>
        <v>29.745000000000001</v>
      </c>
      <c r="G55" s="57">
        <f>[5]Tregion!$P55</f>
        <v>28.403000000000002</v>
      </c>
      <c r="H55" s="57"/>
      <c r="I55" s="58">
        <f>[11]Tregion!$P55</f>
        <v>29.76</v>
      </c>
      <c r="J55" s="57"/>
      <c r="K55" s="58"/>
      <c r="L55" s="57"/>
      <c r="M55" s="58"/>
      <c r="N55" s="57"/>
      <c r="O55" s="58"/>
      <c r="Q55" s="57"/>
      <c r="R55" s="58">
        <f>[12]Tregion!$P55</f>
        <v>42.08940120665001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5">
      <c r="A56" s="50">
        <f>[5]Tregion!$J56</f>
        <v>38657</v>
      </c>
      <c r="B56" s="57">
        <f>[5]Tregion!$P56</f>
        <v>27.704999999999998</v>
      </c>
      <c r="C56" s="58">
        <f>[6]Tregion!$P56</f>
        <v>30.765000000000001</v>
      </c>
      <c r="D56" s="57">
        <f>[7]Tregion!$P56</f>
        <v>29.872499999999999</v>
      </c>
      <c r="E56" s="58">
        <f>[8]Tregion!$P56</f>
        <v>31.454999999999998</v>
      </c>
      <c r="F56" s="57">
        <f>[9]Tregion!$P56</f>
        <v>29.55</v>
      </c>
      <c r="G56" s="57">
        <f>[5]Tregion!$P56</f>
        <v>27.704999999999998</v>
      </c>
      <c r="H56" s="57"/>
      <c r="I56" s="58">
        <f>[11]Tregion!$P56</f>
        <v>29.565000000000001</v>
      </c>
      <c r="J56" s="57"/>
      <c r="K56" s="58"/>
      <c r="L56" s="57"/>
      <c r="M56" s="58"/>
      <c r="N56" s="57"/>
      <c r="O56" s="58"/>
      <c r="Q56" s="57"/>
      <c r="R56" s="58">
        <f>[12]Tregion!$P56</f>
        <v>44.515706002073188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5">
      <c r="A57" s="50">
        <f>[5]Tregion!$J57</f>
        <v>38687</v>
      </c>
      <c r="B57" s="57">
        <f>[5]Tregion!$P57</f>
        <v>27.353000000000002</v>
      </c>
      <c r="C57" s="58">
        <f>[6]Tregion!$P57</f>
        <v>31.454999999999998</v>
      </c>
      <c r="D57" s="57">
        <f>[7]Tregion!$P57</f>
        <v>30.57</v>
      </c>
      <c r="E57" s="58">
        <f>[8]Tregion!$P57</f>
        <v>32.97</v>
      </c>
      <c r="F57" s="57">
        <f>[9]Tregion!$P57</f>
        <v>30.495000000000001</v>
      </c>
      <c r="G57" s="57">
        <f>[5]Tregion!$P57</f>
        <v>27.353000000000002</v>
      </c>
      <c r="H57" s="57"/>
      <c r="I57" s="58">
        <f>[11]Tregion!$P57</f>
        <v>30.51</v>
      </c>
      <c r="J57" s="57"/>
      <c r="K57" s="58"/>
      <c r="L57" s="57"/>
      <c r="M57" s="58"/>
      <c r="N57" s="57"/>
      <c r="O57" s="58"/>
      <c r="Q57" s="57"/>
      <c r="R57" s="58">
        <f>[12]Tregion!$P57</f>
        <v>46.560205293332793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5">
      <c r="A58" s="50">
        <f>[5]Tregion!$J58</f>
        <v>38718</v>
      </c>
      <c r="B58" s="57">
        <f>[5]Tregion!$P58</f>
        <v>27.548000000000002</v>
      </c>
      <c r="C58" s="58">
        <f>[6]Tregion!$P58</f>
        <v>32.744999999999997</v>
      </c>
      <c r="D58" s="57">
        <f>[7]Tregion!$P58</f>
        <v>31.852499999999999</v>
      </c>
      <c r="E58" s="58">
        <f>[8]Tregion!$P58</f>
        <v>32.527999999999999</v>
      </c>
      <c r="F58" s="57">
        <f>[9]Tregion!$P58</f>
        <v>30.6</v>
      </c>
      <c r="G58" s="57">
        <f>[5]Tregion!$P58</f>
        <v>27.548000000000002</v>
      </c>
      <c r="H58" s="57"/>
      <c r="I58" s="58">
        <f>[11]Tregion!$P58</f>
        <v>30.63</v>
      </c>
      <c r="J58" s="57"/>
      <c r="K58" s="58"/>
      <c r="L58" s="57"/>
      <c r="M58" s="58"/>
      <c r="N58" s="57"/>
      <c r="O58" s="58"/>
      <c r="Q58" s="57"/>
      <c r="R58" s="58">
        <f>[12]Tregion!$P58</f>
        <v>42.093452074799906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5">
      <c r="A59" s="50">
        <f>[5]Tregion!$J59</f>
        <v>38749</v>
      </c>
      <c r="B59" s="57">
        <f>[5]Tregion!$P59</f>
        <v>27.548000000000002</v>
      </c>
      <c r="C59" s="58">
        <f>[6]Tregion!$P59</f>
        <v>31.875</v>
      </c>
      <c r="D59" s="57">
        <f>[7]Tregion!$P59</f>
        <v>30.855</v>
      </c>
      <c r="E59" s="58">
        <f>[8]Tregion!$P59</f>
        <v>30.983000000000001</v>
      </c>
      <c r="F59" s="57">
        <f>[9]Tregion!$P59</f>
        <v>29.438000000000002</v>
      </c>
      <c r="G59" s="57">
        <f>[5]Tregion!$P59</f>
        <v>27.548000000000002</v>
      </c>
      <c r="H59" s="57"/>
      <c r="I59" s="58">
        <f>[11]Tregion!$P59</f>
        <v>29.468</v>
      </c>
      <c r="J59" s="57"/>
      <c r="K59" s="58"/>
      <c r="L59" s="57"/>
      <c r="M59" s="58"/>
      <c r="N59" s="57"/>
      <c r="O59" s="58"/>
      <c r="Q59" s="57"/>
      <c r="R59" s="58">
        <f>[12]Tregion!$P59</f>
        <v>41.147428736382849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5">
      <c r="A60" s="50">
        <f>[5]Tregion!$J60</f>
        <v>38777</v>
      </c>
      <c r="B60" s="57">
        <f>[5]Tregion!$P60</f>
        <v>27.548000000000002</v>
      </c>
      <c r="C60" s="58">
        <f>[6]Tregion!$P60</f>
        <v>31.252500000000001</v>
      </c>
      <c r="D60" s="57">
        <f>[7]Tregion!$P60</f>
        <v>29.85</v>
      </c>
      <c r="E60" s="58">
        <f>[8]Tregion!$P60</f>
        <v>29.43</v>
      </c>
      <c r="F60" s="57">
        <f>[9]Tregion!$P60</f>
        <v>28.853000000000002</v>
      </c>
      <c r="G60" s="57">
        <f>[5]Tregion!$P60</f>
        <v>27.548000000000002</v>
      </c>
      <c r="H60" s="57"/>
      <c r="I60" s="58">
        <f>[11]Tregion!$P60</f>
        <v>28.875</v>
      </c>
      <c r="J60" s="57"/>
      <c r="K60" s="58"/>
      <c r="L60" s="57"/>
      <c r="M60" s="58"/>
      <c r="N60" s="57"/>
      <c r="O60" s="58"/>
      <c r="Q60" s="57"/>
      <c r="R60" s="58">
        <f>[12]Tregion!$P60</f>
        <v>39.618458060694309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5">
      <c r="A61" s="50">
        <f>[5]Tregion!$J61</f>
        <v>38808</v>
      </c>
      <c r="B61" s="57">
        <f>[5]Tregion!$P61</f>
        <v>26.49</v>
      </c>
      <c r="C61" s="58">
        <f>[6]Tregion!$P61</f>
        <v>29.752500000000001</v>
      </c>
      <c r="D61" s="57">
        <f>[7]Tregion!$P61</f>
        <v>27.344999999999999</v>
      </c>
      <c r="E61" s="58">
        <f>[8]Tregion!$P61</f>
        <v>27.885000000000002</v>
      </c>
      <c r="F61" s="57">
        <f>[9]Tregion!$P61</f>
        <v>29.618000000000002</v>
      </c>
      <c r="G61" s="57">
        <f>[5]Tregion!$P61</f>
        <v>26.49</v>
      </c>
      <c r="H61" s="57"/>
      <c r="I61" s="58">
        <f>[11]Tregion!$P61</f>
        <v>27.908000000000001</v>
      </c>
      <c r="J61" s="57"/>
      <c r="K61" s="58"/>
      <c r="L61" s="57"/>
      <c r="M61" s="58"/>
      <c r="N61" s="57"/>
      <c r="O61" s="58"/>
      <c r="Q61" s="57"/>
      <c r="R61" s="58">
        <f>[12]Tregion!$P61</f>
        <v>37.234433342672801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5">
      <c r="A62" s="50">
        <f>[5]Tregion!$J62</f>
        <v>38838</v>
      </c>
      <c r="B62" s="57">
        <f>[5]Tregion!$P62</f>
        <v>27.195</v>
      </c>
      <c r="C62" s="58">
        <f>[6]Tregion!$P62</f>
        <v>27.997499999999999</v>
      </c>
      <c r="D62" s="57">
        <f>[7]Tregion!$P62</f>
        <v>25.59</v>
      </c>
      <c r="E62" s="58">
        <f>[8]Tregion!$P62</f>
        <v>28.26</v>
      </c>
      <c r="F62" s="57">
        <f>[9]Tregion!$P62</f>
        <v>30.18</v>
      </c>
      <c r="G62" s="57">
        <f>[5]Tregion!$P62</f>
        <v>27.195</v>
      </c>
      <c r="H62" s="57"/>
      <c r="I62" s="58">
        <f>[11]Tregion!$P62</f>
        <v>28.283000000000001</v>
      </c>
      <c r="J62" s="57"/>
      <c r="K62" s="58"/>
      <c r="L62" s="57"/>
      <c r="M62" s="58"/>
      <c r="N62" s="57"/>
      <c r="O62" s="58"/>
      <c r="Q62" s="57"/>
      <c r="R62" s="58">
        <f>[12]Tregion!$P62</f>
        <v>37.291781477559077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5">
      <c r="A63" s="50">
        <f>[5]Tregion!$J63</f>
        <v>38869</v>
      </c>
      <c r="B63" s="57">
        <f>[5]Tregion!$P63</f>
        <v>31.785</v>
      </c>
      <c r="C63" s="58">
        <f>[6]Tregion!$P63</f>
        <v>28.8825</v>
      </c>
      <c r="D63" s="57">
        <f>[7]Tregion!$P63</f>
        <v>26.34</v>
      </c>
      <c r="E63" s="58">
        <f>[8]Tregion!$P63</f>
        <v>32.093000000000004</v>
      </c>
      <c r="F63" s="57">
        <f>[9]Tregion!$P63</f>
        <v>34.784999999999997</v>
      </c>
      <c r="G63" s="57">
        <f>[5]Tregion!$P63</f>
        <v>31.785</v>
      </c>
      <c r="H63" s="57"/>
      <c r="I63" s="58">
        <f>[11]Tregion!$P63</f>
        <v>32.123000000000005</v>
      </c>
      <c r="J63" s="57"/>
      <c r="K63" s="58"/>
      <c r="L63" s="57"/>
      <c r="M63" s="58"/>
      <c r="N63" s="57"/>
      <c r="O63" s="58"/>
      <c r="Q63" s="57"/>
      <c r="R63" s="58">
        <f>[12]Tregion!$P63</f>
        <v>37.761134084291456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5">
      <c r="A64" s="50">
        <f>[5]Tregion!$J64</f>
        <v>38899</v>
      </c>
      <c r="B64" s="57">
        <f>[5]Tregion!$P64</f>
        <v>40.244999999999997</v>
      </c>
      <c r="C64" s="58">
        <f>[6]Tregion!$P64</f>
        <v>37.297499999999999</v>
      </c>
      <c r="D64" s="57">
        <f>[7]Tregion!$P64</f>
        <v>34.372500000000002</v>
      </c>
      <c r="E64" s="58">
        <f>[8]Tregion!$P64</f>
        <v>40.155000000000001</v>
      </c>
      <c r="F64" s="57">
        <f>[9]Tregion!$P64</f>
        <v>44.384999999999998</v>
      </c>
      <c r="G64" s="57">
        <f>[5]Tregion!$P64</f>
        <v>40.244999999999997</v>
      </c>
      <c r="H64" s="57"/>
      <c r="I64" s="58">
        <f>[11]Tregion!$P64</f>
        <v>40.185000000000002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38.253736334132142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5">
      <c r="A65" s="50">
        <f>[5]Tregion!$J65</f>
        <v>38930</v>
      </c>
      <c r="B65" s="57">
        <f>[5]Tregion!$P65</f>
        <v>47.295000000000002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46.673000000000002</v>
      </c>
      <c r="F65" s="57">
        <f>[9]Tregion!$P65</f>
        <v>48.788000000000004</v>
      </c>
      <c r="G65" s="57">
        <f>[5]Tregion!$P65</f>
        <v>47.295000000000002</v>
      </c>
      <c r="H65" s="57"/>
      <c r="I65" s="58">
        <f>[11]Tregion!$P65</f>
        <v>46.71</v>
      </c>
      <c r="J65" s="57"/>
      <c r="K65" s="58"/>
      <c r="L65" s="57"/>
      <c r="M65" s="58"/>
      <c r="N65" s="57"/>
      <c r="O65" s="58"/>
      <c r="Q65" s="57"/>
      <c r="R65" s="58">
        <f>[12]Tregion!$P65</f>
        <v>38.690508808427545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5">
      <c r="A66" s="50">
        <f>[5]Tregion!$J66</f>
        <v>38961</v>
      </c>
      <c r="B66" s="57">
        <f>[5]Tregion!$P66</f>
        <v>37.777999999999999</v>
      </c>
      <c r="C66" s="58">
        <f>[6]Tregion!$P66</f>
        <v>35.302500000000002</v>
      </c>
      <c r="D66" s="57">
        <f>[7]Tregion!$P66</f>
        <v>32.872500000000002</v>
      </c>
      <c r="E66" s="58">
        <f>[8]Tregion!$P66</f>
        <v>42.818000000000005</v>
      </c>
      <c r="F66" s="57">
        <f>[9]Tregion!$P66</f>
        <v>38.79</v>
      </c>
      <c r="G66" s="57">
        <f>[5]Tregion!$P66</f>
        <v>37.777999999999999</v>
      </c>
      <c r="H66" s="57"/>
      <c r="I66" s="58">
        <f>[11]Tregion!$P66</f>
        <v>38.82</v>
      </c>
      <c r="J66" s="57"/>
      <c r="K66" s="58"/>
      <c r="L66" s="57"/>
      <c r="M66" s="58"/>
      <c r="N66" s="57"/>
      <c r="O66" s="58"/>
      <c r="Q66" s="57"/>
      <c r="R66" s="58">
        <f>[12]Tregion!$P66</f>
        <v>38.510870423374833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5">
      <c r="A67" s="50">
        <f>[5]Tregion!$J67</f>
        <v>38991</v>
      </c>
      <c r="B67" s="57">
        <f>[5]Tregion!$P67</f>
        <v>28.613000000000003</v>
      </c>
      <c r="C67" s="58">
        <f>[6]Tregion!$P67</f>
        <v>33.172499999999999</v>
      </c>
      <c r="D67" s="57">
        <f>[7]Tregion!$P67</f>
        <v>31.62</v>
      </c>
      <c r="E67" s="58">
        <f>[8]Tregion!$P67</f>
        <v>30.135000000000002</v>
      </c>
      <c r="F67" s="57">
        <f>[9]Tregion!$P67</f>
        <v>29.948</v>
      </c>
      <c r="G67" s="57">
        <f>[5]Tregion!$P67</f>
        <v>28.613000000000003</v>
      </c>
      <c r="H67" s="57"/>
      <c r="I67" s="58">
        <f>[11]Tregion!$P67</f>
        <v>29.97</v>
      </c>
      <c r="J67" s="57"/>
      <c r="K67" s="58"/>
      <c r="L67" s="57"/>
      <c r="M67" s="58"/>
      <c r="N67" s="57"/>
      <c r="O67" s="58"/>
      <c r="Q67" s="57"/>
      <c r="R67" s="58">
        <f>[12]Tregion!$P67</f>
        <v>38.674188956054216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5">
      <c r="A68" s="50">
        <f>[5]Tregion!$J68</f>
        <v>39022</v>
      </c>
      <c r="B68" s="57">
        <f>[5]Tregion!$P68</f>
        <v>27.908000000000001</v>
      </c>
      <c r="C68" s="58">
        <f>[6]Tregion!$P68</f>
        <v>31.29</v>
      </c>
      <c r="D68" s="57">
        <f>[7]Tregion!$P68</f>
        <v>30.24</v>
      </c>
      <c r="E68" s="58">
        <f>[8]Tregion!$P68</f>
        <v>31.664999999999999</v>
      </c>
      <c r="F68" s="57">
        <f>[9]Tregion!$P68</f>
        <v>29.745000000000001</v>
      </c>
      <c r="G68" s="57">
        <f>[5]Tregion!$P68</f>
        <v>27.908000000000001</v>
      </c>
      <c r="H68" s="57"/>
      <c r="I68" s="58">
        <f>[11]Tregion!$P68</f>
        <v>29.768000000000001</v>
      </c>
      <c r="J68" s="57"/>
      <c r="K68" s="58"/>
      <c r="L68" s="57"/>
      <c r="M68" s="58"/>
      <c r="N68" s="57"/>
      <c r="O68" s="58"/>
      <c r="Q68" s="57"/>
      <c r="R68" s="58">
        <f>[12]Tregion!$P68</f>
        <v>40.806324271808592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5">
      <c r="A69" s="50">
        <f>[5]Tregion!$J69</f>
        <v>39052</v>
      </c>
      <c r="B69" s="57">
        <f>[5]Tregion!$P69</f>
        <v>27.555</v>
      </c>
      <c r="C69" s="58">
        <f>[6]Tregion!$P69</f>
        <v>31.927499999999998</v>
      </c>
      <c r="D69" s="57">
        <f>[7]Tregion!$P69</f>
        <v>30.87</v>
      </c>
      <c r="E69" s="58">
        <f>[8]Tregion!$P69</f>
        <v>33.188000000000002</v>
      </c>
      <c r="F69" s="57">
        <f>[9]Tregion!$P69</f>
        <v>30.698</v>
      </c>
      <c r="G69" s="57">
        <f>[5]Tregion!$P69</f>
        <v>27.555</v>
      </c>
      <c r="H69" s="57"/>
      <c r="I69" s="58">
        <f>[11]Tregion!$P69</f>
        <v>30.72</v>
      </c>
      <c r="J69" s="57"/>
      <c r="K69" s="58"/>
      <c r="L69" s="57"/>
      <c r="M69" s="58"/>
      <c r="N69" s="57"/>
      <c r="O69" s="58"/>
      <c r="Q69" s="57"/>
      <c r="R69" s="58">
        <f>[12]Tregion!$P69</f>
        <v>42.645555584587015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5">
      <c r="A70" s="50">
        <f>[5]Tregion!$J70</f>
        <v>39083</v>
      </c>
      <c r="B70" s="57">
        <f>[5]Tregion!$P70</f>
        <v>27.75</v>
      </c>
      <c r="C70" s="58">
        <f>[6]Tregion!$P70</f>
        <v>33.299999999999997</v>
      </c>
      <c r="D70" s="57">
        <f>[7]Tregion!$P70</f>
        <v>32.055</v>
      </c>
      <c r="E70" s="58">
        <f>[8]Tregion!$P70</f>
        <v>32.76</v>
      </c>
      <c r="F70" s="57">
        <f>[9]Tregion!$P70</f>
        <v>30.824999999999999</v>
      </c>
      <c r="G70" s="57">
        <f>[5]Tregion!$P70</f>
        <v>27.75</v>
      </c>
      <c r="H70" s="57"/>
      <c r="I70" s="58">
        <f>[11]Tregion!$P70</f>
        <v>30.855</v>
      </c>
      <c r="J70" s="57"/>
      <c r="K70" s="58"/>
      <c r="L70" s="57"/>
      <c r="M70" s="58"/>
      <c r="N70" s="57"/>
      <c r="O70" s="58"/>
      <c r="Q70" s="57"/>
      <c r="R70" s="58">
        <f>[12]Tregion!$P70</f>
        <v>43.128173422313402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5">
      <c r="A71" s="50">
        <f>[5]Tregion!$J71</f>
        <v>39114</v>
      </c>
      <c r="B71" s="57">
        <f>[5]Tregion!$P71</f>
        <v>27.75</v>
      </c>
      <c r="C71" s="58">
        <f>[6]Tregion!$P71</f>
        <v>32.505000000000003</v>
      </c>
      <c r="D71" s="57">
        <f>[7]Tregion!$P71</f>
        <v>31.147500000000001</v>
      </c>
      <c r="E71" s="58">
        <f>[8]Tregion!$P71</f>
        <v>31.2</v>
      </c>
      <c r="F71" s="57">
        <f>[9]Tregion!$P71</f>
        <v>29.648</v>
      </c>
      <c r="G71" s="57">
        <f>[5]Tregion!$P71</f>
        <v>27.75</v>
      </c>
      <c r="H71" s="57"/>
      <c r="I71" s="58">
        <f>[11]Tregion!$P71</f>
        <v>29.678000000000001</v>
      </c>
      <c r="J71" s="57"/>
      <c r="K71" s="58"/>
      <c r="L71" s="57"/>
      <c r="M71" s="58"/>
      <c r="N71" s="57"/>
      <c r="O71" s="58"/>
      <c r="Q71" s="57"/>
      <c r="R71" s="58">
        <f>[12]Tregion!$P71</f>
        <v>42.163372618661462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5">
      <c r="A72" s="50">
        <f>[5]Tregion!$J72</f>
        <v>39142</v>
      </c>
      <c r="B72" s="57">
        <f>[5]Tregion!$P72</f>
        <v>27.75</v>
      </c>
      <c r="C72" s="58">
        <f>[6]Tregion!$P72</f>
        <v>31.934999999999999</v>
      </c>
      <c r="D72" s="57">
        <f>[7]Tregion!$P72</f>
        <v>30.24</v>
      </c>
      <c r="E72" s="58">
        <f>[8]Tregion!$P72</f>
        <v>29.633000000000003</v>
      </c>
      <c r="F72" s="57">
        <f>[9]Tregion!$P72</f>
        <v>29.055</v>
      </c>
      <c r="G72" s="57">
        <f>[5]Tregion!$P72</f>
        <v>27.75</v>
      </c>
      <c r="H72" s="57"/>
      <c r="I72" s="58">
        <f>[11]Tregion!$P72</f>
        <v>29.085000000000001</v>
      </c>
      <c r="J72" s="57"/>
      <c r="K72" s="58"/>
      <c r="L72" s="57"/>
      <c r="M72" s="58"/>
      <c r="N72" s="57"/>
      <c r="O72" s="58"/>
      <c r="Q72" s="57"/>
      <c r="R72" s="58">
        <f>[12]Tregion!$P72</f>
        <v>40.615577324614712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5">
      <c r="A73" s="50">
        <f>[5]Tregion!$J73</f>
        <v>39173</v>
      </c>
      <c r="B73" s="57">
        <f>[5]Tregion!$P73</f>
        <v>26.684999999999999</v>
      </c>
      <c r="C73" s="58">
        <f>[6]Tregion!$P73</f>
        <v>30.5625</v>
      </c>
      <c r="D73" s="57">
        <f>[7]Tregion!$P73</f>
        <v>27.96</v>
      </c>
      <c r="E73" s="58">
        <f>[8]Tregion!$P73</f>
        <v>28.073</v>
      </c>
      <c r="F73" s="57">
        <f>[9]Tregion!$P73</f>
        <v>29.82</v>
      </c>
      <c r="G73" s="57">
        <f>[5]Tregion!$P73</f>
        <v>26.684999999999999</v>
      </c>
      <c r="H73" s="57"/>
      <c r="I73" s="58">
        <f>[11]Tregion!$P73</f>
        <v>28.103000000000002</v>
      </c>
      <c r="J73" s="57"/>
      <c r="K73" s="58"/>
      <c r="L73" s="57"/>
      <c r="M73" s="58"/>
      <c r="N73" s="57"/>
      <c r="O73" s="58"/>
      <c r="Q73" s="57"/>
      <c r="R73" s="58">
        <f>[12]Tregion!$P73</f>
        <v>38.209704611732256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5">
      <c r="A74" s="50">
        <f>[5]Tregion!$J74</f>
        <v>39203</v>
      </c>
      <c r="B74" s="57">
        <f>[5]Tregion!$P74</f>
        <v>27.39</v>
      </c>
      <c r="C74" s="58">
        <f>[6]Tregion!$P74</f>
        <v>28.9575</v>
      </c>
      <c r="D74" s="57">
        <f>[7]Tregion!$P74</f>
        <v>26.37</v>
      </c>
      <c r="E74" s="58">
        <f>[8]Tregion!$P74</f>
        <v>28.448</v>
      </c>
      <c r="F74" s="57">
        <f>[9]Tregion!$P74</f>
        <v>30.383000000000003</v>
      </c>
      <c r="G74" s="57">
        <f>[5]Tregion!$P74</f>
        <v>27.39</v>
      </c>
      <c r="H74" s="57"/>
      <c r="I74" s="58">
        <f>[11]Tregion!$P74</f>
        <v>28.478000000000002</v>
      </c>
      <c r="J74" s="57"/>
      <c r="K74" s="58"/>
      <c r="L74" s="57"/>
      <c r="M74" s="58"/>
      <c r="N74" s="57"/>
      <c r="O74" s="58"/>
      <c r="Q74" s="57"/>
      <c r="R74" s="58">
        <f>[12]Tregion!$P74</f>
        <v>38.251859744940482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5">
      <c r="A75" s="50">
        <f>[5]Tregion!$J75</f>
        <v>39234</v>
      </c>
      <c r="B75" s="57">
        <f>[5]Tregion!$P75</f>
        <v>32.01</v>
      </c>
      <c r="C75" s="58">
        <f>[6]Tregion!$P75</f>
        <v>29.767499999999998</v>
      </c>
      <c r="D75" s="57">
        <f>[7]Tregion!$P75</f>
        <v>27.052499999999998</v>
      </c>
      <c r="E75" s="58">
        <f>[8]Tregion!$P75</f>
        <v>32.31</v>
      </c>
      <c r="F75" s="57">
        <f>[9]Tregion!$P75</f>
        <v>35.018000000000001</v>
      </c>
      <c r="G75" s="57">
        <f>[5]Tregion!$P75</f>
        <v>32.01</v>
      </c>
      <c r="H75" s="57"/>
      <c r="I75" s="58">
        <f>[11]Tregion!$P75</f>
        <v>32.340000000000003</v>
      </c>
      <c r="J75" s="57"/>
      <c r="K75" s="58"/>
      <c r="L75" s="57"/>
      <c r="M75" s="58"/>
      <c r="N75" s="57"/>
      <c r="O75" s="58"/>
      <c r="Q75" s="57"/>
      <c r="R75" s="58">
        <f>[12]Tregion!$P75</f>
        <v>38.705471290144452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5">
      <c r="A76" s="50">
        <f>[5]Tregion!$J76</f>
        <v>39264</v>
      </c>
      <c r="B76" s="57">
        <f>[5]Tregion!$P76</f>
        <v>40.53</v>
      </c>
      <c r="C76" s="58">
        <f>[6]Tregion!$P76</f>
        <v>37.47</v>
      </c>
      <c r="D76" s="57">
        <f>[7]Tregion!$P76</f>
        <v>34.35</v>
      </c>
      <c r="E76" s="58">
        <f>[8]Tregion!$P76</f>
        <v>40.417999999999999</v>
      </c>
      <c r="F76" s="57">
        <f>[9]Tregion!$P76</f>
        <v>44.67</v>
      </c>
      <c r="G76" s="57">
        <f>[5]Tregion!$P76</f>
        <v>40.53</v>
      </c>
      <c r="H76" s="57"/>
      <c r="I76" s="58">
        <f>[11]Tregion!$P76</f>
        <v>40.454999999999998</v>
      </c>
      <c r="J76" s="57"/>
      <c r="K76" s="58"/>
      <c r="L76" s="57"/>
      <c r="M76" s="58"/>
      <c r="N76" s="57"/>
      <c r="O76" s="58"/>
      <c r="Q76" s="57"/>
      <c r="R76" s="58">
        <f>[12]Tregion!$P76</f>
        <v>39.181874493316975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5">
      <c r="A77" s="50">
        <f>[5]Tregion!$J77</f>
        <v>39295</v>
      </c>
      <c r="B77" s="57">
        <f>[5]Tregion!$P77</f>
        <v>47.633000000000003</v>
      </c>
      <c r="C77" s="58">
        <f>[6]Tregion!$P77</f>
        <v>40.695</v>
      </c>
      <c r="D77" s="57">
        <f>[7]Tregion!$P77</f>
        <v>38.002499999999998</v>
      </c>
      <c r="E77" s="58">
        <f>[8]Tregion!$P77</f>
        <v>46.972000000000001</v>
      </c>
      <c r="F77" s="57">
        <f>[9]Tregion!$P77</f>
        <v>49.103000000000002</v>
      </c>
      <c r="G77" s="57">
        <f>[5]Tregion!$P77</f>
        <v>47.633000000000003</v>
      </c>
      <c r="H77" s="57"/>
      <c r="I77" s="58">
        <f>[11]Tregion!$P77</f>
        <v>47.018000000000001</v>
      </c>
      <c r="J77" s="57"/>
      <c r="K77" s="58"/>
      <c r="L77" s="57"/>
      <c r="M77" s="58"/>
      <c r="N77" s="57"/>
      <c r="O77" s="58"/>
      <c r="Q77" s="57"/>
      <c r="R77" s="58">
        <f>[12]Tregion!$P77</f>
        <v>39.600762664022128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5">
      <c r="A78" s="50">
        <f>[5]Tregion!$J78</f>
        <v>39326</v>
      </c>
      <c r="B78" s="57">
        <f>[5]Tregion!$P78</f>
        <v>38.048000000000002</v>
      </c>
      <c r="C78" s="58">
        <f>[6]Tregion!$P78</f>
        <v>35.64</v>
      </c>
      <c r="D78" s="57">
        <f>[7]Tregion!$P78</f>
        <v>32.9925</v>
      </c>
      <c r="E78" s="58">
        <f>[8]Tregion!$P78</f>
        <v>43.094999999999999</v>
      </c>
      <c r="F78" s="57">
        <f>[9]Tregion!$P78</f>
        <v>39.038000000000004</v>
      </c>
      <c r="G78" s="57">
        <f>[5]Tregion!$P78</f>
        <v>38.048000000000002</v>
      </c>
      <c r="H78" s="57"/>
      <c r="I78" s="58">
        <f>[11]Tregion!$P78</f>
        <v>39.075000000000003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39.402085040996042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5">
      <c r="A79" s="50">
        <f>[5]Tregion!$J79</f>
        <v>39356</v>
      </c>
      <c r="B79" s="57">
        <f>[5]Tregion!$P79</f>
        <v>28.815000000000001</v>
      </c>
      <c r="C79" s="58">
        <f>[6]Tregion!$P79</f>
        <v>33.697499999999998</v>
      </c>
      <c r="D79" s="57">
        <f>[7]Tregion!$P79</f>
        <v>31.852499999999999</v>
      </c>
      <c r="E79" s="58">
        <f>[8]Tregion!$P79</f>
        <v>30.33</v>
      </c>
      <c r="F79" s="57">
        <f>[9]Tregion!$P79</f>
        <v>30.135000000000002</v>
      </c>
      <c r="G79" s="57">
        <f>[5]Tregion!$P79</f>
        <v>28.815000000000001</v>
      </c>
      <c r="H79" s="57"/>
      <c r="I79" s="58">
        <f>[11]Tregion!$P79</f>
        <v>30.164999999999999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39.546412416994336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5">
      <c r="A80" s="50">
        <f>[5]Tregion!$J80</f>
        <v>39387</v>
      </c>
      <c r="B80" s="57">
        <f>[5]Tregion!$P80</f>
        <v>28.103000000000002</v>
      </c>
      <c r="C80" s="58">
        <f>[6]Tregion!$P80</f>
        <v>31.9725</v>
      </c>
      <c r="D80" s="57">
        <f>[7]Tregion!$P80</f>
        <v>30.6</v>
      </c>
      <c r="E80" s="58">
        <f>[8]Tregion!$P80</f>
        <v>31.86</v>
      </c>
      <c r="F80" s="57">
        <f>[9]Tregion!$P80</f>
        <v>29.925000000000001</v>
      </c>
      <c r="G80" s="57">
        <f>[5]Tregion!$P80</f>
        <v>28.103000000000002</v>
      </c>
      <c r="H80" s="57"/>
      <c r="I80" s="58">
        <f>[11]Tregion!$P80</f>
        <v>29.954999999999998</v>
      </c>
      <c r="J80" s="57"/>
      <c r="K80" s="58"/>
      <c r="L80" s="57"/>
      <c r="M80" s="58"/>
      <c r="N80" s="57"/>
      <c r="O80" s="58"/>
      <c r="Q80" s="57"/>
      <c r="R80" s="58">
        <f>[12]Tregion!$P80</f>
        <v>41.770693468426551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5">
      <c r="A81" s="50">
        <f>[5]Tregion!$J81</f>
        <v>39417</v>
      </c>
      <c r="B81" s="57">
        <f>[5]Tregion!$P81</f>
        <v>27.75</v>
      </c>
      <c r="C81" s="58">
        <f>[6]Tregion!$P81</f>
        <v>32.557499999999997</v>
      </c>
      <c r="D81" s="57">
        <f>[7]Tregion!$P81</f>
        <v>31.177499999999998</v>
      </c>
      <c r="E81" s="58">
        <f>[8]Tregion!$P81</f>
        <v>33.39</v>
      </c>
      <c r="F81" s="57">
        <f>[9]Tregion!$P81</f>
        <v>30.885000000000002</v>
      </c>
      <c r="G81" s="57">
        <f>[5]Tregion!$P81</f>
        <v>27.75</v>
      </c>
      <c r="H81" s="57"/>
      <c r="I81" s="58">
        <f>[11]Tregion!$P81</f>
        <v>30.908000000000001</v>
      </c>
      <c r="J81" s="57"/>
      <c r="K81" s="58"/>
      <c r="L81" s="57"/>
      <c r="M81" s="58"/>
      <c r="N81" s="57"/>
      <c r="O81" s="58"/>
      <c r="Q81" s="57"/>
      <c r="R81" s="58">
        <f>[12]Tregion!$P81</f>
        <v>43.594495661029399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5">
      <c r="A82" s="50">
        <f>[5]Tregion!$J82</f>
        <v>39448</v>
      </c>
      <c r="B82" s="57">
        <f>[5]Tregion!$P82</f>
        <v>27.945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32.954999999999998</v>
      </c>
      <c r="F82" s="57">
        <f>[9]Tregion!$P82</f>
        <v>31.004999999999999</v>
      </c>
      <c r="G82" s="57">
        <f>[5]Tregion!$P82</f>
        <v>27.945</v>
      </c>
      <c r="H82" s="57"/>
      <c r="I82" s="58">
        <f>[11]Tregion!$P82</f>
        <v>31.043000000000003</v>
      </c>
      <c r="J82" s="57"/>
      <c r="K82" s="58"/>
      <c r="L82" s="57"/>
      <c r="M82" s="58"/>
      <c r="N82" s="57"/>
      <c r="O82" s="58"/>
      <c r="Q82" s="57"/>
      <c r="R82" s="58">
        <f>[12]Tregion!$P82</f>
        <v>44.103438239065646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5">
      <c r="A83" s="50">
        <f>[5]Tregion!$J83</f>
        <v>39479</v>
      </c>
      <c r="B83" s="57">
        <f>[5]Tregion!$P83</f>
        <v>27.945</v>
      </c>
      <c r="C83" s="58">
        <f>[6]Tregion!$P83</f>
        <v>33.104999999999997</v>
      </c>
      <c r="D83" s="57">
        <f>[7]Tregion!$P83</f>
        <v>31.522500000000001</v>
      </c>
      <c r="E83" s="58">
        <f>[8]Tregion!$P83</f>
        <v>31.38</v>
      </c>
      <c r="F83" s="57">
        <f>[9]Tregion!$P83</f>
        <v>29.82</v>
      </c>
      <c r="G83" s="57">
        <f>[5]Tregion!$P83</f>
        <v>27.945</v>
      </c>
      <c r="H83" s="57"/>
      <c r="I83" s="58">
        <f>[11]Tregion!$P83</f>
        <v>29.858000000000001</v>
      </c>
      <c r="J83" s="57"/>
      <c r="K83" s="58"/>
      <c r="L83" s="57"/>
      <c r="M83" s="58"/>
      <c r="N83" s="57"/>
      <c r="O83" s="58"/>
      <c r="Q83" s="57"/>
      <c r="R83" s="58">
        <f>[12]Tregion!$P83</f>
        <v>43.13819017914502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5">
      <c r="A84" s="50">
        <f>[5]Tregion!$J84</f>
        <v>39508</v>
      </c>
      <c r="B84" s="57">
        <f>[5]Tregion!$P84</f>
        <v>27.945</v>
      </c>
      <c r="C84" s="58">
        <f>[6]Tregion!$P84</f>
        <v>32.58</v>
      </c>
      <c r="D84" s="57">
        <f>[7]Tregion!$P84</f>
        <v>30.675000000000001</v>
      </c>
      <c r="E84" s="58">
        <f>[8]Tregion!$P84</f>
        <v>29.805</v>
      </c>
      <c r="F84" s="57">
        <f>[9]Tregion!$P84</f>
        <v>29.22</v>
      </c>
      <c r="G84" s="57">
        <f>[5]Tregion!$P84</f>
        <v>27.945</v>
      </c>
      <c r="H84" s="57"/>
      <c r="I84" s="58">
        <f>[11]Tregion!$P84</f>
        <v>29.258000000000003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41.59075567222709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5">
      <c r="A85" s="50">
        <f>[5]Tregion!$J85</f>
        <v>39539</v>
      </c>
      <c r="B85" s="57">
        <f>[5]Tregion!$P85</f>
        <v>26.873000000000001</v>
      </c>
      <c r="C85" s="58">
        <f>[6]Tregion!$P85</f>
        <v>31.29</v>
      </c>
      <c r="D85" s="57">
        <f>[7]Tregion!$P85</f>
        <v>28.552499999999998</v>
      </c>
      <c r="E85" s="58">
        <f>[8]Tregion!$P85</f>
        <v>28.238000000000003</v>
      </c>
      <c r="F85" s="57">
        <f>[9]Tregion!$P85</f>
        <v>29.984999999999999</v>
      </c>
      <c r="G85" s="57">
        <f>[5]Tregion!$P85</f>
        <v>26.873000000000001</v>
      </c>
      <c r="H85" s="57"/>
      <c r="I85" s="58">
        <f>[11]Tregion!$P85</f>
        <v>28.267000000000003</v>
      </c>
      <c r="J85" s="57"/>
      <c r="K85" s="58"/>
      <c r="L85" s="57"/>
      <c r="M85" s="58"/>
      <c r="N85" s="57"/>
      <c r="O85" s="58"/>
      <c r="Q85" s="57"/>
      <c r="R85" s="58">
        <f>[12]Tregion!$P85</f>
        <v>39.072289464695437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5">
      <c r="A86" s="50">
        <f>[5]Tregion!$J86</f>
        <v>39569</v>
      </c>
      <c r="B86" s="57">
        <f>[5]Tregion!$P86</f>
        <v>27.585000000000001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28.613000000000003</v>
      </c>
      <c r="F86" s="57">
        <f>[9]Tregion!$P86</f>
        <v>30.555</v>
      </c>
      <c r="G86" s="57">
        <f>[5]Tregion!$P86</f>
        <v>27.585000000000001</v>
      </c>
      <c r="H86" s="57"/>
      <c r="I86" s="58">
        <f>[11]Tregion!$P86</f>
        <v>28.642000000000003</v>
      </c>
      <c r="J86" s="57"/>
      <c r="K86" s="58"/>
      <c r="L86" s="57"/>
      <c r="M86" s="58"/>
      <c r="N86" s="57"/>
      <c r="O86" s="58"/>
      <c r="Q86" s="57"/>
      <c r="R86" s="58">
        <f>[12]Tregion!$P86</f>
        <v>39.11294266141703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5">
      <c r="A87" s="50">
        <f>[5]Tregion!$J87</f>
        <v>39600</v>
      </c>
      <c r="B87" s="57">
        <f>[5]Tregion!$P87</f>
        <v>32.234999999999999</v>
      </c>
      <c r="C87" s="58">
        <f>[6]Tregion!$P87</f>
        <v>30.555</v>
      </c>
      <c r="D87" s="57">
        <f>[7]Tregion!$P87</f>
        <v>27.712499999999999</v>
      </c>
      <c r="E87" s="58">
        <f>[8]Tregion!$P87</f>
        <v>32.49</v>
      </c>
      <c r="F87" s="57">
        <f>[9]Tregion!$P87</f>
        <v>35.213000000000001</v>
      </c>
      <c r="G87" s="57">
        <f>[5]Tregion!$P87</f>
        <v>32.234999999999999</v>
      </c>
      <c r="H87" s="57"/>
      <c r="I87" s="58">
        <f>[11]Tregion!$P87</f>
        <v>32.527999999999999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39.564417825866862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5">
      <c r="A88" s="50">
        <f>[5]Tregion!$J88</f>
        <v>39630</v>
      </c>
      <c r="B88" s="57">
        <f>[5]Tregion!$P88</f>
        <v>40.823</v>
      </c>
      <c r="C88" s="58">
        <f>[6]Tregion!$P88</f>
        <v>37.762500000000003</v>
      </c>
      <c r="D88" s="57">
        <f>[7]Tregion!$P88</f>
        <v>34.5075</v>
      </c>
      <c r="E88" s="58">
        <f>[8]Tregion!$P88</f>
        <v>40.634999999999998</v>
      </c>
      <c r="F88" s="57">
        <f>[9]Tregion!$P88</f>
        <v>44.917999999999999</v>
      </c>
      <c r="G88" s="57">
        <f>[5]Tregion!$P88</f>
        <v>40.823</v>
      </c>
      <c r="H88" s="57"/>
      <c r="I88" s="58">
        <f>[11]Tregion!$P88</f>
        <v>40.688000000000002</v>
      </c>
      <c r="J88" s="57"/>
      <c r="K88" s="58"/>
      <c r="L88" s="57"/>
      <c r="M88" s="58"/>
      <c r="N88" s="57"/>
      <c r="O88" s="58"/>
      <c r="Q88" s="57"/>
      <c r="R88" s="58">
        <f>[12]Tregion!$P88</f>
        <v>40.038666196567853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5">
      <c r="A89" s="50">
        <f>[5]Tregion!$J89</f>
        <v>39661</v>
      </c>
      <c r="B89" s="57">
        <f>[5]Tregion!$P89</f>
        <v>47.97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47.228000000000002</v>
      </c>
      <c r="F89" s="57">
        <f>[9]Tregion!$P89</f>
        <v>49.365000000000002</v>
      </c>
      <c r="G89" s="57">
        <f>[5]Tregion!$P89</f>
        <v>47.97</v>
      </c>
      <c r="H89" s="57"/>
      <c r="I89" s="58">
        <f>[11]Tregion!$P89</f>
        <v>47.28</v>
      </c>
      <c r="J89" s="57"/>
      <c r="K89" s="58"/>
      <c r="L89" s="57"/>
      <c r="M89" s="58"/>
      <c r="N89" s="57"/>
      <c r="O89" s="58"/>
      <c r="Q89" s="57"/>
      <c r="R89" s="58">
        <f>[12]Tregion!$P89</f>
        <v>40.455399463977308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5">
      <c r="A90" s="50">
        <f>[5]Tregion!$J90</f>
        <v>39692</v>
      </c>
      <c r="B90" s="57">
        <f>[5]Tregion!$P90</f>
        <v>38.318000000000005</v>
      </c>
      <c r="C90" s="58">
        <f>[6]Tregion!$P90</f>
        <v>36.06</v>
      </c>
      <c r="D90" s="57">
        <f>[7]Tregion!$P90</f>
        <v>33.24</v>
      </c>
      <c r="E90" s="58">
        <f>[8]Tregion!$P90</f>
        <v>43.32</v>
      </c>
      <c r="F90" s="57">
        <f>[9]Tregion!$P90</f>
        <v>39.24</v>
      </c>
      <c r="G90" s="57">
        <f>[5]Tregion!$P90</f>
        <v>38.318000000000005</v>
      </c>
      <c r="H90" s="57"/>
      <c r="I90" s="58">
        <f>[11]Tregion!$P90</f>
        <v>39.284999999999997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40.255472198275434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5">
      <c r="A91" s="50">
        <f>[5]Tregion!$J91</f>
        <v>39722</v>
      </c>
      <c r="B91" s="57">
        <f>[5]Tregion!$P91</f>
        <v>29.018000000000001</v>
      </c>
      <c r="C91" s="58">
        <f>[6]Tregion!$P91</f>
        <v>34.237499999999997</v>
      </c>
      <c r="D91" s="57">
        <f>[7]Tregion!$P91</f>
        <v>32.182499999999997</v>
      </c>
      <c r="E91" s="58">
        <f>[8]Tregion!$P91</f>
        <v>30.48</v>
      </c>
      <c r="F91" s="57">
        <f>[9]Tregion!$P91</f>
        <v>30.285</v>
      </c>
      <c r="G91" s="57">
        <f>[5]Tregion!$P91</f>
        <v>29.018000000000001</v>
      </c>
      <c r="H91" s="57"/>
      <c r="I91" s="58">
        <f>[11]Tregion!$P91</f>
        <v>30.323</v>
      </c>
      <c r="J91" s="57"/>
      <c r="K91" s="58"/>
      <c r="L91" s="57"/>
      <c r="M91" s="58"/>
      <c r="N91" s="57"/>
      <c r="O91" s="58"/>
      <c r="Q91" s="57"/>
      <c r="R91" s="58">
        <f>[12]Tregion!$P91</f>
        <v>40.398078830772697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5">
      <c r="A92" s="50">
        <f>[5]Tregion!$J92</f>
        <v>39753</v>
      </c>
      <c r="B92" s="57">
        <f>[5]Tregion!$P92</f>
        <v>28.305</v>
      </c>
      <c r="C92" s="58">
        <f>[6]Tregion!$P92</f>
        <v>32.625</v>
      </c>
      <c r="D92" s="57">
        <f>[7]Tregion!$P92</f>
        <v>31.012499999999999</v>
      </c>
      <c r="E92" s="58">
        <f>[8]Tregion!$P92</f>
        <v>32.018000000000001</v>
      </c>
      <c r="F92" s="57">
        <f>[9]Tregion!$P92</f>
        <v>30.083000000000002</v>
      </c>
      <c r="G92" s="57">
        <f>[5]Tregion!$P92</f>
        <v>28.305</v>
      </c>
      <c r="H92" s="57"/>
      <c r="I92" s="58">
        <f>[11]Tregion!$P92</f>
        <v>30.113000000000003</v>
      </c>
      <c r="J92" s="57"/>
      <c r="K92" s="58"/>
      <c r="L92" s="57"/>
      <c r="M92" s="58"/>
      <c r="N92" s="57"/>
      <c r="O92" s="58"/>
      <c r="Q92" s="57"/>
      <c r="R92" s="58">
        <f>[12]Tregion!$P92</f>
        <v>41.692918319516409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5">
      <c r="A93" s="50">
        <f>[5]Tregion!$J93</f>
        <v>39783</v>
      </c>
      <c r="B93" s="57">
        <f>[5]Tregion!$P93</f>
        <v>27.945</v>
      </c>
      <c r="C93" s="58">
        <f>[6]Tregion!$P93</f>
        <v>33.172499999999999</v>
      </c>
      <c r="D93" s="57">
        <f>[7]Tregion!$P93</f>
        <v>31.552499999999998</v>
      </c>
      <c r="E93" s="58">
        <f>[8]Tregion!$P93</f>
        <v>33.555</v>
      </c>
      <c r="F93" s="57">
        <f>[9]Tregion!$P93</f>
        <v>31.035</v>
      </c>
      <c r="G93" s="57">
        <f>[5]Tregion!$P93</f>
        <v>27.945</v>
      </c>
      <c r="H93" s="57"/>
      <c r="I93" s="58">
        <f>[11]Tregion!$P93</f>
        <v>31.065000000000001</v>
      </c>
      <c r="J93" s="57"/>
      <c r="K93" s="58"/>
      <c r="L93" s="57"/>
      <c r="M93" s="58"/>
      <c r="N93" s="57"/>
      <c r="O93" s="58"/>
      <c r="Q93" s="57"/>
      <c r="R93" s="58">
        <f>[12]Tregion!$P93</f>
        <v>43.519678107218979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5">
      <c r="A94" s="50">
        <f>[5]Tregion!$J94</f>
        <v>39814</v>
      </c>
      <c r="B94" s="57">
        <f>[5]Tregion!$P94</f>
        <v>28.14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33.097000000000001</v>
      </c>
      <c r="F94" s="57">
        <f>[9]Tregion!$P94</f>
        <v>31.14</v>
      </c>
      <c r="G94" s="57">
        <f>[5]Tregion!$P94</f>
        <v>28.14</v>
      </c>
      <c r="H94" s="57"/>
      <c r="I94" s="58">
        <f>[11]Tregion!$P94</f>
        <v>31.184999999999999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44.078312337159275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5">
      <c r="A95" s="50">
        <f>[5]Tregion!$J95</f>
        <v>39845</v>
      </c>
      <c r="B95" s="57">
        <f>[5]Tregion!$P95</f>
        <v>28.14</v>
      </c>
      <c r="C95" s="58">
        <f>[6]Tregion!$P95</f>
        <v>33.787500000000001</v>
      </c>
      <c r="D95" s="57">
        <f>[7]Tregion!$P95</f>
        <v>31.897500000000001</v>
      </c>
      <c r="E95" s="58">
        <f>[8]Tregion!$P95</f>
        <v>31.515000000000001</v>
      </c>
      <c r="F95" s="57">
        <f>[9]Tregion!$P95</f>
        <v>29.954999999999998</v>
      </c>
      <c r="G95" s="57">
        <f>[5]Tregion!$P95</f>
        <v>28.14</v>
      </c>
      <c r="H95" s="57"/>
      <c r="I95" s="58">
        <f>[11]Tregion!$P95</f>
        <v>29.993000000000002</v>
      </c>
      <c r="J95" s="57"/>
      <c r="K95" s="58"/>
      <c r="L95" s="57"/>
      <c r="M95" s="58"/>
      <c r="N95" s="57"/>
      <c r="O95" s="58"/>
      <c r="Q95" s="57"/>
      <c r="R95" s="58">
        <f>[12]Tregion!$P95</f>
        <v>43.135965603971101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5">
      <c r="A96" s="50">
        <f>[5]Tregion!$J96</f>
        <v>39873</v>
      </c>
      <c r="B96" s="57">
        <f>[5]Tregion!$P96</f>
        <v>28.14</v>
      </c>
      <c r="C96" s="58">
        <f>[6]Tregion!$P96</f>
        <v>33.292499999999997</v>
      </c>
      <c r="D96" s="57">
        <f>[7]Tregion!$P96</f>
        <v>31.11</v>
      </c>
      <c r="E96" s="58">
        <f>[8]Tregion!$P96</f>
        <v>29.94</v>
      </c>
      <c r="F96" s="57">
        <f>[9]Tregion!$P96</f>
        <v>29.348000000000003</v>
      </c>
      <c r="G96" s="57">
        <f>[5]Tregion!$P96</f>
        <v>28.14</v>
      </c>
      <c r="H96" s="57"/>
      <c r="I96" s="58">
        <f>[11]Tregion!$P96</f>
        <v>29.393000000000001</v>
      </c>
      <c r="J96" s="57"/>
      <c r="K96" s="58"/>
      <c r="L96" s="57"/>
      <c r="M96" s="58"/>
      <c r="N96" s="57"/>
      <c r="O96" s="58"/>
      <c r="Q96" s="57"/>
      <c r="R96" s="58">
        <f>[12]Tregion!$P96</f>
        <v>41.608995580706789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5">
      <c r="A97" s="50">
        <f>[5]Tregion!$J97</f>
        <v>39904</v>
      </c>
      <c r="B97" s="57">
        <f>[5]Tregion!$P97</f>
        <v>27.06</v>
      </c>
      <c r="C97" s="58">
        <f>[6]Tregion!$P97</f>
        <v>32.085000000000001</v>
      </c>
      <c r="D97" s="57">
        <f>[7]Tregion!$P97</f>
        <v>29.137499999999999</v>
      </c>
      <c r="E97" s="58">
        <f>[8]Tregion!$P97</f>
        <v>28.358000000000001</v>
      </c>
      <c r="F97" s="57">
        <f>[9]Tregion!$P97</f>
        <v>30.12</v>
      </c>
      <c r="G97" s="57">
        <f>[5]Tregion!$P97</f>
        <v>27.06</v>
      </c>
      <c r="H97" s="57"/>
      <c r="I97" s="58">
        <f>[11]Tregion!$P97</f>
        <v>28.395</v>
      </c>
      <c r="J97" s="57"/>
      <c r="K97" s="58"/>
      <c r="L97" s="57"/>
      <c r="M97" s="58"/>
      <c r="N97" s="57"/>
      <c r="O97" s="58"/>
      <c r="Q97" s="57"/>
      <c r="R97" s="58">
        <f>[12]Tregion!$P97</f>
        <v>39.454210559332807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5">
      <c r="A98" s="50">
        <f>[5]Tregion!$J98</f>
        <v>39934</v>
      </c>
      <c r="B98" s="57">
        <f>[5]Tregion!$P98</f>
        <v>27.78</v>
      </c>
      <c r="C98" s="58">
        <f>[6]Tregion!$P98</f>
        <v>30.682500000000001</v>
      </c>
      <c r="D98" s="57">
        <f>[7]Tregion!$P98</f>
        <v>27.75</v>
      </c>
      <c r="E98" s="58">
        <f>[8]Tregion!$P98</f>
        <v>28.733000000000001</v>
      </c>
      <c r="F98" s="57">
        <f>[9]Tregion!$P98</f>
        <v>30.69</v>
      </c>
      <c r="G98" s="57">
        <f>[5]Tregion!$P98</f>
        <v>27.78</v>
      </c>
      <c r="H98" s="57"/>
      <c r="I98" s="58">
        <f>[11]Tregion!$P98</f>
        <v>28.77</v>
      </c>
      <c r="J98" s="57"/>
      <c r="K98" s="58"/>
      <c r="L98" s="57"/>
      <c r="M98" s="58"/>
      <c r="N98" s="57"/>
      <c r="O98" s="58"/>
      <c r="Q98" s="57"/>
      <c r="R98" s="58">
        <f>[12]Tregion!$P98</f>
        <v>39.515718260941298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5">
      <c r="A99" s="50">
        <f>[5]Tregion!$J99</f>
        <v>39965</v>
      </c>
      <c r="B99" s="57">
        <f>[5]Tregion!$P99</f>
        <v>32.46</v>
      </c>
      <c r="C99" s="58">
        <f>[6]Tregion!$P99</f>
        <v>31.395</v>
      </c>
      <c r="D99" s="57">
        <f>[7]Tregion!$P99</f>
        <v>28.35</v>
      </c>
      <c r="E99" s="58">
        <f>[8]Tregion!$P99</f>
        <v>32.633000000000003</v>
      </c>
      <c r="F99" s="57">
        <f>[9]Tregion!$P99</f>
        <v>35.363</v>
      </c>
      <c r="G99" s="57">
        <f>[5]Tregion!$P99</f>
        <v>32.46</v>
      </c>
      <c r="H99" s="57"/>
      <c r="I99" s="58">
        <f>[11]Tregion!$P99</f>
        <v>32.67</v>
      </c>
      <c r="J99" s="57"/>
      <c r="K99" s="58"/>
      <c r="L99" s="57"/>
      <c r="M99" s="58"/>
      <c r="N99" s="57"/>
      <c r="O99" s="58"/>
      <c r="Q99" s="57"/>
      <c r="R99" s="58">
        <f>[12]Tregion!$P99</f>
        <v>39.989963937859372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5">
      <c r="A100" s="50">
        <f>[5]Tregion!$J100</f>
        <v>39995</v>
      </c>
      <c r="B100" s="57">
        <f>[5]Tregion!$P100</f>
        <v>41.108000000000004</v>
      </c>
      <c r="C100" s="58">
        <f>[6]Tregion!$P100</f>
        <v>38.152500000000003</v>
      </c>
      <c r="D100" s="57">
        <f>[7]Tregion!$P100</f>
        <v>34.672499999999999</v>
      </c>
      <c r="E100" s="58">
        <f>[8]Tregion!$P100</f>
        <v>40.814999999999998</v>
      </c>
      <c r="F100" s="57">
        <f>[9]Tregion!$P100</f>
        <v>45.113</v>
      </c>
      <c r="G100" s="57">
        <f>[5]Tregion!$P100</f>
        <v>41.108000000000004</v>
      </c>
      <c r="H100" s="57"/>
      <c r="I100" s="58">
        <f>[11]Tregion!$P100</f>
        <v>40.868000000000002</v>
      </c>
      <c r="J100" s="57"/>
      <c r="K100" s="58"/>
      <c r="L100" s="57"/>
      <c r="M100" s="58"/>
      <c r="N100" s="57"/>
      <c r="O100" s="58"/>
      <c r="Q100" s="57"/>
      <c r="R100" s="58">
        <f>[12]Tregion!$P100</f>
        <v>40.487306913640595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5">
      <c r="A101" s="50">
        <f>[5]Tregion!$J101</f>
        <v>40026</v>
      </c>
      <c r="B101" s="57">
        <f>[5]Tregion!$P101</f>
        <v>48.308</v>
      </c>
      <c r="C101" s="58">
        <f>[6]Tregion!$P101</f>
        <v>40.98</v>
      </c>
      <c r="D101" s="57">
        <f>[7]Tregion!$P101</f>
        <v>37.837499999999999</v>
      </c>
      <c r="E101" s="58">
        <f>[8]Tregion!$P101</f>
        <v>47.43</v>
      </c>
      <c r="F101" s="57">
        <f>[9]Tregion!$P101</f>
        <v>49.583000000000006</v>
      </c>
      <c r="G101" s="57">
        <f>[5]Tregion!$P101</f>
        <v>48.308</v>
      </c>
      <c r="H101" s="57"/>
      <c r="I101" s="58">
        <f>[11]Tregion!$P101</f>
        <v>47.49</v>
      </c>
      <c r="J101" s="57"/>
      <c r="K101" s="58"/>
      <c r="L101" s="57"/>
      <c r="M101" s="58"/>
      <c r="N101" s="57"/>
      <c r="O101" s="58"/>
      <c r="Q101" s="57"/>
      <c r="R101" s="58">
        <f>[12]Tregion!$P101</f>
        <v>40.928771413364039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5">
      <c r="A102" s="50">
        <f>[5]Tregion!$J102</f>
        <v>40057</v>
      </c>
      <c r="B102" s="57">
        <f>[5]Tregion!$P102</f>
        <v>38.588000000000001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43.508000000000003</v>
      </c>
      <c r="F102" s="57">
        <f>[9]Tregion!$P102</f>
        <v>39.413000000000004</v>
      </c>
      <c r="G102" s="57">
        <f>[5]Tregion!$P102</f>
        <v>38.588000000000001</v>
      </c>
      <c r="H102" s="57"/>
      <c r="I102" s="58">
        <f>[11]Tregion!$P102</f>
        <v>39.457999999999998</v>
      </c>
      <c r="J102" s="57"/>
      <c r="K102" s="58"/>
      <c r="L102" s="57"/>
      <c r="M102" s="58"/>
      <c r="N102" s="57"/>
      <c r="O102" s="58"/>
      <c r="Q102" s="57"/>
      <c r="R102" s="58">
        <f>[12]Tregion!$P102</f>
        <v>40.752509005508088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5">
      <c r="A103" s="50">
        <f>[5]Tregion!$J103</f>
        <v>40087</v>
      </c>
      <c r="B103" s="57">
        <f>[5]Tregion!$P103</f>
        <v>29.22</v>
      </c>
      <c r="C103" s="58">
        <f>[6]Tregion!$P103</f>
        <v>34.844999999999999</v>
      </c>
      <c r="D103" s="57">
        <f>[7]Tregion!$P103</f>
        <v>32.512500000000003</v>
      </c>
      <c r="E103" s="58">
        <f>[8]Tregion!$P103</f>
        <v>30.614999999999998</v>
      </c>
      <c r="F103" s="57">
        <f>[9]Tregion!$P103</f>
        <v>30.42</v>
      </c>
      <c r="G103" s="57">
        <f>[5]Tregion!$P103</f>
        <v>29.22</v>
      </c>
      <c r="H103" s="57"/>
      <c r="I103" s="58">
        <f>[11]Tregion!$P103</f>
        <v>30.458000000000002</v>
      </c>
      <c r="J103" s="57"/>
      <c r="K103" s="58"/>
      <c r="L103" s="57"/>
      <c r="M103" s="58"/>
      <c r="N103" s="57"/>
      <c r="O103" s="58"/>
      <c r="Q103" s="57"/>
      <c r="R103" s="58">
        <f>[12]Tregion!$P103</f>
        <v>40.919624176097116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5">
      <c r="A104" s="50">
        <f>[5]Tregion!$J104</f>
        <v>40118</v>
      </c>
      <c r="B104" s="57">
        <f>[5]Tregion!$P104</f>
        <v>28.5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32.159999999999997</v>
      </c>
      <c r="F104" s="57">
        <f>[9]Tregion!$P104</f>
        <v>30.21</v>
      </c>
      <c r="G104" s="57">
        <f>[5]Tregion!$P104</f>
        <v>28.5</v>
      </c>
      <c r="H104" s="57"/>
      <c r="I104" s="58">
        <f>[11]Tregion!$P104</f>
        <v>30.248000000000001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43.185833586483447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5">
      <c r="A105" s="50">
        <f>[5]Tregion!$J105</f>
        <v>40148</v>
      </c>
      <c r="B105" s="57">
        <f>[5]Tregion!$P105</f>
        <v>28.14</v>
      </c>
      <c r="C105" s="58">
        <f>[6]Tregion!$P105</f>
        <v>33.854999999999997</v>
      </c>
      <c r="D105" s="57">
        <f>[7]Tregion!$P105</f>
        <v>31.927499999999998</v>
      </c>
      <c r="E105" s="58">
        <f>[8]Tregion!$P105</f>
        <v>33.704999999999998</v>
      </c>
      <c r="F105" s="57">
        <f>[9]Tregion!$P105</f>
        <v>31.17</v>
      </c>
      <c r="G105" s="57">
        <f>[5]Tregion!$P105</f>
        <v>28.14</v>
      </c>
      <c r="H105" s="57"/>
      <c r="I105" s="58">
        <f>[11]Tregion!$P105</f>
        <v>31.208000000000002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45.040982535458994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5">
      <c r="A106" s="50">
        <f>[5]Tregion!$J106</f>
        <v>40179</v>
      </c>
      <c r="B106" s="57">
        <f>[5]Tregion!$P106</f>
        <v>28.335000000000001</v>
      </c>
      <c r="C106" s="58">
        <f>[6]Tregion!$P106</f>
        <v>35.115000000000002</v>
      </c>
      <c r="D106" s="57">
        <f>[7]Tregion!$P106</f>
        <v>33</v>
      </c>
      <c r="E106" s="58">
        <f>[8]Tregion!$P106</f>
        <v>33.248000000000005</v>
      </c>
      <c r="F106" s="57">
        <f>[9]Tregion!$P106</f>
        <v>31.274999999999999</v>
      </c>
      <c r="G106" s="57">
        <f>[5]Tregion!$P106</f>
        <v>28.335000000000001</v>
      </c>
      <c r="H106" s="57"/>
      <c r="I106" s="58">
        <f>[11]Tregion!$P106</f>
        <v>31.328000000000003</v>
      </c>
      <c r="J106" s="57"/>
      <c r="K106" s="58"/>
      <c r="L106" s="57"/>
      <c r="M106" s="58"/>
      <c r="N106" s="57"/>
      <c r="O106" s="58"/>
      <c r="Q106" s="57"/>
      <c r="R106" s="58">
        <f>[12]Tregion!$P106</f>
        <v>45.636738315273696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5">
      <c r="A107" s="50">
        <f>[5]Tregion!$J107</f>
        <v>40210</v>
      </c>
      <c r="B107" s="57">
        <f>[5]Tregion!$P107</f>
        <v>28.335000000000001</v>
      </c>
      <c r="C107" s="58">
        <f>[6]Tregion!$P107</f>
        <v>34.462499999999999</v>
      </c>
      <c r="D107" s="57">
        <f>[7]Tregion!$P107</f>
        <v>32.265000000000001</v>
      </c>
      <c r="E107" s="58">
        <f>[8]Tregion!$P107</f>
        <v>31.658000000000001</v>
      </c>
      <c r="F107" s="57">
        <f>[9]Tregion!$P107</f>
        <v>30.083000000000002</v>
      </c>
      <c r="G107" s="57">
        <f>[5]Tregion!$P107</f>
        <v>28.335000000000001</v>
      </c>
      <c r="H107" s="57"/>
      <c r="I107" s="58">
        <f>[11]Tregion!$P107</f>
        <v>30.128</v>
      </c>
      <c r="J107" s="57"/>
      <c r="K107" s="58"/>
      <c r="L107" s="57"/>
      <c r="M107" s="58"/>
      <c r="N107" s="57"/>
      <c r="O107" s="58"/>
      <c r="Q107" s="57"/>
      <c r="R107" s="58">
        <f>[12]Tregion!$P107</f>
        <v>44.695068152831453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5">
      <c r="A108" s="50">
        <f>[5]Tregion!$J108</f>
        <v>40238</v>
      </c>
      <c r="B108" s="57">
        <f>[5]Tregion!$P108</f>
        <v>28.335000000000001</v>
      </c>
      <c r="C108" s="58">
        <f>[6]Tregion!$P108</f>
        <v>33.997500000000002</v>
      </c>
      <c r="D108" s="57">
        <f>[7]Tregion!$P108</f>
        <v>31.537500000000001</v>
      </c>
      <c r="E108" s="58">
        <f>[8]Tregion!$P108</f>
        <v>30.068000000000001</v>
      </c>
      <c r="F108" s="57">
        <f>[9]Tregion!$P108</f>
        <v>29.483000000000001</v>
      </c>
      <c r="G108" s="57">
        <f>[5]Tregion!$P108</f>
        <v>28.335000000000001</v>
      </c>
      <c r="H108" s="57"/>
      <c r="I108" s="58">
        <f>[11]Tregion!$P108</f>
        <v>29.52</v>
      </c>
      <c r="J108" s="57"/>
      <c r="K108" s="58"/>
      <c r="L108" s="57"/>
      <c r="M108" s="58"/>
      <c r="N108" s="57"/>
      <c r="O108" s="58"/>
      <c r="Q108" s="57"/>
      <c r="R108" s="58">
        <f>[12]Tregion!$P108</f>
        <v>43.164906696866211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5">
      <c r="A109" s="50">
        <f>[5]Tregion!$J109</f>
        <v>40269</v>
      </c>
      <c r="B109" s="57">
        <f>[5]Tregion!$P109</f>
        <v>27.248000000000001</v>
      </c>
      <c r="C109" s="58">
        <f>[6]Tregion!$P109</f>
        <v>32.872500000000002</v>
      </c>
      <c r="D109" s="57">
        <f>[7]Tregion!$P109</f>
        <v>29.7</v>
      </c>
      <c r="E109" s="58">
        <f>[8]Tregion!$P109</f>
        <v>28.484999999999999</v>
      </c>
      <c r="F109" s="57">
        <f>[9]Tregion!$P109</f>
        <v>30.248000000000001</v>
      </c>
      <c r="G109" s="57">
        <f>[5]Tregion!$P109</f>
        <v>27.248000000000001</v>
      </c>
      <c r="H109" s="57"/>
      <c r="I109" s="58">
        <f>[11]Tregion!$P109</f>
        <v>28.523</v>
      </c>
      <c r="J109" s="57"/>
      <c r="K109" s="58"/>
      <c r="L109" s="57"/>
      <c r="M109" s="58"/>
      <c r="N109" s="57"/>
      <c r="O109" s="58"/>
      <c r="Q109" s="57"/>
      <c r="R109" s="58">
        <f>[12]Tregion!$P109</f>
        <v>39.797023893458963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5">
      <c r="A110" s="50">
        <f>[5]Tregion!$J110</f>
        <v>40299</v>
      </c>
      <c r="B110" s="57">
        <f>[5]Tregion!$P110</f>
        <v>27.975000000000001</v>
      </c>
      <c r="C110" s="58">
        <f>[6]Tregion!$P110</f>
        <v>31.56</v>
      </c>
      <c r="D110" s="57">
        <f>[7]Tregion!$P110</f>
        <v>28.4175</v>
      </c>
      <c r="E110" s="58">
        <f>[8]Tregion!$P110</f>
        <v>28.86</v>
      </c>
      <c r="F110" s="57">
        <f>[9]Tregion!$P110</f>
        <v>30.824999999999999</v>
      </c>
      <c r="G110" s="57">
        <f>[5]Tregion!$P110</f>
        <v>27.975000000000001</v>
      </c>
      <c r="H110" s="57"/>
      <c r="I110" s="58">
        <f>[11]Tregion!$P110</f>
        <v>28.905000000000001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39.863252671391692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5">
      <c r="A111" s="50">
        <f>[5]Tregion!$J111</f>
        <v>40330</v>
      </c>
      <c r="B111" s="57">
        <f>[5]Tregion!$P111</f>
        <v>32.693000000000005</v>
      </c>
      <c r="C111" s="58">
        <f>[6]Tregion!$P111</f>
        <v>32.227499999999999</v>
      </c>
      <c r="D111" s="57">
        <f>[7]Tregion!$P111</f>
        <v>28.9725</v>
      </c>
      <c r="E111" s="58">
        <f>[8]Tregion!$P111</f>
        <v>32.774999999999999</v>
      </c>
      <c r="F111" s="57">
        <f>[9]Tregion!$P111</f>
        <v>35.520000000000003</v>
      </c>
      <c r="G111" s="57">
        <f>[5]Tregion!$P111</f>
        <v>32.693000000000005</v>
      </c>
      <c r="H111" s="57"/>
      <c r="I111" s="58">
        <f>[11]Tregion!$P111</f>
        <v>32.82</v>
      </c>
      <c r="J111" s="57"/>
      <c r="K111" s="58"/>
      <c r="L111" s="57"/>
      <c r="M111" s="58"/>
      <c r="N111" s="57"/>
      <c r="O111" s="58"/>
      <c r="Q111" s="57"/>
      <c r="R111" s="58">
        <f>[12]Tregion!$P111</f>
        <v>40.344735665563093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5">
      <c r="A112" s="50">
        <f>[5]Tregion!$J112</f>
        <v>40360</v>
      </c>
      <c r="B112" s="57">
        <f>[5]Tregion!$P112</f>
        <v>41.393000000000001</v>
      </c>
      <c r="C112" s="58">
        <f>[6]Tregion!$P112</f>
        <v>38.557499999999997</v>
      </c>
      <c r="D112" s="57">
        <f>[7]Tregion!$P112</f>
        <v>34.86</v>
      </c>
      <c r="E112" s="58">
        <f>[8]Tregion!$P112</f>
        <v>40.994999999999997</v>
      </c>
      <c r="F112" s="57">
        <f>[9]Tregion!$P112</f>
        <v>45.308</v>
      </c>
      <c r="G112" s="57">
        <f>[5]Tregion!$P112</f>
        <v>41.393000000000001</v>
      </c>
      <c r="H112" s="57"/>
      <c r="I112" s="58">
        <f>[11]Tregion!$P112</f>
        <v>41.055</v>
      </c>
      <c r="J112" s="57"/>
      <c r="K112" s="58"/>
      <c r="L112" s="57"/>
      <c r="M112" s="58"/>
      <c r="N112" s="57"/>
      <c r="O112" s="58"/>
      <c r="Q112" s="57"/>
      <c r="R112" s="58">
        <f>[12]Tregion!$P112</f>
        <v>40.849408691527792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5">
      <c r="A113" s="50">
        <f>[5]Tregion!$J113</f>
        <v>40391</v>
      </c>
      <c r="B113" s="57">
        <f>[5]Tregion!$P113</f>
        <v>48.645000000000003</v>
      </c>
      <c r="C113" s="58">
        <f>[6]Tregion!$P113</f>
        <v>41.212499999999999</v>
      </c>
      <c r="D113" s="57">
        <f>[7]Tregion!$P113</f>
        <v>37.807499999999997</v>
      </c>
      <c r="E113" s="58">
        <f>[8]Tregion!$P113</f>
        <v>47.64</v>
      </c>
      <c r="F113" s="57">
        <f>[9]Tregion!$P113</f>
        <v>49.792999999999999</v>
      </c>
      <c r="G113" s="57">
        <f>[5]Tregion!$P113</f>
        <v>48.645000000000003</v>
      </c>
      <c r="H113" s="57"/>
      <c r="I113" s="58">
        <f>[11]Tregion!$P113</f>
        <v>47.708000000000006</v>
      </c>
      <c r="J113" s="57"/>
      <c r="K113" s="58"/>
      <c r="L113" s="57"/>
      <c r="M113" s="58"/>
      <c r="N113" s="57"/>
      <c r="O113" s="58"/>
      <c r="Q113" s="57"/>
      <c r="R113" s="58">
        <f>[12]Tregion!$P113</f>
        <v>41.298133064193351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5">
      <c r="A114" s="50">
        <f>[5]Tregion!$J114</f>
        <v>40422</v>
      </c>
      <c r="B114" s="57">
        <f>[5]Tregion!$P114</f>
        <v>38.858000000000004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43.695</v>
      </c>
      <c r="F114" s="57">
        <f>[9]Tregion!$P114</f>
        <v>39.585000000000001</v>
      </c>
      <c r="G114" s="57">
        <f>[5]Tregion!$P114</f>
        <v>38.858000000000004</v>
      </c>
      <c r="H114" s="57"/>
      <c r="I114" s="58">
        <f>[11]Tregion!$P114</f>
        <v>39.638000000000005</v>
      </c>
      <c r="J114" s="57"/>
      <c r="K114" s="58"/>
      <c r="L114" s="57"/>
      <c r="M114" s="58"/>
      <c r="N114" s="57"/>
      <c r="O114" s="58"/>
      <c r="Q114" s="57"/>
      <c r="R114" s="58">
        <f>[12]Tregion!$P114</f>
        <v>41.12549868678277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5">
      <c r="A115" s="50">
        <f>[5]Tregion!$J115</f>
        <v>40452</v>
      </c>
      <c r="B115" s="57">
        <f>[5]Tregion!$P115</f>
        <v>29.43</v>
      </c>
      <c r="C115" s="58">
        <f>[6]Tregion!$P115</f>
        <v>35.46</v>
      </c>
      <c r="D115" s="57">
        <f>[7]Tregion!$P115</f>
        <v>32.842500000000001</v>
      </c>
      <c r="E115" s="58">
        <f>[8]Tregion!$P115</f>
        <v>30.75</v>
      </c>
      <c r="F115" s="57">
        <f>[9]Tregion!$P115</f>
        <v>30.555</v>
      </c>
      <c r="G115" s="57">
        <f>[5]Tregion!$P115</f>
        <v>29.43</v>
      </c>
      <c r="H115" s="57"/>
      <c r="I115" s="58">
        <f>[11]Tregion!$P115</f>
        <v>30.593</v>
      </c>
      <c r="J115" s="57"/>
      <c r="K115" s="58"/>
      <c r="L115" s="57"/>
      <c r="M115" s="58"/>
      <c r="N115" s="57"/>
      <c r="O115" s="58"/>
      <c r="Q115" s="57"/>
      <c r="R115" s="58">
        <f>[12]Tregion!$P115</f>
        <v>41.298165146291268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5">
      <c r="A116" s="50">
        <f>[5]Tregion!$J116</f>
        <v>40483</v>
      </c>
      <c r="B116" s="57">
        <f>[5]Tregion!$P116</f>
        <v>28.703000000000003</v>
      </c>
      <c r="C116" s="58">
        <f>[6]Tregion!$P116</f>
        <v>34.049999999999997</v>
      </c>
      <c r="D116" s="57">
        <f>[7]Tregion!$P116</f>
        <v>31.837499999999999</v>
      </c>
      <c r="E116" s="58">
        <f>[8]Tregion!$P116</f>
        <v>32.303000000000004</v>
      </c>
      <c r="F116" s="57">
        <f>[9]Tregion!$P116</f>
        <v>30.344999999999999</v>
      </c>
      <c r="G116" s="57">
        <f>[5]Tregion!$P116</f>
        <v>28.703000000000003</v>
      </c>
      <c r="H116" s="57"/>
      <c r="I116" s="58">
        <f>[11]Tregion!$P116</f>
        <v>30.383000000000003</v>
      </c>
      <c r="J116" s="57"/>
      <c r="K116" s="58"/>
      <c r="L116" s="57"/>
      <c r="M116" s="58"/>
      <c r="N116" s="57"/>
      <c r="O116" s="58"/>
      <c r="Q116" s="57"/>
      <c r="R116" s="58">
        <f>[12]Tregion!$P116</f>
        <v>43.225646780032534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5">
      <c r="A117" s="50">
        <f>[5]Tregion!$J117</f>
        <v>40513</v>
      </c>
      <c r="B117" s="57">
        <f>[5]Tregion!$P117</f>
        <v>28.343</v>
      </c>
      <c r="C117" s="58">
        <f>[6]Tregion!$P117</f>
        <v>34.53</v>
      </c>
      <c r="D117" s="57">
        <f>[7]Tregion!$P117</f>
        <v>32.302500000000002</v>
      </c>
      <c r="E117" s="58">
        <f>[8]Tregion!$P117</f>
        <v>33.847000000000001</v>
      </c>
      <c r="F117" s="57">
        <f>[9]Tregion!$P117</f>
        <v>31.305</v>
      </c>
      <c r="G117" s="57">
        <f>[5]Tregion!$P117</f>
        <v>28.343</v>
      </c>
      <c r="H117" s="57"/>
      <c r="I117" s="58">
        <f>[11]Tregion!$P117</f>
        <v>31.35</v>
      </c>
      <c r="J117" s="57"/>
      <c r="K117" s="58"/>
      <c r="L117" s="57"/>
      <c r="M117" s="58"/>
      <c r="N117" s="57"/>
      <c r="O117" s="58"/>
      <c r="Q117" s="57"/>
      <c r="R117" s="58">
        <f>[12]Tregion!$P117</f>
        <v>45.097206125887553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5">
      <c r="A118" s="50">
        <f>[5]Tregion!$J118</f>
        <v>40544</v>
      </c>
      <c r="B118" s="57">
        <f>[5]Tregion!$P118</f>
        <v>28.538</v>
      </c>
      <c r="C118" s="58">
        <f>[6]Tregion!$P118</f>
        <v>35.752499999999998</v>
      </c>
      <c r="D118" s="57">
        <f>[7]Tregion!$P118</f>
        <v>33.322499999999998</v>
      </c>
      <c r="E118" s="58">
        <f>[8]Tregion!$P118</f>
        <v>33.405000000000001</v>
      </c>
      <c r="F118" s="57">
        <f>[9]Tregion!$P118</f>
        <v>31.425000000000001</v>
      </c>
      <c r="G118" s="57">
        <f>[5]Tregion!$P118</f>
        <v>28.538</v>
      </c>
      <c r="H118" s="57"/>
      <c r="I118" s="58">
        <f>[11]Tregion!$P118</f>
        <v>31.478000000000002</v>
      </c>
      <c r="J118" s="57"/>
      <c r="K118" s="58"/>
      <c r="L118" s="57"/>
      <c r="M118" s="58"/>
      <c r="N118" s="57"/>
      <c r="O118" s="58"/>
      <c r="Q118" s="57"/>
      <c r="R118" s="58">
        <f>[12]Tregion!$P118</f>
        <v>27.554564646770082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5">
      <c r="A119" s="50">
        <f>[5]Tregion!$J119</f>
        <v>40575</v>
      </c>
      <c r="B119" s="57">
        <f>[5]Tregion!$P119</f>
        <v>28.538</v>
      </c>
      <c r="C119" s="58">
        <f>[6]Tregion!$P119</f>
        <v>35.137500000000003</v>
      </c>
      <c r="D119" s="57">
        <f>[7]Tregion!$P119</f>
        <v>32.64</v>
      </c>
      <c r="E119" s="58">
        <f>[8]Tregion!$P119</f>
        <v>31.808</v>
      </c>
      <c r="F119" s="57">
        <f>[9]Tregion!$P119</f>
        <v>30.225000000000001</v>
      </c>
      <c r="G119" s="57">
        <f>[5]Tregion!$P119</f>
        <v>28.538</v>
      </c>
      <c r="H119" s="57"/>
      <c r="I119" s="58">
        <f>[11]Tregion!$P119</f>
        <v>30.278000000000002</v>
      </c>
      <c r="J119" s="57"/>
      <c r="K119" s="58"/>
      <c r="L119" s="57"/>
      <c r="M119" s="58"/>
      <c r="N119" s="57"/>
      <c r="O119" s="58"/>
      <c r="Q119" s="57"/>
      <c r="R119" s="58">
        <f>[12]Tregion!$P119</f>
        <v>26.965477801051257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5">
      <c r="A120" s="50">
        <f>[5]Tregion!$J120</f>
        <v>40603</v>
      </c>
      <c r="B120" s="57">
        <f>[5]Tregion!$P120</f>
        <v>28.538</v>
      </c>
      <c r="C120" s="58">
        <f>[6]Tregion!$P120</f>
        <v>34.702500000000001</v>
      </c>
      <c r="D120" s="57">
        <f>[7]Tregion!$P120</f>
        <v>31.9575</v>
      </c>
      <c r="E120" s="58">
        <f>[8]Tregion!$P120</f>
        <v>30.21</v>
      </c>
      <c r="F120" s="57">
        <f>[9]Tregion!$P120</f>
        <v>29.618000000000002</v>
      </c>
      <c r="G120" s="57">
        <f>[5]Tregion!$P120</f>
        <v>28.538</v>
      </c>
      <c r="H120" s="57"/>
      <c r="I120" s="58">
        <f>[11]Tregion!$P120</f>
        <v>29.663</v>
      </c>
      <c r="J120" s="57"/>
      <c r="K120" s="58"/>
      <c r="L120" s="57"/>
      <c r="M120" s="58"/>
      <c r="N120" s="57"/>
      <c r="O120" s="58"/>
      <c r="Q120" s="57"/>
      <c r="R120" s="58">
        <f>[12]Tregion!$P120</f>
        <v>26.01092686684396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5">
      <c r="A121" s="50">
        <f>[5]Tregion!$J121</f>
        <v>40634</v>
      </c>
      <c r="B121" s="57">
        <f>[5]Tregion!$P121</f>
        <v>27.443000000000001</v>
      </c>
      <c r="C121" s="58">
        <f>[6]Tregion!$P121</f>
        <v>33.652500000000003</v>
      </c>
      <c r="D121" s="57">
        <f>[7]Tregion!$P121</f>
        <v>30.254999999999999</v>
      </c>
      <c r="E121" s="58">
        <f>[8]Tregion!$P121</f>
        <v>28.613000000000003</v>
      </c>
      <c r="F121" s="57">
        <f>[9]Tregion!$P121</f>
        <v>30.39</v>
      </c>
      <c r="G121" s="57">
        <f>[5]Tregion!$P121</f>
        <v>27.443000000000001</v>
      </c>
      <c r="H121" s="57"/>
      <c r="I121" s="58">
        <f>[11]Tregion!$P121</f>
        <v>28.658000000000001</v>
      </c>
      <c r="J121" s="57"/>
      <c r="K121" s="58"/>
      <c r="L121" s="57"/>
      <c r="M121" s="58"/>
      <c r="N121" s="57"/>
      <c r="O121" s="58"/>
      <c r="Q121" s="57"/>
      <c r="R121" s="58">
        <f>[12]Tregion!$P121</f>
        <v>24.663911520222189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5">
      <c r="A122" s="50">
        <f>[5]Tregion!$J122</f>
        <v>40664</v>
      </c>
      <c r="B122" s="57">
        <f>[5]Tregion!$P122</f>
        <v>28.17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28.988000000000003</v>
      </c>
      <c r="F122" s="57">
        <f>[9]Tregion!$P122</f>
        <v>30.96</v>
      </c>
      <c r="G122" s="57">
        <f>[5]Tregion!$P122</f>
        <v>28.17</v>
      </c>
      <c r="H122" s="57"/>
      <c r="I122" s="58">
        <f>[11]Tregion!$P122</f>
        <v>29.033000000000001</v>
      </c>
      <c r="J122" s="57"/>
      <c r="K122" s="58"/>
      <c r="L122" s="57"/>
      <c r="M122" s="58"/>
      <c r="N122" s="57"/>
      <c r="O122" s="58"/>
      <c r="Q122" s="57"/>
      <c r="R122" s="58">
        <f>[12]Tregion!$P122</f>
        <v>24.702361675193679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5">
      <c r="A123" s="50">
        <f>[5]Tregion!$J123</f>
        <v>40695</v>
      </c>
      <c r="B123" s="57">
        <f>[5]Tregion!$P123</f>
        <v>32.917999999999999</v>
      </c>
      <c r="C123" s="58">
        <f>[6]Tregion!$P123</f>
        <v>33.045000000000002</v>
      </c>
      <c r="D123" s="57">
        <f>[7]Tregion!$P123</f>
        <v>29.572500000000002</v>
      </c>
      <c r="E123" s="58">
        <f>[8]Tregion!$P123</f>
        <v>32.909999999999997</v>
      </c>
      <c r="F123" s="57">
        <f>[9]Tregion!$P123</f>
        <v>35.67</v>
      </c>
      <c r="G123" s="57">
        <f>[5]Tregion!$P123</f>
        <v>32.917999999999999</v>
      </c>
      <c r="H123" s="57"/>
      <c r="I123" s="58">
        <f>[11]Tregion!$P123</f>
        <v>32.963000000000001</v>
      </c>
      <c r="J123" s="57"/>
      <c r="K123" s="58"/>
      <c r="L123" s="57"/>
      <c r="M123" s="58"/>
      <c r="N123" s="57"/>
      <c r="O123" s="58"/>
      <c r="Q123" s="57"/>
      <c r="R123" s="58">
        <f>[12]Tregion!$P123</f>
        <v>24.998825683686892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5">
      <c r="A124" s="50">
        <f>[5]Tregion!$J124</f>
        <v>40725</v>
      </c>
      <c r="B124" s="57">
        <f>[5]Tregion!$P124</f>
        <v>41.685000000000002</v>
      </c>
      <c r="C124" s="58">
        <f>[6]Tregion!$P124</f>
        <v>38.977499999999999</v>
      </c>
      <c r="D124" s="57">
        <f>[7]Tregion!$P124</f>
        <v>35.055</v>
      </c>
      <c r="E124" s="58">
        <f>[8]Tregion!$P124</f>
        <v>41.167999999999999</v>
      </c>
      <c r="F124" s="57">
        <f>[9]Tregion!$P124</f>
        <v>45.503</v>
      </c>
      <c r="G124" s="57">
        <f>[5]Tregion!$P124</f>
        <v>41.685000000000002</v>
      </c>
      <c r="H124" s="57"/>
      <c r="I124" s="58">
        <f>[11]Tregion!$P124</f>
        <v>41.234999999999999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25.309728448587627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5">
      <c r="A125" s="50">
        <f>[5]Tregion!$J125</f>
        <v>40756</v>
      </c>
      <c r="B125" s="57">
        <f>[5]Tregion!$P125</f>
        <v>48.99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47.835000000000001</v>
      </c>
      <c r="F125" s="57">
        <f>[9]Tregion!$P125</f>
        <v>50.003</v>
      </c>
      <c r="G125" s="57">
        <f>[5]Tregion!$P125</f>
        <v>48.99</v>
      </c>
      <c r="H125" s="57"/>
      <c r="I125" s="58">
        <f>[11]Tregion!$P125</f>
        <v>47.91</v>
      </c>
      <c r="J125" s="57"/>
      <c r="K125" s="58"/>
      <c r="L125" s="57"/>
      <c r="M125" s="58"/>
      <c r="N125" s="57"/>
      <c r="O125" s="58"/>
      <c r="Q125" s="57"/>
      <c r="R125" s="58">
        <f>[12]Tregion!$P125</f>
        <v>25.585700042142236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5">
      <c r="A126" s="50">
        <f>[5]Tregion!$J126</f>
        <v>40787</v>
      </c>
      <c r="B126" s="57">
        <f>[5]Tregion!$P126</f>
        <v>39.128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43.875</v>
      </c>
      <c r="F126" s="57">
        <f>[9]Tregion!$P126</f>
        <v>39.743000000000002</v>
      </c>
      <c r="G126" s="57">
        <f>[5]Tregion!$P126</f>
        <v>39.128</v>
      </c>
      <c r="H126" s="57"/>
      <c r="I126" s="58">
        <f>[11]Tregion!$P126</f>
        <v>39.803000000000004</v>
      </c>
      <c r="J126" s="57"/>
      <c r="K126" s="58"/>
      <c r="L126" s="57"/>
      <c r="M126" s="58"/>
      <c r="N126" s="57"/>
      <c r="O126" s="58"/>
      <c r="Q126" s="57"/>
      <c r="R126" s="58">
        <f>[12]Tregion!$P126</f>
        <v>25.475513565969742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5">
      <c r="A127" s="50">
        <f>[5]Tregion!$J127</f>
        <v>40817</v>
      </c>
      <c r="B127" s="57">
        <f>[5]Tregion!$P127</f>
        <v>29.633000000000003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30.87</v>
      </c>
      <c r="F127" s="57">
        <f>[9]Tregion!$P127</f>
        <v>30.675000000000001</v>
      </c>
      <c r="G127" s="57">
        <f>[5]Tregion!$P127</f>
        <v>29.633000000000003</v>
      </c>
      <c r="H127" s="57"/>
      <c r="I127" s="58">
        <f>[11]Tregion!$P127</f>
        <v>30.72</v>
      </c>
      <c r="J127" s="57"/>
      <c r="K127" s="58"/>
      <c r="L127" s="57"/>
      <c r="M127" s="58"/>
      <c r="N127" s="57"/>
      <c r="O127" s="58"/>
      <c r="Q127" s="57"/>
      <c r="R127" s="58">
        <f>[12]Tregion!$P127</f>
        <v>25.579981852691539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5">
      <c r="A128" s="50">
        <f>[5]Tregion!$J128</f>
        <v>40848</v>
      </c>
      <c r="B128" s="57">
        <f>[5]Tregion!$P128</f>
        <v>28.905000000000001</v>
      </c>
      <c r="C128" s="58">
        <f>[6]Tregion!$P128</f>
        <v>34.755000000000003</v>
      </c>
      <c r="D128" s="57">
        <f>[7]Tregion!$P128</f>
        <v>32.2425</v>
      </c>
      <c r="E128" s="58">
        <f>[8]Tregion!$P128</f>
        <v>32.423000000000002</v>
      </c>
      <c r="F128" s="57">
        <f>[9]Tregion!$P128</f>
        <v>30.458000000000002</v>
      </c>
      <c r="G128" s="57">
        <f>[5]Tregion!$P128</f>
        <v>28.905000000000001</v>
      </c>
      <c r="H128" s="57"/>
      <c r="I128" s="58">
        <f>[11]Tregion!$P128</f>
        <v>30.503</v>
      </c>
      <c r="J128" s="57"/>
      <c r="K128" s="58"/>
      <c r="L128" s="57"/>
      <c r="M128" s="58"/>
      <c r="N128" s="57"/>
      <c r="O128" s="58"/>
      <c r="Q128" s="57"/>
      <c r="R128" s="58">
        <f>[12]Tregion!$P128</f>
        <v>26.99665164766839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5">
      <c r="A129" s="50">
        <f>[5]Tregion!$J129</f>
        <v>40878</v>
      </c>
      <c r="B129" s="57">
        <f>[5]Tregion!$P129</f>
        <v>28.538</v>
      </c>
      <c r="C129" s="58">
        <f>[6]Tregion!$P129</f>
        <v>35.204999999999998</v>
      </c>
      <c r="D129" s="57">
        <f>[7]Tregion!$P129</f>
        <v>32.677500000000002</v>
      </c>
      <c r="E129" s="58">
        <f>[8]Tregion!$P129</f>
        <v>33.975000000000001</v>
      </c>
      <c r="F129" s="57">
        <f>[9]Tregion!$P129</f>
        <v>31.425000000000001</v>
      </c>
      <c r="G129" s="57">
        <f>[5]Tregion!$P129</f>
        <v>28.538</v>
      </c>
      <c r="H129" s="57"/>
      <c r="I129" s="58">
        <f>[11]Tregion!$P129</f>
        <v>31.47</v>
      </c>
      <c r="J129" s="57"/>
      <c r="K129" s="58"/>
      <c r="L129" s="57"/>
      <c r="M129" s="58"/>
      <c r="N129" s="57"/>
      <c r="O129" s="58"/>
      <c r="Q129" s="57"/>
      <c r="R129" s="58">
        <f>[12]Tregion!$P129</f>
        <v>28.156356249172383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5">
      <c r="A130" s="50">
        <f>[5]Tregion!$J130</f>
        <v>40909</v>
      </c>
      <c r="B130" s="57">
        <f>[5]Tregion!$P130</f>
        <v>28.733000000000001</v>
      </c>
      <c r="C130" s="58">
        <f>[6]Tregion!$P130</f>
        <v>36.3825</v>
      </c>
      <c r="D130" s="57">
        <f>[7]Tregion!$P130</f>
        <v>33.652500000000003</v>
      </c>
      <c r="E130" s="58">
        <f>[8]Tregion!$P130</f>
        <v>33.51</v>
      </c>
      <c r="F130" s="57">
        <f>[9]Tregion!$P130</f>
        <v>31.53</v>
      </c>
      <c r="G130" s="57">
        <f>[5]Tregion!$P130</f>
        <v>28.733000000000001</v>
      </c>
      <c r="H130" s="57"/>
      <c r="I130" s="58">
        <f>[11]Tregion!$P130</f>
        <v>31.59</v>
      </c>
      <c r="J130" s="57"/>
      <c r="K130" s="58"/>
      <c r="L130" s="57"/>
      <c r="M130" s="58"/>
      <c r="N130" s="57"/>
      <c r="O130" s="58"/>
      <c r="Q130" s="57"/>
      <c r="R130" s="58">
        <f>[12]Tregion!$P130</f>
        <v>27.554564646770082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5">
      <c r="A131" s="50">
        <f>[5]Tregion!$J131</f>
        <v>40940</v>
      </c>
      <c r="B131" s="57">
        <f>[5]Tregion!$P131</f>
        <v>28.732500000000002</v>
      </c>
      <c r="C131" s="58">
        <f>[6]Tregion!$P131</f>
        <v>35.8125</v>
      </c>
      <c r="D131" s="57">
        <f>[7]Tregion!$P131</f>
        <v>33.015000000000001</v>
      </c>
      <c r="E131" s="58">
        <f>[8]Tregion!$P131</f>
        <v>31.905000000000001</v>
      </c>
      <c r="F131" s="57">
        <f>[9]Tregion!$P131</f>
        <v>30.323</v>
      </c>
      <c r="G131" s="57">
        <f>[5]Tregion!$P131</f>
        <v>28.732500000000002</v>
      </c>
      <c r="H131" s="57"/>
      <c r="I131" s="58">
        <f>[11]Tregion!$P131</f>
        <v>30.375</v>
      </c>
      <c r="J131" s="57"/>
      <c r="K131" s="58"/>
      <c r="L131" s="57"/>
      <c r="M131" s="58"/>
      <c r="N131" s="57"/>
      <c r="O131" s="58"/>
      <c r="Q131" s="57"/>
      <c r="R131" s="58">
        <f>[12]Tregion!$P131</f>
        <v>26.965477801051257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5">
      <c r="A132" s="50">
        <f>[5]Tregion!$J132</f>
        <v>40969</v>
      </c>
      <c r="B132" s="57">
        <f>[5]Tregion!$P132</f>
        <v>28.733000000000001</v>
      </c>
      <c r="C132" s="58">
        <f>[6]Tregion!$P132</f>
        <v>35.407499999999999</v>
      </c>
      <c r="D132" s="57">
        <f>[7]Tregion!$P132</f>
        <v>32.384999999999998</v>
      </c>
      <c r="E132" s="58">
        <f>[8]Tregion!$P132</f>
        <v>30.308</v>
      </c>
      <c r="F132" s="57">
        <f>[9]Tregion!$P132</f>
        <v>29.708000000000002</v>
      </c>
      <c r="G132" s="57">
        <f>[5]Tregion!$P132</f>
        <v>28.733000000000001</v>
      </c>
      <c r="H132" s="57"/>
      <c r="I132" s="58">
        <f>[11]Tregion!$P132</f>
        <v>29.76</v>
      </c>
      <c r="J132" s="57"/>
      <c r="K132" s="58"/>
      <c r="L132" s="57"/>
      <c r="M132" s="58"/>
      <c r="N132" s="57"/>
      <c r="O132" s="58"/>
      <c r="Q132" s="57"/>
      <c r="R132" s="58">
        <f>[12]Tregion!$P132</f>
        <v>26.01092686684396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5">
      <c r="A133" s="50">
        <f>[5]Tregion!$J133</f>
        <v>41000</v>
      </c>
      <c r="B133" s="57">
        <f>[5]Tregion!$P133</f>
        <v>27.63</v>
      </c>
      <c r="C133" s="58">
        <f>[6]Tregion!$P133</f>
        <v>34.417499999999997</v>
      </c>
      <c r="D133" s="57">
        <f>[7]Tregion!$P133</f>
        <v>30.795000000000002</v>
      </c>
      <c r="E133" s="58">
        <f>[8]Tregion!$P133</f>
        <v>28.703000000000003</v>
      </c>
      <c r="F133" s="57">
        <f>[9]Tregion!$P133</f>
        <v>30.488000000000003</v>
      </c>
      <c r="G133" s="57">
        <f>[5]Tregion!$P133</f>
        <v>27.63</v>
      </c>
      <c r="H133" s="57"/>
      <c r="I133" s="58">
        <f>[11]Tregion!$P133</f>
        <v>28.754999999999999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24.663911520222189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5">
      <c r="A134" s="50">
        <f>[5]Tregion!$J134</f>
        <v>41030</v>
      </c>
      <c r="B134" s="57">
        <f>[5]Tregion!$P134</f>
        <v>28.364999999999998</v>
      </c>
      <c r="C134" s="58">
        <f>[6]Tregion!$P134</f>
        <v>33.262500000000003</v>
      </c>
      <c r="D134" s="57">
        <f>[7]Tregion!$P134</f>
        <v>29.677499999999998</v>
      </c>
      <c r="E134" s="58">
        <f>[8]Tregion!$P134</f>
        <v>29.085000000000001</v>
      </c>
      <c r="F134" s="57">
        <f>[9]Tregion!$P134</f>
        <v>31.065000000000001</v>
      </c>
      <c r="G134" s="57">
        <f>[5]Tregion!$P134</f>
        <v>28.364999999999998</v>
      </c>
      <c r="H134" s="57"/>
      <c r="I134" s="58">
        <f>[11]Tregion!$P134</f>
        <v>29.13</v>
      </c>
      <c r="J134" s="57"/>
      <c r="K134" s="58"/>
      <c r="L134" s="57"/>
      <c r="M134" s="58"/>
      <c r="N134" s="57"/>
      <c r="O134" s="58"/>
      <c r="Q134" s="57"/>
      <c r="R134" s="58">
        <f>[12]Tregion!$P134</f>
        <v>24.702361675193679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5">
      <c r="A135" s="50">
        <f>[5]Tregion!$J135</f>
        <v>41061</v>
      </c>
      <c r="B135" s="57">
        <f>[5]Tregion!$P135</f>
        <v>33.143000000000001</v>
      </c>
      <c r="C135" s="58">
        <f>[6]Tregion!$P135</f>
        <v>33.847499999999997</v>
      </c>
      <c r="D135" s="57">
        <f>[7]Tregion!$P135</f>
        <v>30.164999999999999</v>
      </c>
      <c r="E135" s="58">
        <f>[8]Tregion!$P135</f>
        <v>33.023000000000003</v>
      </c>
      <c r="F135" s="57">
        <f>[9]Tregion!$P135</f>
        <v>35.79</v>
      </c>
      <c r="G135" s="57">
        <f>[5]Tregion!$P135</f>
        <v>33.143000000000001</v>
      </c>
      <c r="H135" s="57"/>
      <c r="I135" s="58">
        <f>[11]Tregion!$P135</f>
        <v>33.075000000000003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24.998825683686892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5">
      <c r="A136" s="50">
        <f>[5]Tregion!$J136</f>
        <v>41091</v>
      </c>
      <c r="B136" s="57">
        <f>[5]Tregion!$P136</f>
        <v>41.97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41.303000000000004</v>
      </c>
      <c r="F136" s="57">
        <f>[9]Tregion!$P136</f>
        <v>45.645000000000003</v>
      </c>
      <c r="G136" s="57">
        <f>[5]Tregion!$P136</f>
        <v>41.97</v>
      </c>
      <c r="H136" s="57"/>
      <c r="I136" s="58">
        <f>[11]Tregion!$P136</f>
        <v>41.37</v>
      </c>
      <c r="J136" s="57"/>
      <c r="K136" s="58"/>
      <c r="L136" s="57"/>
      <c r="M136" s="58"/>
      <c r="N136" s="57"/>
      <c r="O136" s="58"/>
      <c r="Q136" s="57"/>
      <c r="R136" s="58">
        <f>[12]Tregion!$P136</f>
        <v>25.309728448587627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5">
      <c r="A137" s="50">
        <f>[5]Tregion!$J137</f>
        <v>41122</v>
      </c>
      <c r="B137" s="57">
        <f>[5]Tregion!$P137</f>
        <v>49.328000000000003</v>
      </c>
      <c r="C137" s="58">
        <f>[6]Tregion!$P137</f>
        <v>41.737499999999997</v>
      </c>
      <c r="D137" s="57">
        <f>[7]Tregion!$P137</f>
        <v>37.814999999999998</v>
      </c>
      <c r="E137" s="58">
        <f>[8]Tregion!$P137</f>
        <v>47.993000000000002</v>
      </c>
      <c r="F137" s="57">
        <f>[9]Tregion!$P137</f>
        <v>50.167999999999999</v>
      </c>
      <c r="G137" s="57">
        <f>[5]Tregion!$P137</f>
        <v>49.328000000000003</v>
      </c>
      <c r="H137" s="57"/>
      <c r="I137" s="58">
        <f>[11]Tregion!$P137</f>
        <v>48.068000000000005</v>
      </c>
      <c r="J137" s="57"/>
      <c r="K137" s="58"/>
      <c r="L137" s="57"/>
      <c r="M137" s="58"/>
      <c r="N137" s="57"/>
      <c r="O137" s="58"/>
      <c r="Q137" s="57"/>
      <c r="R137" s="58">
        <f>[12]Tregion!$P137</f>
        <v>25.585700042142236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5">
      <c r="A138" s="50">
        <f>[5]Tregion!$J138</f>
        <v>41153</v>
      </c>
      <c r="B138" s="57">
        <f>[5]Tregion!$P138</f>
        <v>39.398000000000003</v>
      </c>
      <c r="C138" s="58">
        <f>[6]Tregion!$P138</f>
        <v>38.1</v>
      </c>
      <c r="D138" s="57">
        <f>[7]Tregion!$P138</f>
        <v>34.3125</v>
      </c>
      <c r="E138" s="58">
        <f>[8]Tregion!$P138</f>
        <v>44.018000000000001</v>
      </c>
      <c r="F138" s="57">
        <f>[9]Tregion!$P138</f>
        <v>39.869999999999997</v>
      </c>
      <c r="G138" s="57">
        <f>[5]Tregion!$P138</f>
        <v>39.398000000000003</v>
      </c>
      <c r="H138" s="57"/>
      <c r="I138" s="58">
        <f>[11]Tregion!$P138</f>
        <v>39.938000000000002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25.475513565969742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5">
      <c r="A139" s="50">
        <f>[5]Tregion!$J139</f>
        <v>41183</v>
      </c>
      <c r="B139" s="57">
        <f>[5]Tregion!$P139</f>
        <v>29.835000000000001</v>
      </c>
      <c r="C139" s="58">
        <f>[6]Tregion!$P139</f>
        <v>36.697499999999998</v>
      </c>
      <c r="D139" s="57">
        <f>[7]Tregion!$P139</f>
        <v>33.524999999999999</v>
      </c>
      <c r="E139" s="58">
        <f>[8]Tregion!$P139</f>
        <v>30.968</v>
      </c>
      <c r="F139" s="57">
        <f>[9]Tregion!$P139</f>
        <v>30.773000000000003</v>
      </c>
      <c r="G139" s="57">
        <f>[5]Tregion!$P139</f>
        <v>29.835000000000001</v>
      </c>
      <c r="H139" s="57"/>
      <c r="I139" s="58">
        <f>[11]Tregion!$P139</f>
        <v>30.824999999999999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25.579981852691539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5">
      <c r="A140" s="50">
        <f>[5]Tregion!$J140</f>
        <v>41214</v>
      </c>
      <c r="B140" s="57">
        <f>[5]Tregion!$P140</f>
        <v>29.1</v>
      </c>
      <c r="C140" s="58">
        <f>[6]Tregion!$P140</f>
        <v>35.46</v>
      </c>
      <c r="D140" s="57">
        <f>[7]Tregion!$P140</f>
        <v>32.647500000000001</v>
      </c>
      <c r="E140" s="58">
        <f>[8]Tregion!$P140</f>
        <v>32.527999999999999</v>
      </c>
      <c r="F140" s="57">
        <f>[9]Tregion!$P140</f>
        <v>30.563000000000002</v>
      </c>
      <c r="G140" s="57">
        <f>[5]Tregion!$P140</f>
        <v>29.1</v>
      </c>
      <c r="H140" s="57"/>
      <c r="I140" s="58">
        <f>[11]Tregion!$P140</f>
        <v>30.608000000000001</v>
      </c>
      <c r="J140" s="57"/>
      <c r="K140" s="58"/>
      <c r="L140" s="57"/>
      <c r="M140" s="58"/>
      <c r="N140" s="57"/>
      <c r="O140" s="58"/>
      <c r="Q140" s="57"/>
      <c r="R140" s="58">
        <f>[12]Tregion!$P140</f>
        <v>26.99665164766839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5">
      <c r="A141" s="50">
        <f>[5]Tregion!$J141</f>
        <v>41244</v>
      </c>
      <c r="B141" s="57">
        <f>[5]Tregion!$P141</f>
        <v>28.733000000000001</v>
      </c>
      <c r="C141" s="58">
        <f>[6]Tregion!$P141</f>
        <v>35.880000000000003</v>
      </c>
      <c r="D141" s="57">
        <f>[7]Tregion!$P141</f>
        <v>33.052500000000002</v>
      </c>
      <c r="E141" s="58">
        <f>[8]Tregion!$P141</f>
        <v>34.088000000000001</v>
      </c>
      <c r="F141" s="57">
        <f>[9]Tregion!$P141</f>
        <v>31.53</v>
      </c>
      <c r="G141" s="57">
        <f>[5]Tregion!$P141</f>
        <v>28.733000000000001</v>
      </c>
      <c r="H141" s="57"/>
      <c r="I141" s="58">
        <f>[11]Tregion!$P141</f>
        <v>31.574999999999999</v>
      </c>
      <c r="J141" s="57"/>
      <c r="K141" s="58"/>
      <c r="L141" s="57"/>
      <c r="M141" s="58"/>
      <c r="N141" s="57"/>
      <c r="O141" s="58"/>
      <c r="Q141" s="57"/>
      <c r="R141" s="58">
        <f>[12]Tregion!$P141</f>
        <v>28.156356249172383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5">
      <c r="A142" s="50">
        <f>[5]Tregion!$J142</f>
        <v>41275</v>
      </c>
      <c r="B142" s="57">
        <f>[5]Tregion!$P142</f>
        <v>28.928000000000001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33.623000000000005</v>
      </c>
      <c r="F142" s="57">
        <f>[9]Tregion!$P142</f>
        <v>31.635000000000002</v>
      </c>
      <c r="G142" s="57">
        <f>[5]Tregion!$P142</f>
        <v>28.928000000000001</v>
      </c>
      <c r="H142" s="57"/>
      <c r="I142" s="58">
        <f>[11]Tregion!$P142</f>
        <v>31.695</v>
      </c>
      <c r="J142" s="57"/>
      <c r="K142" s="58"/>
      <c r="L142" s="57"/>
      <c r="M142" s="58"/>
      <c r="N142" s="57"/>
      <c r="O142" s="58"/>
      <c r="Q142" s="57"/>
      <c r="R142" s="58">
        <f>[12]Tregion!$P142</f>
        <v>27.554564646770082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5">
      <c r="A143" s="50">
        <f>[5]Tregion!$J143</f>
        <v>41306</v>
      </c>
      <c r="B143" s="57">
        <f>[5]Tregion!$P143</f>
        <v>28.927499999999998</v>
      </c>
      <c r="C143" s="58">
        <f>[6]Tregion!$P143</f>
        <v>36.442500000000003</v>
      </c>
      <c r="D143" s="57">
        <f>[7]Tregion!$P143</f>
        <v>33.39</v>
      </c>
      <c r="E143" s="58">
        <f>[8]Tregion!$P143</f>
        <v>32.01</v>
      </c>
      <c r="F143" s="57">
        <f>[9]Tregion!$P143</f>
        <v>30.42</v>
      </c>
      <c r="G143" s="57">
        <f>[5]Tregion!$P143</f>
        <v>28.927499999999998</v>
      </c>
      <c r="H143" s="57"/>
      <c r="I143" s="58">
        <f>[11]Tregion!$P143</f>
        <v>30.48</v>
      </c>
      <c r="J143" s="57"/>
      <c r="K143" s="58"/>
      <c r="L143" s="57"/>
      <c r="M143" s="58"/>
      <c r="N143" s="57"/>
      <c r="O143" s="58"/>
      <c r="Q143" s="57"/>
      <c r="R143" s="58">
        <f>[12]Tregion!$P143</f>
        <v>26.965477801051257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5">
      <c r="A144" s="50">
        <f>[5]Tregion!$J144</f>
        <v>41334</v>
      </c>
      <c r="B144" s="57">
        <f>[5]Tregion!$P144</f>
        <v>28.927499999999998</v>
      </c>
      <c r="C144" s="58">
        <f>[6]Tregion!$P144</f>
        <v>36.022500000000001</v>
      </c>
      <c r="D144" s="57">
        <f>[7]Tregion!$P144</f>
        <v>32.752499999999998</v>
      </c>
      <c r="E144" s="58">
        <f>[8]Tregion!$P144</f>
        <v>30.405000000000001</v>
      </c>
      <c r="F144" s="57">
        <f>[9]Tregion!$P144</f>
        <v>29.805</v>
      </c>
      <c r="G144" s="57">
        <f>[5]Tregion!$P144</f>
        <v>28.927499999999998</v>
      </c>
      <c r="H144" s="57"/>
      <c r="I144" s="58">
        <f>[11]Tregion!$P144</f>
        <v>29.864999999999998</v>
      </c>
      <c r="J144" s="57"/>
      <c r="K144" s="58"/>
      <c r="L144" s="57"/>
      <c r="M144" s="58"/>
      <c r="N144" s="57"/>
      <c r="O144" s="58"/>
      <c r="Q144" s="57"/>
      <c r="R144" s="58">
        <f>[12]Tregion!$P144</f>
        <v>26.01092686684396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5">
      <c r="A145" s="50">
        <f>[5]Tregion!$J145</f>
        <v>41365</v>
      </c>
      <c r="B145" s="57">
        <f>[5]Tregion!$P145</f>
        <v>27.818000000000001</v>
      </c>
      <c r="C145" s="58">
        <f>[6]Tregion!$P145</f>
        <v>35.017499999999998</v>
      </c>
      <c r="D145" s="57">
        <f>[7]Tregion!$P145</f>
        <v>31.14</v>
      </c>
      <c r="E145" s="58">
        <f>[8]Tregion!$P145</f>
        <v>28.8</v>
      </c>
      <c r="F145" s="57">
        <f>[9]Tregion!$P145</f>
        <v>30.585000000000001</v>
      </c>
      <c r="G145" s="57">
        <f>[5]Tregion!$P145</f>
        <v>27.818000000000001</v>
      </c>
      <c r="H145" s="57"/>
      <c r="I145" s="58">
        <f>[11]Tregion!$P145</f>
        <v>28.853000000000002</v>
      </c>
      <c r="J145" s="57"/>
      <c r="K145" s="58"/>
      <c r="L145" s="57"/>
      <c r="M145" s="58"/>
      <c r="N145" s="57"/>
      <c r="O145" s="58"/>
      <c r="Q145" s="57"/>
      <c r="R145" s="58">
        <f>[12]Tregion!$P145</f>
        <v>24.663911520222189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5">
      <c r="A146" s="50">
        <f>[5]Tregion!$J146</f>
        <v>41395</v>
      </c>
      <c r="B146" s="57">
        <f>[5]Tregion!$P146</f>
        <v>28.56</v>
      </c>
      <c r="C146" s="58">
        <f>[6]Tregion!$P146</f>
        <v>33.847499999999997</v>
      </c>
      <c r="D146" s="57">
        <f>[7]Tregion!$P146</f>
        <v>30.015000000000001</v>
      </c>
      <c r="E146" s="58">
        <f>[8]Tregion!$P146</f>
        <v>29.175000000000001</v>
      </c>
      <c r="F146" s="57">
        <f>[9]Tregion!$P146</f>
        <v>31.163</v>
      </c>
      <c r="G146" s="57">
        <f>[5]Tregion!$P146</f>
        <v>28.56</v>
      </c>
      <c r="H146" s="57"/>
      <c r="I146" s="58">
        <f>[11]Tregion!$P146</f>
        <v>29.228000000000002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24.702361675193679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5">
      <c r="A147" s="50">
        <f>[5]Tregion!$J147</f>
        <v>41426</v>
      </c>
      <c r="B147" s="57">
        <f>[5]Tregion!$P147</f>
        <v>33.375</v>
      </c>
      <c r="C147" s="58">
        <f>[6]Tregion!$P147</f>
        <v>34.447499999999998</v>
      </c>
      <c r="D147" s="57">
        <f>[7]Tregion!$P147</f>
        <v>30.502500000000001</v>
      </c>
      <c r="E147" s="58">
        <f>[8]Tregion!$P147</f>
        <v>33.128</v>
      </c>
      <c r="F147" s="57">
        <f>[9]Tregion!$P147</f>
        <v>35.902999999999999</v>
      </c>
      <c r="G147" s="57">
        <f>[5]Tregion!$P147</f>
        <v>33.375</v>
      </c>
      <c r="H147" s="57"/>
      <c r="I147" s="58">
        <f>[11]Tregion!$P147</f>
        <v>33.188000000000002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24.998825683686892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5">
      <c r="A148" s="50">
        <f>[5]Tregion!$J148</f>
        <v>41456</v>
      </c>
      <c r="B148" s="57">
        <f>[5]Tregion!$P148</f>
        <v>42.255000000000003</v>
      </c>
      <c r="C148" s="58">
        <f>[6]Tregion!$P148</f>
        <v>40.102499999999999</v>
      </c>
      <c r="D148" s="57">
        <f>[7]Tregion!$P148</f>
        <v>35.662500000000001</v>
      </c>
      <c r="E148" s="58">
        <f>[8]Tregion!$P148</f>
        <v>41.438000000000002</v>
      </c>
      <c r="F148" s="57">
        <f>[9]Tregion!$P148</f>
        <v>45.795000000000002</v>
      </c>
      <c r="G148" s="57">
        <f>[5]Tregion!$P148</f>
        <v>42.255000000000003</v>
      </c>
      <c r="H148" s="57"/>
      <c r="I148" s="58">
        <f>[11]Tregion!$P148</f>
        <v>41.505000000000003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25.309728448587627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5">
      <c r="A149" s="50">
        <f>[5]Tregion!$J149</f>
        <v>41487</v>
      </c>
      <c r="B149" s="57">
        <f>[5]Tregion!$P149</f>
        <v>49.664999999999999</v>
      </c>
      <c r="C149" s="58">
        <f>[6]Tregion!$P149</f>
        <v>42.465000000000003</v>
      </c>
      <c r="D149" s="57">
        <f>[7]Tregion!$P149</f>
        <v>38.2425</v>
      </c>
      <c r="E149" s="58">
        <f>[8]Tregion!$P149</f>
        <v>48.15</v>
      </c>
      <c r="F149" s="57">
        <f>[9]Tregion!$P149</f>
        <v>50.325000000000003</v>
      </c>
      <c r="G149" s="57">
        <f>[5]Tregion!$P149</f>
        <v>49.664999999999999</v>
      </c>
      <c r="H149" s="57"/>
      <c r="I149" s="58">
        <f>[11]Tregion!$P149</f>
        <v>48.233000000000004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25.585700042142236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5">
      <c r="A150" s="50">
        <f>[5]Tregion!$J150</f>
        <v>41518</v>
      </c>
      <c r="B150" s="57">
        <f>[5]Tregion!$P150</f>
        <v>39.667999999999999</v>
      </c>
      <c r="C150" s="58">
        <f>[6]Tregion!$P150</f>
        <v>38.767499999999998</v>
      </c>
      <c r="D150" s="57">
        <f>[7]Tregion!$P150</f>
        <v>34.702500000000001</v>
      </c>
      <c r="E150" s="58">
        <f>[8]Tregion!$P150</f>
        <v>44.16</v>
      </c>
      <c r="F150" s="57">
        <f>[9]Tregion!$P150</f>
        <v>39.998000000000005</v>
      </c>
      <c r="G150" s="57">
        <f>[5]Tregion!$P150</f>
        <v>39.667999999999999</v>
      </c>
      <c r="H150" s="57"/>
      <c r="I150" s="58">
        <f>[11]Tregion!$P150</f>
        <v>40.064999999999998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25.475513565969742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5">
      <c r="A151" s="50">
        <f>[5]Tregion!$J151</f>
        <v>41548</v>
      </c>
      <c r="B151" s="57">
        <f>[5]Tregion!$P151</f>
        <v>30.038</v>
      </c>
      <c r="C151" s="58">
        <f>[6]Tregion!$P151</f>
        <v>37.335000000000001</v>
      </c>
      <c r="D151" s="57">
        <f>[7]Tregion!$P151</f>
        <v>33.9</v>
      </c>
      <c r="E151" s="58">
        <f>[8]Tregion!$P151</f>
        <v>31.073</v>
      </c>
      <c r="F151" s="57">
        <f>[9]Tregion!$P151</f>
        <v>30.87</v>
      </c>
      <c r="G151" s="57">
        <f>[5]Tregion!$P151</f>
        <v>30.038</v>
      </c>
      <c r="H151" s="57"/>
      <c r="I151" s="58">
        <f>[11]Tregion!$P151</f>
        <v>30.923000000000002</v>
      </c>
      <c r="J151" s="57"/>
      <c r="K151" s="58"/>
      <c r="L151" s="57"/>
      <c r="M151" s="58"/>
      <c r="N151" s="57"/>
      <c r="O151" s="58"/>
      <c r="Q151" s="57"/>
      <c r="R151" s="58">
        <f>[12]Tregion!$P151</f>
        <v>25.579981852691539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5">
      <c r="A152" s="50">
        <f>[5]Tregion!$J152</f>
        <v>41579</v>
      </c>
      <c r="B152" s="57">
        <f>[5]Tregion!$P152</f>
        <v>29.303000000000001</v>
      </c>
      <c r="C152" s="58">
        <f>[6]Tregion!$P152</f>
        <v>36.082500000000003</v>
      </c>
      <c r="D152" s="57">
        <f>[7]Tregion!$P152</f>
        <v>33.022500000000001</v>
      </c>
      <c r="E152" s="58">
        <f>[8]Tregion!$P152</f>
        <v>32.633000000000003</v>
      </c>
      <c r="F152" s="57">
        <f>[9]Tregion!$P152</f>
        <v>30.66</v>
      </c>
      <c r="G152" s="57">
        <f>[5]Tregion!$P152</f>
        <v>29.303000000000001</v>
      </c>
      <c r="H152" s="57"/>
      <c r="I152" s="58">
        <f>[11]Tregion!$P152</f>
        <v>30.704999999999998</v>
      </c>
      <c r="J152" s="57"/>
      <c r="K152" s="58"/>
      <c r="L152" s="57"/>
      <c r="M152" s="58"/>
      <c r="N152" s="57"/>
      <c r="O152" s="58"/>
      <c r="Q152" s="57"/>
      <c r="R152" s="58">
        <f>[12]Tregion!$P152</f>
        <v>26.99665164766839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5">
      <c r="A153" s="50">
        <f>[5]Tregion!$J153</f>
        <v>41609</v>
      </c>
      <c r="B153" s="57">
        <f>[5]Tregion!$P153</f>
        <v>28.928000000000001</v>
      </c>
      <c r="C153" s="58">
        <f>[6]Tregion!$P153</f>
        <v>36.51</v>
      </c>
      <c r="D153" s="57">
        <f>[7]Tregion!$P153</f>
        <v>33.427500000000002</v>
      </c>
      <c r="E153" s="58">
        <f>[8]Tregion!$P153</f>
        <v>34.200000000000003</v>
      </c>
      <c r="F153" s="57">
        <f>[9]Tregion!$P153</f>
        <v>31.628</v>
      </c>
      <c r="G153" s="57">
        <f>[5]Tregion!$P153</f>
        <v>28.928000000000001</v>
      </c>
      <c r="H153" s="57"/>
      <c r="I153" s="58">
        <f>[11]Tregion!$P153</f>
        <v>31.68</v>
      </c>
      <c r="J153" s="57"/>
      <c r="K153" s="58"/>
      <c r="L153" s="57"/>
      <c r="M153" s="58"/>
      <c r="N153" s="57"/>
      <c r="O153" s="58"/>
      <c r="Q153" s="57"/>
      <c r="R153" s="58">
        <f>[12]Tregion!$P153</f>
        <v>28.156356249172383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5">
      <c r="A154" s="50">
        <f>[5]Tregion!$J154</f>
        <v>41640</v>
      </c>
      <c r="B154" s="57">
        <f>[5]Tregion!$P154</f>
        <v>29.13</v>
      </c>
      <c r="C154" s="58">
        <f>[6]Tregion!$P154</f>
        <v>37.657499999999999</v>
      </c>
      <c r="D154" s="57">
        <f>[7]Tregion!$P154</f>
        <v>34.417499999999997</v>
      </c>
      <c r="E154" s="58">
        <f>[8]Tregion!$P154</f>
        <v>33.743000000000002</v>
      </c>
      <c r="F154" s="57">
        <f>[9]Tregion!$P154</f>
        <v>31.748000000000001</v>
      </c>
      <c r="G154" s="57">
        <f>[5]Tregion!$P154</f>
        <v>29.13</v>
      </c>
      <c r="H154" s="57"/>
      <c r="I154" s="58">
        <f>[11]Tregion!$P154</f>
        <v>31.815000000000001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27.554564646770082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5">
      <c r="A155" s="50">
        <f>[5]Tregion!$J155</f>
        <v>41671</v>
      </c>
      <c r="B155" s="57">
        <f>[5]Tregion!$P155</f>
        <v>29.13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32.130000000000003</v>
      </c>
      <c r="F155" s="57">
        <f>[9]Tregion!$P155</f>
        <v>30.533000000000001</v>
      </c>
      <c r="G155" s="57">
        <f>[5]Tregion!$P155</f>
        <v>29.13</v>
      </c>
      <c r="H155" s="57"/>
      <c r="I155" s="58">
        <f>[11]Tregion!$P155</f>
        <v>30.593</v>
      </c>
      <c r="J155" s="57"/>
      <c r="K155" s="58"/>
      <c r="L155" s="57"/>
      <c r="M155" s="58"/>
      <c r="N155" s="57"/>
      <c r="O155" s="58"/>
      <c r="Q155" s="57"/>
      <c r="R155" s="58">
        <f>[12]Tregion!$P155</f>
        <v>26.965477801051257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5">
      <c r="A156" s="50">
        <f>[5]Tregion!$J156</f>
        <v>41699</v>
      </c>
      <c r="B156" s="57">
        <f>[5]Tregion!$P156</f>
        <v>29.13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30.51</v>
      </c>
      <c r="F156" s="57">
        <f>[9]Tregion!$P156</f>
        <v>29.91</v>
      </c>
      <c r="G156" s="57">
        <f>[5]Tregion!$P156</f>
        <v>29.13</v>
      </c>
      <c r="H156" s="57"/>
      <c r="I156" s="58">
        <f>[11]Tregion!$P156</f>
        <v>29.97</v>
      </c>
      <c r="J156" s="57"/>
      <c r="K156" s="58"/>
      <c r="L156" s="57"/>
      <c r="M156" s="58"/>
      <c r="N156" s="57"/>
      <c r="O156" s="58"/>
      <c r="Q156" s="57"/>
      <c r="R156" s="58">
        <f>[12]Tregion!$P156</f>
        <v>26.01092686684396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5">
      <c r="A157" s="50">
        <f>[5]Tregion!$J157</f>
        <v>41730</v>
      </c>
      <c r="B157" s="57">
        <f>[5]Tregion!$P157</f>
        <v>28.004999999999999</v>
      </c>
      <c r="C157" s="58">
        <f>[6]Tregion!$P157</f>
        <v>35.625</v>
      </c>
      <c r="D157" s="57">
        <f>[7]Tregion!$P157</f>
        <v>31.4925</v>
      </c>
      <c r="E157" s="58">
        <f>[8]Tregion!$P157</f>
        <v>28.898</v>
      </c>
      <c r="F157" s="57">
        <f>[9]Tregion!$P157</f>
        <v>30.69</v>
      </c>
      <c r="G157" s="57">
        <f>[5]Tregion!$P157</f>
        <v>28.004999999999999</v>
      </c>
      <c r="H157" s="57"/>
      <c r="I157" s="58">
        <f>[11]Tregion!$P157</f>
        <v>28.95</v>
      </c>
      <c r="J157" s="57"/>
      <c r="K157" s="58"/>
      <c r="L157" s="57"/>
      <c r="M157" s="58"/>
      <c r="N157" s="57"/>
      <c r="O157" s="58"/>
      <c r="Q157" s="57"/>
      <c r="R157" s="58">
        <f>[12]Tregion!$P157</f>
        <v>24.663911520222189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5">
      <c r="A158" s="50">
        <f>[5]Tregion!$J158</f>
        <v>41760</v>
      </c>
      <c r="B158" s="57">
        <f>[5]Tregion!$P158</f>
        <v>28.754999999999999</v>
      </c>
      <c r="C158" s="58">
        <f>[6]Tregion!$P158</f>
        <v>34.432499999999997</v>
      </c>
      <c r="D158" s="57">
        <f>[7]Tregion!$P158</f>
        <v>30.352499999999999</v>
      </c>
      <c r="E158" s="58">
        <f>[8]Tregion!$P158</f>
        <v>29.273</v>
      </c>
      <c r="F158" s="57">
        <f>[9]Tregion!$P158</f>
        <v>31.268000000000001</v>
      </c>
      <c r="G158" s="57">
        <f>[5]Tregion!$P158</f>
        <v>28.754999999999999</v>
      </c>
      <c r="H158" s="57"/>
      <c r="I158" s="58">
        <f>[11]Tregion!$P158</f>
        <v>29.333000000000002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24.702361675193679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5">
      <c r="A159" s="50">
        <f>[5]Tregion!$J159</f>
        <v>41791</v>
      </c>
      <c r="B159" s="57">
        <f>[5]Tregion!$P159</f>
        <v>33.6</v>
      </c>
      <c r="C159" s="58">
        <f>[6]Tregion!$P159</f>
        <v>35.04</v>
      </c>
      <c r="D159" s="57">
        <f>[7]Tregion!$P159</f>
        <v>30.8475</v>
      </c>
      <c r="E159" s="58">
        <f>[8]Tregion!$P159</f>
        <v>33.233000000000004</v>
      </c>
      <c r="F159" s="57">
        <f>[9]Tregion!$P159</f>
        <v>36.023000000000003</v>
      </c>
      <c r="G159" s="57">
        <f>[5]Tregion!$P159</f>
        <v>33.6</v>
      </c>
      <c r="H159" s="57"/>
      <c r="I159" s="58">
        <f>[11]Tregion!$P159</f>
        <v>33.292999999999999</v>
      </c>
      <c r="J159" s="57"/>
      <c r="K159" s="58"/>
      <c r="L159" s="57"/>
      <c r="M159" s="58"/>
      <c r="N159" s="57"/>
      <c r="O159" s="58"/>
      <c r="Q159" s="57"/>
      <c r="R159" s="58">
        <f>[12]Tregion!$P159</f>
        <v>24.998825683686892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5">
      <c r="A160" s="50">
        <f>[5]Tregion!$J160</f>
        <v>41821</v>
      </c>
      <c r="B160" s="57">
        <f>[5]Tregion!$P160</f>
        <v>42.548000000000002</v>
      </c>
      <c r="C160" s="58">
        <f>[6]Tregion!$P160</f>
        <v>40.792499999999997</v>
      </c>
      <c r="D160" s="57">
        <f>[7]Tregion!$P160</f>
        <v>36.067500000000003</v>
      </c>
      <c r="E160" s="58">
        <f>[8]Tregion!$P160</f>
        <v>41.564999999999998</v>
      </c>
      <c r="F160" s="57">
        <f>[9]Tregion!$P160</f>
        <v>45.938000000000002</v>
      </c>
      <c r="G160" s="57">
        <f>[5]Tregion!$P160</f>
        <v>42.548000000000002</v>
      </c>
      <c r="H160" s="57"/>
      <c r="I160" s="58">
        <f>[11]Tregion!$P160</f>
        <v>41.64</v>
      </c>
      <c r="J160" s="57"/>
      <c r="K160" s="58"/>
      <c r="L160" s="57"/>
      <c r="M160" s="58"/>
      <c r="N160" s="57"/>
      <c r="O160" s="58"/>
      <c r="Q160" s="57"/>
      <c r="R160" s="58">
        <f>[12]Tregion!$P160</f>
        <v>25.309728448587627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5">
      <c r="A161" s="50">
        <f>[5]Tregion!$J161</f>
        <v>41852</v>
      </c>
      <c r="B161" s="57">
        <f>[5]Tregion!$P161</f>
        <v>50.003</v>
      </c>
      <c r="C161" s="58">
        <f>[6]Tregion!$P161</f>
        <v>43.2</v>
      </c>
      <c r="D161" s="57">
        <f>[7]Tregion!$P161</f>
        <v>38.677500000000002</v>
      </c>
      <c r="E161" s="58">
        <f>[8]Tregion!$P161</f>
        <v>48.292999999999999</v>
      </c>
      <c r="F161" s="57">
        <f>[9]Tregion!$P161</f>
        <v>50.483000000000004</v>
      </c>
      <c r="G161" s="57">
        <f>[5]Tregion!$P161</f>
        <v>50.003</v>
      </c>
      <c r="H161" s="57"/>
      <c r="I161" s="58">
        <f>[11]Tregion!$P161</f>
        <v>48.383000000000003</v>
      </c>
      <c r="J161" s="57"/>
      <c r="K161" s="58"/>
      <c r="L161" s="57"/>
      <c r="M161" s="58"/>
      <c r="N161" s="57"/>
      <c r="O161" s="58"/>
      <c r="Q161" s="57"/>
      <c r="R161" s="58">
        <f>[12]Tregion!$P161</f>
        <v>25.585700042142236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37196</v>
      </c>
      <c r="B8" s="57">
        <f>[5]Tregion!$L8</f>
        <v>21.25</v>
      </c>
      <c r="C8" s="58">
        <f>[6]Tregion!$L8</f>
        <v>22</v>
      </c>
      <c r="D8" s="57">
        <f>[7]Tregion!$L8</f>
        <v>19</v>
      </c>
      <c r="E8" s="58">
        <f>[8]Tregion!$L8</f>
        <v>23.75</v>
      </c>
      <c r="F8" s="57">
        <f>[9]Tregion!$L8</f>
        <v>22.5</v>
      </c>
      <c r="G8" s="57">
        <f>[5]Tregion!$L8</f>
        <v>21.25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37226</v>
      </c>
      <c r="B9" s="57">
        <f>[5]Tregion!$L9</f>
        <v>26.5</v>
      </c>
      <c r="C9" s="58">
        <f>[6]Tregion!$L9</f>
        <v>30.25</v>
      </c>
      <c r="D9" s="57">
        <f>[7]Tregion!$L9</f>
        <v>29.75</v>
      </c>
      <c r="E9" s="58">
        <f>[8]Tregion!$L9</f>
        <v>31.25</v>
      </c>
      <c r="F9" s="57">
        <f>[9]Tregion!$L9</f>
        <v>28.8</v>
      </c>
      <c r="G9" s="57">
        <f>[5]Tregion!$L9</f>
        <v>26.5</v>
      </c>
      <c r="H9" s="57"/>
      <c r="I9" s="58">
        <f>[11]Tregion!$L9</f>
        <v>28.8</v>
      </c>
      <c r="J9" s="57"/>
      <c r="K9" s="58"/>
      <c r="L9" s="57"/>
      <c r="M9" s="58"/>
      <c r="N9" s="57"/>
      <c r="O9" s="58"/>
      <c r="Q9" s="57"/>
      <c r="R9" s="58">
        <f>[12]Tregion!$L9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37257</v>
      </c>
      <c r="B10" s="57">
        <f>[5]Tregion!$L10</f>
        <v>29.5</v>
      </c>
      <c r="C10" s="58">
        <f>[6]Tregion!$L10</f>
        <v>31.5</v>
      </c>
      <c r="D10" s="57">
        <f>[7]Tregion!$L10</f>
        <v>31.5</v>
      </c>
      <c r="E10" s="58">
        <f>[8]Tregion!$L10</f>
        <v>33.35</v>
      </c>
      <c r="F10" s="57">
        <f>[9]Tregion!$L10</f>
        <v>31.6</v>
      </c>
      <c r="G10" s="57">
        <f>[5]Tregion!$L10</f>
        <v>29.5</v>
      </c>
      <c r="H10" s="57"/>
      <c r="I10" s="58">
        <f>[11]Tregion!$L10</f>
        <v>31.6</v>
      </c>
      <c r="J10" s="57"/>
      <c r="K10" s="58"/>
      <c r="L10" s="57"/>
      <c r="M10" s="58"/>
      <c r="N10" s="57"/>
      <c r="O10" s="58"/>
      <c r="Q10" s="57"/>
      <c r="R10" s="58">
        <f>[12]Tregion!$L10</f>
        <v>52.046322097304234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37288</v>
      </c>
      <c r="B11" s="57">
        <f>[5]Tregion!$L11</f>
        <v>28.75</v>
      </c>
      <c r="C11" s="58">
        <f>[6]Tregion!$L11</f>
        <v>29.65</v>
      </c>
      <c r="D11" s="57">
        <f>[7]Tregion!$L11</f>
        <v>29.75</v>
      </c>
      <c r="E11" s="58">
        <f>[8]Tregion!$L11</f>
        <v>32.299999999999997</v>
      </c>
      <c r="F11" s="57">
        <f>[9]Tregion!$L11</f>
        <v>31.15</v>
      </c>
      <c r="G11" s="57">
        <f>[5]Tregion!$L11</f>
        <v>28.75</v>
      </c>
      <c r="H11" s="57"/>
      <c r="I11" s="58">
        <f>[11]Tregion!$L11</f>
        <v>31.15</v>
      </c>
      <c r="J11" s="57"/>
      <c r="K11" s="58"/>
      <c r="L11" s="57"/>
      <c r="M11" s="58"/>
      <c r="N11" s="57"/>
      <c r="O11" s="58"/>
      <c r="Q11" s="57"/>
      <c r="R11" s="58">
        <f>[12]Tregion!$L11</f>
        <v>52.25371820190135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37316</v>
      </c>
      <c r="B12" s="57">
        <f>[5]Tregion!$L12</f>
        <v>28.75</v>
      </c>
      <c r="C12" s="58">
        <f>[6]Tregion!$L12</f>
        <v>30</v>
      </c>
      <c r="D12" s="57">
        <f>[7]Tregion!$L12</f>
        <v>30</v>
      </c>
      <c r="E12" s="58">
        <f>[8]Tregion!$L12</f>
        <v>31.7</v>
      </c>
      <c r="F12" s="57">
        <f>[9]Tregion!$L12</f>
        <v>30.9</v>
      </c>
      <c r="G12" s="57">
        <f>[5]Tregion!$L12</f>
        <v>28.75</v>
      </c>
      <c r="H12" s="57"/>
      <c r="I12" s="58">
        <f>[11]Tregion!$L12</f>
        <v>30.9</v>
      </c>
      <c r="J12" s="57"/>
      <c r="K12" s="58"/>
      <c r="L12" s="57"/>
      <c r="M12" s="58"/>
      <c r="N12" s="57"/>
      <c r="O12" s="58"/>
      <c r="Q12" s="57"/>
      <c r="R12" s="58">
        <f>[12]Tregion!$L12</f>
        <v>51.587686085628043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29.25</v>
      </c>
      <c r="F13" s="57">
        <f>[9]Tregion!$L13</f>
        <v>29.25</v>
      </c>
      <c r="G13" s="57">
        <f>[5]Tregion!$L13</f>
        <v>29</v>
      </c>
      <c r="H13" s="57"/>
      <c r="I13" s="58">
        <f>[11]Tregion!$L13</f>
        <v>29.25</v>
      </c>
      <c r="J13" s="57"/>
      <c r="K13" s="58"/>
      <c r="L13" s="57"/>
      <c r="M13" s="58"/>
      <c r="N13" s="57"/>
      <c r="O13" s="58"/>
      <c r="Q13" s="57"/>
      <c r="R13" s="58">
        <f>[12]Tregion!$L13</f>
        <v>48.839195920605043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37377</v>
      </c>
      <c r="B14" s="57">
        <f>[5]Tregion!$L14</f>
        <v>32.25</v>
      </c>
      <c r="C14" s="58">
        <f>[6]Tregion!$L14</f>
        <v>28.5</v>
      </c>
      <c r="D14" s="57">
        <f>[7]Tregion!$L14</f>
        <v>26</v>
      </c>
      <c r="E14" s="58">
        <f>[8]Tregion!$L14</f>
        <v>28.75</v>
      </c>
      <c r="F14" s="57">
        <f>[9]Tregion!$L14</f>
        <v>33.5</v>
      </c>
      <c r="G14" s="57">
        <f>[5]Tregion!$L14</f>
        <v>32.25</v>
      </c>
      <c r="H14" s="57"/>
      <c r="I14" s="58">
        <f>[11]Tregion!$L14</f>
        <v>28.75</v>
      </c>
      <c r="J14" s="57"/>
      <c r="K14" s="58"/>
      <c r="L14" s="57"/>
      <c r="M14" s="58"/>
      <c r="N14" s="57"/>
      <c r="O14" s="58"/>
      <c r="Q14" s="57"/>
      <c r="R14" s="58">
        <f>[12]Tregion!$L14</f>
        <v>49.681059309624899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37408</v>
      </c>
      <c r="B15" s="57">
        <f>[5]Tregion!$L15</f>
        <v>41.25</v>
      </c>
      <c r="C15" s="58">
        <f>[6]Tregion!$L15</f>
        <v>30.5</v>
      </c>
      <c r="D15" s="57">
        <f>[7]Tregion!$L15</f>
        <v>28</v>
      </c>
      <c r="E15" s="58">
        <f>[8]Tregion!$L15</f>
        <v>35.75</v>
      </c>
      <c r="F15" s="57">
        <f>[9]Tregion!$L15</f>
        <v>40</v>
      </c>
      <c r="G15" s="57">
        <f>[5]Tregion!$L15</f>
        <v>41.25</v>
      </c>
      <c r="H15" s="57"/>
      <c r="I15" s="58">
        <f>[11]Tregion!$L15</f>
        <v>35.75</v>
      </c>
      <c r="J15" s="57"/>
      <c r="K15" s="58"/>
      <c r="L15" s="57"/>
      <c r="M15" s="58"/>
      <c r="N15" s="57"/>
      <c r="O15" s="58"/>
      <c r="Q15" s="57"/>
      <c r="R15" s="58">
        <f>[12]Tregion!$L15</f>
        <v>50.501038926688636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37438</v>
      </c>
      <c r="B16" s="57">
        <f>[5]Tregion!$L16</f>
        <v>54.25</v>
      </c>
      <c r="C16" s="58">
        <f>[6]Tregion!$L16</f>
        <v>44.5</v>
      </c>
      <c r="D16" s="57">
        <f>[7]Tregion!$L16</f>
        <v>41.5</v>
      </c>
      <c r="E16" s="58">
        <f>[8]Tregion!$L16</f>
        <v>48.5</v>
      </c>
      <c r="F16" s="57">
        <f>[9]Tregion!$L16</f>
        <v>47.25</v>
      </c>
      <c r="G16" s="57">
        <f>[5]Tregion!$L16</f>
        <v>54.25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47.336537091022905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37469</v>
      </c>
      <c r="B17" s="57">
        <f>[5]Tregion!$L17</f>
        <v>60</v>
      </c>
      <c r="C17" s="58">
        <f>[6]Tregion!$L17</f>
        <v>51.5</v>
      </c>
      <c r="D17" s="57">
        <f>[7]Tregion!$L17</f>
        <v>49</v>
      </c>
      <c r="E17" s="58">
        <f>[8]Tregion!$L17</f>
        <v>54.75</v>
      </c>
      <c r="F17" s="57">
        <f>[9]Tregion!$L17</f>
        <v>55.75</v>
      </c>
      <c r="G17" s="57">
        <f>[5]Tregion!$L17</f>
        <v>60</v>
      </c>
      <c r="H17" s="57"/>
      <c r="I17" s="58">
        <f>[11]Tregion!$L17</f>
        <v>54.75</v>
      </c>
      <c r="J17" s="57"/>
      <c r="K17" s="58"/>
      <c r="L17" s="57"/>
      <c r="M17" s="58"/>
      <c r="N17" s="57"/>
      <c r="O17" s="58"/>
      <c r="Q17" s="57"/>
      <c r="R17" s="58">
        <f>[12]Tregion!$L17</f>
        <v>48.055691589896234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37500</v>
      </c>
      <c r="B18" s="57">
        <f>[5]Tregion!$L18</f>
        <v>47.5</v>
      </c>
      <c r="C18" s="58">
        <f>[6]Tregion!$L18</f>
        <v>45</v>
      </c>
      <c r="D18" s="57">
        <f>[7]Tregion!$L18</f>
        <v>41.5</v>
      </c>
      <c r="E18" s="58">
        <f>[8]Tregion!$L18</f>
        <v>47.5</v>
      </c>
      <c r="F18" s="57">
        <f>[9]Tregion!$L18</f>
        <v>47.25</v>
      </c>
      <c r="G18" s="57">
        <f>[5]Tregion!$L18</f>
        <v>47.5</v>
      </c>
      <c r="H18" s="57"/>
      <c r="I18" s="58">
        <f>[11]Tregion!$L18</f>
        <v>47.25</v>
      </c>
      <c r="J18" s="57"/>
      <c r="K18" s="58"/>
      <c r="L18" s="57"/>
      <c r="M18" s="58"/>
      <c r="N18" s="57"/>
      <c r="O18" s="58"/>
      <c r="Q18" s="57"/>
      <c r="R18" s="58">
        <f>[12]Tregion!$L18</f>
        <v>48.267341778490241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37530</v>
      </c>
      <c r="B19" s="57">
        <f>[5]Tregion!$L19</f>
        <v>36.25</v>
      </c>
      <c r="C19" s="58">
        <f>[6]Tregion!$L19</f>
        <v>39</v>
      </c>
      <c r="D19" s="57">
        <f>[7]Tregion!$L19</f>
        <v>38</v>
      </c>
      <c r="E19" s="58">
        <f>[8]Tregion!$L19</f>
        <v>37.75</v>
      </c>
      <c r="F19" s="57">
        <f>[9]Tregion!$L19</f>
        <v>37.75</v>
      </c>
      <c r="G19" s="57">
        <f>[5]Tregion!$L19</f>
        <v>36.25</v>
      </c>
      <c r="H19" s="57"/>
      <c r="I19" s="58">
        <f>[11]Tregion!$L19</f>
        <v>37.75</v>
      </c>
      <c r="J19" s="57"/>
      <c r="K19" s="58"/>
      <c r="L19" s="57"/>
      <c r="M19" s="58"/>
      <c r="N19" s="57"/>
      <c r="O19" s="58"/>
      <c r="Q19" s="57"/>
      <c r="R19" s="58">
        <f>[12]Tregion!$L19</f>
        <v>53.068428228436261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37561</v>
      </c>
      <c r="B20" s="57">
        <f>[5]Tregion!$L20</f>
        <v>34.25</v>
      </c>
      <c r="C20" s="58">
        <f>[6]Tregion!$L20</f>
        <v>37</v>
      </c>
      <c r="D20" s="57">
        <f>[7]Tregion!$L20</f>
        <v>36</v>
      </c>
      <c r="E20" s="58">
        <f>[8]Tregion!$L20</f>
        <v>38.75</v>
      </c>
      <c r="F20" s="57">
        <f>[9]Tregion!$L20</f>
        <v>36.75</v>
      </c>
      <c r="G20" s="57">
        <f>[5]Tregion!$L20</f>
        <v>34.25</v>
      </c>
      <c r="H20" s="57"/>
      <c r="I20" s="58">
        <f>[11]Tregion!$L20</f>
        <v>36.75</v>
      </c>
      <c r="J20" s="57"/>
      <c r="K20" s="58"/>
      <c r="L20" s="57"/>
      <c r="M20" s="58"/>
      <c r="N20" s="57"/>
      <c r="O20" s="58"/>
      <c r="Q20" s="57"/>
      <c r="R20" s="58">
        <f>[12]Tregion!$L20</f>
        <v>58.251348664511731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37591</v>
      </c>
      <c r="B21" s="57">
        <f>[5]Tregion!$L21</f>
        <v>35.5</v>
      </c>
      <c r="C21" s="58">
        <f>[6]Tregion!$L21</f>
        <v>37.5</v>
      </c>
      <c r="D21" s="57">
        <f>[7]Tregion!$L21</f>
        <v>37</v>
      </c>
      <c r="E21" s="58">
        <f>[8]Tregion!$L21</f>
        <v>39.75</v>
      </c>
      <c r="F21" s="57">
        <f>[9]Tregion!$L21</f>
        <v>38.75</v>
      </c>
      <c r="G21" s="57">
        <f>[5]Tregion!$L21</f>
        <v>35.5</v>
      </c>
      <c r="H21" s="57"/>
      <c r="I21" s="58">
        <f>[11]Tregion!$L21</f>
        <v>38.75</v>
      </c>
      <c r="J21" s="57"/>
      <c r="K21" s="58"/>
      <c r="L21" s="57"/>
      <c r="M21" s="58"/>
      <c r="N21" s="57"/>
      <c r="O21" s="58"/>
      <c r="Q21" s="57"/>
      <c r="R21" s="58">
        <f>[12]Tregion!$L21</f>
        <v>61.867930150211166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37622</v>
      </c>
      <c r="B22" s="57">
        <f>[5]Tregion!$L22</f>
        <v>35.5</v>
      </c>
      <c r="C22" s="58">
        <f>[6]Tregion!$L22</f>
        <v>42.5</v>
      </c>
      <c r="D22" s="57">
        <f>[7]Tregion!$L22</f>
        <v>42</v>
      </c>
      <c r="E22" s="58">
        <f>[8]Tregion!$L22</f>
        <v>42.25</v>
      </c>
      <c r="F22" s="57">
        <f>[9]Tregion!$L22</f>
        <v>39.75</v>
      </c>
      <c r="G22" s="57">
        <f>[5]Tregion!$L22</f>
        <v>35.5</v>
      </c>
      <c r="H22" s="57"/>
      <c r="I22" s="58">
        <f>[11]Tregion!$L22</f>
        <v>39.75</v>
      </c>
      <c r="J22" s="57"/>
      <c r="K22" s="58"/>
      <c r="L22" s="57"/>
      <c r="M22" s="58"/>
      <c r="N22" s="57"/>
      <c r="O22" s="58"/>
      <c r="Q22" s="57"/>
      <c r="R22" s="58">
        <f>[12]Tregion!$L22</f>
        <v>50.475760847501761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37653</v>
      </c>
      <c r="B23" s="57">
        <f>[5]Tregion!$L23</f>
        <v>35.5</v>
      </c>
      <c r="C23" s="58">
        <f>[6]Tregion!$L23</f>
        <v>40.75</v>
      </c>
      <c r="D23" s="57">
        <f>[7]Tregion!$L23</f>
        <v>40</v>
      </c>
      <c r="E23" s="58">
        <f>[8]Tregion!$L23</f>
        <v>40.25</v>
      </c>
      <c r="F23" s="57">
        <f>[9]Tregion!$L23</f>
        <v>38.25</v>
      </c>
      <c r="G23" s="57">
        <f>[5]Tregion!$L23</f>
        <v>35.5</v>
      </c>
      <c r="H23" s="57"/>
      <c r="I23" s="58">
        <f>[11]Tregion!$L23</f>
        <v>38.25</v>
      </c>
      <c r="J23" s="57"/>
      <c r="K23" s="58"/>
      <c r="L23" s="57"/>
      <c r="M23" s="58"/>
      <c r="N23" s="57"/>
      <c r="O23" s="58"/>
      <c r="Q23" s="57"/>
      <c r="R23" s="58">
        <f>[12]Tregion!$L23</f>
        <v>49.317745158256962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37681</v>
      </c>
      <c r="B24" s="57">
        <f>[5]Tregion!$L24</f>
        <v>35.5</v>
      </c>
      <c r="C24" s="58">
        <f>[6]Tregion!$L24</f>
        <v>39.5</v>
      </c>
      <c r="D24" s="57">
        <f>[7]Tregion!$L24</f>
        <v>38</v>
      </c>
      <c r="E24" s="58">
        <f>[8]Tregion!$L24</f>
        <v>38.25</v>
      </c>
      <c r="F24" s="57">
        <f>[9]Tregion!$L24</f>
        <v>37.5</v>
      </c>
      <c r="G24" s="57">
        <f>[5]Tregion!$L24</f>
        <v>35.5</v>
      </c>
      <c r="H24" s="57"/>
      <c r="I24" s="58">
        <f>[11]Tregion!$L24</f>
        <v>37.5</v>
      </c>
      <c r="J24" s="57"/>
      <c r="K24" s="58"/>
      <c r="L24" s="57"/>
      <c r="M24" s="58"/>
      <c r="N24" s="57"/>
      <c r="O24" s="58"/>
      <c r="Q24" s="57"/>
      <c r="R24" s="58">
        <f>[12]Tregion!$L24</f>
        <v>47.696950016071447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37712</v>
      </c>
      <c r="B25" s="57">
        <f>[5]Tregion!$L25</f>
        <v>34</v>
      </c>
      <c r="C25" s="58">
        <f>[6]Tregion!$L25</f>
        <v>36.5</v>
      </c>
      <c r="D25" s="57">
        <f>[7]Tregion!$L25</f>
        <v>33</v>
      </c>
      <c r="E25" s="58">
        <f>[8]Tregion!$L25</f>
        <v>36.25</v>
      </c>
      <c r="F25" s="57">
        <f>[9]Tregion!$L25</f>
        <v>38.5</v>
      </c>
      <c r="G25" s="57">
        <f>[5]Tregion!$L25</f>
        <v>34</v>
      </c>
      <c r="H25" s="57"/>
      <c r="I25" s="58">
        <f>[11]Tregion!$L25</f>
        <v>36.25</v>
      </c>
      <c r="J25" s="57"/>
      <c r="K25" s="58"/>
      <c r="L25" s="57"/>
      <c r="M25" s="58"/>
      <c r="N25" s="57"/>
      <c r="O25" s="58"/>
      <c r="Q25" s="57"/>
      <c r="R25" s="58">
        <f>[12]Tregion!$L25</f>
        <v>45.921339427232972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37742</v>
      </c>
      <c r="B26" s="57">
        <f>[5]Tregion!$L26</f>
        <v>35</v>
      </c>
      <c r="C26" s="58">
        <f>[6]Tregion!$L26</f>
        <v>33</v>
      </c>
      <c r="D26" s="57">
        <f>[7]Tregion!$L26</f>
        <v>29.5</v>
      </c>
      <c r="E26" s="58">
        <f>[8]Tregion!$L26</f>
        <v>36.75</v>
      </c>
      <c r="F26" s="57">
        <f>[9]Tregion!$L26</f>
        <v>39.25</v>
      </c>
      <c r="G26" s="57">
        <f>[5]Tregion!$L26</f>
        <v>35</v>
      </c>
      <c r="H26" s="57"/>
      <c r="I26" s="58">
        <f>[11]Tregion!$L26</f>
        <v>36.75</v>
      </c>
      <c r="J26" s="57"/>
      <c r="K26" s="58"/>
      <c r="L26" s="57"/>
      <c r="M26" s="58"/>
      <c r="N26" s="57"/>
      <c r="O26" s="58"/>
      <c r="Q26" s="57"/>
      <c r="R26" s="58">
        <f>[12]Tregion!$L26</f>
        <v>45.996922460389541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37773</v>
      </c>
      <c r="B27" s="57">
        <f>[5]Tregion!$L27</f>
        <v>41.5</v>
      </c>
      <c r="C27" s="58">
        <f>[6]Tregion!$L27</f>
        <v>34.75</v>
      </c>
      <c r="D27" s="57">
        <f>[7]Tregion!$L27</f>
        <v>31</v>
      </c>
      <c r="E27" s="58">
        <f>[8]Tregion!$L27</f>
        <v>41.75</v>
      </c>
      <c r="F27" s="57">
        <f>[9]Tregion!$L27</f>
        <v>45.25</v>
      </c>
      <c r="G27" s="57">
        <f>[5]Tregion!$L27</f>
        <v>41.5</v>
      </c>
      <c r="H27" s="57"/>
      <c r="I27" s="58">
        <f>[11]Tregion!$L27</f>
        <v>41.75</v>
      </c>
      <c r="J27" s="57"/>
      <c r="K27" s="58"/>
      <c r="L27" s="57"/>
      <c r="M27" s="58"/>
      <c r="N27" s="57"/>
      <c r="O27" s="58"/>
      <c r="Q27" s="57"/>
      <c r="R27" s="58">
        <f>[12]Tregion!$L27</f>
        <v>46.457878365250387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37803</v>
      </c>
      <c r="B28" s="57">
        <f>[5]Tregion!$L28</f>
        <v>53.5</v>
      </c>
      <c r="C28" s="58">
        <f>[6]Tregion!$L28</f>
        <v>51.5</v>
      </c>
      <c r="D28" s="57">
        <f>[7]Tregion!$L28</f>
        <v>47</v>
      </c>
      <c r="E28" s="58">
        <f>[8]Tregion!$L28</f>
        <v>52.25</v>
      </c>
      <c r="F28" s="57">
        <f>[9]Tregion!$L28</f>
        <v>57.75</v>
      </c>
      <c r="G28" s="57">
        <f>[5]Tregion!$L28</f>
        <v>53.5</v>
      </c>
      <c r="H28" s="57"/>
      <c r="I28" s="58">
        <f>[11]Tregion!$L28</f>
        <v>52.25</v>
      </c>
      <c r="J28" s="57"/>
      <c r="K28" s="58"/>
      <c r="L28" s="57"/>
      <c r="M28" s="58"/>
      <c r="N28" s="57"/>
      <c r="O28" s="58"/>
      <c r="Q28" s="57"/>
      <c r="R28" s="58">
        <f>[12]Tregion!$L28</f>
        <v>46.996265188235377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37834</v>
      </c>
      <c r="B29" s="57">
        <f>[5]Tregion!$L29</f>
        <v>63.5</v>
      </c>
      <c r="C29" s="58">
        <f>[6]Tregion!$L29</f>
        <v>58.5</v>
      </c>
      <c r="D29" s="57">
        <f>[7]Tregion!$L29</f>
        <v>55</v>
      </c>
      <c r="E29" s="58">
        <f>[8]Tregion!$L29</f>
        <v>60.75</v>
      </c>
      <c r="F29" s="57">
        <f>[9]Tregion!$L29</f>
        <v>63.5</v>
      </c>
      <c r="G29" s="57">
        <f>[5]Tregion!$L29</f>
        <v>63.5</v>
      </c>
      <c r="H29" s="57"/>
      <c r="I29" s="58">
        <f>[11]Tregion!$L29</f>
        <v>60.75</v>
      </c>
      <c r="J29" s="57"/>
      <c r="K29" s="58"/>
      <c r="L29" s="57"/>
      <c r="M29" s="58"/>
      <c r="N29" s="57"/>
      <c r="O29" s="58"/>
      <c r="Q29" s="57"/>
      <c r="R29" s="58">
        <f>[12]Tregion!$L29</f>
        <v>47.488872252792667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37865</v>
      </c>
      <c r="B30" s="57">
        <f>[5]Tregion!$L30</f>
        <v>50</v>
      </c>
      <c r="C30" s="58">
        <f>[6]Tregion!$L30</f>
        <v>47.5</v>
      </c>
      <c r="D30" s="57">
        <f>[7]Tregion!$L30</f>
        <v>44</v>
      </c>
      <c r="E30" s="58">
        <f>[8]Tregion!$L30</f>
        <v>55.75</v>
      </c>
      <c r="F30" s="57">
        <f>[9]Tregion!$L30</f>
        <v>50.5</v>
      </c>
      <c r="G30" s="57">
        <f>[5]Tregion!$L30</f>
        <v>50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47.611239169710203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37895</v>
      </c>
      <c r="B31" s="57">
        <f>[5]Tregion!$L31</f>
        <v>37</v>
      </c>
      <c r="C31" s="58">
        <f>[6]Tregion!$L31</f>
        <v>43.25</v>
      </c>
      <c r="D31" s="57">
        <f>[7]Tregion!$L31</f>
        <v>41.5</v>
      </c>
      <c r="E31" s="58">
        <f>[8]Tregion!$L31</f>
        <v>39.25</v>
      </c>
      <c r="F31" s="57">
        <f>[9]Tregion!$L31</f>
        <v>39</v>
      </c>
      <c r="G31" s="57">
        <f>[5]Tregion!$L31</f>
        <v>37</v>
      </c>
      <c r="H31" s="57"/>
      <c r="I31" s="58">
        <f>[11]Tregion!$L31</f>
        <v>39</v>
      </c>
      <c r="J31" s="57"/>
      <c r="K31" s="58"/>
      <c r="L31" s="57"/>
      <c r="M31" s="58"/>
      <c r="N31" s="57"/>
      <c r="O31" s="58"/>
      <c r="Q31" s="57"/>
      <c r="R31" s="58">
        <f>[12]Tregion!$L31</f>
        <v>48.259610734203726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37926</v>
      </c>
      <c r="B32" s="57">
        <f>[5]Tregion!$L32</f>
        <v>36</v>
      </c>
      <c r="C32" s="58">
        <f>[6]Tregion!$L32</f>
        <v>39.5</v>
      </c>
      <c r="D32" s="57">
        <f>[7]Tregion!$L32</f>
        <v>38.75</v>
      </c>
      <c r="E32" s="58">
        <f>[8]Tregion!$L32</f>
        <v>41.25</v>
      </c>
      <c r="F32" s="57">
        <f>[9]Tregion!$L32</f>
        <v>38.75</v>
      </c>
      <c r="G32" s="57">
        <f>[5]Tregion!$L32</f>
        <v>36</v>
      </c>
      <c r="H32" s="57"/>
      <c r="I32" s="58">
        <f>[11]Tregion!$L32</f>
        <v>38.75</v>
      </c>
      <c r="J32" s="57"/>
      <c r="K32" s="58"/>
      <c r="L32" s="57"/>
      <c r="M32" s="58"/>
      <c r="N32" s="57"/>
      <c r="O32" s="58"/>
      <c r="Q32" s="57"/>
      <c r="R32" s="58">
        <f>[12]Tregion!$L32</f>
        <v>51.085132863260299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37956</v>
      </c>
      <c r="B33" s="57">
        <f>[5]Tregion!$L33</f>
        <v>35.5</v>
      </c>
      <c r="C33" s="58">
        <f>[6]Tregion!$L33</f>
        <v>40.75</v>
      </c>
      <c r="D33" s="57">
        <f>[7]Tregion!$L33</f>
        <v>40</v>
      </c>
      <c r="E33" s="58">
        <f>[8]Tregion!$L33</f>
        <v>43.25</v>
      </c>
      <c r="F33" s="57">
        <f>[9]Tregion!$L33</f>
        <v>40</v>
      </c>
      <c r="G33" s="57">
        <f>[5]Tregion!$L33</f>
        <v>35.5</v>
      </c>
      <c r="H33" s="57"/>
      <c r="I33" s="58">
        <f>[11]Tregion!$L33</f>
        <v>40</v>
      </c>
      <c r="J33" s="57"/>
      <c r="K33" s="58"/>
      <c r="L33" s="57"/>
      <c r="M33" s="58"/>
      <c r="N33" s="57"/>
      <c r="O33" s="58"/>
      <c r="Q33" s="57"/>
      <c r="R33" s="58">
        <f>[12]Tregion!$L33</f>
        <v>53.471769008879214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37987</v>
      </c>
      <c r="B34" s="57">
        <f>[5]Tregion!$L34</f>
        <v>36.21</v>
      </c>
      <c r="C34" s="58">
        <f>[6]Tregion!$L34</f>
        <v>42.88</v>
      </c>
      <c r="D34" s="57">
        <f>[7]Tregion!$L34</f>
        <v>42.12</v>
      </c>
      <c r="E34" s="58">
        <f>[8]Tregion!$L34</f>
        <v>42.72</v>
      </c>
      <c r="F34" s="57">
        <f>[9]Tregion!$L34</f>
        <v>40.200000000000003</v>
      </c>
      <c r="G34" s="57">
        <f>[5]Tregion!$L34</f>
        <v>36.21</v>
      </c>
      <c r="H34" s="57"/>
      <c r="I34" s="58">
        <f>[11]Tregion!$L34</f>
        <v>40.21</v>
      </c>
      <c r="J34" s="57"/>
      <c r="K34" s="58"/>
      <c r="L34" s="57"/>
      <c r="M34" s="58"/>
      <c r="N34" s="57"/>
      <c r="O34" s="58"/>
      <c r="Q34" s="57"/>
      <c r="R34" s="58">
        <f>[12]Tregion!$L34</f>
        <v>51.655185361604076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38018</v>
      </c>
      <c r="B35" s="57">
        <f>[5]Tregion!$L35</f>
        <v>36.21</v>
      </c>
      <c r="C35" s="58">
        <f>[6]Tregion!$L35</f>
        <v>41.38</v>
      </c>
      <c r="D35" s="57">
        <f>[7]Tregion!$L35</f>
        <v>40.4</v>
      </c>
      <c r="E35" s="58">
        <f>[8]Tregion!$L35</f>
        <v>40.69</v>
      </c>
      <c r="F35" s="57">
        <f>[9]Tregion!$L35</f>
        <v>38.67</v>
      </c>
      <c r="G35" s="57">
        <f>[5]Tregion!$L35</f>
        <v>36.21</v>
      </c>
      <c r="H35" s="57"/>
      <c r="I35" s="58">
        <f>[11]Tregion!$L35</f>
        <v>38.69</v>
      </c>
      <c r="J35" s="57"/>
      <c r="K35" s="58"/>
      <c r="L35" s="57"/>
      <c r="M35" s="58"/>
      <c r="N35" s="57"/>
      <c r="O35" s="58"/>
      <c r="Q35" s="57"/>
      <c r="R35" s="58">
        <f>[12]Tregion!$L35</f>
        <v>50.408468568033626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38047</v>
      </c>
      <c r="B36" s="57">
        <f>[5]Tregion!$L36</f>
        <v>36.21</v>
      </c>
      <c r="C36" s="58">
        <f>[6]Tregion!$L36</f>
        <v>40.299999999999997</v>
      </c>
      <c r="D36" s="57">
        <f>[7]Tregion!$L36</f>
        <v>38.68</v>
      </c>
      <c r="E36" s="58">
        <f>[8]Tregion!$L36</f>
        <v>38.659999999999997</v>
      </c>
      <c r="F36" s="57">
        <f>[9]Tregion!$L36</f>
        <v>37.909999999999997</v>
      </c>
      <c r="G36" s="57">
        <f>[5]Tregion!$L36</f>
        <v>36.21</v>
      </c>
      <c r="H36" s="57"/>
      <c r="I36" s="58">
        <f>[11]Tregion!$L36</f>
        <v>37.92</v>
      </c>
      <c r="J36" s="57"/>
      <c r="K36" s="58"/>
      <c r="L36" s="57"/>
      <c r="M36" s="58"/>
      <c r="N36" s="57"/>
      <c r="O36" s="58"/>
      <c r="Q36" s="57"/>
      <c r="R36" s="58">
        <f>[12]Tregion!$L36</f>
        <v>48.414919854350352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38078</v>
      </c>
      <c r="B37" s="57">
        <f>[5]Tregion!$L37</f>
        <v>34.82</v>
      </c>
      <c r="C37" s="58">
        <f>[6]Tregion!$L37</f>
        <v>37.729999999999997</v>
      </c>
      <c r="D37" s="57">
        <f>[7]Tregion!$L37</f>
        <v>34.39</v>
      </c>
      <c r="E37" s="58">
        <f>[8]Tregion!$L37</f>
        <v>36.64</v>
      </c>
      <c r="F37" s="57">
        <f>[9]Tregion!$L37</f>
        <v>38.909999999999997</v>
      </c>
      <c r="G37" s="57">
        <f>[5]Tregion!$L37</f>
        <v>34.82</v>
      </c>
      <c r="H37" s="57"/>
      <c r="I37" s="58">
        <f>[11]Tregion!$L37</f>
        <v>36.65</v>
      </c>
      <c r="J37" s="57"/>
      <c r="K37" s="58"/>
      <c r="L37" s="57"/>
      <c r="M37" s="58"/>
      <c r="N37" s="57"/>
      <c r="O37" s="58"/>
      <c r="Q37" s="57"/>
      <c r="R37" s="58">
        <f>[12]Tregion!$L37</f>
        <v>45.325560845427589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38108</v>
      </c>
      <c r="B38" s="57">
        <f>[5]Tregion!$L38</f>
        <v>35.74</v>
      </c>
      <c r="C38" s="58">
        <f>[6]Tregion!$L38</f>
        <v>34.729999999999997</v>
      </c>
      <c r="D38" s="57">
        <f>[7]Tregion!$L38</f>
        <v>31.38</v>
      </c>
      <c r="E38" s="58">
        <f>[8]Tregion!$L38</f>
        <v>37.130000000000003</v>
      </c>
      <c r="F38" s="57">
        <f>[9]Tregion!$L38</f>
        <v>39.659999999999997</v>
      </c>
      <c r="G38" s="57">
        <f>[5]Tregion!$L38</f>
        <v>35.74</v>
      </c>
      <c r="H38" s="57"/>
      <c r="I38" s="58">
        <f>[11]Tregion!$L38</f>
        <v>37.15</v>
      </c>
      <c r="J38" s="57"/>
      <c r="K38" s="58"/>
      <c r="L38" s="57"/>
      <c r="M38" s="58"/>
      <c r="N38" s="57"/>
      <c r="O38" s="58"/>
      <c r="Q38" s="57"/>
      <c r="R38" s="58">
        <f>[12]Tregion!$L38</f>
        <v>45.376825787870764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38139</v>
      </c>
      <c r="B39" s="57">
        <f>[5]Tregion!$L39</f>
        <v>41.77</v>
      </c>
      <c r="C39" s="58">
        <f>[6]Tregion!$L39</f>
        <v>36.229999999999997</v>
      </c>
      <c r="D39" s="57">
        <f>[7]Tregion!$L39</f>
        <v>32.67</v>
      </c>
      <c r="E39" s="58">
        <f>[8]Tregion!$L39</f>
        <v>42.18</v>
      </c>
      <c r="F39" s="57">
        <f>[9]Tregion!$L39</f>
        <v>45.71</v>
      </c>
      <c r="G39" s="57">
        <f>[5]Tregion!$L39</f>
        <v>41.77</v>
      </c>
      <c r="H39" s="57"/>
      <c r="I39" s="58">
        <f>[11]Tregion!$L39</f>
        <v>42.19</v>
      </c>
      <c r="J39" s="57"/>
      <c r="K39" s="58"/>
      <c r="L39" s="57"/>
      <c r="M39" s="58"/>
      <c r="N39" s="57"/>
      <c r="O39" s="58"/>
      <c r="Q39" s="57"/>
      <c r="R39" s="58">
        <f>[12]Tregion!$L39</f>
        <v>45.954830110999239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38169</v>
      </c>
      <c r="B40" s="57">
        <f>[5]Tregion!$L40</f>
        <v>52.89</v>
      </c>
      <c r="C40" s="58">
        <f>[6]Tregion!$L40</f>
        <v>50.6</v>
      </c>
      <c r="D40" s="57">
        <f>[7]Tregion!$L40</f>
        <v>46.41</v>
      </c>
      <c r="E40" s="58">
        <f>[8]Tregion!$L40</f>
        <v>52.77</v>
      </c>
      <c r="F40" s="57">
        <f>[9]Tregion!$L40</f>
        <v>58.33</v>
      </c>
      <c r="G40" s="57">
        <f>[5]Tregion!$L40</f>
        <v>52.89</v>
      </c>
      <c r="H40" s="57"/>
      <c r="I40" s="58">
        <f>[11]Tregion!$L40</f>
        <v>52.79</v>
      </c>
      <c r="J40" s="57"/>
      <c r="K40" s="58"/>
      <c r="L40" s="57"/>
      <c r="M40" s="58"/>
      <c r="N40" s="57"/>
      <c r="O40" s="58"/>
      <c r="Q40" s="57"/>
      <c r="R40" s="58">
        <f>[12]Tregion!$L40</f>
        <v>46.564516330189157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38200</v>
      </c>
      <c r="B41" s="57">
        <f>[5]Tregion!$L41</f>
        <v>62.16</v>
      </c>
      <c r="C41" s="58">
        <f>[6]Tregion!$L41</f>
        <v>56.61</v>
      </c>
      <c r="D41" s="57">
        <f>[7]Tregion!$L41</f>
        <v>53.28</v>
      </c>
      <c r="E41" s="58">
        <f>[8]Tregion!$L41</f>
        <v>61.35</v>
      </c>
      <c r="F41" s="57">
        <f>[9]Tregion!$L41</f>
        <v>64.12</v>
      </c>
      <c r="G41" s="57">
        <f>[5]Tregion!$L41</f>
        <v>62.16</v>
      </c>
      <c r="H41" s="57"/>
      <c r="I41" s="58">
        <f>[11]Tregion!$L41</f>
        <v>61.37</v>
      </c>
      <c r="J41" s="57"/>
      <c r="K41" s="58"/>
      <c r="L41" s="57"/>
      <c r="M41" s="58"/>
      <c r="N41" s="57"/>
      <c r="O41" s="58"/>
      <c r="Q41" s="57"/>
      <c r="R41" s="58">
        <f>[12]Tregion!$L41</f>
        <v>47.103522012370107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38231</v>
      </c>
      <c r="B42" s="57">
        <f>[5]Tregion!$L42</f>
        <v>49.65</v>
      </c>
      <c r="C42" s="58">
        <f>[6]Tregion!$L42</f>
        <v>47.17</v>
      </c>
      <c r="D42" s="57">
        <f>[7]Tregion!$L42</f>
        <v>43.83</v>
      </c>
      <c r="E42" s="58">
        <f>[8]Tregion!$L42</f>
        <v>56.29</v>
      </c>
      <c r="F42" s="57">
        <f>[9]Tregion!$L42</f>
        <v>50.99</v>
      </c>
      <c r="G42" s="57">
        <f>[5]Tregion!$L42</f>
        <v>49.65</v>
      </c>
      <c r="H42" s="57"/>
      <c r="I42" s="58">
        <f>[11]Tregion!$L42</f>
        <v>51</v>
      </c>
      <c r="J42" s="57"/>
      <c r="K42" s="58"/>
      <c r="L42" s="57"/>
      <c r="M42" s="58"/>
      <c r="N42" s="57"/>
      <c r="O42" s="58"/>
      <c r="Q42" s="57"/>
      <c r="R42" s="58">
        <f>[12]Tregion!$L42</f>
        <v>46.851575042576798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38261</v>
      </c>
      <c r="B43" s="57">
        <f>[5]Tregion!$L43</f>
        <v>37.6</v>
      </c>
      <c r="C43" s="58">
        <f>[6]Tregion!$L43</f>
        <v>43.52</v>
      </c>
      <c r="D43" s="57">
        <f>[7]Tregion!$L43</f>
        <v>41.69</v>
      </c>
      <c r="E43" s="58">
        <f>[8]Tregion!$L43</f>
        <v>39.619999999999997</v>
      </c>
      <c r="F43" s="57">
        <f>[9]Tregion!$L43</f>
        <v>39.369999999999997</v>
      </c>
      <c r="G43" s="57">
        <f>[5]Tregion!$L43</f>
        <v>37.6</v>
      </c>
      <c r="H43" s="57"/>
      <c r="I43" s="58">
        <f>[11]Tregion!$L43</f>
        <v>39.380000000000003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47.042042503510125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38292</v>
      </c>
      <c r="B44" s="57">
        <f>[5]Tregion!$L44</f>
        <v>36.67</v>
      </c>
      <c r="C44" s="58">
        <f>[6]Tregion!$L44</f>
        <v>40.31</v>
      </c>
      <c r="D44" s="57">
        <f>[7]Tregion!$L44</f>
        <v>39.33</v>
      </c>
      <c r="E44" s="58">
        <f>[8]Tregion!$L44</f>
        <v>41.63</v>
      </c>
      <c r="F44" s="57">
        <f>[9]Tregion!$L44</f>
        <v>39.11</v>
      </c>
      <c r="G44" s="57">
        <f>[5]Tregion!$L44</f>
        <v>36.67</v>
      </c>
      <c r="H44" s="57"/>
      <c r="I44" s="58">
        <f>[11]Tregion!$L44</f>
        <v>39.119999999999997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49.9745472930327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38322</v>
      </c>
      <c r="B45" s="57">
        <f>[5]Tregion!$L45</f>
        <v>36.21</v>
      </c>
      <c r="C45" s="58">
        <f>[6]Tregion!$L45</f>
        <v>41.38</v>
      </c>
      <c r="D45" s="57">
        <f>[7]Tregion!$L45</f>
        <v>40.4</v>
      </c>
      <c r="E45" s="58">
        <f>[8]Tregion!$L45</f>
        <v>43.64</v>
      </c>
      <c r="F45" s="57">
        <f>[9]Tregion!$L45</f>
        <v>40.36</v>
      </c>
      <c r="G45" s="57">
        <f>[5]Tregion!$L45</f>
        <v>36.21</v>
      </c>
      <c r="H45" s="57"/>
      <c r="I45" s="58">
        <f>[11]Tregion!$L45</f>
        <v>40.369999999999997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52.312733792171414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38353</v>
      </c>
      <c r="B46" s="57">
        <f>[5]Tregion!$L46</f>
        <v>36.47</v>
      </c>
      <c r="C46" s="58">
        <f>[6]Tregion!$L46</f>
        <v>43.19</v>
      </c>
      <c r="D46" s="57">
        <f>[7]Tregion!$L46</f>
        <v>42.21</v>
      </c>
      <c r="E46" s="58">
        <f>[8]Tregion!$L46</f>
        <v>43.08</v>
      </c>
      <c r="F46" s="57">
        <f>[9]Tregion!$L46</f>
        <v>40.53</v>
      </c>
      <c r="G46" s="57">
        <f>[5]Tregion!$L46</f>
        <v>36.47</v>
      </c>
      <c r="H46" s="57"/>
      <c r="I46" s="58">
        <f>[11]Tregion!$L46</f>
        <v>40.56</v>
      </c>
      <c r="J46" s="57"/>
      <c r="K46" s="58"/>
      <c r="L46" s="57"/>
      <c r="M46" s="58"/>
      <c r="N46" s="57"/>
      <c r="O46" s="58"/>
      <c r="Q46" s="57"/>
      <c r="R46" s="58">
        <f>[12]Tregion!$L46</f>
        <v>50.168820902177536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38384</v>
      </c>
      <c r="B47" s="57">
        <f>[5]Tregion!$L47</f>
        <v>36.47</v>
      </c>
      <c r="C47" s="58">
        <f>[6]Tregion!$L47</f>
        <v>41.91</v>
      </c>
      <c r="D47" s="57">
        <f>[7]Tregion!$L47</f>
        <v>40.74</v>
      </c>
      <c r="E47" s="58">
        <f>[8]Tregion!$L47</f>
        <v>41.03</v>
      </c>
      <c r="F47" s="57">
        <f>[9]Tregion!$L47</f>
        <v>38.99</v>
      </c>
      <c r="G47" s="57">
        <f>[5]Tregion!$L47</f>
        <v>36.47</v>
      </c>
      <c r="H47" s="57"/>
      <c r="I47" s="58">
        <f>[11]Tregion!$L47</f>
        <v>39.020000000000003</v>
      </c>
      <c r="J47" s="57"/>
      <c r="K47" s="58"/>
      <c r="L47" s="57"/>
      <c r="M47" s="58"/>
      <c r="N47" s="57"/>
      <c r="O47" s="58"/>
      <c r="Q47" s="57"/>
      <c r="R47" s="58">
        <f>[12]Tregion!$L47</f>
        <v>48.986606867934995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38412</v>
      </c>
      <c r="B48" s="57">
        <f>[5]Tregion!$L48</f>
        <v>36.47</v>
      </c>
      <c r="C48" s="58">
        <f>[6]Tregion!$L48</f>
        <v>40.99</v>
      </c>
      <c r="D48" s="57">
        <f>[7]Tregion!$L48</f>
        <v>39.270000000000003</v>
      </c>
      <c r="E48" s="58">
        <f>[8]Tregion!$L48</f>
        <v>38.979999999999997</v>
      </c>
      <c r="F48" s="57">
        <f>[9]Tregion!$L48</f>
        <v>38.22</v>
      </c>
      <c r="G48" s="57">
        <f>[5]Tregion!$L48</f>
        <v>36.47</v>
      </c>
      <c r="H48" s="57"/>
      <c r="I48" s="58">
        <f>[11]Tregion!$L48</f>
        <v>38.24</v>
      </c>
      <c r="J48" s="57"/>
      <c r="K48" s="58"/>
      <c r="L48" s="57"/>
      <c r="M48" s="58"/>
      <c r="N48" s="57"/>
      <c r="O48" s="58"/>
      <c r="Q48" s="57"/>
      <c r="R48" s="58">
        <f>[12]Tregion!$L48</f>
        <v>47.098118529073872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38443</v>
      </c>
      <c r="B49" s="57">
        <f>[5]Tregion!$L49</f>
        <v>35.07</v>
      </c>
      <c r="C49" s="58">
        <f>[6]Tregion!$L49</f>
        <v>38.79</v>
      </c>
      <c r="D49" s="57">
        <f>[7]Tregion!$L49</f>
        <v>35.590000000000003</v>
      </c>
      <c r="E49" s="58">
        <f>[8]Tregion!$L49</f>
        <v>36.93</v>
      </c>
      <c r="F49" s="57">
        <f>[9]Tregion!$L49</f>
        <v>39.22</v>
      </c>
      <c r="G49" s="57">
        <f>[5]Tregion!$L49</f>
        <v>35.07</v>
      </c>
      <c r="H49" s="57"/>
      <c r="I49" s="58">
        <f>[11]Tregion!$L49</f>
        <v>36.950000000000003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44.172516315139738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38473</v>
      </c>
      <c r="B50" s="57">
        <f>[5]Tregion!$L50</f>
        <v>36</v>
      </c>
      <c r="C50" s="58">
        <f>[6]Tregion!$L50</f>
        <v>36.22</v>
      </c>
      <c r="D50" s="57">
        <f>[7]Tregion!$L50</f>
        <v>33.020000000000003</v>
      </c>
      <c r="E50" s="58">
        <f>[8]Tregion!$L50</f>
        <v>37.43</v>
      </c>
      <c r="F50" s="57">
        <f>[9]Tregion!$L50</f>
        <v>39.979999999999997</v>
      </c>
      <c r="G50" s="57">
        <f>[5]Tregion!$L50</f>
        <v>36</v>
      </c>
      <c r="H50" s="57"/>
      <c r="I50" s="58">
        <f>[11]Tregion!$L50</f>
        <v>37.450000000000003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44.221440333170563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38504</v>
      </c>
      <c r="B51" s="57">
        <f>[5]Tregion!$L51</f>
        <v>42.07</v>
      </c>
      <c r="C51" s="58">
        <f>[6]Tregion!$L51</f>
        <v>37.51</v>
      </c>
      <c r="D51" s="57">
        <f>[7]Tregion!$L51</f>
        <v>34.119999999999997</v>
      </c>
      <c r="E51" s="58">
        <f>[8]Tregion!$L51</f>
        <v>42.51</v>
      </c>
      <c r="F51" s="57">
        <f>[9]Tregion!$L51</f>
        <v>46.07</v>
      </c>
      <c r="G51" s="57">
        <f>[5]Tregion!$L51</f>
        <v>42.07</v>
      </c>
      <c r="H51" s="57"/>
      <c r="I51" s="58">
        <f>[11]Tregion!$L51</f>
        <v>42.53</v>
      </c>
      <c r="J51" s="57"/>
      <c r="K51" s="58"/>
      <c r="L51" s="57"/>
      <c r="M51" s="58"/>
      <c r="N51" s="57"/>
      <c r="O51" s="58"/>
      <c r="Q51" s="57"/>
      <c r="R51" s="58">
        <f>[12]Tregion!$L51</f>
        <v>44.769409789539203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38534</v>
      </c>
      <c r="B52" s="57">
        <f>[5]Tregion!$L52</f>
        <v>53.27</v>
      </c>
      <c r="C52" s="58">
        <f>[6]Tregion!$L52</f>
        <v>49.83</v>
      </c>
      <c r="D52" s="57">
        <f>[7]Tregion!$L52</f>
        <v>45.9</v>
      </c>
      <c r="E52" s="58">
        <f>[8]Tregion!$L52</f>
        <v>53.18</v>
      </c>
      <c r="F52" s="57">
        <f>[9]Tregion!$L52</f>
        <v>58.78</v>
      </c>
      <c r="G52" s="57">
        <f>[5]Tregion!$L52</f>
        <v>53.27</v>
      </c>
      <c r="H52" s="57"/>
      <c r="I52" s="58">
        <f>[11]Tregion!$L52</f>
        <v>53.21</v>
      </c>
      <c r="J52" s="57"/>
      <c r="K52" s="58"/>
      <c r="L52" s="57"/>
      <c r="M52" s="58"/>
      <c r="N52" s="57"/>
      <c r="O52" s="58"/>
      <c r="Q52" s="57"/>
      <c r="R52" s="58">
        <f>[12]Tregion!$L52</f>
        <v>45.347890983312773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38565</v>
      </c>
      <c r="B53" s="57">
        <f>[5]Tregion!$L53</f>
        <v>62.61</v>
      </c>
      <c r="C53" s="58">
        <f>[6]Tregion!$L53</f>
        <v>54.98</v>
      </c>
      <c r="D53" s="57">
        <f>[7]Tregion!$L53</f>
        <v>51.79</v>
      </c>
      <c r="E53" s="58">
        <f>[8]Tregion!$L53</f>
        <v>61.82</v>
      </c>
      <c r="F53" s="57">
        <f>[9]Tregion!$L53</f>
        <v>64.62</v>
      </c>
      <c r="G53" s="57">
        <f>[5]Tregion!$L53</f>
        <v>62.61</v>
      </c>
      <c r="H53" s="57"/>
      <c r="I53" s="58">
        <f>[11]Tregion!$L53</f>
        <v>61.85</v>
      </c>
      <c r="J53" s="57"/>
      <c r="K53" s="58"/>
      <c r="L53" s="57"/>
      <c r="M53" s="58"/>
      <c r="N53" s="57"/>
      <c r="O53" s="58"/>
      <c r="Q53" s="57"/>
      <c r="R53" s="58">
        <f>[12]Tregion!$L53</f>
        <v>45.859599662101061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38596</v>
      </c>
      <c r="B54" s="57">
        <f>[5]Tregion!$L54</f>
        <v>50.01</v>
      </c>
      <c r="C54" s="58">
        <f>[6]Tregion!$L54</f>
        <v>46.89</v>
      </c>
      <c r="D54" s="57">
        <f>[7]Tregion!$L54</f>
        <v>43.7</v>
      </c>
      <c r="E54" s="58">
        <f>[8]Tregion!$L54</f>
        <v>56.71</v>
      </c>
      <c r="F54" s="57">
        <f>[9]Tregion!$L54</f>
        <v>51.37</v>
      </c>
      <c r="G54" s="57">
        <f>[5]Tregion!$L54</f>
        <v>50.01</v>
      </c>
      <c r="H54" s="57"/>
      <c r="I54" s="58">
        <f>[11]Tregion!$L54</f>
        <v>51.4</v>
      </c>
      <c r="J54" s="57"/>
      <c r="K54" s="58"/>
      <c r="L54" s="57"/>
      <c r="M54" s="58"/>
      <c r="N54" s="57"/>
      <c r="O54" s="58"/>
      <c r="Q54" s="57"/>
      <c r="R54" s="58">
        <f>[12]Tregion!$L54</f>
        <v>45.622331166130529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38626</v>
      </c>
      <c r="B55" s="57">
        <f>[5]Tregion!$L55</f>
        <v>37.869999999999997</v>
      </c>
      <c r="C55" s="58">
        <f>[6]Tregion!$L55</f>
        <v>43.77</v>
      </c>
      <c r="D55" s="57">
        <f>[7]Tregion!$L55</f>
        <v>41.86</v>
      </c>
      <c r="E55" s="58">
        <f>[8]Tregion!$L55</f>
        <v>39.92</v>
      </c>
      <c r="F55" s="57">
        <f>[9]Tregion!$L55</f>
        <v>39.659999999999997</v>
      </c>
      <c r="G55" s="57">
        <f>[5]Tregion!$L55</f>
        <v>37.869999999999997</v>
      </c>
      <c r="H55" s="57"/>
      <c r="I55" s="58">
        <f>[11]Tregion!$L55</f>
        <v>39.68</v>
      </c>
      <c r="J55" s="57"/>
      <c r="K55" s="58"/>
      <c r="L55" s="57"/>
      <c r="M55" s="58"/>
      <c r="N55" s="57"/>
      <c r="O55" s="58"/>
      <c r="Q55" s="57"/>
      <c r="R55" s="58">
        <f>[12]Tregion!$L55</f>
        <v>45.803171901354418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38657</v>
      </c>
      <c r="B56" s="57">
        <f>[5]Tregion!$L56</f>
        <v>36.94</v>
      </c>
      <c r="C56" s="58">
        <f>[6]Tregion!$L56</f>
        <v>41.02</v>
      </c>
      <c r="D56" s="57">
        <f>[7]Tregion!$L56</f>
        <v>39.83</v>
      </c>
      <c r="E56" s="58">
        <f>[8]Tregion!$L56</f>
        <v>41.94</v>
      </c>
      <c r="F56" s="57">
        <f>[9]Tregion!$L56</f>
        <v>39.4</v>
      </c>
      <c r="G56" s="57">
        <f>[5]Tregion!$L56</f>
        <v>36.94</v>
      </c>
      <c r="H56" s="57"/>
      <c r="I56" s="58">
        <f>[11]Tregion!$L56</f>
        <v>39.42</v>
      </c>
      <c r="J56" s="57"/>
      <c r="K56" s="58"/>
      <c r="L56" s="57"/>
      <c r="M56" s="58"/>
      <c r="N56" s="57"/>
      <c r="O56" s="58"/>
      <c r="Q56" s="57"/>
      <c r="R56" s="58">
        <f>[12]Tregion!$L56</f>
        <v>48.443562414020825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38687</v>
      </c>
      <c r="B57" s="57">
        <f>[5]Tregion!$L57</f>
        <v>36.47</v>
      </c>
      <c r="C57" s="58">
        <f>[6]Tregion!$L57</f>
        <v>41.94</v>
      </c>
      <c r="D57" s="57">
        <f>[7]Tregion!$L57</f>
        <v>40.76</v>
      </c>
      <c r="E57" s="58">
        <f>[8]Tregion!$L57</f>
        <v>43.96</v>
      </c>
      <c r="F57" s="57">
        <f>[9]Tregion!$L57</f>
        <v>40.659999999999997</v>
      </c>
      <c r="G57" s="57">
        <f>[5]Tregion!$L57</f>
        <v>36.47</v>
      </c>
      <c r="H57" s="57"/>
      <c r="I57" s="58">
        <f>[11]Tregion!$L57</f>
        <v>40.68</v>
      </c>
      <c r="J57" s="57"/>
      <c r="K57" s="58"/>
      <c r="L57" s="57"/>
      <c r="M57" s="58"/>
      <c r="N57" s="57"/>
      <c r="O57" s="58"/>
      <c r="Q57" s="57"/>
      <c r="R57" s="58">
        <f>[12]Tregion!$L57</f>
        <v>50.668458701568035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38718</v>
      </c>
      <c r="B58" s="57">
        <f>[5]Tregion!$L58</f>
        <v>36.729999999999997</v>
      </c>
      <c r="C58" s="58">
        <f>[6]Tregion!$L58</f>
        <v>43.66</v>
      </c>
      <c r="D58" s="57">
        <f>[7]Tregion!$L58</f>
        <v>42.47</v>
      </c>
      <c r="E58" s="58">
        <f>[8]Tregion!$L58</f>
        <v>43.37</v>
      </c>
      <c r="F58" s="57">
        <f>[9]Tregion!$L58</f>
        <v>40.799999999999997</v>
      </c>
      <c r="G58" s="57">
        <f>[5]Tregion!$L58</f>
        <v>36.729999999999997</v>
      </c>
      <c r="H58" s="57"/>
      <c r="I58" s="58">
        <f>[11]Tregion!$L58</f>
        <v>40.840000000000003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44.30889692084201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38749</v>
      </c>
      <c r="B59" s="57">
        <f>[5]Tregion!$L59</f>
        <v>36.729999999999997</v>
      </c>
      <c r="C59" s="58">
        <f>[6]Tregion!$L59</f>
        <v>42.5</v>
      </c>
      <c r="D59" s="57">
        <f>[7]Tregion!$L59</f>
        <v>41.14</v>
      </c>
      <c r="E59" s="58">
        <f>[8]Tregion!$L59</f>
        <v>41.31</v>
      </c>
      <c r="F59" s="57">
        <f>[9]Tregion!$L59</f>
        <v>39.25</v>
      </c>
      <c r="G59" s="57">
        <f>[5]Tregion!$L59</f>
        <v>36.729999999999997</v>
      </c>
      <c r="H59" s="57"/>
      <c r="I59" s="58">
        <f>[11]Tregion!$L59</f>
        <v>39.29</v>
      </c>
      <c r="J59" s="57"/>
      <c r="K59" s="58"/>
      <c r="L59" s="57"/>
      <c r="M59" s="58"/>
      <c r="N59" s="57"/>
      <c r="O59" s="58"/>
      <c r="Q59" s="57"/>
      <c r="R59" s="58">
        <f>[12]Tregion!$L59</f>
        <v>43.313082880403002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38777</v>
      </c>
      <c r="B60" s="57">
        <f>[5]Tregion!$L60</f>
        <v>36.729999999999997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39.24</v>
      </c>
      <c r="F60" s="57">
        <f>[9]Tregion!$L60</f>
        <v>38.47</v>
      </c>
      <c r="G60" s="57">
        <f>[5]Tregion!$L60</f>
        <v>36.729999999999997</v>
      </c>
      <c r="H60" s="57"/>
      <c r="I60" s="58">
        <f>[11]Tregion!$L60</f>
        <v>38.5</v>
      </c>
      <c r="J60" s="57"/>
      <c r="K60" s="58"/>
      <c r="L60" s="57"/>
      <c r="M60" s="58"/>
      <c r="N60" s="57"/>
      <c r="O60" s="58"/>
      <c r="Q60" s="57"/>
      <c r="R60" s="58">
        <f>[12]Tregion!$L60</f>
        <v>41.703640063888749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38808</v>
      </c>
      <c r="B61" s="57">
        <f>[5]Tregion!$L61</f>
        <v>35.32</v>
      </c>
      <c r="C61" s="58">
        <f>[6]Tregion!$L61</f>
        <v>39.67</v>
      </c>
      <c r="D61" s="57">
        <f>[7]Tregion!$L61</f>
        <v>36.46</v>
      </c>
      <c r="E61" s="58">
        <f>[8]Tregion!$L61</f>
        <v>37.18</v>
      </c>
      <c r="F61" s="57">
        <f>[9]Tregion!$L61</f>
        <v>39.49</v>
      </c>
      <c r="G61" s="57">
        <f>[5]Tregion!$L61</f>
        <v>35.32</v>
      </c>
      <c r="H61" s="57"/>
      <c r="I61" s="58">
        <f>[11]Tregion!$L61</f>
        <v>37.21</v>
      </c>
      <c r="J61" s="57"/>
      <c r="K61" s="58"/>
      <c r="L61" s="57"/>
      <c r="M61" s="58"/>
      <c r="N61" s="57"/>
      <c r="O61" s="58"/>
      <c r="Q61" s="57"/>
      <c r="R61" s="58">
        <f>[12]Tregion!$L61</f>
        <v>39.194140360708211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38838</v>
      </c>
      <c r="B62" s="57">
        <f>[5]Tregion!$L62</f>
        <v>36.26</v>
      </c>
      <c r="C62" s="58">
        <f>[6]Tregion!$L62</f>
        <v>37.33</v>
      </c>
      <c r="D62" s="57">
        <f>[7]Tregion!$L62</f>
        <v>34.119999999999997</v>
      </c>
      <c r="E62" s="58">
        <f>[8]Tregion!$L62</f>
        <v>37.68</v>
      </c>
      <c r="F62" s="57">
        <f>[9]Tregion!$L62</f>
        <v>40.24</v>
      </c>
      <c r="G62" s="57">
        <f>[5]Tregion!$L62</f>
        <v>36.26</v>
      </c>
      <c r="H62" s="57"/>
      <c r="I62" s="58">
        <f>[11]Tregion!$L62</f>
        <v>37.71</v>
      </c>
      <c r="J62" s="57"/>
      <c r="K62" s="58"/>
      <c r="L62" s="57"/>
      <c r="M62" s="58"/>
      <c r="N62" s="57"/>
      <c r="O62" s="58"/>
      <c r="Q62" s="57"/>
      <c r="R62" s="58">
        <f>[12]Tregion!$L62</f>
        <v>39.254506818483243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38869</v>
      </c>
      <c r="B63" s="57">
        <f>[5]Tregion!$L63</f>
        <v>42.38</v>
      </c>
      <c r="C63" s="58">
        <f>[6]Tregion!$L63</f>
        <v>38.51</v>
      </c>
      <c r="D63" s="57">
        <f>[7]Tregion!$L63</f>
        <v>35.119999999999997</v>
      </c>
      <c r="E63" s="58">
        <f>[8]Tregion!$L63</f>
        <v>42.79</v>
      </c>
      <c r="F63" s="57">
        <f>[9]Tregion!$L63</f>
        <v>46.38</v>
      </c>
      <c r="G63" s="57">
        <f>[5]Tregion!$L63</f>
        <v>42.38</v>
      </c>
      <c r="H63" s="57"/>
      <c r="I63" s="58">
        <f>[11]Tregion!$L63</f>
        <v>42.83</v>
      </c>
      <c r="J63" s="57"/>
      <c r="K63" s="58"/>
      <c r="L63" s="57"/>
      <c r="M63" s="58"/>
      <c r="N63" s="57"/>
      <c r="O63" s="58"/>
      <c r="Q63" s="57"/>
      <c r="R63" s="58">
        <f>[12]Tregion!$L63</f>
        <v>39.748562193991006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38899</v>
      </c>
      <c r="B64" s="57">
        <f>[5]Tregion!$L64</f>
        <v>53.66</v>
      </c>
      <c r="C64" s="58">
        <f>[6]Tregion!$L64</f>
        <v>49.73</v>
      </c>
      <c r="D64" s="57">
        <f>[7]Tregion!$L64</f>
        <v>45.83</v>
      </c>
      <c r="E64" s="58">
        <f>[8]Tregion!$L64</f>
        <v>53.54</v>
      </c>
      <c r="F64" s="57">
        <f>[9]Tregion!$L64</f>
        <v>59.18</v>
      </c>
      <c r="G64" s="57">
        <f>[5]Tregion!$L64</f>
        <v>53.66</v>
      </c>
      <c r="H64" s="57"/>
      <c r="I64" s="58">
        <f>[11]Tregion!$L64</f>
        <v>53.58</v>
      </c>
      <c r="J64" s="57"/>
      <c r="K64" s="58"/>
      <c r="L64" s="57"/>
      <c r="M64" s="58"/>
      <c r="N64" s="57"/>
      <c r="O64" s="58"/>
      <c r="Q64" s="57"/>
      <c r="R64" s="58">
        <f>[12]Tregion!$L64</f>
        <v>40.267090878033834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38930</v>
      </c>
      <c r="B65" s="57">
        <f>[5]Tregion!$L65</f>
        <v>63.06</v>
      </c>
      <c r="C65" s="58">
        <f>[6]Tregion!$L65</f>
        <v>54.42</v>
      </c>
      <c r="D65" s="57">
        <f>[7]Tregion!$L65</f>
        <v>51.18</v>
      </c>
      <c r="E65" s="58">
        <f>[8]Tregion!$L65</f>
        <v>62.23</v>
      </c>
      <c r="F65" s="57">
        <f>[9]Tregion!$L65</f>
        <v>65.05</v>
      </c>
      <c r="G65" s="57">
        <f>[5]Tregion!$L65</f>
        <v>63.06</v>
      </c>
      <c r="H65" s="57"/>
      <c r="I65" s="58">
        <f>[11]Tregion!$L65</f>
        <v>62.28</v>
      </c>
      <c r="J65" s="57"/>
      <c r="K65" s="58"/>
      <c r="L65" s="57"/>
      <c r="M65" s="58"/>
      <c r="N65" s="57"/>
      <c r="O65" s="58"/>
      <c r="Q65" s="57"/>
      <c r="R65" s="58">
        <f>[12]Tregion!$L65</f>
        <v>40.726851377292157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38961</v>
      </c>
      <c r="B66" s="57">
        <f>[5]Tregion!$L66</f>
        <v>50.37</v>
      </c>
      <c r="C66" s="58">
        <f>[6]Tregion!$L66</f>
        <v>47.07</v>
      </c>
      <c r="D66" s="57">
        <f>[7]Tregion!$L66</f>
        <v>43.83</v>
      </c>
      <c r="E66" s="58">
        <f>[8]Tregion!$L66</f>
        <v>57.09</v>
      </c>
      <c r="F66" s="57">
        <f>[9]Tregion!$L66</f>
        <v>51.72</v>
      </c>
      <c r="G66" s="57">
        <f>[5]Tregion!$L66</f>
        <v>50.37</v>
      </c>
      <c r="H66" s="57"/>
      <c r="I66" s="58">
        <f>[11]Tregion!$L66</f>
        <v>51.76</v>
      </c>
      <c r="J66" s="57"/>
      <c r="K66" s="58"/>
      <c r="L66" s="57"/>
      <c r="M66" s="58"/>
      <c r="N66" s="57"/>
      <c r="O66" s="58"/>
      <c r="Q66" s="57"/>
      <c r="R66" s="58">
        <f>[12]Tregion!$L66</f>
        <v>40.537758340394561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38991</v>
      </c>
      <c r="B67" s="57">
        <f>[5]Tregion!$L67</f>
        <v>38.15</v>
      </c>
      <c r="C67" s="58">
        <f>[6]Tregion!$L67</f>
        <v>44.23</v>
      </c>
      <c r="D67" s="57">
        <f>[7]Tregion!$L67</f>
        <v>42.16</v>
      </c>
      <c r="E67" s="58">
        <f>[8]Tregion!$L67</f>
        <v>40.18</v>
      </c>
      <c r="F67" s="57">
        <f>[9]Tregion!$L67</f>
        <v>39.93</v>
      </c>
      <c r="G67" s="57">
        <f>[5]Tregion!$L67</f>
        <v>38.15</v>
      </c>
      <c r="H67" s="57"/>
      <c r="I67" s="58">
        <f>[11]Tregion!$L67</f>
        <v>39.96</v>
      </c>
      <c r="J67" s="57"/>
      <c r="K67" s="58"/>
      <c r="L67" s="57"/>
      <c r="M67" s="58"/>
      <c r="N67" s="57"/>
      <c r="O67" s="58"/>
      <c r="Q67" s="57"/>
      <c r="R67" s="58">
        <f>[12]Tregion!$L67</f>
        <v>40.709672585320227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39022</v>
      </c>
      <c r="B68" s="57">
        <f>[5]Tregion!$L68</f>
        <v>37.21</v>
      </c>
      <c r="C68" s="58">
        <f>[6]Tregion!$L68</f>
        <v>41.72</v>
      </c>
      <c r="D68" s="57">
        <f>[7]Tregion!$L68</f>
        <v>40.32</v>
      </c>
      <c r="E68" s="58">
        <f>[8]Tregion!$L68</f>
        <v>42.22</v>
      </c>
      <c r="F68" s="57">
        <f>[9]Tregion!$L68</f>
        <v>39.659999999999997</v>
      </c>
      <c r="G68" s="57">
        <f>[5]Tregion!$L68</f>
        <v>37.21</v>
      </c>
      <c r="H68" s="57"/>
      <c r="I68" s="58">
        <f>[11]Tregion!$L68</f>
        <v>39.69</v>
      </c>
      <c r="J68" s="57"/>
      <c r="K68" s="58"/>
      <c r="L68" s="57"/>
      <c r="M68" s="58"/>
      <c r="N68" s="57"/>
      <c r="O68" s="58"/>
      <c r="Q68" s="57"/>
      <c r="R68" s="58">
        <f>[12]Tregion!$L68</f>
        <v>42.954025549272203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39052</v>
      </c>
      <c r="B69" s="57">
        <f>[5]Tregion!$L69</f>
        <v>36.74</v>
      </c>
      <c r="C69" s="58">
        <f>[6]Tregion!$L69</f>
        <v>42.57</v>
      </c>
      <c r="D69" s="57">
        <f>[7]Tregion!$L69</f>
        <v>41.16</v>
      </c>
      <c r="E69" s="58">
        <f>[8]Tregion!$L69</f>
        <v>44.25</v>
      </c>
      <c r="F69" s="57">
        <f>[9]Tregion!$L69</f>
        <v>40.93</v>
      </c>
      <c r="G69" s="57">
        <f>[5]Tregion!$L69</f>
        <v>36.74</v>
      </c>
      <c r="H69" s="57"/>
      <c r="I69" s="58">
        <f>[11]Tregion!$L69</f>
        <v>40.96</v>
      </c>
      <c r="J69" s="57"/>
      <c r="K69" s="58"/>
      <c r="L69" s="57"/>
      <c r="M69" s="58"/>
      <c r="N69" s="57"/>
      <c r="O69" s="58"/>
      <c r="Q69" s="57"/>
      <c r="R69" s="58">
        <f>[12]Tregion!$L69</f>
        <v>44.890058510091599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39083</v>
      </c>
      <c r="B70" s="57">
        <f>[5]Tregion!$L70</f>
        <v>37</v>
      </c>
      <c r="C70" s="58">
        <f>[6]Tregion!$L70</f>
        <v>44.4</v>
      </c>
      <c r="D70" s="57">
        <f>[7]Tregion!$L70</f>
        <v>42.74</v>
      </c>
      <c r="E70" s="58">
        <f>[8]Tregion!$L70</f>
        <v>43.68</v>
      </c>
      <c r="F70" s="57">
        <f>[9]Tregion!$L70</f>
        <v>41.1</v>
      </c>
      <c r="G70" s="57">
        <f>[5]Tregion!$L70</f>
        <v>37</v>
      </c>
      <c r="H70" s="57"/>
      <c r="I70" s="58">
        <f>[11]Tregion!$L70</f>
        <v>41.14</v>
      </c>
      <c r="J70" s="57"/>
      <c r="K70" s="58"/>
      <c r="L70" s="57"/>
      <c r="M70" s="58"/>
      <c r="N70" s="57"/>
      <c r="O70" s="58"/>
      <c r="Q70" s="57"/>
      <c r="R70" s="58">
        <f>[12]Tregion!$L70</f>
        <v>45.398077286645687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39114</v>
      </c>
      <c r="B71" s="57">
        <f>[5]Tregion!$L71</f>
        <v>37</v>
      </c>
      <c r="C71" s="58">
        <f>[6]Tregion!$L71</f>
        <v>43.34</v>
      </c>
      <c r="D71" s="57">
        <f>[7]Tregion!$L71</f>
        <v>41.53</v>
      </c>
      <c r="E71" s="58">
        <f>[8]Tregion!$L71</f>
        <v>41.6</v>
      </c>
      <c r="F71" s="57">
        <f>[9]Tregion!$L71</f>
        <v>39.53</v>
      </c>
      <c r="G71" s="57">
        <f>[5]Tregion!$L71</f>
        <v>37</v>
      </c>
      <c r="H71" s="57"/>
      <c r="I71" s="58">
        <f>[11]Tregion!$L71</f>
        <v>39.57</v>
      </c>
      <c r="J71" s="57"/>
      <c r="K71" s="58"/>
      <c r="L71" s="57"/>
      <c r="M71" s="58"/>
      <c r="N71" s="57"/>
      <c r="O71" s="58"/>
      <c r="Q71" s="57"/>
      <c r="R71" s="58">
        <f>[12]Tregion!$L71</f>
        <v>44.382497493327854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39142</v>
      </c>
      <c r="B72" s="57">
        <f>[5]Tregion!$L72</f>
        <v>37</v>
      </c>
      <c r="C72" s="58">
        <f>[6]Tregion!$L72</f>
        <v>42.58</v>
      </c>
      <c r="D72" s="57">
        <f>[7]Tregion!$L72</f>
        <v>40.32</v>
      </c>
      <c r="E72" s="58">
        <f>[8]Tregion!$L72</f>
        <v>39.51</v>
      </c>
      <c r="F72" s="57">
        <f>[9]Tregion!$L72</f>
        <v>38.74</v>
      </c>
      <c r="G72" s="57">
        <f>[5]Tregion!$L72</f>
        <v>37</v>
      </c>
      <c r="H72" s="57"/>
      <c r="I72" s="58">
        <f>[11]Tregion!$L72</f>
        <v>38.78</v>
      </c>
      <c r="J72" s="57"/>
      <c r="K72" s="58"/>
      <c r="L72" s="57"/>
      <c r="M72" s="58"/>
      <c r="N72" s="57"/>
      <c r="O72" s="58"/>
      <c r="Q72" s="57"/>
      <c r="R72" s="58">
        <f>[12]Tregion!$L72</f>
        <v>42.753239289068119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39173</v>
      </c>
      <c r="B73" s="57">
        <f>[5]Tregion!$L73</f>
        <v>35.58</v>
      </c>
      <c r="C73" s="58">
        <f>[6]Tregion!$L73</f>
        <v>40.75</v>
      </c>
      <c r="D73" s="57">
        <f>[7]Tregion!$L73</f>
        <v>37.28</v>
      </c>
      <c r="E73" s="58">
        <f>[8]Tregion!$L73</f>
        <v>37.43</v>
      </c>
      <c r="F73" s="57">
        <f>[9]Tregion!$L73</f>
        <v>39.76</v>
      </c>
      <c r="G73" s="57">
        <f>[5]Tregion!$L73</f>
        <v>35.58</v>
      </c>
      <c r="H73" s="57"/>
      <c r="I73" s="58">
        <f>[11]Tregion!$L73</f>
        <v>37.47</v>
      </c>
      <c r="J73" s="57"/>
      <c r="K73" s="58"/>
      <c r="L73" s="57"/>
      <c r="M73" s="58"/>
      <c r="N73" s="57"/>
      <c r="O73" s="58"/>
      <c r="Q73" s="57"/>
      <c r="R73" s="58">
        <f>[12]Tregion!$L73</f>
        <v>40.220741696560275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39203</v>
      </c>
      <c r="B74" s="57">
        <f>[5]Tregion!$L74</f>
        <v>36.520000000000003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37.93</v>
      </c>
      <c r="F74" s="57">
        <f>[9]Tregion!$L74</f>
        <v>40.51</v>
      </c>
      <c r="G74" s="57">
        <f>[5]Tregion!$L74</f>
        <v>36.520000000000003</v>
      </c>
      <c r="H74" s="57"/>
      <c r="I74" s="58">
        <f>[11]Tregion!$L74</f>
        <v>37.97</v>
      </c>
      <c r="J74" s="57"/>
      <c r="K74" s="58"/>
      <c r="L74" s="57"/>
      <c r="M74" s="58"/>
      <c r="N74" s="57"/>
      <c r="O74" s="58"/>
      <c r="Q74" s="57"/>
      <c r="R74" s="58">
        <f>[12]Tregion!$L74</f>
        <v>40.26511552098998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39234</v>
      </c>
      <c r="B75" s="57">
        <f>[5]Tregion!$L75</f>
        <v>42.68</v>
      </c>
      <c r="C75" s="58">
        <f>[6]Tregion!$L75</f>
        <v>39.69</v>
      </c>
      <c r="D75" s="57">
        <f>[7]Tregion!$L75</f>
        <v>36.07</v>
      </c>
      <c r="E75" s="58">
        <f>[8]Tregion!$L75</f>
        <v>43.08</v>
      </c>
      <c r="F75" s="57">
        <f>[9]Tregion!$L75</f>
        <v>46.69</v>
      </c>
      <c r="G75" s="57">
        <f>[5]Tregion!$L75</f>
        <v>42.68</v>
      </c>
      <c r="H75" s="57"/>
      <c r="I75" s="58">
        <f>[11]Tregion!$L75</f>
        <v>43.12</v>
      </c>
      <c r="J75" s="57"/>
      <c r="K75" s="58"/>
      <c r="L75" s="57"/>
      <c r="M75" s="58"/>
      <c r="N75" s="57"/>
      <c r="O75" s="58"/>
      <c r="Q75" s="57"/>
      <c r="R75" s="58">
        <f>[12]Tregion!$L75</f>
        <v>40.742601358046791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39264</v>
      </c>
      <c r="B76" s="57">
        <f>[5]Tregion!$L76</f>
        <v>54.04</v>
      </c>
      <c r="C76" s="58">
        <f>[6]Tregion!$L76</f>
        <v>49.96</v>
      </c>
      <c r="D76" s="57">
        <f>[7]Tregion!$L76</f>
        <v>45.8</v>
      </c>
      <c r="E76" s="58">
        <f>[8]Tregion!$L76</f>
        <v>53.89</v>
      </c>
      <c r="F76" s="57">
        <f>[9]Tregion!$L76</f>
        <v>59.56</v>
      </c>
      <c r="G76" s="57">
        <f>[5]Tregion!$L76</f>
        <v>54.04</v>
      </c>
      <c r="H76" s="57"/>
      <c r="I76" s="58">
        <f>[11]Tregion!$L76</f>
        <v>53.94</v>
      </c>
      <c r="J76" s="57"/>
      <c r="K76" s="58"/>
      <c r="L76" s="57"/>
      <c r="M76" s="58"/>
      <c r="N76" s="57"/>
      <c r="O76" s="58"/>
      <c r="Q76" s="57"/>
      <c r="R76" s="58">
        <f>[12]Tregion!$L76</f>
        <v>41.244078414017871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39295</v>
      </c>
      <c r="B77" s="57">
        <f>[5]Tregion!$L77</f>
        <v>63.51</v>
      </c>
      <c r="C77" s="58">
        <f>[6]Tregion!$L77</f>
        <v>54.26</v>
      </c>
      <c r="D77" s="57">
        <f>[7]Tregion!$L77</f>
        <v>50.67</v>
      </c>
      <c r="E77" s="58">
        <f>[8]Tregion!$L77</f>
        <v>62.63</v>
      </c>
      <c r="F77" s="57">
        <f>[9]Tregion!$L77</f>
        <v>65.47</v>
      </c>
      <c r="G77" s="57">
        <f>[5]Tregion!$L77</f>
        <v>63.51</v>
      </c>
      <c r="H77" s="57"/>
      <c r="I77" s="58">
        <f>[11]Tregion!$L77</f>
        <v>62.69</v>
      </c>
      <c r="J77" s="57"/>
      <c r="K77" s="58"/>
      <c r="L77" s="57"/>
      <c r="M77" s="58"/>
      <c r="N77" s="57"/>
      <c r="O77" s="58"/>
      <c r="Q77" s="57"/>
      <c r="R77" s="58">
        <f>[12]Tregion!$L77</f>
        <v>41.685013330549609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39326</v>
      </c>
      <c r="B78" s="57">
        <f>[5]Tregion!$L78</f>
        <v>50.73</v>
      </c>
      <c r="C78" s="58">
        <f>[6]Tregion!$L78</f>
        <v>47.52</v>
      </c>
      <c r="D78" s="57">
        <f>[7]Tregion!$L78</f>
        <v>43.99</v>
      </c>
      <c r="E78" s="58">
        <f>[8]Tregion!$L78</f>
        <v>57.46</v>
      </c>
      <c r="F78" s="57">
        <f>[9]Tregion!$L78</f>
        <v>52.05</v>
      </c>
      <c r="G78" s="57">
        <f>[5]Tregion!$L78</f>
        <v>50.73</v>
      </c>
      <c r="H78" s="57"/>
      <c r="I78" s="58">
        <f>[11]Tregion!$L78</f>
        <v>52.1</v>
      </c>
      <c r="J78" s="57"/>
      <c r="K78" s="58"/>
      <c r="L78" s="57"/>
      <c r="M78" s="58"/>
      <c r="N78" s="57"/>
      <c r="O78" s="58"/>
      <c r="Q78" s="57"/>
      <c r="R78" s="58">
        <f>[12]Tregion!$L78</f>
        <v>41.475878990522148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39356</v>
      </c>
      <c r="B79" s="57">
        <f>[5]Tregion!$L79</f>
        <v>38.42</v>
      </c>
      <c r="C79" s="58">
        <f>[6]Tregion!$L79</f>
        <v>44.93</v>
      </c>
      <c r="D79" s="57">
        <f>[7]Tregion!$L79</f>
        <v>42.47</v>
      </c>
      <c r="E79" s="58">
        <f>[8]Tregion!$L79</f>
        <v>40.44</v>
      </c>
      <c r="F79" s="57">
        <f>[9]Tregion!$L79</f>
        <v>40.18</v>
      </c>
      <c r="G79" s="57">
        <f>[5]Tregion!$L79</f>
        <v>38.42</v>
      </c>
      <c r="H79" s="57"/>
      <c r="I79" s="58">
        <f>[11]Tregion!$L79</f>
        <v>40.22</v>
      </c>
      <c r="J79" s="57"/>
      <c r="K79" s="58"/>
      <c r="L79" s="57"/>
      <c r="M79" s="58"/>
      <c r="N79" s="57"/>
      <c r="O79" s="58"/>
      <c r="Q79" s="57"/>
      <c r="R79" s="58">
        <f>[12]Tregion!$L79</f>
        <v>41.627802544204563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39387</v>
      </c>
      <c r="B80" s="57">
        <f>[5]Tregion!$L80</f>
        <v>37.47</v>
      </c>
      <c r="C80" s="58">
        <f>[6]Tregion!$L80</f>
        <v>42.63</v>
      </c>
      <c r="D80" s="57">
        <f>[7]Tregion!$L80</f>
        <v>40.799999999999997</v>
      </c>
      <c r="E80" s="58">
        <f>[8]Tregion!$L80</f>
        <v>42.48</v>
      </c>
      <c r="F80" s="57">
        <f>[9]Tregion!$L80</f>
        <v>39.9</v>
      </c>
      <c r="G80" s="57">
        <f>[5]Tregion!$L80</f>
        <v>37.47</v>
      </c>
      <c r="H80" s="57"/>
      <c r="I80" s="58">
        <f>[11]Tregion!$L80</f>
        <v>39.94</v>
      </c>
      <c r="J80" s="57"/>
      <c r="K80" s="58"/>
      <c r="L80" s="57"/>
      <c r="M80" s="58"/>
      <c r="N80" s="57"/>
      <c r="O80" s="58"/>
      <c r="Q80" s="57"/>
      <c r="R80" s="58">
        <f>[12]Tregion!$L80</f>
        <v>43.969151019396371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39417</v>
      </c>
      <c r="B81" s="57">
        <f>[5]Tregion!$L81</f>
        <v>37</v>
      </c>
      <c r="C81" s="58">
        <f>[6]Tregion!$L81</f>
        <v>43.41</v>
      </c>
      <c r="D81" s="57">
        <f>[7]Tregion!$L81</f>
        <v>41.57</v>
      </c>
      <c r="E81" s="58">
        <f>[8]Tregion!$L81</f>
        <v>44.52</v>
      </c>
      <c r="F81" s="57">
        <f>[9]Tregion!$L81</f>
        <v>41.18</v>
      </c>
      <c r="G81" s="57">
        <f>[5]Tregion!$L81</f>
        <v>37</v>
      </c>
      <c r="H81" s="57"/>
      <c r="I81" s="58">
        <f>[11]Tregion!$L81</f>
        <v>41.21</v>
      </c>
      <c r="J81" s="57"/>
      <c r="K81" s="58"/>
      <c r="L81" s="57"/>
      <c r="M81" s="58"/>
      <c r="N81" s="57"/>
      <c r="O81" s="58"/>
      <c r="Q81" s="57"/>
      <c r="R81" s="58">
        <f>[12]Tregion!$L81</f>
        <v>45.88894280108358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39448</v>
      </c>
      <c r="B82" s="57">
        <f>[5]Tregion!$L82</f>
        <v>37.26</v>
      </c>
      <c r="C82" s="58">
        <f>[6]Tregion!$L82</f>
        <v>45.14</v>
      </c>
      <c r="D82" s="57">
        <f>[7]Tregion!$L82</f>
        <v>43.16</v>
      </c>
      <c r="E82" s="58">
        <f>[8]Tregion!$L82</f>
        <v>43.94</v>
      </c>
      <c r="F82" s="57">
        <f>[9]Tregion!$L82</f>
        <v>41.34</v>
      </c>
      <c r="G82" s="57">
        <f>[5]Tregion!$L82</f>
        <v>37.26</v>
      </c>
      <c r="H82" s="57"/>
      <c r="I82" s="58">
        <f>[11]Tregion!$L82</f>
        <v>41.39</v>
      </c>
      <c r="J82" s="57"/>
      <c r="K82" s="58"/>
      <c r="L82" s="57"/>
      <c r="M82" s="58"/>
      <c r="N82" s="57"/>
      <c r="O82" s="58"/>
      <c r="Q82" s="57"/>
      <c r="R82" s="58">
        <f>[12]Tregion!$L82</f>
        <v>46.424671830595422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39479</v>
      </c>
      <c r="B83" s="57">
        <f>[5]Tregion!$L83</f>
        <v>37.26</v>
      </c>
      <c r="C83" s="58">
        <f>[6]Tregion!$L83</f>
        <v>44.14</v>
      </c>
      <c r="D83" s="57">
        <f>[7]Tregion!$L83</f>
        <v>42.03</v>
      </c>
      <c r="E83" s="58">
        <f>[8]Tregion!$L83</f>
        <v>41.84</v>
      </c>
      <c r="F83" s="57">
        <f>[9]Tregion!$L83</f>
        <v>39.76</v>
      </c>
      <c r="G83" s="57">
        <f>[5]Tregion!$L83</f>
        <v>37.26</v>
      </c>
      <c r="H83" s="57"/>
      <c r="I83" s="58">
        <f>[11]Tregion!$L83</f>
        <v>39.81</v>
      </c>
      <c r="J83" s="57"/>
      <c r="K83" s="58"/>
      <c r="L83" s="57"/>
      <c r="M83" s="58"/>
      <c r="N83" s="57"/>
      <c r="O83" s="58"/>
      <c r="Q83" s="57"/>
      <c r="R83" s="58">
        <f>[12]Tregion!$L83</f>
        <v>45.408621241205289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39508</v>
      </c>
      <c r="B84" s="57">
        <f>[5]Tregion!$L84</f>
        <v>37.26</v>
      </c>
      <c r="C84" s="58">
        <f>[6]Tregion!$L84</f>
        <v>43.44</v>
      </c>
      <c r="D84" s="57">
        <f>[7]Tregion!$L84</f>
        <v>40.9</v>
      </c>
      <c r="E84" s="58">
        <f>[8]Tregion!$L84</f>
        <v>39.74</v>
      </c>
      <c r="F84" s="57">
        <f>[9]Tregion!$L84</f>
        <v>38.96</v>
      </c>
      <c r="G84" s="57">
        <f>[5]Tregion!$L84</f>
        <v>37.26</v>
      </c>
      <c r="H84" s="57"/>
      <c r="I84" s="58">
        <f>[11]Tregion!$L84</f>
        <v>39.01</v>
      </c>
      <c r="J84" s="57"/>
      <c r="K84" s="58"/>
      <c r="L84" s="57"/>
      <c r="M84" s="58"/>
      <c r="N84" s="57"/>
      <c r="O84" s="58"/>
      <c r="Q84" s="57"/>
      <c r="R84" s="58">
        <f>[12]Tregion!$L84</f>
        <v>43.779742812870623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39539</v>
      </c>
      <c r="B85" s="57">
        <f>[5]Tregion!$L85</f>
        <v>35.83</v>
      </c>
      <c r="C85" s="58">
        <f>[6]Tregion!$L85</f>
        <v>41.72</v>
      </c>
      <c r="D85" s="57">
        <f>[7]Tregion!$L85</f>
        <v>38.07</v>
      </c>
      <c r="E85" s="58">
        <f>[8]Tregion!$L85</f>
        <v>37.65</v>
      </c>
      <c r="F85" s="57">
        <f>[9]Tregion!$L85</f>
        <v>39.979999999999997</v>
      </c>
      <c r="G85" s="57">
        <f>[5]Tregion!$L85</f>
        <v>35.83</v>
      </c>
      <c r="H85" s="57"/>
      <c r="I85" s="58">
        <f>[11]Tregion!$L85</f>
        <v>37.69</v>
      </c>
      <c r="J85" s="57"/>
      <c r="K85" s="58"/>
      <c r="L85" s="57"/>
      <c r="M85" s="58"/>
      <c r="N85" s="57"/>
      <c r="O85" s="58"/>
      <c r="Q85" s="57"/>
      <c r="R85" s="58">
        <f>[12]Tregion!$L85</f>
        <v>41.128725752310991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39569</v>
      </c>
      <c r="B86" s="57">
        <f>[5]Tregion!$L86</f>
        <v>36.78</v>
      </c>
      <c r="C86" s="58">
        <f>[6]Tregion!$L86</f>
        <v>39.729999999999997</v>
      </c>
      <c r="D86" s="57">
        <f>[7]Tregion!$L86</f>
        <v>36.1</v>
      </c>
      <c r="E86" s="58">
        <f>[8]Tregion!$L86</f>
        <v>38.15</v>
      </c>
      <c r="F86" s="57">
        <f>[9]Tregion!$L86</f>
        <v>40.74</v>
      </c>
      <c r="G86" s="57">
        <f>[5]Tregion!$L86</f>
        <v>36.78</v>
      </c>
      <c r="H86" s="57"/>
      <c r="I86" s="58">
        <f>[11]Tregion!$L86</f>
        <v>38.19</v>
      </c>
      <c r="J86" s="57"/>
      <c r="K86" s="58"/>
      <c r="L86" s="57"/>
      <c r="M86" s="58"/>
      <c r="N86" s="57"/>
      <c r="O86" s="58"/>
      <c r="Q86" s="57"/>
      <c r="R86" s="58">
        <f>[12]Tregion!$L86</f>
        <v>41.171518590965299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39600</v>
      </c>
      <c r="B87" s="57">
        <f>[5]Tregion!$L87</f>
        <v>42.98</v>
      </c>
      <c r="C87" s="58">
        <f>[6]Tregion!$L87</f>
        <v>40.74</v>
      </c>
      <c r="D87" s="57">
        <f>[7]Tregion!$L87</f>
        <v>36.950000000000003</v>
      </c>
      <c r="E87" s="58">
        <f>[8]Tregion!$L87</f>
        <v>43.32</v>
      </c>
      <c r="F87" s="57">
        <f>[9]Tregion!$L87</f>
        <v>46.95</v>
      </c>
      <c r="G87" s="57">
        <f>[5]Tregion!$L87</f>
        <v>42.98</v>
      </c>
      <c r="H87" s="57"/>
      <c r="I87" s="58">
        <f>[11]Tregion!$L87</f>
        <v>43.37</v>
      </c>
      <c r="J87" s="57"/>
      <c r="K87" s="58"/>
      <c r="L87" s="57"/>
      <c r="M87" s="58"/>
      <c r="N87" s="57"/>
      <c r="O87" s="58"/>
      <c r="Q87" s="57"/>
      <c r="R87" s="58">
        <f>[12]Tregion!$L87</f>
        <v>41.646755606175645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39630</v>
      </c>
      <c r="B88" s="57">
        <f>[5]Tregion!$L88</f>
        <v>54.43</v>
      </c>
      <c r="C88" s="58">
        <f>[6]Tregion!$L88</f>
        <v>50.35</v>
      </c>
      <c r="D88" s="57">
        <f>[7]Tregion!$L88</f>
        <v>46.01</v>
      </c>
      <c r="E88" s="58">
        <f>[8]Tregion!$L88</f>
        <v>54.18</v>
      </c>
      <c r="F88" s="57">
        <f>[9]Tregion!$L88</f>
        <v>59.89</v>
      </c>
      <c r="G88" s="57">
        <f>[5]Tregion!$L88</f>
        <v>54.43</v>
      </c>
      <c r="H88" s="57"/>
      <c r="I88" s="58">
        <f>[11]Tregion!$L88</f>
        <v>54.25</v>
      </c>
      <c r="J88" s="57"/>
      <c r="K88" s="58"/>
      <c r="L88" s="57"/>
      <c r="M88" s="58"/>
      <c r="N88" s="57"/>
      <c r="O88" s="58"/>
      <c r="Q88" s="57"/>
      <c r="R88" s="58">
        <f>[12]Tregion!$L88</f>
        <v>42.145964417439849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39661</v>
      </c>
      <c r="B89" s="57">
        <f>[5]Tregion!$L89</f>
        <v>63.96</v>
      </c>
      <c r="C89" s="58">
        <f>[6]Tregion!$L89</f>
        <v>54.38</v>
      </c>
      <c r="D89" s="57">
        <f>[7]Tregion!$L89</f>
        <v>50.54</v>
      </c>
      <c r="E89" s="58">
        <f>[8]Tregion!$L89</f>
        <v>62.97</v>
      </c>
      <c r="F89" s="57">
        <f>[9]Tregion!$L89</f>
        <v>65.819999999999993</v>
      </c>
      <c r="G89" s="57">
        <f>[5]Tregion!$L89</f>
        <v>63.96</v>
      </c>
      <c r="H89" s="57"/>
      <c r="I89" s="58">
        <f>[11]Tregion!$L89</f>
        <v>63.04</v>
      </c>
      <c r="J89" s="57"/>
      <c r="K89" s="58"/>
      <c r="L89" s="57"/>
      <c r="M89" s="58"/>
      <c r="N89" s="57"/>
      <c r="O89" s="58"/>
      <c r="Q89" s="57"/>
      <c r="R89" s="58">
        <f>[12]Tregion!$L89</f>
        <v>42.584631014712954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39692</v>
      </c>
      <c r="B90" s="57">
        <f>[5]Tregion!$L90</f>
        <v>51.09</v>
      </c>
      <c r="C90" s="58">
        <f>[6]Tregion!$L90</f>
        <v>48.08</v>
      </c>
      <c r="D90" s="57">
        <f>[7]Tregion!$L90</f>
        <v>44.32</v>
      </c>
      <c r="E90" s="58">
        <f>[8]Tregion!$L90</f>
        <v>57.76</v>
      </c>
      <c r="F90" s="57">
        <f>[9]Tregion!$L90</f>
        <v>52.32</v>
      </c>
      <c r="G90" s="57">
        <f>[5]Tregion!$L90</f>
        <v>51.09</v>
      </c>
      <c r="H90" s="57"/>
      <c r="I90" s="58">
        <f>[11]Tregion!$L90</f>
        <v>52.38</v>
      </c>
      <c r="J90" s="57"/>
      <c r="K90" s="58"/>
      <c r="L90" s="57"/>
      <c r="M90" s="58"/>
      <c r="N90" s="57"/>
      <c r="O90" s="58"/>
      <c r="Q90" s="57"/>
      <c r="R90" s="58">
        <f>[12]Tregion!$L90</f>
        <v>42.374181261342564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39722</v>
      </c>
      <c r="B91" s="57">
        <f>[5]Tregion!$L91</f>
        <v>38.69</v>
      </c>
      <c r="C91" s="58">
        <f>[6]Tregion!$L91</f>
        <v>45.65</v>
      </c>
      <c r="D91" s="57">
        <f>[7]Tregion!$L91</f>
        <v>42.91</v>
      </c>
      <c r="E91" s="58">
        <f>[8]Tregion!$L91</f>
        <v>40.64</v>
      </c>
      <c r="F91" s="57">
        <f>[9]Tregion!$L91</f>
        <v>40.380000000000003</v>
      </c>
      <c r="G91" s="57">
        <f>[5]Tregion!$L91</f>
        <v>38.69</v>
      </c>
      <c r="H91" s="57"/>
      <c r="I91" s="58">
        <f>[11]Tregion!$L91</f>
        <v>40.43</v>
      </c>
      <c r="J91" s="57"/>
      <c r="K91" s="58"/>
      <c r="L91" s="57"/>
      <c r="M91" s="58"/>
      <c r="N91" s="57"/>
      <c r="O91" s="58"/>
      <c r="Q91" s="57"/>
      <c r="R91" s="58">
        <f>[12]Tregion!$L91</f>
        <v>42.524293506076525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39753</v>
      </c>
      <c r="B92" s="57">
        <f>[5]Tregion!$L92</f>
        <v>37.74</v>
      </c>
      <c r="C92" s="58">
        <f>[6]Tregion!$L92</f>
        <v>43.5</v>
      </c>
      <c r="D92" s="57">
        <f>[7]Tregion!$L92</f>
        <v>41.35</v>
      </c>
      <c r="E92" s="58">
        <f>[8]Tregion!$L92</f>
        <v>42.69</v>
      </c>
      <c r="F92" s="57">
        <f>[9]Tregion!$L92</f>
        <v>40.11</v>
      </c>
      <c r="G92" s="57">
        <f>[5]Tregion!$L92</f>
        <v>37.74</v>
      </c>
      <c r="H92" s="57"/>
      <c r="I92" s="58">
        <f>[11]Tregion!$L92</f>
        <v>40.15</v>
      </c>
      <c r="J92" s="57"/>
      <c r="K92" s="58"/>
      <c r="L92" s="57"/>
      <c r="M92" s="58"/>
      <c r="N92" s="57"/>
      <c r="O92" s="58"/>
      <c r="Q92" s="57"/>
      <c r="R92" s="58">
        <f>[12]Tregion!$L92</f>
        <v>43.88728244159622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39783</v>
      </c>
      <c r="B93" s="57">
        <f>[5]Tregion!$L93</f>
        <v>37.26</v>
      </c>
      <c r="C93" s="58">
        <f>[6]Tregion!$L93</f>
        <v>44.23</v>
      </c>
      <c r="D93" s="57">
        <f>[7]Tregion!$L93</f>
        <v>42.07</v>
      </c>
      <c r="E93" s="58">
        <f>[8]Tregion!$L93</f>
        <v>44.74</v>
      </c>
      <c r="F93" s="57">
        <f>[9]Tregion!$L93</f>
        <v>41.38</v>
      </c>
      <c r="G93" s="57">
        <f>[5]Tregion!$L93</f>
        <v>37.26</v>
      </c>
      <c r="H93" s="57"/>
      <c r="I93" s="58">
        <f>[11]Tregion!$L93</f>
        <v>41.42</v>
      </c>
      <c r="J93" s="57"/>
      <c r="K93" s="58"/>
      <c r="L93" s="57"/>
      <c r="M93" s="58"/>
      <c r="N93" s="57"/>
      <c r="O93" s="58"/>
      <c r="Q93" s="57"/>
      <c r="R93" s="58">
        <f>[12]Tregion!$L93</f>
        <v>45.810187481283137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39814</v>
      </c>
      <c r="B94" s="57">
        <f>[5]Tregion!$L94</f>
        <v>37.520000000000003</v>
      </c>
      <c r="C94" s="58">
        <f>[6]Tregion!$L94</f>
        <v>45.98</v>
      </c>
      <c r="D94" s="57">
        <f>[7]Tregion!$L94</f>
        <v>43.58</v>
      </c>
      <c r="E94" s="58">
        <f>[8]Tregion!$L94</f>
        <v>44.13</v>
      </c>
      <c r="F94" s="57">
        <f>[9]Tregion!$L94</f>
        <v>41.52</v>
      </c>
      <c r="G94" s="57">
        <f>[5]Tregion!$L94</f>
        <v>37.520000000000003</v>
      </c>
      <c r="H94" s="57"/>
      <c r="I94" s="58">
        <f>[11]Tregion!$L94</f>
        <v>41.58</v>
      </c>
      <c r="J94" s="57"/>
      <c r="K94" s="58"/>
      <c r="L94" s="57"/>
      <c r="M94" s="58"/>
      <c r="N94" s="57"/>
      <c r="O94" s="58"/>
      <c r="Q94" s="57"/>
      <c r="R94" s="58">
        <f>[12]Tregion!$L94</f>
        <v>46.398223512799241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39845</v>
      </c>
      <c r="B95" s="57">
        <f>[5]Tregion!$L95</f>
        <v>37.520000000000003</v>
      </c>
      <c r="C95" s="58">
        <f>[6]Tregion!$L95</f>
        <v>45.05</v>
      </c>
      <c r="D95" s="57">
        <f>[7]Tregion!$L95</f>
        <v>42.53</v>
      </c>
      <c r="E95" s="58">
        <f>[8]Tregion!$L95</f>
        <v>42.02</v>
      </c>
      <c r="F95" s="57">
        <f>[9]Tregion!$L95</f>
        <v>39.94</v>
      </c>
      <c r="G95" s="57">
        <f>[5]Tregion!$L95</f>
        <v>37.520000000000003</v>
      </c>
      <c r="H95" s="57"/>
      <c r="I95" s="58">
        <f>[11]Tregion!$L95</f>
        <v>39.99</v>
      </c>
      <c r="J95" s="57"/>
      <c r="K95" s="58"/>
      <c r="L95" s="57"/>
      <c r="M95" s="58"/>
      <c r="N95" s="57"/>
      <c r="O95" s="58"/>
      <c r="Q95" s="57"/>
      <c r="R95" s="58">
        <f>[12]Tregion!$L95</f>
        <v>45.406279583127478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39873</v>
      </c>
      <c r="B96" s="57">
        <f>[5]Tregion!$L96</f>
        <v>37.520000000000003</v>
      </c>
      <c r="C96" s="58">
        <f>[6]Tregion!$L96</f>
        <v>44.39</v>
      </c>
      <c r="D96" s="57">
        <f>[7]Tregion!$L96</f>
        <v>41.48</v>
      </c>
      <c r="E96" s="58">
        <f>[8]Tregion!$L96</f>
        <v>39.92</v>
      </c>
      <c r="F96" s="57">
        <f>[9]Tregion!$L96</f>
        <v>39.130000000000003</v>
      </c>
      <c r="G96" s="57">
        <f>[5]Tregion!$L96</f>
        <v>37.520000000000003</v>
      </c>
      <c r="H96" s="57"/>
      <c r="I96" s="58">
        <f>[11]Tregion!$L96</f>
        <v>39.19</v>
      </c>
      <c r="J96" s="57"/>
      <c r="K96" s="58"/>
      <c r="L96" s="57"/>
      <c r="M96" s="58"/>
      <c r="N96" s="57"/>
      <c r="O96" s="58"/>
      <c r="Q96" s="57"/>
      <c r="R96" s="58">
        <f>[12]Tregion!$L96</f>
        <v>43.798942716533467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39904</v>
      </c>
      <c r="B97" s="57">
        <f>[5]Tregion!$L97</f>
        <v>36.08</v>
      </c>
      <c r="C97" s="58">
        <f>[6]Tregion!$L97</f>
        <v>42.78</v>
      </c>
      <c r="D97" s="57">
        <f>[7]Tregion!$L97</f>
        <v>38.85</v>
      </c>
      <c r="E97" s="58">
        <f>[8]Tregion!$L97</f>
        <v>37.81</v>
      </c>
      <c r="F97" s="57">
        <f>[9]Tregion!$L97</f>
        <v>40.159999999999997</v>
      </c>
      <c r="G97" s="57">
        <f>[5]Tregion!$L97</f>
        <v>36.08</v>
      </c>
      <c r="H97" s="57"/>
      <c r="I97" s="58">
        <f>[11]Tregion!$L97</f>
        <v>37.86</v>
      </c>
      <c r="J97" s="57"/>
      <c r="K97" s="58"/>
      <c r="L97" s="57"/>
      <c r="M97" s="58"/>
      <c r="N97" s="57"/>
      <c r="O97" s="58"/>
      <c r="Q97" s="57"/>
      <c r="R97" s="58">
        <f>[12]Tregion!$L97</f>
        <v>41.530747957192432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39934</v>
      </c>
      <c r="B98" s="57">
        <f>[5]Tregion!$L98</f>
        <v>37.04</v>
      </c>
      <c r="C98" s="58">
        <f>[6]Tregion!$L98</f>
        <v>40.909999999999997</v>
      </c>
      <c r="D98" s="57">
        <f>[7]Tregion!$L98</f>
        <v>37</v>
      </c>
      <c r="E98" s="58">
        <f>[8]Tregion!$L98</f>
        <v>38.31</v>
      </c>
      <c r="F98" s="57">
        <f>[9]Tregion!$L98</f>
        <v>40.92</v>
      </c>
      <c r="G98" s="57">
        <f>[5]Tregion!$L98</f>
        <v>37.04</v>
      </c>
      <c r="H98" s="57"/>
      <c r="I98" s="58">
        <f>[11]Tregion!$L98</f>
        <v>38.36</v>
      </c>
      <c r="J98" s="57"/>
      <c r="K98" s="58"/>
      <c r="L98" s="57"/>
      <c r="M98" s="58"/>
      <c r="N98" s="57"/>
      <c r="O98" s="58"/>
      <c r="Q98" s="57"/>
      <c r="R98" s="58">
        <f>[12]Tregion!$L98</f>
        <v>41.595492906254002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39965</v>
      </c>
      <c r="B99" s="57">
        <f>[5]Tregion!$L99</f>
        <v>43.28</v>
      </c>
      <c r="C99" s="58">
        <f>[6]Tregion!$L99</f>
        <v>41.86</v>
      </c>
      <c r="D99" s="57">
        <f>[7]Tregion!$L99</f>
        <v>37.799999999999997</v>
      </c>
      <c r="E99" s="58">
        <f>[8]Tregion!$L99</f>
        <v>43.51</v>
      </c>
      <c r="F99" s="57">
        <f>[9]Tregion!$L99</f>
        <v>47.15</v>
      </c>
      <c r="G99" s="57">
        <f>[5]Tregion!$L99</f>
        <v>43.28</v>
      </c>
      <c r="H99" s="57"/>
      <c r="I99" s="58">
        <f>[11]Tregion!$L99</f>
        <v>43.56</v>
      </c>
      <c r="J99" s="57"/>
      <c r="K99" s="58"/>
      <c r="L99" s="57"/>
      <c r="M99" s="58"/>
      <c r="N99" s="57"/>
      <c r="O99" s="58"/>
      <c r="Q99" s="57"/>
      <c r="R99" s="58">
        <f>[12]Tregion!$L99</f>
        <v>42.094698881957235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39995</v>
      </c>
      <c r="B100" s="57">
        <f>[5]Tregion!$L100</f>
        <v>54.81</v>
      </c>
      <c r="C100" s="58">
        <f>[6]Tregion!$L100</f>
        <v>50.87</v>
      </c>
      <c r="D100" s="57">
        <f>[7]Tregion!$L100</f>
        <v>46.23</v>
      </c>
      <c r="E100" s="58">
        <f>[8]Tregion!$L100</f>
        <v>54.42</v>
      </c>
      <c r="F100" s="57">
        <f>[9]Tregion!$L100</f>
        <v>60.15</v>
      </c>
      <c r="G100" s="57">
        <f>[5]Tregion!$L100</f>
        <v>54.81</v>
      </c>
      <c r="H100" s="57"/>
      <c r="I100" s="58">
        <f>[11]Tregion!$L100</f>
        <v>54.49</v>
      </c>
      <c r="J100" s="57"/>
      <c r="K100" s="58"/>
      <c r="L100" s="57"/>
      <c r="M100" s="58"/>
      <c r="N100" s="57"/>
      <c r="O100" s="58"/>
      <c r="Q100" s="57"/>
      <c r="R100" s="58">
        <f>[12]Tregion!$L100</f>
        <v>42.618217803832209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40026</v>
      </c>
      <c r="B101" s="57">
        <f>[5]Tregion!$L101</f>
        <v>64.41</v>
      </c>
      <c r="C101" s="58">
        <f>[6]Tregion!$L101</f>
        <v>54.64</v>
      </c>
      <c r="D101" s="57">
        <f>[7]Tregion!$L101</f>
        <v>50.45</v>
      </c>
      <c r="E101" s="58">
        <f>[8]Tregion!$L101</f>
        <v>63.24</v>
      </c>
      <c r="F101" s="57">
        <f>[9]Tregion!$L101</f>
        <v>66.11</v>
      </c>
      <c r="G101" s="57">
        <f>[5]Tregion!$L101</f>
        <v>64.41</v>
      </c>
      <c r="H101" s="57"/>
      <c r="I101" s="58">
        <f>[11]Tregion!$L101</f>
        <v>63.32</v>
      </c>
      <c r="J101" s="57"/>
      <c r="K101" s="58"/>
      <c r="L101" s="57"/>
      <c r="M101" s="58"/>
      <c r="N101" s="57"/>
      <c r="O101" s="58"/>
      <c r="Q101" s="57"/>
      <c r="R101" s="58">
        <f>[12]Tregion!$L101</f>
        <v>43.082917277225306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40057</v>
      </c>
      <c r="B102" s="57">
        <f>[5]Tregion!$L102</f>
        <v>51.45</v>
      </c>
      <c r="C102" s="58">
        <f>[6]Tregion!$L102</f>
        <v>48.74</v>
      </c>
      <c r="D102" s="57">
        <f>[7]Tregion!$L102</f>
        <v>44.66</v>
      </c>
      <c r="E102" s="58">
        <f>[8]Tregion!$L102</f>
        <v>58.01</v>
      </c>
      <c r="F102" s="57">
        <f>[9]Tregion!$L102</f>
        <v>52.55</v>
      </c>
      <c r="G102" s="57">
        <f>[5]Tregion!$L102</f>
        <v>51.45</v>
      </c>
      <c r="H102" s="57"/>
      <c r="I102" s="58">
        <f>[11]Tregion!$L102</f>
        <v>52.61</v>
      </c>
      <c r="J102" s="57"/>
      <c r="K102" s="58"/>
      <c r="L102" s="57"/>
      <c r="M102" s="58"/>
      <c r="N102" s="57"/>
      <c r="O102" s="58"/>
      <c r="Q102" s="57"/>
      <c r="R102" s="58">
        <f>[12]Tregion!$L102</f>
        <v>42.897377900534835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40087</v>
      </c>
      <c r="B103" s="57">
        <f>[5]Tregion!$L103</f>
        <v>38.96</v>
      </c>
      <c r="C103" s="58">
        <f>[6]Tregion!$L103</f>
        <v>46.46</v>
      </c>
      <c r="D103" s="57">
        <f>[7]Tregion!$L103</f>
        <v>43.35</v>
      </c>
      <c r="E103" s="58">
        <f>[8]Tregion!$L103</f>
        <v>40.82</v>
      </c>
      <c r="F103" s="57">
        <f>[9]Tregion!$L103</f>
        <v>40.56</v>
      </c>
      <c r="G103" s="57">
        <f>[5]Tregion!$L103</f>
        <v>38.96</v>
      </c>
      <c r="H103" s="57"/>
      <c r="I103" s="58">
        <f>[11]Tregion!$L103</f>
        <v>40.61</v>
      </c>
      <c r="J103" s="57"/>
      <c r="K103" s="58"/>
      <c r="L103" s="57"/>
      <c r="M103" s="58"/>
      <c r="N103" s="57"/>
      <c r="O103" s="58"/>
      <c r="Q103" s="57"/>
      <c r="R103" s="58">
        <f>[12]Tregion!$L103</f>
        <v>43.073288606418018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40118</v>
      </c>
      <c r="B104" s="57">
        <f>[5]Tregion!$L104</f>
        <v>38</v>
      </c>
      <c r="C104" s="58">
        <f>[6]Tregion!$L104</f>
        <v>44.46</v>
      </c>
      <c r="D104" s="57">
        <f>[7]Tregion!$L104</f>
        <v>41.9</v>
      </c>
      <c r="E104" s="58">
        <f>[8]Tregion!$L104</f>
        <v>42.88</v>
      </c>
      <c r="F104" s="57">
        <f>[9]Tregion!$L104</f>
        <v>40.28</v>
      </c>
      <c r="G104" s="57">
        <f>[5]Tregion!$L104</f>
        <v>38</v>
      </c>
      <c r="H104" s="57"/>
      <c r="I104" s="58">
        <f>[11]Tregion!$L104</f>
        <v>40.33</v>
      </c>
      <c r="J104" s="57"/>
      <c r="K104" s="58"/>
      <c r="L104" s="57"/>
      <c r="M104" s="58"/>
      <c r="N104" s="57"/>
      <c r="O104" s="58"/>
      <c r="Q104" s="57"/>
      <c r="R104" s="58">
        <f>[12]Tregion!$L104</f>
        <v>45.458772196298369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40148</v>
      </c>
      <c r="B105" s="57">
        <f>[5]Tregion!$L105</f>
        <v>37.520000000000003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44.94</v>
      </c>
      <c r="F105" s="57">
        <f>[9]Tregion!$L105</f>
        <v>41.56</v>
      </c>
      <c r="G105" s="57">
        <f>[5]Tregion!$L105</f>
        <v>37.520000000000003</v>
      </c>
      <c r="H105" s="57"/>
      <c r="I105" s="58">
        <f>[11]Tregion!$L105</f>
        <v>41.61</v>
      </c>
      <c r="J105" s="57"/>
      <c r="K105" s="58"/>
      <c r="L105" s="57"/>
      <c r="M105" s="58"/>
      <c r="N105" s="57"/>
      <c r="O105" s="58"/>
      <c r="Q105" s="57"/>
      <c r="R105" s="58">
        <f>[12]Tregion!$L105</f>
        <v>47.411560563641046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40179</v>
      </c>
      <c r="B106" s="57">
        <f>[5]Tregion!$L106</f>
        <v>37.78</v>
      </c>
      <c r="C106" s="58">
        <f>[6]Tregion!$L106</f>
        <v>46.82</v>
      </c>
      <c r="D106" s="57">
        <f>[7]Tregion!$L106</f>
        <v>44</v>
      </c>
      <c r="E106" s="58">
        <f>[8]Tregion!$L106</f>
        <v>44.33</v>
      </c>
      <c r="F106" s="57">
        <f>[9]Tregion!$L106</f>
        <v>41.7</v>
      </c>
      <c r="G106" s="57">
        <f>[5]Tregion!$L106</f>
        <v>37.78</v>
      </c>
      <c r="H106" s="57"/>
      <c r="I106" s="58">
        <f>[11]Tregion!$L106</f>
        <v>41.77</v>
      </c>
      <c r="J106" s="57"/>
      <c r="K106" s="58"/>
      <c r="L106" s="57"/>
      <c r="M106" s="58"/>
      <c r="N106" s="57"/>
      <c r="O106" s="58"/>
      <c r="Q106" s="57"/>
      <c r="R106" s="58">
        <f>[12]Tregion!$L106</f>
        <v>48.038671910814422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40210</v>
      </c>
      <c r="B107" s="57">
        <f>[5]Tregion!$L107</f>
        <v>37.78</v>
      </c>
      <c r="C107" s="58">
        <f>[6]Tregion!$L107</f>
        <v>45.95</v>
      </c>
      <c r="D107" s="57">
        <f>[7]Tregion!$L107</f>
        <v>43.02</v>
      </c>
      <c r="E107" s="58">
        <f>[8]Tregion!$L107</f>
        <v>42.21</v>
      </c>
      <c r="F107" s="57">
        <f>[9]Tregion!$L107</f>
        <v>40.11</v>
      </c>
      <c r="G107" s="57">
        <f>[5]Tregion!$L107</f>
        <v>37.78</v>
      </c>
      <c r="H107" s="57"/>
      <c r="I107" s="58">
        <f>[11]Tregion!$L107</f>
        <v>40.17</v>
      </c>
      <c r="J107" s="57"/>
      <c r="K107" s="58"/>
      <c r="L107" s="57"/>
      <c r="M107" s="58"/>
      <c r="N107" s="57"/>
      <c r="O107" s="58"/>
      <c r="Q107" s="57"/>
      <c r="R107" s="58">
        <f>[12]Tregion!$L107</f>
        <v>47.047440160875219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40238</v>
      </c>
      <c r="B108" s="57">
        <f>[5]Tregion!$L108</f>
        <v>37.78</v>
      </c>
      <c r="C108" s="58">
        <f>[6]Tregion!$L108</f>
        <v>45.33</v>
      </c>
      <c r="D108" s="57">
        <f>[7]Tregion!$L108</f>
        <v>42.05</v>
      </c>
      <c r="E108" s="58">
        <f>[8]Tregion!$L108</f>
        <v>40.090000000000003</v>
      </c>
      <c r="F108" s="57">
        <f>[9]Tregion!$L108</f>
        <v>39.31</v>
      </c>
      <c r="G108" s="57">
        <f>[5]Tregion!$L108</f>
        <v>37.78</v>
      </c>
      <c r="H108" s="57"/>
      <c r="I108" s="58">
        <f>[11]Tregion!$L108</f>
        <v>39.36</v>
      </c>
      <c r="J108" s="57"/>
      <c r="K108" s="58"/>
      <c r="L108" s="57"/>
      <c r="M108" s="58"/>
      <c r="N108" s="57"/>
      <c r="O108" s="58"/>
      <c r="Q108" s="57"/>
      <c r="R108" s="58">
        <f>[12]Tregion!$L108</f>
        <v>45.43674389143812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40269</v>
      </c>
      <c r="B109" s="57">
        <f>[5]Tregion!$L109</f>
        <v>36.33</v>
      </c>
      <c r="C109" s="58">
        <f>[6]Tregion!$L109</f>
        <v>43.83</v>
      </c>
      <c r="D109" s="57">
        <f>[7]Tregion!$L109</f>
        <v>39.6</v>
      </c>
      <c r="E109" s="58">
        <f>[8]Tregion!$L109</f>
        <v>37.979999999999997</v>
      </c>
      <c r="F109" s="57">
        <f>[9]Tregion!$L109</f>
        <v>40.33</v>
      </c>
      <c r="G109" s="57">
        <f>[5]Tregion!$L109</f>
        <v>36.33</v>
      </c>
      <c r="H109" s="57"/>
      <c r="I109" s="58">
        <f>[11]Tregion!$L109</f>
        <v>38.03</v>
      </c>
      <c r="J109" s="57"/>
      <c r="K109" s="58"/>
      <c r="L109" s="57"/>
      <c r="M109" s="58"/>
      <c r="N109" s="57"/>
      <c r="O109" s="58"/>
      <c r="Q109" s="57"/>
      <c r="R109" s="58">
        <f>[12]Tregion!$L109</f>
        <v>41.891604098377861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40299</v>
      </c>
      <c r="B110" s="57">
        <f>[5]Tregion!$L110</f>
        <v>37.299999999999997</v>
      </c>
      <c r="C110" s="58">
        <f>[6]Tregion!$L110</f>
        <v>42.08</v>
      </c>
      <c r="D110" s="57">
        <f>[7]Tregion!$L110</f>
        <v>37.89</v>
      </c>
      <c r="E110" s="58">
        <f>[8]Tregion!$L110</f>
        <v>38.479999999999997</v>
      </c>
      <c r="F110" s="57">
        <f>[9]Tregion!$L110</f>
        <v>41.1</v>
      </c>
      <c r="G110" s="57">
        <f>[5]Tregion!$L110</f>
        <v>37.299999999999997</v>
      </c>
      <c r="H110" s="57"/>
      <c r="I110" s="58">
        <f>[11]Tregion!$L110</f>
        <v>38.54</v>
      </c>
      <c r="J110" s="57"/>
      <c r="K110" s="58"/>
      <c r="L110" s="57"/>
      <c r="M110" s="58"/>
      <c r="N110" s="57"/>
      <c r="O110" s="58"/>
      <c r="Q110" s="57"/>
      <c r="R110" s="58">
        <f>[12]Tregion!$L110</f>
        <v>41.961318601464939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40330</v>
      </c>
      <c r="B111" s="57">
        <f>[5]Tregion!$L111</f>
        <v>43.59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43.7</v>
      </c>
      <c r="F111" s="57">
        <f>[9]Tregion!$L111</f>
        <v>47.36</v>
      </c>
      <c r="G111" s="57">
        <f>[5]Tregion!$L111</f>
        <v>43.59</v>
      </c>
      <c r="H111" s="57"/>
      <c r="I111" s="58">
        <f>[11]Tregion!$L111</f>
        <v>43.76</v>
      </c>
      <c r="J111" s="57"/>
      <c r="K111" s="58"/>
      <c r="L111" s="57"/>
      <c r="M111" s="58"/>
      <c r="N111" s="57"/>
      <c r="O111" s="58"/>
      <c r="Q111" s="57"/>
      <c r="R111" s="58">
        <f>[12]Tregion!$L111</f>
        <v>42.468142805855891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40360</v>
      </c>
      <c r="B112" s="57">
        <f>[5]Tregion!$L112</f>
        <v>55.19</v>
      </c>
      <c r="C112" s="58">
        <f>[6]Tregion!$L112</f>
        <v>51.41</v>
      </c>
      <c r="D112" s="57">
        <f>[7]Tregion!$L112</f>
        <v>46.48</v>
      </c>
      <c r="E112" s="58">
        <f>[8]Tregion!$L112</f>
        <v>54.66</v>
      </c>
      <c r="F112" s="57">
        <f>[9]Tregion!$L112</f>
        <v>60.41</v>
      </c>
      <c r="G112" s="57">
        <f>[5]Tregion!$L112</f>
        <v>55.19</v>
      </c>
      <c r="H112" s="57"/>
      <c r="I112" s="58">
        <f>[11]Tregion!$L112</f>
        <v>54.74</v>
      </c>
      <c r="J112" s="57"/>
      <c r="K112" s="58"/>
      <c r="L112" s="57"/>
      <c r="M112" s="58"/>
      <c r="N112" s="57"/>
      <c r="O112" s="58"/>
      <c r="Q112" s="57"/>
      <c r="R112" s="58">
        <f>[12]Tregion!$L112</f>
        <v>42.99937757002926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40391</v>
      </c>
      <c r="B113" s="57">
        <f>[5]Tregion!$L113</f>
        <v>64.86</v>
      </c>
      <c r="C113" s="58">
        <f>[6]Tregion!$L113</f>
        <v>54.95</v>
      </c>
      <c r="D113" s="57">
        <f>[7]Tregion!$L113</f>
        <v>50.41</v>
      </c>
      <c r="E113" s="58">
        <f>[8]Tregion!$L113</f>
        <v>63.52</v>
      </c>
      <c r="F113" s="57">
        <f>[9]Tregion!$L113</f>
        <v>66.39</v>
      </c>
      <c r="G113" s="57">
        <f>[5]Tregion!$L113</f>
        <v>64.86</v>
      </c>
      <c r="H113" s="57"/>
      <c r="I113" s="58">
        <f>[11]Tregion!$L113</f>
        <v>63.61</v>
      </c>
      <c r="J113" s="57"/>
      <c r="K113" s="58"/>
      <c r="L113" s="57"/>
      <c r="M113" s="58"/>
      <c r="N113" s="57"/>
      <c r="O113" s="58"/>
      <c r="Q113" s="57"/>
      <c r="R113" s="58">
        <f>[12]Tregion!$L113</f>
        <v>43.471719014940369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40422</v>
      </c>
      <c r="B114" s="57">
        <f>[5]Tregion!$L114</f>
        <v>51.81</v>
      </c>
      <c r="C114" s="58">
        <f>[6]Tregion!$L114</f>
        <v>49.42</v>
      </c>
      <c r="D114" s="57">
        <f>[7]Tregion!$L114</f>
        <v>45.02</v>
      </c>
      <c r="E114" s="58">
        <f>[8]Tregion!$L114</f>
        <v>58.26</v>
      </c>
      <c r="F114" s="57">
        <f>[9]Tregion!$L114</f>
        <v>52.78</v>
      </c>
      <c r="G114" s="57">
        <f>[5]Tregion!$L114</f>
        <v>51.81</v>
      </c>
      <c r="H114" s="57"/>
      <c r="I114" s="58">
        <f>[11]Tregion!$L114</f>
        <v>52.85</v>
      </c>
      <c r="J114" s="57"/>
      <c r="K114" s="58"/>
      <c r="L114" s="57"/>
      <c r="M114" s="58"/>
      <c r="N114" s="57"/>
      <c r="O114" s="58"/>
      <c r="Q114" s="57"/>
      <c r="R114" s="58">
        <f>[12]Tregion!$L114</f>
        <v>43.289998617666079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40452</v>
      </c>
      <c r="B115" s="57">
        <f>[5]Tregion!$L115</f>
        <v>39.24</v>
      </c>
      <c r="C115" s="58">
        <f>[6]Tregion!$L115</f>
        <v>47.28</v>
      </c>
      <c r="D115" s="57">
        <f>[7]Tregion!$L115</f>
        <v>43.79</v>
      </c>
      <c r="E115" s="58">
        <f>[8]Tregion!$L115</f>
        <v>41</v>
      </c>
      <c r="F115" s="57">
        <f>[9]Tregion!$L115</f>
        <v>40.74</v>
      </c>
      <c r="G115" s="57">
        <f>[5]Tregion!$L115</f>
        <v>39.24</v>
      </c>
      <c r="H115" s="57"/>
      <c r="I115" s="58">
        <f>[11]Tregion!$L115</f>
        <v>40.79</v>
      </c>
      <c r="J115" s="57"/>
      <c r="K115" s="58"/>
      <c r="L115" s="57"/>
      <c r="M115" s="58"/>
      <c r="N115" s="57"/>
      <c r="O115" s="58"/>
      <c r="Q115" s="57"/>
      <c r="R115" s="58">
        <f>[12]Tregion!$L115</f>
        <v>43.471752785569755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40483</v>
      </c>
      <c r="B116" s="57">
        <f>[5]Tregion!$L116</f>
        <v>38.270000000000003</v>
      </c>
      <c r="C116" s="58">
        <f>[6]Tregion!$L116</f>
        <v>45.4</v>
      </c>
      <c r="D116" s="57">
        <f>[7]Tregion!$L116</f>
        <v>42.45</v>
      </c>
      <c r="E116" s="58">
        <f>[8]Tregion!$L116</f>
        <v>43.07</v>
      </c>
      <c r="F116" s="57">
        <f>[9]Tregion!$L116</f>
        <v>40.46</v>
      </c>
      <c r="G116" s="57">
        <f>[5]Tregion!$L116</f>
        <v>38.270000000000003</v>
      </c>
      <c r="H116" s="57"/>
      <c r="I116" s="58">
        <f>[11]Tregion!$L116</f>
        <v>40.51</v>
      </c>
      <c r="J116" s="57"/>
      <c r="K116" s="58"/>
      <c r="L116" s="57"/>
      <c r="M116" s="58"/>
      <c r="N116" s="57"/>
      <c r="O116" s="58"/>
      <c r="Q116" s="57"/>
      <c r="R116" s="58">
        <f>[12]Tregion!$L116</f>
        <v>45.500680821086881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40513</v>
      </c>
      <c r="B117" s="57">
        <f>[5]Tregion!$L117</f>
        <v>37.79</v>
      </c>
      <c r="C117" s="58">
        <f>[6]Tregion!$L117</f>
        <v>46.04</v>
      </c>
      <c r="D117" s="57">
        <f>[7]Tregion!$L117</f>
        <v>43.07</v>
      </c>
      <c r="E117" s="58">
        <f>[8]Tregion!$L117</f>
        <v>45.13</v>
      </c>
      <c r="F117" s="57">
        <f>[9]Tregion!$L117</f>
        <v>41.74</v>
      </c>
      <c r="G117" s="57">
        <f>[5]Tregion!$L117</f>
        <v>37.79</v>
      </c>
      <c r="H117" s="57"/>
      <c r="I117" s="58">
        <f>[11]Tregion!$L117</f>
        <v>41.8</v>
      </c>
      <c r="J117" s="57"/>
      <c r="K117" s="58"/>
      <c r="L117" s="57"/>
      <c r="M117" s="58"/>
      <c r="N117" s="57"/>
      <c r="O117" s="58"/>
      <c r="Q117" s="57"/>
      <c r="R117" s="58">
        <f>[12]Tregion!$L117</f>
        <v>47.470743290407952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40544</v>
      </c>
      <c r="B118" s="57">
        <f>[5]Tregion!$L118</f>
        <v>38.049999999999997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44.54</v>
      </c>
      <c r="F118" s="57">
        <f>[9]Tregion!$L118</f>
        <v>41.9</v>
      </c>
      <c r="G118" s="57">
        <f>[5]Tregion!$L118</f>
        <v>38.049999999999997</v>
      </c>
      <c r="H118" s="57"/>
      <c r="I118" s="58">
        <f>[11]Tregion!$L118</f>
        <v>41.97</v>
      </c>
      <c r="J118" s="57"/>
      <c r="K118" s="58"/>
      <c r="L118" s="57"/>
      <c r="M118" s="58"/>
      <c r="N118" s="57"/>
      <c r="O118" s="58"/>
      <c r="Q118" s="57"/>
      <c r="R118" s="58">
        <f>[12]Tregion!$L118</f>
        <v>40.523756372341197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40575</v>
      </c>
      <c r="B119" s="57">
        <f>[5]Tregion!$L119</f>
        <v>38.049999999999997</v>
      </c>
      <c r="C119" s="58">
        <f>[6]Tregion!$L119</f>
        <v>46.85</v>
      </c>
      <c r="D119" s="57">
        <f>[7]Tregion!$L119</f>
        <v>43.52</v>
      </c>
      <c r="E119" s="58">
        <f>[8]Tregion!$L119</f>
        <v>42.41</v>
      </c>
      <c r="F119" s="57">
        <f>[9]Tregion!$L119</f>
        <v>40.299999999999997</v>
      </c>
      <c r="G119" s="57">
        <f>[5]Tregion!$L119</f>
        <v>38.049999999999997</v>
      </c>
      <c r="H119" s="57"/>
      <c r="I119" s="58">
        <f>[11]Tregion!$L119</f>
        <v>40.369999999999997</v>
      </c>
      <c r="J119" s="57"/>
      <c r="K119" s="58"/>
      <c r="L119" s="57"/>
      <c r="M119" s="58"/>
      <c r="N119" s="57"/>
      <c r="O119" s="58"/>
      <c r="Q119" s="57"/>
      <c r="R119" s="58">
        <f>[12]Tregion!$L119</f>
        <v>39.657402208372972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40603</v>
      </c>
      <c r="B120" s="57">
        <f>[5]Tregion!$L120</f>
        <v>38.049999999999997</v>
      </c>
      <c r="C120" s="58">
        <f>[6]Tregion!$L120</f>
        <v>46.27</v>
      </c>
      <c r="D120" s="57">
        <f>[7]Tregion!$L120</f>
        <v>42.61</v>
      </c>
      <c r="E120" s="58">
        <f>[8]Tregion!$L120</f>
        <v>40.28</v>
      </c>
      <c r="F120" s="57">
        <f>[9]Tregion!$L120</f>
        <v>39.49</v>
      </c>
      <c r="G120" s="57">
        <f>[5]Tregion!$L120</f>
        <v>38.049999999999997</v>
      </c>
      <c r="H120" s="57"/>
      <c r="I120" s="58">
        <f>[11]Tregion!$L120</f>
        <v>39.549999999999997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38.253569848882535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40634</v>
      </c>
      <c r="B121" s="57">
        <f>[5]Tregion!$L121</f>
        <v>36.590000000000003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38.15</v>
      </c>
      <c r="F121" s="57">
        <f>[9]Tregion!$L121</f>
        <v>40.520000000000003</v>
      </c>
      <c r="G121" s="57">
        <f>[5]Tregion!$L121</f>
        <v>36.590000000000003</v>
      </c>
      <c r="H121" s="57"/>
      <c r="I121" s="58">
        <f>[11]Tregion!$L121</f>
        <v>38.21</v>
      </c>
      <c r="J121" s="57"/>
      <c r="K121" s="58"/>
      <c r="L121" s="57"/>
      <c r="M121" s="58"/>
      <c r="N121" s="57"/>
      <c r="O121" s="58"/>
      <c r="Q121" s="57"/>
      <c r="R121" s="58">
        <f>[12]Tregion!$L121</f>
        <v>36.272550644403694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40664</v>
      </c>
      <c r="B122" s="57">
        <f>[5]Tregion!$L122</f>
        <v>37.56</v>
      </c>
      <c r="C122" s="58">
        <f>[6]Tregion!$L122</f>
        <v>43.22</v>
      </c>
      <c r="D122" s="57">
        <f>[7]Tregion!$L122</f>
        <v>38.74</v>
      </c>
      <c r="E122" s="58">
        <f>[8]Tregion!$L122</f>
        <v>38.65</v>
      </c>
      <c r="F122" s="57">
        <f>[9]Tregion!$L122</f>
        <v>41.28</v>
      </c>
      <c r="G122" s="57">
        <f>[5]Tregion!$L122</f>
        <v>37.56</v>
      </c>
      <c r="H122" s="57"/>
      <c r="I122" s="58">
        <f>[11]Tregion!$L122</f>
        <v>38.71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36.329098252123778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40695</v>
      </c>
      <c r="B123" s="57">
        <f>[5]Tregion!$L123</f>
        <v>43.89</v>
      </c>
      <c r="C123" s="58">
        <f>[6]Tregion!$L123</f>
        <v>44.06</v>
      </c>
      <c r="D123" s="57">
        <f>[7]Tregion!$L123</f>
        <v>39.43</v>
      </c>
      <c r="E123" s="58">
        <f>[8]Tregion!$L123</f>
        <v>43.88</v>
      </c>
      <c r="F123" s="57">
        <f>[9]Tregion!$L123</f>
        <v>47.56</v>
      </c>
      <c r="G123" s="57">
        <f>[5]Tregion!$L123</f>
        <v>43.89</v>
      </c>
      <c r="H123" s="57"/>
      <c r="I123" s="58">
        <f>[11]Tregion!$L123</f>
        <v>43.95</v>
      </c>
      <c r="J123" s="57"/>
      <c r="K123" s="58"/>
      <c r="L123" s="57"/>
      <c r="M123" s="58"/>
      <c r="N123" s="57"/>
      <c r="O123" s="58"/>
      <c r="Q123" s="57"/>
      <c r="R123" s="58">
        <f>[12]Tregion!$L123</f>
        <v>36.765099887691441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40725</v>
      </c>
      <c r="B124" s="57">
        <f>[5]Tregion!$L124</f>
        <v>55.58</v>
      </c>
      <c r="C124" s="58">
        <f>[6]Tregion!$L124</f>
        <v>51.97</v>
      </c>
      <c r="D124" s="57">
        <f>[7]Tregion!$L124</f>
        <v>46.74</v>
      </c>
      <c r="E124" s="58">
        <f>[8]Tregion!$L124</f>
        <v>54.89</v>
      </c>
      <c r="F124" s="57">
        <f>[9]Tregion!$L124</f>
        <v>60.67</v>
      </c>
      <c r="G124" s="57">
        <f>[5]Tregion!$L124</f>
        <v>55.58</v>
      </c>
      <c r="H124" s="57"/>
      <c r="I124" s="58">
        <f>[11]Tregion!$L124</f>
        <v>54.98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37.222336213571893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40756</v>
      </c>
      <c r="B125" s="57">
        <f>[5]Tregion!$L125</f>
        <v>65.319999999999993</v>
      </c>
      <c r="C125" s="58">
        <f>[6]Tregion!$L125</f>
        <v>55.28</v>
      </c>
      <c r="D125" s="57">
        <f>[7]Tregion!$L125</f>
        <v>50.4</v>
      </c>
      <c r="E125" s="58">
        <f>[8]Tregion!$L125</f>
        <v>63.78</v>
      </c>
      <c r="F125" s="57">
        <f>[9]Tregion!$L125</f>
        <v>66.67</v>
      </c>
      <c r="G125" s="57">
        <f>[5]Tregion!$L125</f>
        <v>65.319999999999993</v>
      </c>
      <c r="H125" s="57"/>
      <c r="I125" s="58">
        <f>[11]Tregion!$L125</f>
        <v>63.88</v>
      </c>
      <c r="J125" s="57"/>
      <c r="K125" s="58"/>
      <c r="L125" s="57"/>
      <c r="M125" s="58"/>
      <c r="N125" s="57"/>
      <c r="O125" s="58"/>
      <c r="Q125" s="57"/>
      <c r="R125" s="58">
        <f>[12]Tregion!$L125</f>
        <v>37.62820020620822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40787</v>
      </c>
      <c r="B126" s="57">
        <f>[5]Tregion!$L126</f>
        <v>52.17</v>
      </c>
      <c r="C126" s="58">
        <f>[6]Tregion!$L126</f>
        <v>50.1</v>
      </c>
      <c r="D126" s="57">
        <f>[7]Tregion!$L126</f>
        <v>45.38</v>
      </c>
      <c r="E126" s="58">
        <f>[8]Tregion!$L126</f>
        <v>58.5</v>
      </c>
      <c r="F126" s="57">
        <f>[9]Tregion!$L126</f>
        <v>52.99</v>
      </c>
      <c r="G126" s="57">
        <f>[5]Tregion!$L126</f>
        <v>52.17</v>
      </c>
      <c r="H126" s="57"/>
      <c r="I126" s="58">
        <f>[11]Tregion!$L126</f>
        <v>53.07</v>
      </c>
      <c r="J126" s="57"/>
      <c r="K126" s="58"/>
      <c r="L126" s="57"/>
      <c r="M126" s="58"/>
      <c r="N126" s="57"/>
      <c r="O126" s="58"/>
      <c r="Q126" s="57"/>
      <c r="R126" s="58">
        <f>[12]Tregion!$L126</f>
        <v>37.466151922260309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40817</v>
      </c>
      <c r="B127" s="57">
        <f>[5]Tregion!$L127</f>
        <v>39.51</v>
      </c>
      <c r="C127" s="58">
        <f>[6]Tregion!$L127</f>
        <v>48.1</v>
      </c>
      <c r="D127" s="57">
        <f>[7]Tregion!$L127</f>
        <v>44.24</v>
      </c>
      <c r="E127" s="58">
        <f>[8]Tregion!$L127</f>
        <v>41.16</v>
      </c>
      <c r="F127" s="57">
        <f>[9]Tregion!$L127</f>
        <v>40.9</v>
      </c>
      <c r="G127" s="57">
        <f>[5]Tregion!$L127</f>
        <v>39.51</v>
      </c>
      <c r="H127" s="57"/>
      <c r="I127" s="58">
        <f>[11]Tregion!$L127</f>
        <v>40.96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37.619790618934339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40848</v>
      </c>
      <c r="B128" s="57">
        <f>[5]Tregion!$L128</f>
        <v>38.54</v>
      </c>
      <c r="C128" s="58">
        <f>[6]Tregion!$L128</f>
        <v>46.34</v>
      </c>
      <c r="D128" s="57">
        <f>[7]Tregion!$L128</f>
        <v>42.99</v>
      </c>
      <c r="E128" s="58">
        <f>[8]Tregion!$L128</f>
        <v>43.23</v>
      </c>
      <c r="F128" s="57">
        <f>[9]Tregion!$L128</f>
        <v>40.61</v>
      </c>
      <c r="G128" s="57">
        <f>[5]Tregion!$L128</f>
        <v>38.54</v>
      </c>
      <c r="H128" s="57"/>
      <c r="I128" s="58">
        <f>[11]Tregion!$L128</f>
        <v>40.67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39.703248745296925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40878</v>
      </c>
      <c r="B129" s="57">
        <f>[5]Tregion!$L129</f>
        <v>38.049999999999997</v>
      </c>
      <c r="C129" s="58">
        <f>[6]Tregion!$L129</f>
        <v>46.94</v>
      </c>
      <c r="D129" s="57">
        <f>[7]Tregion!$L129</f>
        <v>43.57</v>
      </c>
      <c r="E129" s="58">
        <f>[8]Tregion!$L129</f>
        <v>45.3</v>
      </c>
      <c r="F129" s="57">
        <f>[9]Tregion!$L129</f>
        <v>41.9</v>
      </c>
      <c r="G129" s="57">
        <f>[5]Tregion!$L129</f>
        <v>38.049999999999997</v>
      </c>
      <c r="H129" s="57"/>
      <c r="I129" s="58">
        <f>[11]Tregion!$L129</f>
        <v>41.96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41.40879507991265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40909</v>
      </c>
      <c r="B130" s="57">
        <f>[5]Tregion!$L130</f>
        <v>38.31</v>
      </c>
      <c r="C130" s="58">
        <f>[6]Tregion!$L130</f>
        <v>48.51</v>
      </c>
      <c r="D130" s="57">
        <f>[7]Tregion!$L130</f>
        <v>44.87</v>
      </c>
      <c r="E130" s="58">
        <f>[8]Tregion!$L130</f>
        <v>44.68</v>
      </c>
      <c r="F130" s="57">
        <f>[9]Tregion!$L130</f>
        <v>42.04</v>
      </c>
      <c r="G130" s="57">
        <f>[5]Tregion!$L130</f>
        <v>38.31</v>
      </c>
      <c r="H130" s="57"/>
      <c r="I130" s="58">
        <f>[11]Tregion!$L130</f>
        <v>42.12</v>
      </c>
      <c r="J130" s="57"/>
      <c r="K130" s="58"/>
      <c r="L130" s="57"/>
      <c r="M130" s="58"/>
      <c r="N130" s="57"/>
      <c r="O130" s="58"/>
      <c r="Q130" s="57"/>
      <c r="R130" s="58">
        <f>[12]Tregion!$L130</f>
        <v>40.523756372341197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40940</v>
      </c>
      <c r="B131" s="57">
        <f>[5]Tregion!$L131</f>
        <v>38.31</v>
      </c>
      <c r="C131" s="58">
        <f>[6]Tregion!$L131</f>
        <v>47.75</v>
      </c>
      <c r="D131" s="57">
        <f>[7]Tregion!$L131</f>
        <v>44.02</v>
      </c>
      <c r="E131" s="58">
        <f>[8]Tregion!$L131</f>
        <v>42.54</v>
      </c>
      <c r="F131" s="57">
        <f>[9]Tregion!$L131</f>
        <v>40.43</v>
      </c>
      <c r="G131" s="57">
        <f>[5]Tregion!$L131</f>
        <v>38.31</v>
      </c>
      <c r="H131" s="57"/>
      <c r="I131" s="58">
        <f>[11]Tregion!$L131</f>
        <v>40.5</v>
      </c>
      <c r="J131" s="57"/>
      <c r="K131" s="58"/>
      <c r="L131" s="57"/>
      <c r="M131" s="58"/>
      <c r="N131" s="57"/>
      <c r="O131" s="58"/>
      <c r="Q131" s="57"/>
      <c r="R131" s="58">
        <f>[12]Tregion!$L131</f>
        <v>39.657402208372972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40969</v>
      </c>
      <c r="B132" s="57">
        <f>[5]Tregion!$L132</f>
        <v>38.31</v>
      </c>
      <c r="C132" s="58">
        <f>[6]Tregion!$L132</f>
        <v>47.21</v>
      </c>
      <c r="D132" s="57">
        <f>[7]Tregion!$L132</f>
        <v>43.18</v>
      </c>
      <c r="E132" s="58">
        <f>[8]Tregion!$L132</f>
        <v>40.409999999999997</v>
      </c>
      <c r="F132" s="57">
        <f>[9]Tregion!$L132</f>
        <v>39.61</v>
      </c>
      <c r="G132" s="57">
        <f>[5]Tregion!$L132</f>
        <v>38.31</v>
      </c>
      <c r="H132" s="57"/>
      <c r="I132" s="58">
        <f>[11]Tregion!$L132</f>
        <v>39.68</v>
      </c>
      <c r="J132" s="57"/>
      <c r="K132" s="58"/>
      <c r="L132" s="57"/>
      <c r="M132" s="58"/>
      <c r="N132" s="57"/>
      <c r="O132" s="58"/>
      <c r="Q132" s="57"/>
      <c r="R132" s="58">
        <f>[12]Tregion!$L132</f>
        <v>38.253569848882535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41000</v>
      </c>
      <c r="B133" s="57">
        <f>[5]Tregion!$L133</f>
        <v>36.840000000000003</v>
      </c>
      <c r="C133" s="58">
        <f>[6]Tregion!$L133</f>
        <v>45.89</v>
      </c>
      <c r="D133" s="57">
        <f>[7]Tregion!$L133</f>
        <v>41.06</v>
      </c>
      <c r="E133" s="58">
        <f>[8]Tregion!$L133</f>
        <v>38.270000000000003</v>
      </c>
      <c r="F133" s="57">
        <f>[9]Tregion!$L133</f>
        <v>40.65</v>
      </c>
      <c r="G133" s="57">
        <f>[5]Tregion!$L133</f>
        <v>36.840000000000003</v>
      </c>
      <c r="H133" s="57"/>
      <c r="I133" s="58">
        <f>[11]Tregion!$L133</f>
        <v>38.340000000000003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36.272550644403694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41030</v>
      </c>
      <c r="B134" s="57">
        <f>[5]Tregion!$L134</f>
        <v>37.82</v>
      </c>
      <c r="C134" s="58">
        <f>[6]Tregion!$L134</f>
        <v>44.35</v>
      </c>
      <c r="D134" s="57">
        <f>[7]Tregion!$L134</f>
        <v>39.57</v>
      </c>
      <c r="E134" s="58">
        <f>[8]Tregion!$L134</f>
        <v>38.78</v>
      </c>
      <c r="F134" s="57">
        <f>[9]Tregion!$L134</f>
        <v>41.42</v>
      </c>
      <c r="G134" s="57">
        <f>[5]Tregion!$L134</f>
        <v>37.82</v>
      </c>
      <c r="H134" s="57"/>
      <c r="I134" s="58">
        <f>[11]Tregion!$L134</f>
        <v>38.840000000000003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36.329098252123778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41061</v>
      </c>
      <c r="B135" s="57">
        <f>[5]Tregion!$L135</f>
        <v>44.19</v>
      </c>
      <c r="C135" s="58">
        <f>[6]Tregion!$L135</f>
        <v>45.13</v>
      </c>
      <c r="D135" s="57">
        <f>[7]Tregion!$L135</f>
        <v>40.22</v>
      </c>
      <c r="E135" s="58">
        <f>[8]Tregion!$L135</f>
        <v>44.03</v>
      </c>
      <c r="F135" s="57">
        <f>[9]Tregion!$L135</f>
        <v>47.72</v>
      </c>
      <c r="G135" s="57">
        <f>[5]Tregion!$L135</f>
        <v>44.19</v>
      </c>
      <c r="H135" s="57"/>
      <c r="I135" s="58">
        <f>[11]Tregion!$L135</f>
        <v>44.1</v>
      </c>
      <c r="J135" s="57"/>
      <c r="K135" s="58"/>
      <c r="L135" s="57"/>
      <c r="M135" s="58"/>
      <c r="N135" s="57"/>
      <c r="O135" s="58"/>
      <c r="Q135" s="57"/>
      <c r="R135" s="58">
        <f>[12]Tregion!$L135</f>
        <v>36.765099887691441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41091</v>
      </c>
      <c r="B136" s="57">
        <f>[5]Tregion!$L136</f>
        <v>55.96</v>
      </c>
      <c r="C136" s="58">
        <f>[6]Tregion!$L136</f>
        <v>52.54</v>
      </c>
      <c r="D136" s="57">
        <f>[7]Tregion!$L136</f>
        <v>47.02</v>
      </c>
      <c r="E136" s="58">
        <f>[8]Tregion!$L136</f>
        <v>55.07</v>
      </c>
      <c r="F136" s="57">
        <f>[9]Tregion!$L136</f>
        <v>60.86</v>
      </c>
      <c r="G136" s="57">
        <f>[5]Tregion!$L136</f>
        <v>55.96</v>
      </c>
      <c r="H136" s="57"/>
      <c r="I136" s="58">
        <f>[11]Tregion!$L136</f>
        <v>55.16</v>
      </c>
      <c r="J136" s="57"/>
      <c r="K136" s="58"/>
      <c r="L136" s="57"/>
      <c r="M136" s="58"/>
      <c r="N136" s="57"/>
      <c r="O136" s="58"/>
      <c r="Q136" s="57"/>
      <c r="R136" s="58">
        <f>[12]Tregion!$L136</f>
        <v>37.222336213571893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41122</v>
      </c>
      <c r="B137" s="57">
        <f>[5]Tregion!$L137</f>
        <v>65.77</v>
      </c>
      <c r="C137" s="58">
        <f>[6]Tregion!$L137</f>
        <v>55.65</v>
      </c>
      <c r="D137" s="57">
        <f>[7]Tregion!$L137</f>
        <v>50.42</v>
      </c>
      <c r="E137" s="58">
        <f>[8]Tregion!$L137</f>
        <v>63.99</v>
      </c>
      <c r="F137" s="57">
        <f>[9]Tregion!$L137</f>
        <v>66.89</v>
      </c>
      <c r="G137" s="57">
        <f>[5]Tregion!$L137</f>
        <v>65.77</v>
      </c>
      <c r="H137" s="57"/>
      <c r="I137" s="58">
        <f>[11]Tregion!$L137</f>
        <v>64.09</v>
      </c>
      <c r="J137" s="57"/>
      <c r="K137" s="58"/>
      <c r="L137" s="57"/>
      <c r="M137" s="58"/>
      <c r="N137" s="57"/>
      <c r="O137" s="58"/>
      <c r="Q137" s="57"/>
      <c r="R137" s="58">
        <f>[12]Tregion!$L137</f>
        <v>37.62820020620822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41153</v>
      </c>
      <c r="B138" s="57">
        <f>[5]Tregion!$L138</f>
        <v>52.53</v>
      </c>
      <c r="C138" s="58">
        <f>[6]Tregion!$L138</f>
        <v>50.8</v>
      </c>
      <c r="D138" s="57">
        <f>[7]Tregion!$L138</f>
        <v>45.75</v>
      </c>
      <c r="E138" s="58">
        <f>[8]Tregion!$L138</f>
        <v>58.69</v>
      </c>
      <c r="F138" s="57">
        <f>[9]Tregion!$L138</f>
        <v>53.16</v>
      </c>
      <c r="G138" s="57">
        <f>[5]Tregion!$L138</f>
        <v>52.53</v>
      </c>
      <c r="H138" s="57"/>
      <c r="I138" s="58">
        <f>[11]Tregion!$L138</f>
        <v>53.25</v>
      </c>
      <c r="J138" s="57"/>
      <c r="K138" s="58"/>
      <c r="L138" s="57"/>
      <c r="M138" s="58"/>
      <c r="N138" s="57"/>
      <c r="O138" s="58"/>
      <c r="Q138" s="57"/>
      <c r="R138" s="58">
        <f>[12]Tregion!$L138</f>
        <v>37.466151922260309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41183</v>
      </c>
      <c r="B139" s="57">
        <f>[5]Tregion!$L139</f>
        <v>39.78</v>
      </c>
      <c r="C139" s="58">
        <f>[6]Tregion!$L139</f>
        <v>48.93</v>
      </c>
      <c r="D139" s="57">
        <f>[7]Tregion!$L139</f>
        <v>44.7</v>
      </c>
      <c r="E139" s="58">
        <f>[8]Tregion!$L139</f>
        <v>41.29</v>
      </c>
      <c r="F139" s="57">
        <f>[9]Tregion!$L139</f>
        <v>41.03</v>
      </c>
      <c r="G139" s="57">
        <f>[5]Tregion!$L139</f>
        <v>39.78</v>
      </c>
      <c r="H139" s="57"/>
      <c r="I139" s="58">
        <f>[11]Tregion!$L139</f>
        <v>41.1</v>
      </c>
      <c r="J139" s="57"/>
      <c r="K139" s="58"/>
      <c r="L139" s="57"/>
      <c r="M139" s="58"/>
      <c r="N139" s="57"/>
      <c r="O139" s="58"/>
      <c r="Q139" s="57"/>
      <c r="R139" s="58">
        <f>[12]Tregion!$L139</f>
        <v>37.619790618934339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41214</v>
      </c>
      <c r="B140" s="57">
        <f>[5]Tregion!$L140</f>
        <v>38.799999999999997</v>
      </c>
      <c r="C140" s="58">
        <f>[6]Tregion!$L140</f>
        <v>47.28</v>
      </c>
      <c r="D140" s="57">
        <f>[7]Tregion!$L140</f>
        <v>43.53</v>
      </c>
      <c r="E140" s="58">
        <f>[8]Tregion!$L140</f>
        <v>43.37</v>
      </c>
      <c r="F140" s="57">
        <f>[9]Tregion!$L140</f>
        <v>40.75</v>
      </c>
      <c r="G140" s="57">
        <f>[5]Tregion!$L140</f>
        <v>38.799999999999997</v>
      </c>
      <c r="H140" s="57"/>
      <c r="I140" s="58">
        <f>[11]Tregion!$L140</f>
        <v>40.81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39.703248745296925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41244</v>
      </c>
      <c r="B141" s="57">
        <f>[5]Tregion!$L141</f>
        <v>38.31</v>
      </c>
      <c r="C141" s="58">
        <f>[6]Tregion!$L141</f>
        <v>47.84</v>
      </c>
      <c r="D141" s="57">
        <f>[7]Tregion!$L141</f>
        <v>44.07</v>
      </c>
      <c r="E141" s="58">
        <f>[8]Tregion!$L141</f>
        <v>45.45</v>
      </c>
      <c r="F141" s="57">
        <f>[9]Tregion!$L141</f>
        <v>42.04</v>
      </c>
      <c r="G141" s="57">
        <f>[5]Tregion!$L141</f>
        <v>38.31</v>
      </c>
      <c r="H141" s="57"/>
      <c r="I141" s="58">
        <f>[11]Tregion!$L141</f>
        <v>42.1</v>
      </c>
      <c r="J141" s="57"/>
      <c r="K141" s="58"/>
      <c r="L141" s="57"/>
      <c r="M141" s="58"/>
      <c r="N141" s="57"/>
      <c r="O141" s="58"/>
      <c r="Q141" s="57"/>
      <c r="R141" s="58">
        <f>[12]Tregion!$L141</f>
        <v>41.40879507991265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41275</v>
      </c>
      <c r="B142" s="57">
        <f>[5]Tregion!$L142</f>
        <v>38.57</v>
      </c>
      <c r="C142" s="58">
        <f>[6]Tregion!$L142</f>
        <v>49.36</v>
      </c>
      <c r="D142" s="57">
        <f>[7]Tregion!$L142</f>
        <v>45.38</v>
      </c>
      <c r="E142" s="58">
        <f>[8]Tregion!$L142</f>
        <v>44.83</v>
      </c>
      <c r="F142" s="57">
        <f>[9]Tregion!$L142</f>
        <v>42.18</v>
      </c>
      <c r="G142" s="57">
        <f>[5]Tregion!$L142</f>
        <v>38.57</v>
      </c>
      <c r="H142" s="57"/>
      <c r="I142" s="58">
        <f>[11]Tregion!$L142</f>
        <v>42.26</v>
      </c>
      <c r="J142" s="57"/>
      <c r="K142" s="58"/>
      <c r="L142" s="57"/>
      <c r="M142" s="58"/>
      <c r="N142" s="57"/>
      <c r="O142" s="58"/>
      <c r="Q142" s="57"/>
      <c r="R142" s="58">
        <f>[12]Tregion!$L142</f>
        <v>40.523756372341197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41306</v>
      </c>
      <c r="B143" s="57">
        <f>[5]Tregion!$L143</f>
        <v>38.57</v>
      </c>
      <c r="C143" s="58">
        <f>[6]Tregion!$L143</f>
        <v>48.59</v>
      </c>
      <c r="D143" s="57">
        <f>[7]Tregion!$L143</f>
        <v>44.52</v>
      </c>
      <c r="E143" s="58">
        <f>[8]Tregion!$L143</f>
        <v>42.68</v>
      </c>
      <c r="F143" s="57">
        <f>[9]Tregion!$L143</f>
        <v>40.56</v>
      </c>
      <c r="G143" s="57">
        <f>[5]Tregion!$L143</f>
        <v>38.57</v>
      </c>
      <c r="H143" s="57"/>
      <c r="I143" s="58">
        <f>[11]Tregion!$L143</f>
        <v>40.64</v>
      </c>
      <c r="J143" s="57"/>
      <c r="K143" s="58"/>
      <c r="L143" s="57"/>
      <c r="M143" s="58"/>
      <c r="N143" s="57"/>
      <c r="O143" s="58"/>
      <c r="Q143" s="57"/>
      <c r="R143" s="58">
        <f>[12]Tregion!$L143</f>
        <v>39.657402208372972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41334</v>
      </c>
      <c r="B144" s="57">
        <f>[5]Tregion!$L144</f>
        <v>38.57</v>
      </c>
      <c r="C144" s="58">
        <f>[6]Tregion!$L144</f>
        <v>48.03</v>
      </c>
      <c r="D144" s="57">
        <f>[7]Tregion!$L144</f>
        <v>43.67</v>
      </c>
      <c r="E144" s="58">
        <f>[8]Tregion!$L144</f>
        <v>40.54</v>
      </c>
      <c r="F144" s="57">
        <f>[9]Tregion!$L144</f>
        <v>39.74</v>
      </c>
      <c r="G144" s="57">
        <f>[5]Tregion!$L144</f>
        <v>38.57</v>
      </c>
      <c r="H144" s="57"/>
      <c r="I144" s="58">
        <f>[11]Tregion!$L144</f>
        <v>39.82</v>
      </c>
      <c r="J144" s="57"/>
      <c r="K144" s="58"/>
      <c r="L144" s="57"/>
      <c r="M144" s="58"/>
      <c r="N144" s="57"/>
      <c r="O144" s="58"/>
      <c r="Q144" s="57"/>
      <c r="R144" s="58">
        <f>[12]Tregion!$L144</f>
        <v>38.253569848882535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41365</v>
      </c>
      <c r="B145" s="57">
        <f>[5]Tregion!$L145</f>
        <v>37.090000000000003</v>
      </c>
      <c r="C145" s="58">
        <f>[6]Tregion!$L145</f>
        <v>46.69</v>
      </c>
      <c r="D145" s="57">
        <f>[7]Tregion!$L145</f>
        <v>41.52</v>
      </c>
      <c r="E145" s="58">
        <f>[8]Tregion!$L145</f>
        <v>38.4</v>
      </c>
      <c r="F145" s="57">
        <f>[9]Tregion!$L145</f>
        <v>40.78</v>
      </c>
      <c r="G145" s="57">
        <f>[5]Tregion!$L145</f>
        <v>37.090000000000003</v>
      </c>
      <c r="H145" s="57"/>
      <c r="I145" s="58">
        <f>[11]Tregion!$L145</f>
        <v>38.47</v>
      </c>
      <c r="J145" s="57"/>
      <c r="K145" s="58"/>
      <c r="L145" s="57"/>
      <c r="M145" s="58"/>
      <c r="N145" s="57"/>
      <c r="O145" s="58"/>
      <c r="Q145" s="57"/>
      <c r="R145" s="58">
        <f>[12]Tregion!$L145</f>
        <v>36.272550644403694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41395</v>
      </c>
      <c r="B146" s="57">
        <f>[5]Tregion!$L146</f>
        <v>38.08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38.9</v>
      </c>
      <c r="F146" s="57">
        <f>[9]Tregion!$L146</f>
        <v>41.55</v>
      </c>
      <c r="G146" s="57">
        <f>[5]Tregion!$L146</f>
        <v>38.08</v>
      </c>
      <c r="H146" s="57"/>
      <c r="I146" s="58">
        <f>[11]Tregion!$L146</f>
        <v>38.97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36.329098252123778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41426</v>
      </c>
      <c r="B147" s="57">
        <f>[5]Tregion!$L147</f>
        <v>44.5</v>
      </c>
      <c r="C147" s="58">
        <f>[6]Tregion!$L147</f>
        <v>45.93</v>
      </c>
      <c r="D147" s="57">
        <f>[7]Tregion!$L147</f>
        <v>40.67</v>
      </c>
      <c r="E147" s="58">
        <f>[8]Tregion!$L147</f>
        <v>44.17</v>
      </c>
      <c r="F147" s="57">
        <f>[9]Tregion!$L147</f>
        <v>47.87</v>
      </c>
      <c r="G147" s="57">
        <f>[5]Tregion!$L147</f>
        <v>44.5</v>
      </c>
      <c r="H147" s="57"/>
      <c r="I147" s="58">
        <f>[11]Tregion!$L147</f>
        <v>44.25</v>
      </c>
      <c r="J147" s="57"/>
      <c r="K147" s="58"/>
      <c r="L147" s="57"/>
      <c r="M147" s="58"/>
      <c r="N147" s="57"/>
      <c r="O147" s="58"/>
      <c r="Q147" s="57"/>
      <c r="R147" s="58">
        <f>[12]Tregion!$L147</f>
        <v>36.765099887691441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41456</v>
      </c>
      <c r="B148" s="57">
        <f>[5]Tregion!$L148</f>
        <v>56.34</v>
      </c>
      <c r="C148" s="58">
        <f>[6]Tregion!$L148</f>
        <v>53.47</v>
      </c>
      <c r="D148" s="57">
        <f>[7]Tregion!$L148</f>
        <v>47.55</v>
      </c>
      <c r="E148" s="58">
        <f>[8]Tregion!$L148</f>
        <v>55.25</v>
      </c>
      <c r="F148" s="57">
        <f>[9]Tregion!$L148</f>
        <v>61.06</v>
      </c>
      <c r="G148" s="57">
        <f>[5]Tregion!$L148</f>
        <v>56.34</v>
      </c>
      <c r="H148" s="57"/>
      <c r="I148" s="58">
        <f>[11]Tregion!$L148</f>
        <v>55.34</v>
      </c>
      <c r="J148" s="57"/>
      <c r="K148" s="58"/>
      <c r="L148" s="57"/>
      <c r="M148" s="58"/>
      <c r="N148" s="57"/>
      <c r="O148" s="58"/>
      <c r="Q148" s="57"/>
      <c r="R148" s="58">
        <f>[12]Tregion!$L148</f>
        <v>37.222336213571893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41487</v>
      </c>
      <c r="B149" s="57">
        <f>[5]Tregion!$L149</f>
        <v>66.22</v>
      </c>
      <c r="C149" s="58">
        <f>[6]Tregion!$L149</f>
        <v>56.62</v>
      </c>
      <c r="D149" s="57">
        <f>[7]Tregion!$L149</f>
        <v>50.99</v>
      </c>
      <c r="E149" s="58">
        <f>[8]Tregion!$L149</f>
        <v>64.2</v>
      </c>
      <c r="F149" s="57">
        <f>[9]Tregion!$L149</f>
        <v>67.099999999999994</v>
      </c>
      <c r="G149" s="57">
        <f>[5]Tregion!$L149</f>
        <v>66.22</v>
      </c>
      <c r="H149" s="57"/>
      <c r="I149" s="58">
        <f>[11]Tregion!$L149</f>
        <v>64.31</v>
      </c>
      <c r="J149" s="57"/>
      <c r="K149" s="58"/>
      <c r="L149" s="57"/>
      <c r="M149" s="58"/>
      <c r="N149" s="57"/>
      <c r="O149" s="58"/>
      <c r="Q149" s="57"/>
      <c r="R149" s="58">
        <f>[12]Tregion!$L149</f>
        <v>37.62820020620822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41518</v>
      </c>
      <c r="B150" s="57">
        <f>[5]Tregion!$L150</f>
        <v>52.89</v>
      </c>
      <c r="C150" s="58">
        <f>[6]Tregion!$L150</f>
        <v>51.69</v>
      </c>
      <c r="D150" s="57">
        <f>[7]Tregion!$L150</f>
        <v>46.27</v>
      </c>
      <c r="E150" s="58">
        <f>[8]Tregion!$L150</f>
        <v>58.88</v>
      </c>
      <c r="F150" s="57">
        <f>[9]Tregion!$L150</f>
        <v>53.33</v>
      </c>
      <c r="G150" s="57">
        <f>[5]Tregion!$L150</f>
        <v>52.89</v>
      </c>
      <c r="H150" s="57"/>
      <c r="I150" s="58">
        <f>[11]Tregion!$L150</f>
        <v>53.42</v>
      </c>
      <c r="J150" s="57"/>
      <c r="K150" s="58"/>
      <c r="L150" s="57"/>
      <c r="M150" s="58"/>
      <c r="N150" s="57"/>
      <c r="O150" s="58"/>
      <c r="Q150" s="57"/>
      <c r="R150" s="58">
        <f>[12]Tregion!$L150</f>
        <v>37.466151922260309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41548</v>
      </c>
      <c r="B151" s="57">
        <f>[5]Tregion!$L151</f>
        <v>40.049999999999997</v>
      </c>
      <c r="C151" s="58">
        <f>[6]Tregion!$L151</f>
        <v>49.78</v>
      </c>
      <c r="D151" s="57">
        <f>[7]Tregion!$L151</f>
        <v>45.2</v>
      </c>
      <c r="E151" s="58">
        <f>[8]Tregion!$L151</f>
        <v>41.43</v>
      </c>
      <c r="F151" s="57">
        <f>[9]Tregion!$L151</f>
        <v>41.16</v>
      </c>
      <c r="G151" s="57">
        <f>[5]Tregion!$L151</f>
        <v>40.049999999999997</v>
      </c>
      <c r="H151" s="57"/>
      <c r="I151" s="58">
        <f>[11]Tregion!$L151</f>
        <v>41.23</v>
      </c>
      <c r="J151" s="57"/>
      <c r="K151" s="58"/>
      <c r="L151" s="57"/>
      <c r="M151" s="58"/>
      <c r="N151" s="57"/>
      <c r="O151" s="58"/>
      <c r="Q151" s="57"/>
      <c r="R151" s="58">
        <f>[12]Tregion!$L151</f>
        <v>37.619790618934339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41579</v>
      </c>
      <c r="B152" s="57">
        <f>[5]Tregion!$L152</f>
        <v>39.07</v>
      </c>
      <c r="C152" s="58">
        <f>[6]Tregion!$L152</f>
        <v>48.11</v>
      </c>
      <c r="D152" s="57">
        <f>[7]Tregion!$L152</f>
        <v>44.03</v>
      </c>
      <c r="E152" s="58">
        <f>[8]Tregion!$L152</f>
        <v>43.51</v>
      </c>
      <c r="F152" s="57">
        <f>[9]Tregion!$L152</f>
        <v>40.880000000000003</v>
      </c>
      <c r="G152" s="57">
        <f>[5]Tregion!$L152</f>
        <v>39.07</v>
      </c>
      <c r="H152" s="57"/>
      <c r="I152" s="58">
        <f>[11]Tregion!$L152</f>
        <v>40.94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39.703248745296925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41609</v>
      </c>
      <c r="B153" s="57">
        <f>[5]Tregion!$L153</f>
        <v>38.57</v>
      </c>
      <c r="C153" s="58">
        <f>[6]Tregion!$L153</f>
        <v>48.68</v>
      </c>
      <c r="D153" s="57">
        <f>[7]Tregion!$L153</f>
        <v>44.57</v>
      </c>
      <c r="E153" s="58">
        <f>[8]Tregion!$L153</f>
        <v>45.6</v>
      </c>
      <c r="F153" s="57">
        <f>[9]Tregion!$L153</f>
        <v>42.17</v>
      </c>
      <c r="G153" s="57">
        <f>[5]Tregion!$L153</f>
        <v>38.57</v>
      </c>
      <c r="H153" s="57"/>
      <c r="I153" s="58">
        <f>[11]Tregion!$L153</f>
        <v>42.24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41.40879507991265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41640</v>
      </c>
      <c r="B154" s="57">
        <f>[5]Tregion!$L154</f>
        <v>38.840000000000003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44.99</v>
      </c>
      <c r="F154" s="57">
        <f>[9]Tregion!$L154</f>
        <v>42.33</v>
      </c>
      <c r="G154" s="57">
        <f>[5]Tregion!$L154</f>
        <v>38.840000000000003</v>
      </c>
      <c r="H154" s="57"/>
      <c r="I154" s="58">
        <f>[11]Tregion!$L154</f>
        <v>42.42</v>
      </c>
      <c r="J154" s="57"/>
      <c r="K154" s="58"/>
      <c r="L154" s="57"/>
      <c r="M154" s="58"/>
      <c r="N154" s="57"/>
      <c r="O154" s="58"/>
      <c r="Q154" s="57"/>
      <c r="R154" s="58">
        <f>[12]Tregion!$L154</f>
        <v>40.523756372341197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41671</v>
      </c>
      <c r="B155" s="57">
        <f>[5]Tregion!$L155</f>
        <v>38.840000000000003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42.84</v>
      </c>
      <c r="F155" s="57">
        <f>[9]Tregion!$L155</f>
        <v>40.71</v>
      </c>
      <c r="G155" s="57">
        <f>[5]Tregion!$L155</f>
        <v>38.840000000000003</v>
      </c>
      <c r="H155" s="57"/>
      <c r="I155" s="58">
        <f>[11]Tregion!$L155</f>
        <v>40.79</v>
      </c>
      <c r="J155" s="57"/>
      <c r="K155" s="58"/>
      <c r="L155" s="57"/>
      <c r="M155" s="58"/>
      <c r="N155" s="57"/>
      <c r="O155" s="58"/>
      <c r="Q155" s="57"/>
      <c r="R155" s="58">
        <f>[12]Tregion!$L155</f>
        <v>39.657402208372972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41699</v>
      </c>
      <c r="B156" s="57">
        <f>[5]Tregion!$L156</f>
        <v>38.840000000000003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40.68</v>
      </c>
      <c r="F156" s="57">
        <f>[9]Tregion!$L156</f>
        <v>39.880000000000003</v>
      </c>
      <c r="G156" s="57">
        <f>[5]Tregion!$L156</f>
        <v>38.840000000000003</v>
      </c>
      <c r="H156" s="57"/>
      <c r="I156" s="58">
        <f>[11]Tregion!$L156</f>
        <v>39.96</v>
      </c>
      <c r="J156" s="57"/>
      <c r="K156" s="58"/>
      <c r="L156" s="57"/>
      <c r="M156" s="58"/>
      <c r="N156" s="57"/>
      <c r="O156" s="58"/>
      <c r="Q156" s="57"/>
      <c r="R156" s="58">
        <f>[12]Tregion!$L156</f>
        <v>38.253569848882535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41730</v>
      </c>
      <c r="B157" s="57">
        <f>[5]Tregion!$L157</f>
        <v>37.340000000000003</v>
      </c>
      <c r="C157" s="58">
        <f>[6]Tregion!$L157</f>
        <v>47.5</v>
      </c>
      <c r="D157" s="57">
        <f>[7]Tregion!$L157</f>
        <v>41.99</v>
      </c>
      <c r="E157" s="58">
        <f>[8]Tregion!$L157</f>
        <v>38.53</v>
      </c>
      <c r="F157" s="57">
        <f>[9]Tregion!$L157</f>
        <v>40.92</v>
      </c>
      <c r="G157" s="57">
        <f>[5]Tregion!$L157</f>
        <v>37.340000000000003</v>
      </c>
      <c r="H157" s="57"/>
      <c r="I157" s="58">
        <f>[11]Tregion!$L157</f>
        <v>38.6</v>
      </c>
      <c r="J157" s="57"/>
      <c r="K157" s="58"/>
      <c r="L157" s="57"/>
      <c r="M157" s="58"/>
      <c r="N157" s="57"/>
      <c r="O157" s="58"/>
      <c r="Q157" s="57"/>
      <c r="R157" s="58">
        <f>[12]Tregion!$L157</f>
        <v>36.272550644403694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41760</v>
      </c>
      <c r="B158" s="57">
        <f>[5]Tregion!$L158</f>
        <v>38.340000000000003</v>
      </c>
      <c r="C158" s="58">
        <f>[6]Tregion!$L158</f>
        <v>45.91</v>
      </c>
      <c r="D158" s="57">
        <f>[7]Tregion!$L158</f>
        <v>40.47</v>
      </c>
      <c r="E158" s="58">
        <f>[8]Tregion!$L158</f>
        <v>39.03</v>
      </c>
      <c r="F158" s="57">
        <f>[9]Tregion!$L158</f>
        <v>41.69</v>
      </c>
      <c r="G158" s="57">
        <f>[5]Tregion!$L158</f>
        <v>38.340000000000003</v>
      </c>
      <c r="H158" s="57"/>
      <c r="I158" s="58">
        <f>[11]Tregion!$L158</f>
        <v>39.11</v>
      </c>
      <c r="J158" s="57"/>
      <c r="K158" s="58"/>
      <c r="L158" s="57"/>
      <c r="M158" s="58"/>
      <c r="N158" s="57"/>
      <c r="O158" s="58"/>
      <c r="Q158" s="57"/>
      <c r="R158" s="58">
        <f>[12]Tregion!$L158</f>
        <v>36.329098252123778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41791</v>
      </c>
      <c r="B159" s="57">
        <f>[5]Tregion!$L159</f>
        <v>44.8</v>
      </c>
      <c r="C159" s="58">
        <f>[6]Tregion!$L159</f>
        <v>46.72</v>
      </c>
      <c r="D159" s="57">
        <f>[7]Tregion!$L159</f>
        <v>41.13</v>
      </c>
      <c r="E159" s="58">
        <f>[8]Tregion!$L159</f>
        <v>44.31</v>
      </c>
      <c r="F159" s="57">
        <f>[9]Tregion!$L159</f>
        <v>48.03</v>
      </c>
      <c r="G159" s="57">
        <f>[5]Tregion!$L159</f>
        <v>44.8</v>
      </c>
      <c r="H159" s="57"/>
      <c r="I159" s="58">
        <f>[11]Tregion!$L159</f>
        <v>44.39</v>
      </c>
      <c r="J159" s="57"/>
      <c r="K159" s="58"/>
      <c r="L159" s="57"/>
      <c r="M159" s="58"/>
      <c r="N159" s="57"/>
      <c r="O159" s="58"/>
      <c r="Q159" s="57"/>
      <c r="R159" s="58">
        <f>[12]Tregion!$L159</f>
        <v>36.765099887691441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41821</v>
      </c>
      <c r="B160" s="57">
        <f>[5]Tregion!$L160</f>
        <v>56.73</v>
      </c>
      <c r="C160" s="58">
        <f>[6]Tregion!$L160</f>
        <v>54.39</v>
      </c>
      <c r="D160" s="57">
        <f>[7]Tregion!$L160</f>
        <v>48.09</v>
      </c>
      <c r="E160" s="58">
        <f>[8]Tregion!$L160</f>
        <v>55.42</v>
      </c>
      <c r="F160" s="57">
        <f>[9]Tregion!$L160</f>
        <v>61.25</v>
      </c>
      <c r="G160" s="57">
        <f>[5]Tregion!$L160</f>
        <v>56.73</v>
      </c>
      <c r="H160" s="57"/>
      <c r="I160" s="58">
        <f>[11]Tregion!$L160</f>
        <v>55.52</v>
      </c>
      <c r="J160" s="57"/>
      <c r="K160" s="58"/>
      <c r="L160" s="57"/>
      <c r="M160" s="58"/>
      <c r="N160" s="57"/>
      <c r="O160" s="58"/>
      <c r="Q160" s="57"/>
      <c r="R160" s="58">
        <f>[12]Tregion!$L160</f>
        <v>37.222336213571893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41852</v>
      </c>
      <c r="B161" s="57">
        <f>[5]Tregion!$L161</f>
        <v>66.67</v>
      </c>
      <c r="C161" s="58">
        <f>[6]Tregion!$L161</f>
        <v>57.6</v>
      </c>
      <c r="D161" s="57">
        <f>[7]Tregion!$L161</f>
        <v>51.57</v>
      </c>
      <c r="E161" s="58">
        <f>[8]Tregion!$L161</f>
        <v>64.39</v>
      </c>
      <c r="F161" s="57">
        <f>[9]Tregion!$L161</f>
        <v>67.31</v>
      </c>
      <c r="G161" s="57">
        <f>[5]Tregion!$L161</f>
        <v>66.67</v>
      </c>
      <c r="H161" s="57"/>
      <c r="I161" s="58">
        <f>[11]Tregion!$L161</f>
        <v>64.510000000000005</v>
      </c>
      <c r="J161" s="57"/>
      <c r="K161" s="58"/>
      <c r="L161" s="57"/>
      <c r="M161" s="58"/>
      <c r="N161" s="57"/>
      <c r="O161" s="58"/>
      <c r="Q161" s="57"/>
      <c r="R161" s="58">
        <f>[12]Tregion!$L161</f>
        <v>37.62820020620822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101</v>
      </c>
    </row>
    <row r="4" spans="2:2" x14ac:dyDescent="0.25">
      <c r="B4" s="119" t="s">
        <v>102</v>
      </c>
    </row>
    <row r="5" spans="2:2" x14ac:dyDescent="0.25">
      <c r="B5" s="120" t="s">
        <v>116</v>
      </c>
    </row>
    <row r="6" spans="2:2" x14ac:dyDescent="0.25">
      <c r="B6" s="120" t="s">
        <v>117</v>
      </c>
    </row>
    <row r="7" spans="2:2" x14ac:dyDescent="0.25">
      <c r="B7" s="120" t="s">
        <v>108</v>
      </c>
    </row>
    <row r="8" spans="2:2" x14ac:dyDescent="0.25">
      <c r="B8" s="119" t="s">
        <v>104</v>
      </c>
    </row>
    <row r="9" spans="2:2" x14ac:dyDescent="0.25">
      <c r="B9" s="119" t="s">
        <v>113</v>
      </c>
    </row>
    <row r="10" spans="2:2" x14ac:dyDescent="0.25">
      <c r="B10" s="120" t="s">
        <v>112</v>
      </c>
    </row>
    <row r="11" spans="2:2" x14ac:dyDescent="0.25">
      <c r="B11" s="119" t="s">
        <v>103</v>
      </c>
    </row>
    <row r="13" spans="2:2" x14ac:dyDescent="0.25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37214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399999999999999" thickBot="1" x14ac:dyDescent="0.35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3.2" x14ac:dyDescent="0.25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29.75</v>
      </c>
      <c r="M4" s="171">
        <f>AVERAGE('P2'!S4:V4)</f>
        <v>24.375</v>
      </c>
      <c r="N4" s="169">
        <f>'P2'!W4</f>
        <v>31.5</v>
      </c>
      <c r="O4" s="170">
        <f>'P2'!X4</f>
        <v>29.75</v>
      </c>
      <c r="P4" s="170">
        <f>'P2'!Y4</f>
        <v>30</v>
      </c>
      <c r="Q4" s="172">
        <f>AVERAGE('P2'!Z4:AB4)</f>
        <v>27.333333333333332</v>
      </c>
      <c r="R4" s="172">
        <f>AVERAGE('P2'!AC4:AE4)</f>
        <v>44</v>
      </c>
      <c r="S4" s="172">
        <f>AVERAGE('P2'!AF4:AH4)</f>
        <v>37</v>
      </c>
      <c r="T4" s="173">
        <f>AVERAGE('P2'!W4:AH4)</f>
        <v>34.6875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3.2" x14ac:dyDescent="0.25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30.25</v>
      </c>
      <c r="M5" s="171">
        <f>AVERAGE('P2'!S6:V6)</f>
        <v>26.125</v>
      </c>
      <c r="N5" s="169">
        <f>'P2'!W6</f>
        <v>31.5</v>
      </c>
      <c r="O5" s="170">
        <f>'P2'!X6</f>
        <v>29.65</v>
      </c>
      <c r="P5" s="170">
        <f>'P2'!Y6</f>
        <v>30</v>
      </c>
      <c r="Q5" s="170">
        <f>AVERAGE('P2'!Z6:AB6)</f>
        <v>29.666666666666668</v>
      </c>
      <c r="R5" s="170">
        <f>AVERAGE('P2'!AC6:AE6)</f>
        <v>47</v>
      </c>
      <c r="S5" s="170">
        <f>AVERAGE('P2'!AF6:AH6)</f>
        <v>37.833333333333336</v>
      </c>
      <c r="T5" s="171">
        <f>AVERAGE('P2'!W6:AH6)</f>
        <v>36.220833333333331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3.2" x14ac:dyDescent="0.25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23.75</v>
      </c>
      <c r="L6" s="170">
        <f>'P2'!V8</f>
        <v>31.25</v>
      </c>
      <c r="M6" s="171">
        <f>AVERAGE('P2'!S8:V8)</f>
        <v>27.5</v>
      </c>
      <c r="N6" s="169">
        <f>'P2'!W8</f>
        <v>33.35</v>
      </c>
      <c r="O6" s="170">
        <f>'P2'!X8</f>
        <v>32.299999999999997</v>
      </c>
      <c r="P6" s="170">
        <f>'P2'!Y8</f>
        <v>31.7</v>
      </c>
      <c r="Q6" s="170">
        <f>AVERAGE('P2'!Z8:AB8)</f>
        <v>31.25</v>
      </c>
      <c r="R6" s="170">
        <f>AVERAGE('P2'!AC8:AE8)</f>
        <v>50.25</v>
      </c>
      <c r="S6" s="170">
        <f>AVERAGE('P2'!AF8:AH8)</f>
        <v>38.75</v>
      </c>
      <c r="T6" s="171">
        <f>AVERAGE('P2'!W8:AH8)</f>
        <v>38.175000000000004</v>
      </c>
      <c r="U6" s="176">
        <f>AVERAGE('P2'!AI8:AT8)</f>
        <v>44</v>
      </c>
      <c r="V6" s="169">
        <f>AVERAGE('P2'!AU8:BF8)</f>
        <v>44.443333333333335</v>
      </c>
      <c r="W6" s="169">
        <f>AVERAGE('P2'!BG8:BI8,'P2'!BS8:BU8,'P2'!CE8:CG8,'P2'!CQ8:CS8,'P2'!DC8:DE8,'P2'!DO8:DQ8,'P2'!EA8:EC8,'P2'!EM8:EO8,'P2'!EY8:FA8,'P2'!FK8:FM8)</f>
        <v>42.047999999999995</v>
      </c>
      <c r="X6" s="170">
        <f>AVERAGE('P2'!BJ8:BL8,'P2'!BV8:BX8,'P2'!CH8:CJ8,'P2'!CT8:CV8,'P2'!DF8:DH8,'P2'!DR8:DT8,'P2'!ED8:EF8,'P2'!EP8:ER8,'P2'!FB8:FD8,'P2'!FN8:FP8)</f>
        <v>39.898999999999994</v>
      </c>
      <c r="Y6" s="170">
        <f>AVERAGE('P2'!BM8:BO8,'P2'!BY8:CA8,'P2'!CK8:CM8,'P2'!CW8:CY8,'P2'!DI8:DK8,'P2'!DU8:DW8,'P2'!EG8:EI8,'P2'!ES8:EU8,'P2'!FE8:FG8,'P2'!FQ8:FS8)</f>
        <v>58.589333333333343</v>
      </c>
      <c r="Z6" s="170">
        <f>AVERAGE('P2'!BP8:BR8,'P2'!CB8:CD8,'P2'!CN8:CP8,'P2'!CZ8:DB8,'P2'!DL8:DN8,'P2'!DX8:DZ8,'P2'!EJ8:EL8,'P2'!EV8:EX8,'P2'!FH8:FJ8,'P2'!FT8:FV8)</f>
        <v>42.902000000000001</v>
      </c>
      <c r="AA6" s="171">
        <f>AVERAGE('P2'!BG8:FV8)</f>
        <v>45.859583333333354</v>
      </c>
    </row>
    <row r="7" spans="1:27" ht="13.2" x14ac:dyDescent="0.25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28.8</v>
      </c>
      <c r="M7" s="171">
        <f>AVERAGE('P2'!S10:V10)</f>
        <v>24.487499618530251</v>
      </c>
      <c r="N7" s="169">
        <f>'P2'!W10</f>
        <v>31.6</v>
      </c>
      <c r="O7" s="170">
        <f>'P2'!X10</f>
        <v>31.15</v>
      </c>
      <c r="P7" s="170">
        <f>'P2'!Y10</f>
        <v>30.9</v>
      </c>
      <c r="Q7" s="170">
        <f>AVERAGE('P2'!Z10:AB10)</f>
        <v>31.25</v>
      </c>
      <c r="R7" s="170">
        <f>AVERAGE('P2'!AC10:AE10)</f>
        <v>49.75</v>
      </c>
      <c r="S7" s="170">
        <f>AVERAGE('P2'!AF10:AH10)</f>
        <v>37.75</v>
      </c>
      <c r="T7" s="171">
        <f>AVERAGE('P2'!W10:AH10)</f>
        <v>37.491666666666667</v>
      </c>
      <c r="U7" s="176">
        <f>AVERAGE('P2'!AI10:AT10)</f>
        <v>42.625</v>
      </c>
      <c r="V7" s="169">
        <f>AVERAGE('P2'!AU10:BF10)</f>
        <v>43.07</v>
      </c>
      <c r="W7" s="169">
        <f>AVERAGE('P2'!BG10:BI10,'P2'!BS10:BU10,'P2'!CE10:CG10,'P2'!CQ10:CS10,'P2'!DC10:DE10,'P2'!DO10:DQ10,'P2'!EA10:EC10,'P2'!EM10:EO10,'P2'!EY10:FA10,'P2'!FK10:FM10)</f>
        <v>40.276333333333334</v>
      </c>
      <c r="X7" s="170">
        <f>AVERAGE('P2'!BJ10:BL10,'P2'!BV10:BX10,'P2'!CH10:CJ10,'P2'!CT10:CV10,'P2'!DF10:DH10,'P2'!DR10:DT10,'P2'!ED10:EF10,'P2'!EP10:ER10,'P2'!FB10:FD10,'P2'!FN10:FP10)</f>
        <v>39.951333333333331</v>
      </c>
      <c r="Y7" s="170">
        <f>AVERAGE('P2'!BM10:BO10,'P2'!BY10:CA10,'P2'!CK10:CM10,'P2'!CW10:CY10,'P2'!DI10:DK10,'P2'!DU10:DW10,'P2'!EG10:EI10,'P2'!ES10:EU10,'P2'!FE10:FG10,'P2'!FQ10:FS10)</f>
        <v>56.840666666666671</v>
      </c>
      <c r="Z7" s="170">
        <f>AVERAGE('P2'!BP10:BR10,'P2'!CB10:CD10,'P2'!CN10:CP10,'P2'!CZ10:DB10,'P2'!DL10:DN10,'P2'!DX10:DZ10,'P2'!EJ10:EL10,'P2'!EV10:EX10,'P2'!FH10:FJ10,'P2'!FT10:FV10)</f>
        <v>40.873333333333328</v>
      </c>
      <c r="AA7" s="171">
        <f>AVERAGE('P2'!BG10:FV10)</f>
        <v>44.485416666666701</v>
      </c>
    </row>
    <row r="8" spans="1:27" ht="13.2" x14ac:dyDescent="0.25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22.5</v>
      </c>
      <c r="L8" s="170">
        <f>'P2'!V12</f>
        <v>28.8</v>
      </c>
      <c r="M8" s="171">
        <f>AVERAGE('P2'!S12:V12)</f>
        <v>25.65</v>
      </c>
      <c r="N8" s="169">
        <f>'P2'!W12</f>
        <v>31.6</v>
      </c>
      <c r="O8" s="170">
        <f>'P2'!X12</f>
        <v>31.15</v>
      </c>
      <c r="P8" s="170">
        <f>'P2'!Y12</f>
        <v>30.9</v>
      </c>
      <c r="Q8" s="170">
        <f>AVERAGE('P2'!Z12:AB12)</f>
        <v>34.25</v>
      </c>
      <c r="R8" s="170">
        <f>AVERAGE('P2'!AC12:AE12)</f>
        <v>50.083333333333336</v>
      </c>
      <c r="S8" s="170">
        <f>AVERAGE('P2'!AF12:AH12)</f>
        <v>37.75</v>
      </c>
      <c r="T8" s="171">
        <f>AVERAGE('P2'!W12:AH12)</f>
        <v>38.324999999999996</v>
      </c>
      <c r="U8" s="176">
        <f>AVERAGE('P2'!AI12:AT12)</f>
        <v>44</v>
      </c>
      <c r="V8" s="169">
        <f>AVERAGE('P2'!AU12:BF12)</f>
        <v>44.445</v>
      </c>
      <c r="W8" s="169">
        <f>AVERAGE('P2'!BG12:BI12,'P2'!BS12:BU12,'P2'!CE12:CG12,'P2'!CQ12:CS12,'P2'!DC12:DE12,'P2'!DO12:DQ12,'P2'!EA12:EC12,'P2'!EM12:EO12,'P2'!EY12:FA12,'P2'!FK12:FM12)</f>
        <v>40.219000000000001</v>
      </c>
      <c r="X8" s="170">
        <f>AVERAGE('P2'!BJ12:BL12,'P2'!BV12:BX12,'P2'!CH12:CJ12,'P2'!CT12:CV12,'P2'!DF12:DH12,'P2'!DR12:DT12,'P2'!ED12:EF12,'P2'!EP12:ER12,'P2'!FB12:FD12,'P2'!FN12:FP12)</f>
        <v>42.767333333333326</v>
      </c>
      <c r="Y8" s="170">
        <f>AVERAGE('P2'!BM12:BO12,'P2'!BY12:CA12,'P2'!CK12:CM12,'P2'!CW12:CY12,'P2'!DI12:DK12,'P2'!DU12:DW12,'P2'!EG12:EI12,'P2'!ES12:EU12,'P2'!FE12:FG12,'P2'!FQ12:FS12)</f>
        <v>59.633333333333333</v>
      </c>
      <c r="Z8" s="170">
        <f>AVERAGE('P2'!BP12:BR12,'P2'!CB12:CD12,'P2'!CN12:CP12,'P2'!CZ12:DB12,'P2'!DL12:DN12,'P2'!DX12:DZ12,'P2'!EJ12:EL12,'P2'!EV12:EX12,'P2'!FH12:FJ12,'P2'!FT12:FV12)</f>
        <v>40.823333333333338</v>
      </c>
      <c r="AA8" s="171">
        <f>AVERAGE('P2'!BG12:FV12)</f>
        <v>45.86075000000001</v>
      </c>
    </row>
    <row r="9" spans="1:27" ht="13.2" x14ac:dyDescent="0.25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21.25</v>
      </c>
      <c r="L9" s="170">
        <f>'P2'!V14</f>
        <v>26.5</v>
      </c>
      <c r="M9" s="171">
        <f>AVERAGE('P2'!S14:V14)</f>
        <v>23.875</v>
      </c>
      <c r="N9" s="169">
        <f>'P2'!W14</f>
        <v>29.5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53.916666666666664</v>
      </c>
      <c r="S9" s="170">
        <f>AVERAGE('P2'!AF14:AH14)</f>
        <v>35.333333333333336</v>
      </c>
      <c r="T9" s="171">
        <f>AVERAGE('P2'!W14:AH14)</f>
        <v>38.104166666666664</v>
      </c>
      <c r="U9" s="176">
        <f>AVERAGE('P2'!AI14:AT14)</f>
        <v>41.041666666666664</v>
      </c>
      <c r="V9" s="169">
        <f>AVERAGE('P2'!AU14:BF14)</f>
        <v>41.344999999999999</v>
      </c>
      <c r="W9" s="169">
        <f>AVERAGE('P2'!BG14:BI14,'P2'!BS14:BU14,'P2'!CE14:CG14,'P2'!CQ14:CS14,'P2'!DC14:DE14,'P2'!DO14:DQ14,'P2'!EA14:EC14,'P2'!EM14:EO14,'P2'!EY14:FA14,'P2'!FK14:FM14)</f>
        <v>37.652999999999992</v>
      </c>
      <c r="X9" s="170">
        <f>AVERAGE('P2'!BJ14:BL14,'P2'!BV14:BX14,'P2'!CH14:CJ14,'P2'!CT14:CV14,'P2'!DF14:DH14,'P2'!DR14:DT14,'P2'!ED14:EF14,'P2'!EP14:ER14,'P2'!FB14:FD14,'P2'!FN14:FP14)</f>
        <v>38.937666666666665</v>
      </c>
      <c r="Y9" s="170">
        <f>AVERAGE('P2'!BM14:BO14,'P2'!BY14:CA14,'P2'!CK14:CM14,'P2'!CW14:CY14,'P2'!DI14:DK14,'P2'!DU14:DW14,'P2'!EG14:EI14,'P2'!ES14:EU14,'P2'!FE14:FG14,'P2'!FQ14:FS14)</f>
        <v>57.090000000000011</v>
      </c>
      <c r="Z9" s="170">
        <f>AVERAGE('P2'!BP14:BR14,'P2'!CB14:CD14,'P2'!CN14:CP14,'P2'!CZ14:DB14,'P2'!DL14:DN14,'P2'!DX14:DZ14,'P2'!EJ14:EL14,'P2'!EV14:EX14,'P2'!FH14:FJ14,'P2'!FT14:FV14)</f>
        <v>38.29733333333332</v>
      </c>
      <c r="AA9" s="171">
        <f>AVERAGE('P2'!BG14:FV14)</f>
        <v>42.994500000000023</v>
      </c>
    </row>
    <row r="10" spans="1:27" ht="13.8" thickBot="1" x14ac:dyDescent="0.3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22.25</v>
      </c>
      <c r="L10" s="180">
        <f>'P2'!V16</f>
        <v>27.5</v>
      </c>
      <c r="M10" s="181">
        <f>AVERAGE('P2'!S16:V16)</f>
        <v>24.875</v>
      </c>
      <c r="N10" s="179">
        <f>'P2'!W16</f>
        <v>31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61.916666666666664</v>
      </c>
      <c r="S10" s="180">
        <f>AVERAGE('P2'!AF16:AH16)</f>
        <v>37.5</v>
      </c>
      <c r="T10" s="181">
        <f>AVERAGE('P2'!W16:AH16)</f>
        <v>41.8125</v>
      </c>
      <c r="U10" s="182">
        <f>AVERAGE('P2'!AI16:AT16)</f>
        <v>44.375</v>
      </c>
      <c r="V10" s="179">
        <f>AVERAGE('P2'!AU16:BF16)</f>
        <v>44.677499999999988</v>
      </c>
      <c r="W10" s="179">
        <f>AVERAGE('P2'!BG16:BI16,'P2'!BS16:BU16,'P2'!CE16:CG16,'P2'!CQ16:CS16,'P2'!DC16:DE16,'P2'!DO16:DQ16,'P2'!EA16:EC16,'P2'!EM16:EO16,'P2'!EY16:FA16,'P2'!FK16:FM16)</f>
        <v>40.01166666666667</v>
      </c>
      <c r="X10" s="180">
        <f>AVERAGE('P2'!BJ16:BL16,'P2'!BV16:BX16,'P2'!CH16:CJ16,'P2'!CT16:CV16,'P2'!DF16:DH16,'P2'!DR16:DT16,'P2'!ED16:EF16,'P2'!EP16:ER16,'P2'!FB16:FD16,'P2'!FN16:FP16)</f>
        <v>41.698666666666668</v>
      </c>
      <c r="Y10" s="180">
        <f>AVERAGE('P2'!BM16:BO16,'P2'!BY16:CA16,'P2'!CK16:CM16,'P2'!CW16:CY16,'P2'!DI16:DK16,'P2'!DU16:DW16,'P2'!EG16:EI16,'P2'!ES16:EU16,'P2'!FE16:FG16,'P2'!FQ16:FS16)</f>
        <v>61.628666666666668</v>
      </c>
      <c r="Z10" s="180">
        <f>AVERAGE('P2'!BP16:BR16,'P2'!CB16:CD16,'P2'!CN16:CP16,'P2'!CZ16:DB16,'P2'!DL16:DN16,'P2'!DX16:DZ16,'P2'!EJ16:EL16,'P2'!EV16:EX16,'P2'!FH16:FJ16,'P2'!FT16:FV16)</f>
        <v>40.567666666666661</v>
      </c>
      <c r="AA10" s="181">
        <f>AVERAGE('P2'!BG16:FV16)</f>
        <v>45.976666666666688</v>
      </c>
    </row>
    <row r="13" spans="1:27" ht="20.25" customHeight="1" thickBot="1" x14ac:dyDescent="0.35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5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5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0</v>
      </c>
      <c r="L15" s="191">
        <f t="shared" si="2"/>
        <v>-1.25</v>
      </c>
      <c r="M15" s="192">
        <f t="shared" si="0"/>
        <v>-0.625</v>
      </c>
      <c r="N15" s="193">
        <f t="shared" ref="N15:P21" si="3">N4-N26</f>
        <v>-0.75</v>
      </c>
      <c r="O15" s="194">
        <f t="shared" si="3"/>
        <v>-2</v>
      </c>
      <c r="P15" s="194">
        <f t="shared" si="3"/>
        <v>-1.5</v>
      </c>
      <c r="Q15" s="194">
        <f t="shared" si="0"/>
        <v>-0.3333333333333357</v>
      </c>
      <c r="R15" s="194">
        <f t="shared" si="0"/>
        <v>-0.6666666666666643</v>
      </c>
      <c r="S15" s="195">
        <f t="shared" si="0"/>
        <v>-0.1666666666666643</v>
      </c>
      <c r="T15" s="196">
        <f t="shared" si="0"/>
        <v>-0.6458333333333357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5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-1.25</v>
      </c>
      <c r="M16" s="192">
        <f t="shared" si="4"/>
        <v>-0.625</v>
      </c>
      <c r="N16" s="190">
        <f t="shared" si="3"/>
        <v>-0.75</v>
      </c>
      <c r="O16" s="189">
        <f t="shared" si="3"/>
        <v>-2</v>
      </c>
      <c r="P16" s="189">
        <f t="shared" si="3"/>
        <v>-1.5</v>
      </c>
      <c r="Q16" s="189">
        <f t="shared" si="4"/>
        <v>-0.33333333333333215</v>
      </c>
      <c r="R16" s="189">
        <f t="shared" si="4"/>
        <v>-0.6666666666666643</v>
      </c>
      <c r="S16" s="191">
        <f t="shared" si="4"/>
        <v>-0.1666666666666643</v>
      </c>
      <c r="T16" s="192">
        <f t="shared" si="4"/>
        <v>-0.6458333333333357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5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1</v>
      </c>
      <c r="L17" s="191">
        <f t="shared" si="2"/>
        <v>0</v>
      </c>
      <c r="M17" s="192">
        <f t="shared" si="5"/>
        <v>0.5</v>
      </c>
      <c r="N17" s="190">
        <f t="shared" si="3"/>
        <v>0.20000000000000284</v>
      </c>
      <c r="O17" s="189">
        <f t="shared" si="3"/>
        <v>-0.20000000000000284</v>
      </c>
      <c r="P17" s="189">
        <f t="shared" si="3"/>
        <v>-0.30000000000000071</v>
      </c>
      <c r="Q17" s="189">
        <f t="shared" si="5"/>
        <v>5.0000000000000711E-2</v>
      </c>
      <c r="R17" s="189">
        <f t="shared" si="5"/>
        <v>0.5</v>
      </c>
      <c r="S17" s="191">
        <f t="shared" si="5"/>
        <v>-0.14999999999999858</v>
      </c>
      <c r="T17" s="192">
        <f t="shared" si="5"/>
        <v>7.5000000000002842E-2</v>
      </c>
      <c r="U17" s="189">
        <f t="shared" si="5"/>
        <v>0.47500000000000142</v>
      </c>
      <c r="V17" s="199">
        <f t="shared" si="5"/>
        <v>0.475833333333334</v>
      </c>
      <c r="W17" s="189">
        <f t="shared" si="5"/>
        <v>0.45033333333331882</v>
      </c>
      <c r="X17" s="189">
        <f t="shared" si="5"/>
        <v>0.50399999999999068</v>
      </c>
      <c r="Y17" s="189">
        <f t="shared" si="5"/>
        <v>0.49566666666667203</v>
      </c>
      <c r="Z17" s="189">
        <f t="shared" si="5"/>
        <v>0.45066666666667743</v>
      </c>
      <c r="AA17" s="200">
        <f t="shared" si="5"/>
        <v>0.47516666666668073</v>
      </c>
    </row>
    <row r="18" spans="1:27" ht="12.75" customHeight="1" x14ac:dyDescent="0.25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-2.1999999999999993</v>
      </c>
      <c r="M18" s="192">
        <f t="shared" si="6"/>
        <v>-1.1000000000000014</v>
      </c>
      <c r="N18" s="190">
        <f t="shared" si="3"/>
        <v>-9.9999999999997868E-2</v>
      </c>
      <c r="O18" s="189">
        <f t="shared" si="3"/>
        <v>-0.20000000000000284</v>
      </c>
      <c r="P18" s="189">
        <f t="shared" si="3"/>
        <v>-0.20000000000000284</v>
      </c>
      <c r="Q18" s="189">
        <f t="shared" si="6"/>
        <v>8.3333333333332149E-2</v>
      </c>
      <c r="R18" s="189">
        <f t="shared" si="6"/>
        <v>0.3333333333333357</v>
      </c>
      <c r="S18" s="191">
        <f t="shared" si="6"/>
        <v>-0.21666666666666856</v>
      </c>
      <c r="T18" s="192">
        <f t="shared" si="6"/>
        <v>8.3333333333399651E-3</v>
      </c>
      <c r="U18" s="189">
        <f t="shared" si="6"/>
        <v>0.5</v>
      </c>
      <c r="V18" s="199">
        <f t="shared" si="6"/>
        <v>0.50166666666666515</v>
      </c>
      <c r="W18" s="189">
        <f t="shared" si="6"/>
        <v>0.5036666666666747</v>
      </c>
      <c r="X18" s="189">
        <f t="shared" si="6"/>
        <v>0.50133333333332786</v>
      </c>
      <c r="Y18" s="189">
        <f t="shared" si="6"/>
        <v>0.49400000000000688</v>
      </c>
      <c r="Z18" s="189">
        <f t="shared" si="6"/>
        <v>0.50099999999999767</v>
      </c>
      <c r="AA18" s="200">
        <f t="shared" si="6"/>
        <v>0.50000000000000711</v>
      </c>
    </row>
    <row r="19" spans="1:27" ht="12.75" customHeight="1" x14ac:dyDescent="0.25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0.25</v>
      </c>
      <c r="L19" s="191">
        <f t="shared" si="2"/>
        <v>-0.44999999999999929</v>
      </c>
      <c r="M19" s="192">
        <f t="shared" si="7"/>
        <v>-0.10000000000000142</v>
      </c>
      <c r="N19" s="190">
        <f t="shared" si="3"/>
        <v>-9.9999999999997868E-2</v>
      </c>
      <c r="O19" s="189">
        <f t="shared" si="3"/>
        <v>-0.20000000000000284</v>
      </c>
      <c r="P19" s="189">
        <f t="shared" si="3"/>
        <v>-0.20000000000000284</v>
      </c>
      <c r="Q19" s="189">
        <f t="shared" si="7"/>
        <v>0.71666666666666856</v>
      </c>
      <c r="R19" s="189">
        <f t="shared" si="7"/>
        <v>0.3333333333333357</v>
      </c>
      <c r="S19" s="191">
        <f t="shared" si="7"/>
        <v>-0.25</v>
      </c>
      <c r="T19" s="192">
        <f t="shared" si="7"/>
        <v>0.15833333333333144</v>
      </c>
      <c r="U19" s="189">
        <f t="shared" si="7"/>
        <v>0.5</v>
      </c>
      <c r="V19" s="199">
        <f t="shared" si="7"/>
        <v>0.49916666666666742</v>
      </c>
      <c r="W19" s="189">
        <f t="shared" si="7"/>
        <v>0.50233333333333263</v>
      </c>
      <c r="X19" s="189">
        <f t="shared" si="7"/>
        <v>0.50266666666666282</v>
      </c>
      <c r="Y19" s="189">
        <f t="shared" si="7"/>
        <v>0.49400000000000688</v>
      </c>
      <c r="Z19" s="189">
        <f t="shared" si="7"/>
        <v>0.50266666666667703</v>
      </c>
      <c r="AA19" s="200">
        <f t="shared" si="7"/>
        <v>0.50041666666669471</v>
      </c>
    </row>
    <row r="20" spans="1:27" ht="12.75" customHeight="1" x14ac:dyDescent="0.25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1.25</v>
      </c>
      <c r="L20" s="191">
        <f t="shared" si="2"/>
        <v>0</v>
      </c>
      <c r="M20" s="192">
        <f t="shared" si="8"/>
        <v>0.625</v>
      </c>
      <c r="N20" s="190">
        <f t="shared" si="3"/>
        <v>0.5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0.4166666666666643</v>
      </c>
      <c r="S20" s="191">
        <f t="shared" si="8"/>
        <v>-0.25</v>
      </c>
      <c r="T20" s="192">
        <f t="shared" si="8"/>
        <v>8.3333333333328596E-2</v>
      </c>
      <c r="U20" s="189">
        <f t="shared" si="8"/>
        <v>-0.25</v>
      </c>
      <c r="V20" s="199">
        <f t="shared" si="8"/>
        <v>-0.25</v>
      </c>
      <c r="W20" s="189">
        <f t="shared" si="8"/>
        <v>-0.22599999999999909</v>
      </c>
      <c r="X20" s="189">
        <f t="shared" si="8"/>
        <v>-0.25066666666666038</v>
      </c>
      <c r="Y20" s="189">
        <f t="shared" si="8"/>
        <v>-0.24766666666666737</v>
      </c>
      <c r="Z20" s="189">
        <f t="shared" si="8"/>
        <v>-0.25099999999999767</v>
      </c>
      <c r="AA20" s="200">
        <f t="shared" si="8"/>
        <v>-0.24383333333334178</v>
      </c>
    </row>
    <row r="21" spans="1:27" ht="12.75" customHeight="1" thickBot="1" x14ac:dyDescent="0.3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1.25</v>
      </c>
      <c r="L21" s="204">
        <f t="shared" si="2"/>
        <v>0</v>
      </c>
      <c r="M21" s="205">
        <f t="shared" si="9"/>
        <v>0.625</v>
      </c>
      <c r="N21" s="203">
        <f t="shared" si="3"/>
        <v>0.5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0.4166666666666643</v>
      </c>
      <c r="S21" s="204">
        <f t="shared" si="9"/>
        <v>-0.25</v>
      </c>
      <c r="T21" s="205">
        <f t="shared" si="9"/>
        <v>8.3333333333335702E-2</v>
      </c>
      <c r="U21" s="202">
        <f t="shared" si="9"/>
        <v>-0.25</v>
      </c>
      <c r="V21" s="206">
        <f t="shared" si="9"/>
        <v>-0.25000000000001421</v>
      </c>
      <c r="W21" s="202">
        <f t="shared" si="9"/>
        <v>-0.22599999999999909</v>
      </c>
      <c r="X21" s="202">
        <f t="shared" si="9"/>
        <v>-0.25066666666666748</v>
      </c>
      <c r="Y21" s="202">
        <f t="shared" si="9"/>
        <v>-0.24766666666667447</v>
      </c>
      <c r="Z21" s="202">
        <f t="shared" si="9"/>
        <v>-0.25099999999999767</v>
      </c>
      <c r="AA21" s="207">
        <f t="shared" si="9"/>
        <v>-0.24383333333332047</v>
      </c>
    </row>
    <row r="22" spans="1:27" ht="12.75" customHeight="1" x14ac:dyDescent="0.2"/>
    <row r="24" spans="1:27" ht="13.8" hidden="1" thickBot="1" x14ac:dyDescent="0.3">
      <c r="A24" s="184">
        <f>crvDate-2</f>
        <v>37212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8" hidden="1" thickBot="1" x14ac:dyDescent="0.3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3.2" hidden="1" x14ac:dyDescent="0.25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19</v>
      </c>
      <c r="L26" s="208">
        <v>31</v>
      </c>
      <c r="M26" s="209">
        <v>25</v>
      </c>
      <c r="N26" s="167">
        <v>32.25</v>
      </c>
      <c r="O26" s="208">
        <v>31.75</v>
      </c>
      <c r="P26" s="208">
        <v>31.5</v>
      </c>
      <c r="Q26" s="208">
        <v>27.666666666666668</v>
      </c>
      <c r="R26" s="208">
        <v>44.666666666666664</v>
      </c>
      <c r="S26" s="208">
        <v>37.166666666666664</v>
      </c>
      <c r="T26" s="209">
        <v>35.333333333333336</v>
      </c>
      <c r="U26" s="210">
        <v>39.979166666666664</v>
      </c>
      <c r="V26" s="211">
        <v>40.381666666666653</v>
      </c>
      <c r="W26" s="167">
        <v>42.808</v>
      </c>
      <c r="X26" s="208">
        <v>38.099666666666671</v>
      </c>
      <c r="Y26" s="208">
        <v>47.459333333333333</v>
      </c>
      <c r="Z26" s="208">
        <v>42.886333333333333</v>
      </c>
      <c r="AA26" s="209">
        <v>42.81333333333334</v>
      </c>
    </row>
    <row r="27" spans="1:27" ht="13.2" hidden="1" x14ac:dyDescent="0.25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22</v>
      </c>
      <c r="L27" s="168">
        <v>31.5</v>
      </c>
      <c r="M27" s="211">
        <v>26.75</v>
      </c>
      <c r="N27" s="166">
        <v>32.25</v>
      </c>
      <c r="O27" s="168">
        <v>31.65</v>
      </c>
      <c r="P27" s="168">
        <v>31.5</v>
      </c>
      <c r="Q27" s="168">
        <v>30</v>
      </c>
      <c r="R27" s="168">
        <v>47.666666666666664</v>
      </c>
      <c r="S27" s="168">
        <v>38</v>
      </c>
      <c r="T27" s="211">
        <v>36.866666666666667</v>
      </c>
      <c r="U27" s="210">
        <v>42.333333333333336</v>
      </c>
      <c r="V27" s="211">
        <v>42.736666666666672</v>
      </c>
      <c r="W27" s="166">
        <v>45.640333333333324</v>
      </c>
      <c r="X27" s="168">
        <v>42.303333333333349</v>
      </c>
      <c r="Y27" s="168">
        <v>52.00633333333333</v>
      </c>
      <c r="Z27" s="168">
        <v>45.849333333333334</v>
      </c>
      <c r="AA27" s="211">
        <v>46.449833333333331</v>
      </c>
    </row>
    <row r="28" spans="1:27" ht="13.2" hidden="1" x14ac:dyDescent="0.25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22.75</v>
      </c>
      <c r="L28" s="168">
        <v>31.25</v>
      </c>
      <c r="M28" s="211">
        <v>27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3.2" hidden="1" x14ac:dyDescent="0.25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3.2" hidden="1" x14ac:dyDescent="0.25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22.25</v>
      </c>
      <c r="L30" s="168">
        <v>29.25</v>
      </c>
      <c r="M30" s="211">
        <v>25.75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3.2" hidden="1" x14ac:dyDescent="0.25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20</v>
      </c>
      <c r="L31" s="168">
        <v>26.5</v>
      </c>
      <c r="M31" s="211">
        <v>23.25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37.878999999999991</v>
      </c>
      <c r="X31" s="168">
        <v>39.188333333333325</v>
      </c>
      <c r="Y31" s="168">
        <v>57.337666666666678</v>
      </c>
      <c r="Z31" s="168">
        <v>38.548333333333318</v>
      </c>
      <c r="AA31" s="211">
        <v>43.238333333333365</v>
      </c>
    </row>
    <row r="32" spans="1:27" ht="13.8" hidden="1" thickBot="1" x14ac:dyDescent="0.3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21</v>
      </c>
      <c r="L32" s="178">
        <v>27.5</v>
      </c>
      <c r="M32" s="212">
        <v>24.25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40.237666666666669</v>
      </c>
      <c r="X32" s="178">
        <v>41.949333333333335</v>
      </c>
      <c r="Y32" s="178">
        <v>61.876333333333342</v>
      </c>
      <c r="Z32" s="178">
        <v>40.818666666666658</v>
      </c>
      <c r="AA32" s="212">
        <v>46.220500000000008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37214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399999999999999" thickBot="1" x14ac:dyDescent="0.35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3.2" x14ac:dyDescent="0.25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23.355</v>
      </c>
      <c r="N4" s="171">
        <f>AVERAGE('P2'!S5:V5)</f>
        <v>19.677500000000002</v>
      </c>
      <c r="O4" s="169">
        <f>'P2'!W5</f>
        <v>28.089000000000002</v>
      </c>
      <c r="P4" s="170">
        <f>'P2'!X5</f>
        <v>25.768000000000001</v>
      </c>
      <c r="Q4" s="170">
        <f>'P2'!Y5</f>
        <v>24.484000000000002</v>
      </c>
      <c r="R4" s="172">
        <f>AVERAGE('P2'!Z5:AB5)</f>
        <v>18.527333333333335</v>
      </c>
      <c r="S4" s="172">
        <f>AVERAGE('P2'!AC5:AE5)</f>
        <v>30.406333333333336</v>
      </c>
      <c r="T4" s="172">
        <f>AVERAGE('P2'!AF5:AH5)</f>
        <v>26.767000000000007</v>
      </c>
      <c r="U4" s="173">
        <f>AVERAGE('P2'!W5:AH5)</f>
        <v>25.453583333333338</v>
      </c>
      <c r="V4" s="174">
        <f>AVERAGE('P2'!AI5:AT5)</f>
        <v>26.317083333333333</v>
      </c>
      <c r="W4" s="175">
        <f>AVERAGE('P2'!AU5:BF5)</f>
        <v>26.249916666666667</v>
      </c>
      <c r="X4" s="175">
        <f>AVERAGE('P2'!BG5:BI5,'P2'!BS5:BU5,'P2'!CE5:CG5,'P2'!CQ5:CS5,'P2'!DC5:DE5,'P2'!DO5:DQ5,'P2'!EA5:EC5,'P2'!EM5:EO5,'P2'!EY5:FA5,'P2'!FK5:FM5)</f>
        <v>28.150533333333328</v>
      </c>
      <c r="Y4" s="172">
        <f>AVERAGE('P2'!BJ5:BL5,'P2'!BV5:BX5,'P2'!CH5:CJ5,'P2'!CT5:CV5,'P2'!DF5:DH5,'P2'!DR5:DT5,'P2'!ED5:EF5,'P2'!EP5:ER5,'P2'!FB5:FD5,'P2'!FN5:FP5)</f>
        <v>23.868200000000009</v>
      </c>
      <c r="Z4" s="172">
        <f>AVERAGE('P2'!BM5:BO5,'P2'!BY5:CA5,'P2'!CK5:CM5,'P2'!CW5:CY5,'P2'!DI5:DK5,'P2'!DU5:DW5,'P2'!EG5:EI5,'P2'!ES5:EU5,'P2'!FE5:FG5,'P2'!FQ5:FS5)</f>
        <v>31.346366666666675</v>
      </c>
      <c r="AA4" s="172">
        <f>AVERAGE('P2'!BP5:BR5,'P2'!CB5:CD5,'P2'!CN5:CP5,'P2'!CZ5:DB5,'P2'!DL5:DN5,'P2'!DX5:DZ5,'P2'!EJ5:EL5,'P2'!EV5:EX5,'P2'!FH5:FJ5,'P2'!FT5:FV5)</f>
        <v>28.332500000000003</v>
      </c>
      <c r="AB4" s="173">
        <f>AVERAGE('P2'!BG5:FV5)</f>
        <v>27.924400000000002</v>
      </c>
    </row>
    <row r="5" spans="1:28" ht="13.2" x14ac:dyDescent="0.25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23.282</v>
      </c>
      <c r="N5" s="171">
        <f>AVERAGE('P2'!S7:V7)</f>
        <v>20.140999999999998</v>
      </c>
      <c r="O5" s="169">
        <f>'P2'!W7</f>
        <v>27.427</v>
      </c>
      <c r="P5" s="170">
        <f>'P2'!X7</f>
        <v>25.146000000000001</v>
      </c>
      <c r="Q5" s="170">
        <f>'P2'!Y7</f>
        <v>25.145</v>
      </c>
      <c r="R5" s="170">
        <f>AVERAGE('P2'!Z7:AB7)</f>
        <v>19.734333333333336</v>
      </c>
      <c r="S5" s="170">
        <f>AVERAGE('P2'!AC7:AE7)</f>
        <v>31.643333333333334</v>
      </c>
      <c r="T5" s="170">
        <f>AVERAGE('P2'!AF7:AH7)</f>
        <v>26.293333333333333</v>
      </c>
      <c r="U5" s="171">
        <f>AVERAGE('P2'!W7:AH7)</f>
        <v>25.894250000000003</v>
      </c>
      <c r="V5" s="176">
        <f>AVERAGE('P2'!AI7:AT7)</f>
        <v>27.834416666666666</v>
      </c>
      <c r="W5" s="169">
        <f>AVERAGE('P2'!AU7:BF7)</f>
        <v>27.757916666666663</v>
      </c>
      <c r="X5" s="169">
        <f>AVERAGE('P2'!BG7:BI7,'P2'!BS7:BU7,'P2'!CE7:CG7,'P2'!CQ7:CS7,'P2'!DC7:DE7,'P2'!DO7:DQ7,'P2'!EA7:EC7,'P2'!EM7:EO7,'P2'!EY7:FA7,'P2'!FK7:FM7)</f>
        <v>30.405733333333334</v>
      </c>
      <c r="Y5" s="170">
        <f>AVERAGE('P2'!BJ7:BL7,'P2'!BV7:BX7,'P2'!CH7:CJ7,'P2'!CT7:CV7,'P2'!DF7:DH7,'P2'!DR7:DT7,'P2'!ED7:EF7,'P2'!EP7:ER7,'P2'!FB7:FD7,'P2'!FN7:FP7)</f>
        <v>28.096999999999994</v>
      </c>
      <c r="Z5" s="170">
        <f>AVERAGE('P2'!BM7:BO7,'P2'!BY7:CA7,'P2'!CK7:CM7,'P2'!CW7:CY7,'P2'!DI7:DK7,'P2'!DU7:DW7,'P2'!EG7:EI7,'P2'!ES7:EU7,'P2'!FE7:FG7,'P2'!FQ7:FS7)</f>
        <v>35.374066666666664</v>
      </c>
      <c r="AA5" s="170">
        <f>AVERAGE('P2'!BP7:BR7,'P2'!CB7:CD7,'P2'!CN7:CP7,'P2'!CZ7:DB7,'P2'!DL7:DN7,'P2'!DX7:DZ7,'P2'!EJ7:EL7,'P2'!EV7:EX7,'P2'!FH7:FJ7,'P2'!FT7:FV7)</f>
        <v>32.660566666666668</v>
      </c>
      <c r="AB5" s="171">
        <f>AVERAGE('P2'!BG7:FV7)</f>
        <v>31.634341666666664</v>
      </c>
    </row>
    <row r="6" spans="1:28" ht="13.2" x14ac:dyDescent="0.25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</v>
      </c>
      <c r="M6" s="170">
        <f>'P2'!V9</f>
        <v>27.684999999999999</v>
      </c>
      <c r="N6" s="171">
        <f>AVERAGE('P2'!S9:V9)</f>
        <v>23.342500000000001</v>
      </c>
      <c r="O6" s="169">
        <f>'P2'!W9</f>
        <v>27.972000000000001</v>
      </c>
      <c r="P6" s="170">
        <f>'P2'!X9</f>
        <v>27.471</v>
      </c>
      <c r="Q6" s="170">
        <f>'P2'!Y9</f>
        <v>27.048000000000002</v>
      </c>
      <c r="R6" s="170">
        <f>AVERAGE('P2'!Z9:AB9)</f>
        <v>26.793333333333337</v>
      </c>
      <c r="S6" s="170">
        <f>AVERAGE('P2'!AC9:AE9)</f>
        <v>30.564000000000004</v>
      </c>
      <c r="T6" s="170">
        <f>AVERAGE('P2'!AF9:AH9)</f>
        <v>28.674000000000003</v>
      </c>
      <c r="U6" s="171">
        <f>AVERAGE('P2'!W9:AH9)</f>
        <v>28.38208333333333</v>
      </c>
      <c r="V6" s="176">
        <f>AVERAGE('P2'!AI9:AT9)</f>
        <v>28.031833333333335</v>
      </c>
      <c r="W6" s="169">
        <f>AVERAGE('P2'!AU9:BF9)</f>
        <v>28.139500000000009</v>
      </c>
      <c r="X6" s="169">
        <f>AVERAGE('P2'!BG9:BI9,'P2'!BS9:BU9,'P2'!CE9:CG9,'P2'!CQ9:CS9,'P2'!DC9:DE9,'P2'!DO9:DQ9,'P2'!EA9:EC9,'P2'!EM9:EO9,'P2'!EY9:FA9,'P2'!FK9:FM9)</f>
        <v>28.633166666666668</v>
      </c>
      <c r="Y6" s="170">
        <f>AVERAGE('P2'!BJ9:BL9,'P2'!BV9:BX9,'P2'!CH9:CJ9,'P2'!CT9:CV9,'P2'!DF9:DH9,'P2'!DR9:DT9,'P2'!ED9:EF9,'P2'!EP9:ER9,'P2'!FB9:FD9,'P2'!FN9:FP9)</f>
        <v>27.116</v>
      </c>
      <c r="Z6" s="170">
        <f>AVERAGE('P2'!BM9:BO9,'P2'!BY9:CA9,'P2'!CK9:CM9,'P2'!CW9:CY9,'P2'!DI9:DK9,'P2'!DU9:DW9,'P2'!EG9:EI9,'P2'!ES9:EU9,'P2'!FE9:FG9,'P2'!FQ9:FS9)</f>
        <v>31.122366666666665</v>
      </c>
      <c r="AA6" s="170">
        <f>AVERAGE('P2'!BP9:BR9,'P2'!CB9:CD9,'P2'!CN9:CP9,'P2'!CZ9:DB9,'P2'!DL9:DN9,'P2'!DX9:DZ9,'P2'!EJ9:EL9,'P2'!EV9:EX9,'P2'!FH9:FJ9,'P2'!FT9:FV9)</f>
        <v>29.419466666666668</v>
      </c>
      <c r="AB6" s="171">
        <f>AVERAGE('P2'!BG9:FV9)</f>
        <v>29.072749999999996</v>
      </c>
    </row>
    <row r="7" spans="1:28" ht="13.2" x14ac:dyDescent="0.25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22.274000000000001</v>
      </c>
      <c r="N7" s="171">
        <f>AVERAGE('P2'!S11:V11)</f>
        <v>21.224499618530253</v>
      </c>
      <c r="O7" s="169">
        <f>'P2'!W11</f>
        <v>23.766000000000002</v>
      </c>
      <c r="P7" s="170">
        <f>'P2'!X11</f>
        <v>23.539000000000001</v>
      </c>
      <c r="Q7" s="170">
        <f>'P2'!Y11</f>
        <v>23.274000000000001</v>
      </c>
      <c r="R7" s="170">
        <f>AVERAGE('P2'!Z11:AB11)</f>
        <v>24.477333333333334</v>
      </c>
      <c r="S7" s="170">
        <f>AVERAGE('P2'!AC11:AE11)</f>
        <v>29.756333333333334</v>
      </c>
      <c r="T7" s="170">
        <f>AVERAGE('P2'!AF11:AH11)</f>
        <v>25.922333333333331</v>
      </c>
      <c r="U7" s="171">
        <f>AVERAGE('P2'!W11:AH11)</f>
        <v>25.920583333333337</v>
      </c>
      <c r="V7" s="176">
        <f>AVERAGE('P2'!AI11:AT11)</f>
        <v>26.777000000000001</v>
      </c>
      <c r="W7" s="169">
        <f>AVERAGE('P2'!AU11:BF11)</f>
        <v>27.018166666666669</v>
      </c>
      <c r="X7" s="169">
        <f>AVERAGE('P2'!BG11:BI11,'P2'!BS11:BU11,'P2'!CE11:CG11,'P2'!CQ11:CS11,'P2'!DC11:DE11,'P2'!DO11:DQ11,'P2'!EA11:EC11,'P2'!EM11:EO11,'P2'!EY11:FA11,'P2'!FK11:FM11)</f>
        <v>27.469899999999999</v>
      </c>
      <c r="Y7" s="170">
        <f>AVERAGE('P2'!BJ11:BL11,'P2'!BV11:BX11,'P2'!CH11:CJ11,'P2'!CT11:CV11,'P2'!DF11:DH11,'P2'!DR11:DT11,'P2'!ED11:EF11,'P2'!EP11:ER11,'P2'!FB11:FD11,'P2'!FN11:FP11)</f>
        <v>27.331200000000006</v>
      </c>
      <c r="Z7" s="170">
        <f>AVERAGE('P2'!BM11:BO11,'P2'!BY11:CA11,'P2'!CK11:CM11,'P2'!CW11:CY11,'P2'!DI11:DK11,'P2'!DU11:DW11,'P2'!EG11:EI11,'P2'!ES11:EU11,'P2'!FE11:FG11,'P2'!FQ11:FS11)</f>
        <v>32.326299999999996</v>
      </c>
      <c r="AA7" s="170">
        <f>AVERAGE('P2'!BP11:BR11,'P2'!CB11:CD11,'P2'!CN11:CP11,'P2'!CZ11:DB11,'P2'!DL11:DN11,'P2'!DX11:DZ11,'P2'!EJ11:EL11,'P2'!EV11:EX11,'P2'!FH11:FJ11,'P2'!FT11:FV11)</f>
        <v>27.267866666666674</v>
      </c>
      <c r="AB7" s="171">
        <f>AVERAGE('P2'!BG11:FV11)</f>
        <v>28.598816666666675</v>
      </c>
    </row>
    <row r="8" spans="1:28" ht="13.2" x14ac:dyDescent="0.25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21.33</v>
      </c>
      <c r="N8" s="171">
        <f>AVERAGE('P2'!S13:V13)</f>
        <v>19.04</v>
      </c>
      <c r="O8" s="169">
        <f>'P2'!W13</f>
        <v>23.766000000000002</v>
      </c>
      <c r="P8" s="170">
        <f>'P2'!X13</f>
        <v>23.539000000000001</v>
      </c>
      <c r="Q8" s="170">
        <f>'P2'!Y13</f>
        <v>23.274000000000001</v>
      </c>
      <c r="R8" s="170">
        <f>AVERAGE('P2'!Z13:AB13)</f>
        <v>23.740333333333336</v>
      </c>
      <c r="S8" s="170">
        <f>AVERAGE('P2'!AC13:AE13)</f>
        <v>30.552000000000003</v>
      </c>
      <c r="T8" s="170">
        <f>AVERAGE('P2'!AF13:AH13)</f>
        <v>25.922333333333331</v>
      </c>
      <c r="U8" s="171">
        <f>AVERAGE('P2'!W13:AH13)</f>
        <v>25.93525</v>
      </c>
      <c r="V8" s="176">
        <f>AVERAGE('P2'!AI13:AT13)</f>
        <v>26.723083333333335</v>
      </c>
      <c r="W8" s="169">
        <f>AVERAGE('P2'!AU13:BF13)</f>
        <v>26.834916666666668</v>
      </c>
      <c r="X8" s="169">
        <f>AVERAGE('P2'!BG13:BI13,'P2'!BS13:BU13,'P2'!CE13:CG13,'P2'!CQ13:CS13,'P2'!DC13:DE13,'P2'!DO13:DQ13,'P2'!EA13:EC13,'P2'!EM13:EO13,'P2'!EY13:FA13,'P2'!FK13:FM13)</f>
        <v>26.71583333333334</v>
      </c>
      <c r="Y8" s="170">
        <f>AVERAGE('P2'!BJ13:BL13,'P2'!BV13:BX13,'P2'!CH13:CJ13,'P2'!CT13:CV13,'P2'!DF13:DH13,'P2'!DR13:DT13,'P2'!ED13:EF13,'P2'!EP13:ER13,'P2'!FB13:FD13,'P2'!FN13:FP13)</f>
        <v>26.168233333333337</v>
      </c>
      <c r="Z8" s="170">
        <f>AVERAGE('P2'!BM13:BO13,'P2'!BY13:CA13,'P2'!CK13:CM13,'P2'!CW13:CY13,'P2'!DI13:DK13,'P2'!DU13:DW13,'P2'!EG13:EI13,'P2'!ES13:EU13,'P2'!FE13:FG13,'P2'!FQ13:FS13)</f>
        <v>31.606833333333341</v>
      </c>
      <c r="AA8" s="170">
        <f>AVERAGE('P2'!BP13:BR13,'P2'!CB13:CD13,'P2'!CN13:CP13,'P2'!CZ13:DB13,'P2'!DL13:DN13,'P2'!DX13:DZ13,'P2'!EJ13:EL13,'P2'!EV13:EX13,'P2'!FH13:FJ13,'P2'!FT13:FV13)</f>
        <v>26.565799999999999</v>
      </c>
      <c r="AB8" s="171">
        <f>AVERAGE('P2'!BG13:FV13)</f>
        <v>27.764174999999998</v>
      </c>
    </row>
    <row r="9" spans="1:28" ht="13.2" x14ac:dyDescent="0.25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20.637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30.219000000000005</v>
      </c>
      <c r="T9" s="170">
        <f>AVERAGE('P2'!AF15:AH15)</f>
        <v>24.28233333333333</v>
      </c>
      <c r="U9" s="171">
        <f>AVERAGE('P2'!W15:AH15)</f>
        <v>23.801666666666666</v>
      </c>
      <c r="V9" s="176">
        <f>AVERAGE('P2'!AI15:AT15)</f>
        <v>25.272083333333331</v>
      </c>
      <c r="W9" s="169">
        <f>AVERAGE('P2'!AU15:BF15)</f>
        <v>25.566500000000001</v>
      </c>
      <c r="X9" s="169">
        <f>AVERAGE('P2'!BG15:BI15,'P2'!BS15:BU15,'P2'!CE15:CG15,'P2'!CQ15:CS15,'P2'!DC15:DE15,'P2'!DO15:DQ15,'P2'!EA15:EC15,'P2'!EM15:EO15,'P2'!EY15:FA15,'P2'!FK15:FM15)</f>
        <v>26.763166666666667</v>
      </c>
      <c r="Y9" s="170">
        <f>AVERAGE('P2'!BJ15:BL15,'P2'!BV15:BX15,'P2'!CH15:CJ15,'P2'!CT15:CV15,'P2'!DF15:DH15,'P2'!DR15:DT15,'P2'!ED15:EF15,'P2'!EP15:ER15,'P2'!FB15:FD15,'P2'!FN15:FP15)</f>
        <v>26.28476666666667</v>
      </c>
      <c r="Z9" s="170">
        <f>AVERAGE('P2'!BM15:BO15,'P2'!BY15:CA15,'P2'!CK15:CM15,'P2'!CW15:CY15,'P2'!DI15:DK15,'P2'!DU15:DW15,'P2'!EG15:EI15,'P2'!ES15:EU15,'P2'!FE15:FG15,'P2'!FQ15:FS15)</f>
        <v>27.965499999999999</v>
      </c>
      <c r="AA9" s="170">
        <f>AVERAGE('P2'!BP15:BR15,'P2'!CB15:CD15,'P2'!CN15:CP15,'P2'!CZ15:DB15,'P2'!DL15:DN15,'P2'!DX15:DZ15,'P2'!EJ15:EL15,'P2'!EV15:EX15,'P2'!FH15:FJ15,'P2'!FT15:FV15)</f>
        <v>26.921566666666664</v>
      </c>
      <c r="AB9" s="171">
        <f>AVERAGE('P2'!BG15:FV15)</f>
        <v>26.983750000000001</v>
      </c>
    </row>
    <row r="10" spans="1:28" ht="13.8" thickBot="1" x14ac:dyDescent="0.3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21.387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34.219000000000001</v>
      </c>
      <c r="T10" s="180">
        <f>AVERAGE('P2'!AF17:AH17)</f>
        <v>25.365666666666666</v>
      </c>
      <c r="U10" s="181">
        <f>AVERAGE('P2'!W17:AH17)</f>
        <v>25.65666666666667</v>
      </c>
      <c r="V10" s="182">
        <f>AVERAGE('P2'!AI17:AT17)</f>
        <v>26.939583333333331</v>
      </c>
      <c r="W10" s="179">
        <f>AVERAGE('P2'!AU17:BF17)</f>
        <v>27.232333333333333</v>
      </c>
      <c r="X10" s="179">
        <f>AVERAGE('P2'!BG17:BI17,'P2'!BS17:BU17,'P2'!CE17:CG17,'P2'!CQ17:CS17,'P2'!DC17:DE17,'P2'!DO17:DQ17,'P2'!EA17:EC17,'P2'!EM17:EO17,'P2'!EY17:FA17,'P2'!FK17:FM17)</f>
        <v>27.942833333333333</v>
      </c>
      <c r="Y10" s="180">
        <f>AVERAGE('P2'!BJ17:BL17,'P2'!BV17:BX17,'P2'!CH17:CJ17,'P2'!CT17:CV17,'P2'!DF17:DH17,'P2'!DR17:DT17,'P2'!ED17:EF17,'P2'!EP17:ER17,'P2'!FB17:FD17,'P2'!FN17:FP17)</f>
        <v>27.665099999999995</v>
      </c>
      <c r="Z10" s="180">
        <f>AVERAGE('P2'!BM17:BO17,'P2'!BY17:CA17,'P2'!CK17:CM17,'P2'!CW17:CY17,'P2'!DI17:DK17,'P2'!DU17:DW17,'P2'!EG17:EI17,'P2'!ES17:EU17,'P2'!FE17:FG17,'P2'!FQ17:FS17)</f>
        <v>30.236166666666673</v>
      </c>
      <c r="AA10" s="180">
        <f>AVERAGE('P2'!BP17:BR17,'P2'!CB17:CD17,'P2'!CN17:CP17,'P2'!CZ17:DB17,'P2'!DL17:DN17,'P2'!DX17:DZ17,'P2'!EJ17:EL17,'P2'!EV17:EX17,'P2'!FH17:FJ17,'P2'!FT17:FV17)</f>
        <v>28.055900000000005</v>
      </c>
      <c r="AB10" s="181">
        <f>AVERAGE('P2'!BG17:FV17)</f>
        <v>28.474999999999998</v>
      </c>
    </row>
    <row r="14" spans="1:28" ht="17.399999999999999" thickBot="1" x14ac:dyDescent="0.35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399999999999999" thickBot="1" x14ac:dyDescent="0.35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3.2" x14ac:dyDescent="0.25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-1.3870000000000005</v>
      </c>
      <c r="N16" s="219">
        <f t="shared" si="0"/>
        <v>-0.69350000000000023</v>
      </c>
      <c r="O16" s="217">
        <f t="shared" ref="O16:Q22" si="4">O4-O27</f>
        <v>-1.1409999999999982</v>
      </c>
      <c r="P16" s="218">
        <f t="shared" si="4"/>
        <v>-0.85699999999999932</v>
      </c>
      <c r="Q16" s="218">
        <f t="shared" si="4"/>
        <v>0.36299999999999955</v>
      </c>
      <c r="R16" s="220">
        <f t="shared" si="0"/>
        <v>8.2000000000000739E-2</v>
      </c>
      <c r="S16" s="220">
        <f t="shared" si="0"/>
        <v>-0.28633333333333155</v>
      </c>
      <c r="T16" s="218">
        <f t="shared" si="0"/>
        <v>4.1666666666667851E-2</v>
      </c>
      <c r="U16" s="221">
        <f t="shared" si="0"/>
        <v>-0.1769166666666635</v>
      </c>
      <c r="V16" s="220">
        <f t="shared" si="0"/>
        <v>-0.27250000000000441</v>
      </c>
      <c r="W16" s="222">
        <f t="shared" si="0"/>
        <v>-0.2779166666666697</v>
      </c>
      <c r="X16" s="223">
        <f t="shared" si="0"/>
        <v>-0.3549333333333422</v>
      </c>
      <c r="Y16" s="220">
        <f t="shared" si="0"/>
        <v>-0.12593333333333234</v>
      </c>
      <c r="Z16" s="220">
        <f t="shared" si="0"/>
        <v>-0.48019999999999996</v>
      </c>
      <c r="AA16" s="220">
        <f t="shared" si="0"/>
        <v>-0.12449999999999406</v>
      </c>
      <c r="AB16" s="221">
        <f t="shared" si="0"/>
        <v>-0.2713916666666556</v>
      </c>
    </row>
    <row r="17" spans="1:28" ht="13.2" x14ac:dyDescent="0.25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-1.3870000000000005</v>
      </c>
      <c r="N17" s="219">
        <f t="shared" si="5"/>
        <v>-0.69350000000000023</v>
      </c>
      <c r="O17" s="217">
        <f t="shared" si="4"/>
        <v>-1.142000000000003</v>
      </c>
      <c r="P17" s="218">
        <f t="shared" si="4"/>
        <v>-0.85800000000000054</v>
      </c>
      <c r="Q17" s="218">
        <f t="shared" si="4"/>
        <v>0.36299999999999955</v>
      </c>
      <c r="R17" s="218">
        <f t="shared" si="5"/>
        <v>8.2000000000000739E-2</v>
      </c>
      <c r="S17" s="218">
        <f t="shared" si="5"/>
        <v>-0.28633333333333155</v>
      </c>
      <c r="T17" s="218">
        <f t="shared" si="5"/>
        <v>4.1666666666667851E-2</v>
      </c>
      <c r="U17" s="219">
        <f t="shared" si="5"/>
        <v>-0.1770833333333286</v>
      </c>
      <c r="V17" s="218">
        <f t="shared" si="5"/>
        <v>-0.27233333333333576</v>
      </c>
      <c r="W17" s="225">
        <f t="shared" si="5"/>
        <v>-0.2745000000000104</v>
      </c>
      <c r="X17" s="217">
        <f t="shared" si="5"/>
        <v>-0.36083333333333201</v>
      </c>
      <c r="Y17" s="218">
        <f t="shared" si="5"/>
        <v>-0.12160000000001148</v>
      </c>
      <c r="Z17" s="218">
        <f t="shared" si="5"/>
        <v>-0.48700000000000898</v>
      </c>
      <c r="AA17" s="218">
        <f t="shared" si="5"/>
        <v>-0.11916666666665776</v>
      </c>
      <c r="AB17" s="219">
        <f t="shared" si="5"/>
        <v>-0.27214999999999279</v>
      </c>
    </row>
    <row r="18" spans="1:28" ht="13.2" x14ac:dyDescent="0.25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-0.75</v>
      </c>
      <c r="M18" s="218">
        <f t="shared" si="3"/>
        <v>0</v>
      </c>
      <c r="N18" s="219">
        <f t="shared" si="6"/>
        <v>-0.375</v>
      </c>
      <c r="O18" s="217">
        <f t="shared" si="4"/>
        <v>-4.7999999999998266E-2</v>
      </c>
      <c r="P18" s="218">
        <f t="shared" si="4"/>
        <v>4.1999999999998039E-2</v>
      </c>
      <c r="Q18" s="218">
        <f t="shared" si="4"/>
        <v>7.1999999999999176E-2</v>
      </c>
      <c r="R18" s="218">
        <f t="shared" si="6"/>
        <v>-1.1999999999996902E-2</v>
      </c>
      <c r="S18" s="218">
        <f t="shared" si="6"/>
        <v>-0.78599999999999781</v>
      </c>
      <c r="T18" s="218">
        <f t="shared" si="6"/>
        <v>3.6666666666668846E-2</v>
      </c>
      <c r="U18" s="219">
        <f t="shared" si="6"/>
        <v>-0.18483333333333718</v>
      </c>
      <c r="V18" s="218">
        <f t="shared" si="6"/>
        <v>-0.77191666666666592</v>
      </c>
      <c r="W18" s="225">
        <f t="shared" si="6"/>
        <v>-0.9043333333333301</v>
      </c>
      <c r="X18" s="217">
        <f t="shared" si="6"/>
        <v>-1.3663999999999987</v>
      </c>
      <c r="Y18" s="218">
        <f t="shared" si="6"/>
        <v>-1.325966666666659</v>
      </c>
      <c r="Z18" s="218">
        <f t="shared" si="6"/>
        <v>-1.4477666666666735</v>
      </c>
      <c r="AA18" s="218">
        <f t="shared" si="6"/>
        <v>-1.3326666666666789</v>
      </c>
      <c r="AB18" s="219">
        <f t="shared" si="6"/>
        <v>-1.3681999999999981</v>
      </c>
    </row>
    <row r="19" spans="1:28" ht="13.2" x14ac:dyDescent="0.25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-1.0410000000000004</v>
      </c>
      <c r="N19" s="219">
        <f t="shared" si="7"/>
        <v>-0.52049999999999841</v>
      </c>
      <c r="O19" s="217">
        <f t="shared" si="4"/>
        <v>2.4000000000000909E-2</v>
      </c>
      <c r="P19" s="218">
        <f t="shared" si="4"/>
        <v>4.2999999999999261E-2</v>
      </c>
      <c r="Q19" s="218">
        <f t="shared" si="4"/>
        <v>4.7999999999998266E-2</v>
      </c>
      <c r="R19" s="218">
        <f t="shared" si="7"/>
        <v>-1.9000000000001904E-2</v>
      </c>
      <c r="S19" s="218">
        <f t="shared" si="7"/>
        <v>-0.74600000000000222</v>
      </c>
      <c r="T19" s="218">
        <f t="shared" si="7"/>
        <v>5.4999999999996163E-2</v>
      </c>
      <c r="U19" s="219">
        <f t="shared" si="7"/>
        <v>-0.16791666666667027</v>
      </c>
      <c r="V19" s="218">
        <f t="shared" si="7"/>
        <v>-0.77808333333333835</v>
      </c>
      <c r="W19" s="225">
        <f t="shared" si="7"/>
        <v>-0.7780000000000058</v>
      </c>
      <c r="X19" s="217">
        <f t="shared" si="7"/>
        <v>-0.77226666666667043</v>
      </c>
      <c r="Y19" s="218">
        <f t="shared" si="7"/>
        <v>-0.77226666666665977</v>
      </c>
      <c r="Z19" s="218">
        <f t="shared" si="7"/>
        <v>-0.78126666666666722</v>
      </c>
      <c r="AA19" s="218">
        <f t="shared" si="7"/>
        <v>-0.7898333333333234</v>
      </c>
      <c r="AB19" s="219">
        <f t="shared" si="7"/>
        <v>-0.77890833333331955</v>
      </c>
    </row>
    <row r="20" spans="1:28" ht="13.2" x14ac:dyDescent="0.25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</v>
      </c>
      <c r="M20" s="218">
        <f t="shared" si="3"/>
        <v>-0.34600000000000364</v>
      </c>
      <c r="N20" s="219">
        <f t="shared" si="8"/>
        <v>-0.17300000000000182</v>
      </c>
      <c r="O20" s="217">
        <f t="shared" si="4"/>
        <v>2.4000000000000909E-2</v>
      </c>
      <c r="P20" s="218">
        <f t="shared" si="4"/>
        <v>4.2999999999999261E-2</v>
      </c>
      <c r="Q20" s="218">
        <f t="shared" si="4"/>
        <v>4.7999999999998266E-2</v>
      </c>
      <c r="R20" s="218">
        <f t="shared" si="8"/>
        <v>-0.17466666666666342</v>
      </c>
      <c r="S20" s="218">
        <f t="shared" si="8"/>
        <v>-0.74566666666666848</v>
      </c>
      <c r="T20" s="218">
        <f t="shared" si="8"/>
        <v>6.1333333333326578E-2</v>
      </c>
      <c r="U20" s="219">
        <f t="shared" si="8"/>
        <v>-0.20516666666667049</v>
      </c>
      <c r="V20" s="218">
        <f t="shared" si="8"/>
        <v>-0.77808333333333835</v>
      </c>
      <c r="W20" s="225">
        <f t="shared" si="8"/>
        <v>-0.90891666666667348</v>
      </c>
      <c r="X20" s="217">
        <f t="shared" si="8"/>
        <v>-1.3631666666666646</v>
      </c>
      <c r="Y20" s="218">
        <f t="shared" si="8"/>
        <v>-1.3378999999999905</v>
      </c>
      <c r="Z20" s="218">
        <f t="shared" si="8"/>
        <v>-1.479066666666661</v>
      </c>
      <c r="AA20" s="218">
        <f t="shared" si="8"/>
        <v>-1.3163666666666671</v>
      </c>
      <c r="AB20" s="219">
        <f t="shared" si="8"/>
        <v>-1.3741250000000242</v>
      </c>
    </row>
    <row r="21" spans="1:28" ht="13.2" x14ac:dyDescent="0.25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0</v>
      </c>
      <c r="M21" s="218">
        <f t="shared" si="3"/>
        <v>0</v>
      </c>
      <c r="N21" s="219">
        <f t="shared" si="9"/>
        <v>0</v>
      </c>
      <c r="O21" s="217">
        <f t="shared" si="4"/>
        <v>-0.12100000000000222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-0.11999999999999389</v>
      </c>
      <c r="T21" s="218">
        <f t="shared" si="9"/>
        <v>6.1333333333326578E-2</v>
      </c>
      <c r="U21" s="219">
        <f t="shared" si="9"/>
        <v>-2.4750000000004491E-2</v>
      </c>
      <c r="V21" s="218">
        <f t="shared" si="9"/>
        <v>5.9416666666656681E-2</v>
      </c>
      <c r="W21" s="225">
        <f t="shared" si="9"/>
        <v>5.9333333333334792E-2</v>
      </c>
      <c r="X21" s="217">
        <f t="shared" si="9"/>
        <v>5.2300000000002456E-2</v>
      </c>
      <c r="Y21" s="218">
        <f t="shared" si="9"/>
        <v>5.7766666666676514E-2</v>
      </c>
      <c r="Z21" s="218">
        <f t="shared" si="9"/>
        <v>6.1433333333333451E-2</v>
      </c>
      <c r="AA21" s="218">
        <f t="shared" si="9"/>
        <v>6.1766666666660086E-2</v>
      </c>
      <c r="AB21" s="219">
        <f t="shared" si="9"/>
        <v>5.8316666666684114E-2</v>
      </c>
    </row>
    <row r="22" spans="1:28" ht="13.8" thickBot="1" x14ac:dyDescent="0.3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0</v>
      </c>
      <c r="M22" s="228">
        <f t="shared" si="3"/>
        <v>0</v>
      </c>
      <c r="N22" s="229">
        <f t="shared" si="10"/>
        <v>0</v>
      </c>
      <c r="O22" s="227">
        <f t="shared" si="4"/>
        <v>-0.12100000000000222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-0.12000000000000455</v>
      </c>
      <c r="T22" s="228">
        <f t="shared" si="10"/>
        <v>6.1333333333330131E-2</v>
      </c>
      <c r="U22" s="229">
        <f t="shared" si="10"/>
        <v>-2.4749999999997385E-2</v>
      </c>
      <c r="V22" s="228">
        <f t="shared" si="10"/>
        <v>5.9416666666660234E-2</v>
      </c>
      <c r="W22" s="230">
        <f t="shared" si="10"/>
        <v>5.9333333333334792E-2</v>
      </c>
      <c r="X22" s="227">
        <f t="shared" si="10"/>
        <v>5.229999999999535E-2</v>
      </c>
      <c r="Y22" s="228">
        <f t="shared" si="10"/>
        <v>5.776666666665875E-2</v>
      </c>
      <c r="Z22" s="228">
        <f t="shared" si="10"/>
        <v>6.1433333333329898E-2</v>
      </c>
      <c r="AA22" s="228">
        <f t="shared" si="10"/>
        <v>6.1766666666670744E-2</v>
      </c>
      <c r="AB22" s="229">
        <f t="shared" si="10"/>
        <v>5.831666666666635E-2</v>
      </c>
    </row>
    <row r="25" spans="1:28" ht="13.8" hidden="1" thickBot="1" x14ac:dyDescent="0.3">
      <c r="A25" s="184">
        <f>A2-2</f>
        <v>37212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8" hidden="1" thickBot="1" x14ac:dyDescent="0.3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3.2" hidden="1" x14ac:dyDescent="0.25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16</v>
      </c>
      <c r="M27" s="189">
        <v>24.742000000000001</v>
      </c>
      <c r="N27" s="200">
        <v>20.371000000000002</v>
      </c>
      <c r="O27" s="189">
        <v>29.23</v>
      </c>
      <c r="P27" s="189">
        <v>26.625</v>
      </c>
      <c r="Q27" s="168">
        <v>24.121000000000002</v>
      </c>
      <c r="R27" s="168">
        <v>18.445333333333334</v>
      </c>
      <c r="S27" s="168">
        <v>30.692666666666668</v>
      </c>
      <c r="T27" s="168">
        <v>26.725333333333339</v>
      </c>
      <c r="U27" s="168">
        <v>25.630500000000001</v>
      </c>
      <c r="V27" s="210">
        <v>26.589583333333337</v>
      </c>
      <c r="W27" s="168">
        <v>26.527833333333337</v>
      </c>
      <c r="X27" s="167">
        <v>28.505466666666671</v>
      </c>
      <c r="Y27" s="208">
        <v>23.994133333333341</v>
      </c>
      <c r="Z27" s="208">
        <v>31.826566666666675</v>
      </c>
      <c r="AA27" s="208">
        <v>28.456999999999997</v>
      </c>
      <c r="AB27" s="209">
        <v>28.195791666666658</v>
      </c>
    </row>
    <row r="28" spans="1:28" ht="13.2" hidden="1" x14ac:dyDescent="0.25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17</v>
      </c>
      <c r="M28" s="189">
        <v>24.669</v>
      </c>
      <c r="N28" s="200">
        <v>20.834499999999998</v>
      </c>
      <c r="O28" s="189">
        <v>28.569000000000003</v>
      </c>
      <c r="P28" s="189">
        <v>26.004000000000001</v>
      </c>
      <c r="Q28" s="168">
        <v>24.782</v>
      </c>
      <c r="R28" s="168">
        <v>19.652333333333335</v>
      </c>
      <c r="S28" s="168">
        <v>31.929666666666666</v>
      </c>
      <c r="T28" s="168">
        <v>26.251666666666665</v>
      </c>
      <c r="U28" s="168">
        <v>26.071333333333332</v>
      </c>
      <c r="V28" s="210">
        <v>28.106750000000002</v>
      </c>
      <c r="W28" s="168">
        <v>28.032416666666673</v>
      </c>
      <c r="X28" s="166">
        <v>30.766566666666666</v>
      </c>
      <c r="Y28" s="168">
        <v>28.218600000000006</v>
      </c>
      <c r="Z28" s="168">
        <v>35.861066666666673</v>
      </c>
      <c r="AA28" s="168">
        <v>32.779733333333326</v>
      </c>
      <c r="AB28" s="211">
        <v>31.906491666666657</v>
      </c>
    </row>
    <row r="29" spans="1:28" ht="13.2" hidden="1" x14ac:dyDescent="0.25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3.2" hidden="1" x14ac:dyDescent="0.25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3.2" hidden="1" x14ac:dyDescent="0.25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16.75</v>
      </c>
      <c r="M31" s="189">
        <v>21.676000000000002</v>
      </c>
      <c r="N31" s="200">
        <v>19.213000000000001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3.2" hidden="1" x14ac:dyDescent="0.25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14.5</v>
      </c>
      <c r="M32" s="189">
        <v>17.966000000000001</v>
      </c>
      <c r="N32" s="200">
        <v>16.233000000000001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26.710866666666664</v>
      </c>
      <c r="Y32" s="168">
        <v>26.226999999999993</v>
      </c>
      <c r="Z32" s="168">
        <v>27.904066666666665</v>
      </c>
      <c r="AA32" s="168">
        <v>26.859800000000003</v>
      </c>
      <c r="AB32" s="211">
        <v>26.925433333333316</v>
      </c>
    </row>
    <row r="33" spans="1:28" ht="13.8" hidden="1" thickBot="1" x14ac:dyDescent="0.3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</v>
      </c>
      <c r="M33" s="202">
        <v>18.466000000000001</v>
      </c>
      <c r="N33" s="207">
        <v>16.733000000000001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27.890533333333337</v>
      </c>
      <c r="Y33" s="178">
        <v>27.607333333333337</v>
      </c>
      <c r="Z33" s="178">
        <v>30.174733333333343</v>
      </c>
      <c r="AA33" s="178">
        <v>27.994133333333334</v>
      </c>
      <c r="AB33" s="212">
        <v>28.416683333333332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20" width="10.125" hidden="1" customWidth="1"/>
    <col min="21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4" s="143" customFormat="1" x14ac:dyDescent="0.2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2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29.75</v>
      </c>
      <c r="W4">
        <v>31.5</v>
      </c>
      <c r="X4">
        <v>29.75</v>
      </c>
      <c r="Y4">
        <v>30</v>
      </c>
      <c r="Z4">
        <v>28</v>
      </c>
      <c r="AA4">
        <v>26</v>
      </c>
      <c r="AB4">
        <v>28</v>
      </c>
      <c r="AC4">
        <v>41.5</v>
      </c>
      <c r="AD4">
        <v>49</v>
      </c>
      <c r="AE4">
        <v>41.5</v>
      </c>
      <c r="AF4">
        <v>38</v>
      </c>
      <c r="AG4">
        <v>36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2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23.355</v>
      </c>
      <c r="W5">
        <v>28.089000000000002</v>
      </c>
      <c r="X5">
        <v>25.768000000000001</v>
      </c>
      <c r="Y5">
        <v>24.484000000000002</v>
      </c>
      <c r="Z5">
        <v>19.733000000000001</v>
      </c>
      <c r="AA5">
        <v>17.516000000000002</v>
      </c>
      <c r="AB5">
        <v>18.333000000000002</v>
      </c>
      <c r="AC5">
        <v>29.637</v>
      </c>
      <c r="AD5">
        <v>32.032000000000004</v>
      </c>
      <c r="AE5">
        <v>29.55</v>
      </c>
      <c r="AF5">
        <v>27.871000000000002</v>
      </c>
      <c r="AG5">
        <v>24.333000000000002</v>
      </c>
      <c r="AH5">
        <v>28.097000000000001</v>
      </c>
      <c r="AI5">
        <v>29.516000000000002</v>
      </c>
      <c r="AJ5">
        <v>26.143000000000001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32.935000000000002</v>
      </c>
      <c r="AP5">
        <v>32.984000000000002</v>
      </c>
      <c r="AQ5">
        <v>31.667000000000002</v>
      </c>
      <c r="AR5">
        <v>27.194000000000003</v>
      </c>
      <c r="AS5">
        <v>23.375</v>
      </c>
      <c r="AT5">
        <v>30</v>
      </c>
      <c r="AU5">
        <v>28.548000000000002</v>
      </c>
      <c r="AV5">
        <v>25.714000000000002</v>
      </c>
      <c r="AW5">
        <v>25.362000000000002</v>
      </c>
      <c r="AX5">
        <v>23.129000000000001</v>
      </c>
      <c r="AY5">
        <v>16.981000000000002</v>
      </c>
      <c r="AZ5">
        <v>20.446000000000002</v>
      </c>
      <c r="BA5">
        <v>31.637</v>
      </c>
      <c r="BB5">
        <v>31.667000000000002</v>
      </c>
      <c r="BC5">
        <v>30.736000000000001</v>
      </c>
      <c r="BD5">
        <v>26.959</v>
      </c>
      <c r="BE5">
        <v>24.261000000000003</v>
      </c>
      <c r="BF5">
        <v>29.559000000000001</v>
      </c>
      <c r="BG5">
        <v>28.804000000000002</v>
      </c>
      <c r="BH5">
        <v>26.486000000000001</v>
      </c>
      <c r="BI5">
        <v>25.952000000000002</v>
      </c>
      <c r="BJ5">
        <v>23.852</v>
      </c>
      <c r="BK5">
        <v>18.128</v>
      </c>
      <c r="BL5">
        <v>21.359000000000002</v>
      </c>
      <c r="BM5">
        <v>31.63</v>
      </c>
      <c r="BN5">
        <v>32.209000000000003</v>
      </c>
      <c r="BO5">
        <v>30.875</v>
      </c>
      <c r="BP5">
        <v>27.394000000000002</v>
      </c>
      <c r="BQ5">
        <v>24.896000000000001</v>
      </c>
      <c r="BR5">
        <v>29.737000000000002</v>
      </c>
      <c r="BS5">
        <v>28.978000000000002</v>
      </c>
      <c r="BT5">
        <v>26.889000000000003</v>
      </c>
      <c r="BU5">
        <v>26.403000000000002</v>
      </c>
      <c r="BV5">
        <v>24.338000000000001</v>
      </c>
      <c r="BW5">
        <v>19.533000000000001</v>
      </c>
      <c r="BX5">
        <v>22.211000000000002</v>
      </c>
      <c r="BY5">
        <v>31.553000000000001</v>
      </c>
      <c r="BZ5">
        <v>32.114000000000004</v>
      </c>
      <c r="CA5">
        <v>30.869</v>
      </c>
      <c r="CB5">
        <v>27.692</v>
      </c>
      <c r="CC5">
        <v>25.413</v>
      </c>
      <c r="CD5">
        <v>29.774000000000001</v>
      </c>
      <c r="CE5">
        <v>29.245000000000001</v>
      </c>
      <c r="CF5">
        <v>27.229000000000003</v>
      </c>
      <c r="CG5">
        <v>26.793000000000003</v>
      </c>
      <c r="CH5">
        <v>24.88</v>
      </c>
      <c r="CI5">
        <v>20.510999999999999</v>
      </c>
      <c r="CJ5">
        <v>22.971</v>
      </c>
      <c r="CK5">
        <v>31.437000000000001</v>
      </c>
      <c r="CL5">
        <v>31.961000000000002</v>
      </c>
      <c r="CM5">
        <v>30.707000000000001</v>
      </c>
      <c r="CN5">
        <v>28.125</v>
      </c>
      <c r="CO5">
        <v>25.84</v>
      </c>
      <c r="CP5">
        <v>29.794</v>
      </c>
      <c r="CQ5">
        <v>29.315000000000001</v>
      </c>
      <c r="CR5">
        <v>27.488</v>
      </c>
      <c r="CS5">
        <v>26.873000000000001</v>
      </c>
      <c r="CT5">
        <v>25.433</v>
      </c>
      <c r="CU5">
        <v>21.223000000000003</v>
      </c>
      <c r="CV5">
        <v>23.295999999999999</v>
      </c>
      <c r="CW5">
        <v>31.469000000000001</v>
      </c>
      <c r="CX5">
        <v>31.55</v>
      </c>
      <c r="CY5">
        <v>30.773000000000003</v>
      </c>
      <c r="CZ5">
        <v>28.305</v>
      </c>
      <c r="DA5">
        <v>25.927</v>
      </c>
      <c r="DB5">
        <v>29.896000000000001</v>
      </c>
      <c r="DC5">
        <v>29.385000000000002</v>
      </c>
      <c r="DD5">
        <v>27.671000000000003</v>
      </c>
      <c r="DE5">
        <v>27.129000000000001</v>
      </c>
      <c r="DF5">
        <v>25.822000000000003</v>
      </c>
      <c r="DG5">
        <v>21.605</v>
      </c>
      <c r="DH5">
        <v>24.043000000000003</v>
      </c>
      <c r="DI5">
        <v>31.402000000000001</v>
      </c>
      <c r="DJ5">
        <v>31.479000000000003</v>
      </c>
      <c r="DK5">
        <v>30.754999999999999</v>
      </c>
      <c r="DL5">
        <v>28.496000000000002</v>
      </c>
      <c r="DM5">
        <v>26.252000000000002</v>
      </c>
      <c r="DN5">
        <v>29.96</v>
      </c>
      <c r="DO5">
        <v>29.31</v>
      </c>
      <c r="DP5">
        <v>27.9</v>
      </c>
      <c r="DQ5">
        <v>27.59</v>
      </c>
      <c r="DR5">
        <v>26.191000000000003</v>
      </c>
      <c r="DS5">
        <v>22.248000000000001</v>
      </c>
      <c r="DT5">
        <v>24.536000000000001</v>
      </c>
      <c r="DU5">
        <v>31.355</v>
      </c>
      <c r="DV5">
        <v>31.423000000000002</v>
      </c>
      <c r="DW5">
        <v>30.758000000000003</v>
      </c>
      <c r="DX5">
        <v>28.475000000000001</v>
      </c>
      <c r="DY5">
        <v>26.801000000000002</v>
      </c>
      <c r="DZ5">
        <v>30.024000000000001</v>
      </c>
      <c r="EA5">
        <v>29.434999999999999</v>
      </c>
      <c r="EB5">
        <v>28.127000000000002</v>
      </c>
      <c r="EC5">
        <v>27.834</v>
      </c>
      <c r="ED5">
        <v>26.499000000000002</v>
      </c>
      <c r="EE5">
        <v>22.709</v>
      </c>
      <c r="EF5">
        <v>24.933</v>
      </c>
      <c r="EG5">
        <v>31.234000000000002</v>
      </c>
      <c r="EH5">
        <v>31.799000000000003</v>
      </c>
      <c r="EI5">
        <v>30.828000000000003</v>
      </c>
      <c r="EJ5">
        <v>28.67</v>
      </c>
      <c r="EK5">
        <v>27.079000000000001</v>
      </c>
      <c r="EL5">
        <v>30.128</v>
      </c>
      <c r="EM5">
        <v>29.557000000000002</v>
      </c>
      <c r="EN5">
        <v>28.377000000000002</v>
      </c>
      <c r="EO5">
        <v>28.076000000000001</v>
      </c>
      <c r="EP5">
        <v>26.588000000000001</v>
      </c>
      <c r="EQ5">
        <v>23.465</v>
      </c>
      <c r="ER5">
        <v>25.32</v>
      </c>
      <c r="ES5">
        <v>31.277000000000001</v>
      </c>
      <c r="ET5">
        <v>31.871000000000002</v>
      </c>
      <c r="EU5">
        <v>30.753</v>
      </c>
      <c r="EV5">
        <v>29.09</v>
      </c>
      <c r="EW5">
        <v>27.344000000000001</v>
      </c>
      <c r="EX5">
        <v>30.122</v>
      </c>
      <c r="EY5">
        <v>29.862000000000002</v>
      </c>
      <c r="EZ5">
        <v>28.569000000000003</v>
      </c>
      <c r="FA5">
        <v>28.107000000000003</v>
      </c>
      <c r="FB5">
        <v>27.15</v>
      </c>
      <c r="FC5">
        <v>24.004000000000001</v>
      </c>
      <c r="FD5">
        <v>25.513000000000002</v>
      </c>
      <c r="FE5">
        <v>31.48</v>
      </c>
      <c r="FF5">
        <v>31.836000000000002</v>
      </c>
      <c r="FG5">
        <v>30.779</v>
      </c>
      <c r="FH5">
        <v>29.283000000000001</v>
      </c>
      <c r="FI5">
        <v>27.619</v>
      </c>
      <c r="FJ5">
        <v>30.227</v>
      </c>
      <c r="FK5">
        <v>30.017000000000003</v>
      </c>
      <c r="FL5">
        <v>28.783000000000001</v>
      </c>
      <c r="FM5">
        <v>28.332000000000001</v>
      </c>
      <c r="FN5">
        <v>27.436</v>
      </c>
      <c r="FO5">
        <v>24.398</v>
      </c>
      <c r="FP5">
        <v>25.851000000000003</v>
      </c>
      <c r="FQ5">
        <v>31.561</v>
      </c>
      <c r="FR5">
        <v>31.565000000000001</v>
      </c>
      <c r="FS5">
        <v>31.089000000000002</v>
      </c>
      <c r="FT5">
        <v>29.486000000000001</v>
      </c>
      <c r="FU5">
        <v>27.594000000000001</v>
      </c>
      <c r="FV5">
        <v>30.532</v>
      </c>
      <c r="FW5">
        <v>29.959000000000003</v>
      </c>
      <c r="FX5">
        <v>28.711000000000002</v>
      </c>
      <c r="FY5">
        <v>28.571000000000002</v>
      </c>
      <c r="FZ5">
        <v>27.518000000000001</v>
      </c>
      <c r="GA5">
        <v>24.516999999999999</v>
      </c>
      <c r="GB5">
        <v>26.452000000000002</v>
      </c>
      <c r="GC5">
        <v>31.657</v>
      </c>
      <c r="GD5">
        <v>31.626000000000001</v>
      </c>
      <c r="GE5">
        <v>31.213000000000001</v>
      </c>
      <c r="GF5">
        <v>29.434000000000001</v>
      </c>
      <c r="GG5">
        <v>27.557000000000002</v>
      </c>
      <c r="GH5">
        <v>30.702000000000002</v>
      </c>
      <c r="GI5">
        <v>29.866</v>
      </c>
      <c r="GJ5">
        <v>28.981000000000002</v>
      </c>
      <c r="GK5">
        <v>28.796000000000003</v>
      </c>
      <c r="GL5">
        <v>28.023</v>
      </c>
      <c r="GM5">
        <v>24.914000000000001</v>
      </c>
      <c r="GN5">
        <v>26.793000000000003</v>
      </c>
      <c r="GO5">
        <v>31.504999999999999</v>
      </c>
      <c r="GP5">
        <v>32.069000000000003</v>
      </c>
      <c r="GQ5">
        <v>31.336000000000002</v>
      </c>
      <c r="GR5">
        <v>29.367000000000001</v>
      </c>
      <c r="GS5">
        <v>28.081000000000003</v>
      </c>
      <c r="GT5">
        <v>30.859000000000002</v>
      </c>
      <c r="GU5">
        <v>30.071000000000002</v>
      </c>
      <c r="GV5">
        <v>29.122</v>
      </c>
      <c r="GW5">
        <v>29.263000000000002</v>
      </c>
      <c r="GX5">
        <v>27.779</v>
      </c>
      <c r="GY5">
        <v>25.38</v>
      </c>
      <c r="GZ5">
        <v>26.992000000000001</v>
      </c>
      <c r="HA5">
        <v>31.723000000000003</v>
      </c>
      <c r="HB5">
        <v>32.298000000000002</v>
      </c>
      <c r="HC5">
        <v>31.552000000000003</v>
      </c>
      <c r="HD5">
        <v>29.565000000000001</v>
      </c>
      <c r="HE5">
        <v>28.27</v>
      </c>
      <c r="HF5">
        <v>30.895</v>
      </c>
      <c r="HG5">
        <v>30.527000000000001</v>
      </c>
      <c r="HH5">
        <v>29.328000000000003</v>
      </c>
      <c r="HI5">
        <v>29.207000000000001</v>
      </c>
      <c r="HJ5">
        <v>28.208000000000002</v>
      </c>
      <c r="HK5">
        <v>25.548999999999999</v>
      </c>
      <c r="HL5">
        <v>27.179000000000002</v>
      </c>
      <c r="HM5">
        <v>31.943000000000001</v>
      </c>
      <c r="HN5">
        <v>32.538000000000004</v>
      </c>
      <c r="HO5">
        <v>31.539000000000001</v>
      </c>
      <c r="HP5">
        <v>30.045000000000002</v>
      </c>
    </row>
    <row r="6" spans="1:224" x14ac:dyDescent="0.2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30.25</v>
      </c>
      <c r="W6">
        <v>31.5</v>
      </c>
      <c r="X6">
        <v>29.65</v>
      </c>
      <c r="Y6">
        <v>30</v>
      </c>
      <c r="Z6">
        <v>30</v>
      </c>
      <c r="AA6">
        <v>28.5</v>
      </c>
      <c r="AB6">
        <v>30.5</v>
      </c>
      <c r="AC6">
        <v>44.5</v>
      </c>
      <c r="AD6">
        <v>51.5</v>
      </c>
      <c r="AE6">
        <v>45</v>
      </c>
      <c r="AF6">
        <v>39</v>
      </c>
      <c r="AG6">
        <v>37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2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23.282</v>
      </c>
      <c r="W7">
        <v>27.427</v>
      </c>
      <c r="X7">
        <v>25.146000000000001</v>
      </c>
      <c r="Y7">
        <v>25.145</v>
      </c>
      <c r="Z7">
        <v>20.6</v>
      </c>
      <c r="AA7">
        <v>18.895</v>
      </c>
      <c r="AB7">
        <v>19.708000000000002</v>
      </c>
      <c r="AC7">
        <v>30.895</v>
      </c>
      <c r="AD7">
        <v>33.435000000000002</v>
      </c>
      <c r="AE7">
        <v>30.6</v>
      </c>
      <c r="AF7">
        <v>29.565000000000001</v>
      </c>
      <c r="AG7">
        <v>22.75</v>
      </c>
      <c r="AH7">
        <v>26.565000000000001</v>
      </c>
      <c r="AI7">
        <v>28.073</v>
      </c>
      <c r="AJ7">
        <v>25.661000000000001</v>
      </c>
      <c r="AK7">
        <v>25.492000000000001</v>
      </c>
      <c r="AL7">
        <v>24.683</v>
      </c>
      <c r="AM7">
        <v>18.468</v>
      </c>
      <c r="AN7">
        <v>22.646000000000001</v>
      </c>
      <c r="AO7">
        <v>34.492000000000004</v>
      </c>
      <c r="AP7">
        <v>34.584000000000003</v>
      </c>
      <c r="AQ7">
        <v>33.125</v>
      </c>
      <c r="AR7">
        <v>29.056000000000001</v>
      </c>
      <c r="AS7">
        <v>25.6</v>
      </c>
      <c r="AT7">
        <v>32.133000000000003</v>
      </c>
      <c r="AU7">
        <v>27.729000000000003</v>
      </c>
      <c r="AV7">
        <v>25.622</v>
      </c>
      <c r="AW7">
        <v>25.954000000000001</v>
      </c>
      <c r="AX7">
        <v>25.172000000000001</v>
      </c>
      <c r="AY7">
        <v>19.823</v>
      </c>
      <c r="AZ7">
        <v>23.724</v>
      </c>
      <c r="BA7">
        <v>33.161999999999999</v>
      </c>
      <c r="BB7">
        <v>33.216000000000001</v>
      </c>
      <c r="BC7">
        <v>32.154000000000003</v>
      </c>
      <c r="BD7">
        <v>28.752000000000002</v>
      </c>
      <c r="BE7">
        <v>26.256</v>
      </c>
      <c r="BF7">
        <v>31.531000000000002</v>
      </c>
      <c r="BG7">
        <v>27.895</v>
      </c>
      <c r="BH7">
        <v>26.376000000000001</v>
      </c>
      <c r="BI7">
        <v>26.462</v>
      </c>
      <c r="BJ7">
        <v>25.733000000000001</v>
      </c>
      <c r="BK7">
        <v>20.763999999999999</v>
      </c>
      <c r="BL7">
        <v>24.405000000000001</v>
      </c>
      <c r="BM7">
        <v>32.944000000000003</v>
      </c>
      <c r="BN7">
        <v>33.68</v>
      </c>
      <c r="BO7">
        <v>32.198</v>
      </c>
      <c r="BP7">
        <v>29.048000000000002</v>
      </c>
      <c r="BQ7">
        <v>26.745000000000001</v>
      </c>
      <c r="BR7">
        <v>31.567</v>
      </c>
      <c r="BS7">
        <v>28.161000000000001</v>
      </c>
      <c r="BT7">
        <v>26.841000000000001</v>
      </c>
      <c r="BU7">
        <v>26.934000000000001</v>
      </c>
      <c r="BV7">
        <v>26.096</v>
      </c>
      <c r="BW7">
        <v>22.023</v>
      </c>
      <c r="BX7">
        <v>25.092000000000002</v>
      </c>
      <c r="BY7">
        <v>32.862000000000002</v>
      </c>
      <c r="BZ7">
        <v>33.575000000000003</v>
      </c>
      <c r="CA7">
        <v>32.219000000000001</v>
      </c>
      <c r="CB7">
        <v>29.36</v>
      </c>
      <c r="CC7">
        <v>27.277000000000001</v>
      </c>
      <c r="CD7">
        <v>31.667000000000002</v>
      </c>
      <c r="CE7">
        <v>28.605</v>
      </c>
      <c r="CF7">
        <v>27.266000000000002</v>
      </c>
      <c r="CG7">
        <v>27.4</v>
      </c>
      <c r="CH7">
        <v>26.639000000000003</v>
      </c>
      <c r="CI7">
        <v>22.956</v>
      </c>
      <c r="CJ7">
        <v>25.819000000000003</v>
      </c>
      <c r="CK7">
        <v>32.905999999999999</v>
      </c>
      <c r="CL7">
        <v>33.643999999999998</v>
      </c>
      <c r="CM7">
        <v>32.265999999999998</v>
      </c>
      <c r="CN7">
        <v>30.04</v>
      </c>
      <c r="CO7">
        <v>27.969000000000001</v>
      </c>
      <c r="CP7">
        <v>32.020000000000003</v>
      </c>
      <c r="CQ7">
        <v>29.405000000000001</v>
      </c>
      <c r="CR7">
        <v>28.187000000000001</v>
      </c>
      <c r="CS7">
        <v>28.057000000000002</v>
      </c>
      <c r="CT7">
        <v>27.743000000000002</v>
      </c>
      <c r="CU7">
        <v>24.087</v>
      </c>
      <c r="CV7">
        <v>26.588000000000001</v>
      </c>
      <c r="CW7">
        <v>33.698999999999998</v>
      </c>
      <c r="CX7">
        <v>33.875</v>
      </c>
      <c r="CY7">
        <v>33.047000000000004</v>
      </c>
      <c r="CZ7">
        <v>30.794</v>
      </c>
      <c r="DA7">
        <v>28.656000000000002</v>
      </c>
      <c r="DB7">
        <v>32.706000000000003</v>
      </c>
      <c r="DC7">
        <v>30.021000000000001</v>
      </c>
      <c r="DD7">
        <v>28.879000000000001</v>
      </c>
      <c r="DE7">
        <v>28.832000000000001</v>
      </c>
      <c r="DF7">
        <v>28.57</v>
      </c>
      <c r="DG7">
        <v>24.881</v>
      </c>
      <c r="DH7">
        <v>27.741</v>
      </c>
      <c r="DI7">
        <v>34.299999999999997</v>
      </c>
      <c r="DJ7">
        <v>34.512999999999998</v>
      </c>
      <c r="DK7">
        <v>33.762</v>
      </c>
      <c r="DL7">
        <v>31.668000000000003</v>
      </c>
      <c r="DM7">
        <v>29.684000000000001</v>
      </c>
      <c r="DN7">
        <v>33.544000000000004</v>
      </c>
      <c r="DO7">
        <v>31.016000000000002</v>
      </c>
      <c r="DP7">
        <v>30.101000000000003</v>
      </c>
      <c r="DQ7">
        <v>30.264000000000003</v>
      </c>
      <c r="DR7">
        <v>29.817</v>
      </c>
      <c r="DS7">
        <v>26.331</v>
      </c>
      <c r="DT7">
        <v>29.039000000000001</v>
      </c>
      <c r="DU7">
        <v>35.32</v>
      </c>
      <c r="DV7">
        <v>35.534999999999997</v>
      </c>
      <c r="DW7">
        <v>34.805</v>
      </c>
      <c r="DX7">
        <v>32.655999999999999</v>
      </c>
      <c r="DY7">
        <v>31.103000000000002</v>
      </c>
      <c r="DZ7">
        <v>34.609000000000002</v>
      </c>
      <c r="EA7">
        <v>32.212000000000003</v>
      </c>
      <c r="EB7">
        <v>31.309000000000001</v>
      </c>
      <c r="EC7">
        <v>31.441000000000003</v>
      </c>
      <c r="ED7">
        <v>31.002000000000002</v>
      </c>
      <c r="EE7">
        <v>27.65</v>
      </c>
      <c r="EF7">
        <v>30.252000000000002</v>
      </c>
      <c r="EG7">
        <v>36.304000000000002</v>
      </c>
      <c r="EH7">
        <v>36.905999999999999</v>
      </c>
      <c r="EI7">
        <v>35.942</v>
      </c>
      <c r="EJ7">
        <v>33.832999999999998</v>
      </c>
      <c r="EK7">
        <v>32.308</v>
      </c>
      <c r="EL7">
        <v>35.713999999999999</v>
      </c>
      <c r="EM7">
        <v>33.424999999999997</v>
      </c>
      <c r="EN7">
        <v>32.53</v>
      </c>
      <c r="EO7">
        <v>32.630000000000003</v>
      </c>
      <c r="EP7">
        <v>32.088000000000001</v>
      </c>
      <c r="EQ7">
        <v>29.159000000000002</v>
      </c>
      <c r="ER7">
        <v>31.469000000000001</v>
      </c>
      <c r="ES7">
        <v>37.456000000000003</v>
      </c>
      <c r="ET7">
        <v>37.992000000000004</v>
      </c>
      <c r="EU7">
        <v>37.008000000000003</v>
      </c>
      <c r="EV7">
        <v>35.078000000000003</v>
      </c>
      <c r="EW7">
        <v>33.512999999999998</v>
      </c>
      <c r="EX7">
        <v>36.865000000000002</v>
      </c>
      <c r="EY7">
        <v>34.744999999999997</v>
      </c>
      <c r="EZ7">
        <v>33.713999999999999</v>
      </c>
      <c r="FA7">
        <v>33.718000000000004</v>
      </c>
      <c r="FB7">
        <v>33.437000000000005</v>
      </c>
      <c r="FC7">
        <v>30.544</v>
      </c>
      <c r="FD7">
        <v>32.651000000000003</v>
      </c>
      <c r="FE7">
        <v>38.564999999999998</v>
      </c>
      <c r="FF7">
        <v>38.974000000000004</v>
      </c>
      <c r="FG7">
        <v>38.099000000000004</v>
      </c>
      <c r="FH7">
        <v>36.222000000000001</v>
      </c>
      <c r="FI7">
        <v>34.746000000000002</v>
      </c>
      <c r="FJ7">
        <v>38.021999999999998</v>
      </c>
      <c r="FK7">
        <v>35.914999999999999</v>
      </c>
      <c r="FL7">
        <v>34.899000000000001</v>
      </c>
      <c r="FM7">
        <v>34.932000000000002</v>
      </c>
      <c r="FN7">
        <v>34.631</v>
      </c>
      <c r="FO7">
        <v>31.81</v>
      </c>
      <c r="FP7">
        <v>33.893000000000001</v>
      </c>
      <c r="FQ7">
        <v>39.678000000000004</v>
      </c>
      <c r="FR7">
        <v>39.880000000000003</v>
      </c>
      <c r="FS7">
        <v>39.268000000000001</v>
      </c>
      <c r="FT7">
        <v>37.364000000000004</v>
      </c>
      <c r="FU7">
        <v>35.928000000000004</v>
      </c>
      <c r="FV7">
        <v>39.111000000000004</v>
      </c>
      <c r="FW7">
        <v>37.036999999999999</v>
      </c>
      <c r="FX7">
        <v>35.992000000000004</v>
      </c>
      <c r="FY7">
        <v>36.133000000000003</v>
      </c>
      <c r="FZ7">
        <v>35.805</v>
      </c>
      <c r="GA7">
        <v>32.981999999999999</v>
      </c>
      <c r="GB7">
        <v>35.161000000000001</v>
      </c>
      <c r="GC7">
        <v>40.791000000000004</v>
      </c>
      <c r="GD7">
        <v>40.968000000000004</v>
      </c>
      <c r="GE7">
        <v>40.405999999999999</v>
      </c>
      <c r="GF7">
        <v>38.513000000000005</v>
      </c>
      <c r="GG7">
        <v>37.158999999999999</v>
      </c>
      <c r="GH7">
        <v>40.271999999999998</v>
      </c>
      <c r="GI7">
        <v>38.213999999999999</v>
      </c>
      <c r="GJ7">
        <v>37.216000000000001</v>
      </c>
      <c r="GK7">
        <v>37.335000000000001</v>
      </c>
      <c r="GL7">
        <v>37.018999999999998</v>
      </c>
      <c r="GM7">
        <v>34.283999999999999</v>
      </c>
      <c r="GN7">
        <v>36.383000000000003</v>
      </c>
      <c r="GO7">
        <v>41.892000000000003</v>
      </c>
      <c r="GP7">
        <v>42.181000000000004</v>
      </c>
      <c r="GQ7">
        <v>41.542999999999999</v>
      </c>
      <c r="GR7">
        <v>39.700000000000003</v>
      </c>
      <c r="GS7">
        <v>38.401000000000003</v>
      </c>
      <c r="GT7">
        <v>41.431000000000004</v>
      </c>
      <c r="GU7">
        <v>39.465000000000003</v>
      </c>
      <c r="GV7">
        <v>38.378</v>
      </c>
      <c r="GW7">
        <v>38.484000000000002</v>
      </c>
      <c r="GX7">
        <v>38.213000000000001</v>
      </c>
      <c r="GY7">
        <v>35.4</v>
      </c>
      <c r="GZ7">
        <v>37.466999999999999</v>
      </c>
      <c r="HA7">
        <v>43.206000000000003</v>
      </c>
      <c r="HB7">
        <v>43.44</v>
      </c>
      <c r="HC7">
        <v>42.801000000000002</v>
      </c>
      <c r="HD7">
        <v>40.923999999999999</v>
      </c>
      <c r="HE7">
        <v>39.594000000000001</v>
      </c>
      <c r="HF7">
        <v>42.847000000000001</v>
      </c>
      <c r="HG7">
        <v>40.68</v>
      </c>
      <c r="HH7">
        <v>39.536999999999999</v>
      </c>
      <c r="HI7">
        <v>39.646999999999998</v>
      </c>
      <c r="HJ7">
        <v>39.32</v>
      </c>
      <c r="HK7">
        <v>36.466999999999999</v>
      </c>
      <c r="HL7">
        <v>38.549999999999997</v>
      </c>
      <c r="HM7">
        <v>44.506</v>
      </c>
      <c r="HN7">
        <v>44.697000000000003</v>
      </c>
      <c r="HO7">
        <v>44.155999999999999</v>
      </c>
      <c r="HP7">
        <v>42.07</v>
      </c>
    </row>
    <row r="8" spans="1:224" x14ac:dyDescent="0.2">
      <c r="A8" s="242" t="s">
        <v>127</v>
      </c>
      <c r="B8" s="243" t="s">
        <v>145</v>
      </c>
      <c r="C8" s="243"/>
      <c r="D8" s="243"/>
      <c r="E8" s="243"/>
      <c r="F8" s="243"/>
      <c r="U8">
        <v>23.75</v>
      </c>
      <c r="V8">
        <v>31.25</v>
      </c>
      <c r="W8">
        <v>33.35</v>
      </c>
      <c r="X8">
        <v>32.299999999999997</v>
      </c>
      <c r="Y8">
        <v>31.7</v>
      </c>
      <c r="Z8">
        <v>29.25</v>
      </c>
      <c r="AA8">
        <v>28.75</v>
      </c>
      <c r="AB8">
        <v>35.75</v>
      </c>
      <c r="AC8">
        <v>48.5</v>
      </c>
      <c r="AD8">
        <v>54.75</v>
      </c>
      <c r="AE8">
        <v>47.5</v>
      </c>
      <c r="AF8">
        <v>37.75</v>
      </c>
      <c r="AG8">
        <v>38.75</v>
      </c>
      <c r="AH8">
        <v>39.75</v>
      </c>
      <c r="AI8">
        <v>42.25</v>
      </c>
      <c r="AJ8">
        <v>40.25</v>
      </c>
      <c r="AK8">
        <v>38.25</v>
      </c>
      <c r="AL8">
        <v>36.25</v>
      </c>
      <c r="AM8">
        <v>36.75</v>
      </c>
      <c r="AN8">
        <v>41.75</v>
      </c>
      <c r="AO8">
        <v>52.25</v>
      </c>
      <c r="AP8">
        <v>60.75</v>
      </c>
      <c r="AQ8">
        <v>55.75</v>
      </c>
      <c r="AR8">
        <v>39.25</v>
      </c>
      <c r="AS8">
        <v>41.25</v>
      </c>
      <c r="AT8">
        <v>43.25</v>
      </c>
      <c r="AU8">
        <v>42.72</v>
      </c>
      <c r="AV8">
        <v>40.69</v>
      </c>
      <c r="AW8">
        <v>38.659999999999997</v>
      </c>
      <c r="AX8">
        <v>36.64</v>
      </c>
      <c r="AY8">
        <v>37.130000000000003</v>
      </c>
      <c r="AZ8">
        <v>42.18</v>
      </c>
      <c r="BA8">
        <v>52.77</v>
      </c>
      <c r="BB8">
        <v>61.35</v>
      </c>
      <c r="BC8">
        <v>56.29</v>
      </c>
      <c r="BD8">
        <v>39.619999999999997</v>
      </c>
      <c r="BE8">
        <v>41.63</v>
      </c>
      <c r="BF8">
        <v>43.64</v>
      </c>
      <c r="BG8">
        <v>43.08</v>
      </c>
      <c r="BH8">
        <v>41.03</v>
      </c>
      <c r="BI8">
        <v>38.979999999999997</v>
      </c>
      <c r="BJ8">
        <v>36.93</v>
      </c>
      <c r="BK8">
        <v>37.43</v>
      </c>
      <c r="BL8">
        <v>42.51</v>
      </c>
      <c r="BM8">
        <v>53.18</v>
      </c>
      <c r="BN8">
        <v>61.82</v>
      </c>
      <c r="BO8">
        <v>56.71</v>
      </c>
      <c r="BP8">
        <v>39.92</v>
      </c>
      <c r="BQ8">
        <v>41.94</v>
      </c>
      <c r="BR8">
        <v>43.96</v>
      </c>
      <c r="BS8">
        <v>43.37</v>
      </c>
      <c r="BT8">
        <v>41.31</v>
      </c>
      <c r="BU8">
        <v>39.24</v>
      </c>
      <c r="BV8">
        <v>37.18</v>
      </c>
      <c r="BW8">
        <v>37.68</v>
      </c>
      <c r="BX8">
        <v>42.79</v>
      </c>
      <c r="BY8">
        <v>53.54</v>
      </c>
      <c r="BZ8">
        <v>62.23</v>
      </c>
      <c r="CA8">
        <v>57.09</v>
      </c>
      <c r="CB8">
        <v>40.18</v>
      </c>
      <c r="CC8">
        <v>42.22</v>
      </c>
      <c r="CD8">
        <v>44.25</v>
      </c>
      <c r="CE8">
        <v>43.68</v>
      </c>
      <c r="CF8">
        <v>41.6</v>
      </c>
      <c r="CG8">
        <v>39.51</v>
      </c>
      <c r="CH8">
        <v>37.43</v>
      </c>
      <c r="CI8">
        <v>37.93</v>
      </c>
      <c r="CJ8">
        <v>43.08</v>
      </c>
      <c r="CK8">
        <v>53.89</v>
      </c>
      <c r="CL8">
        <v>62.63</v>
      </c>
      <c r="CM8">
        <v>57.46</v>
      </c>
      <c r="CN8">
        <v>40.44</v>
      </c>
      <c r="CO8">
        <v>42.48</v>
      </c>
      <c r="CP8">
        <v>44.52</v>
      </c>
      <c r="CQ8">
        <v>43.94</v>
      </c>
      <c r="CR8">
        <v>41.84</v>
      </c>
      <c r="CS8">
        <v>39.74</v>
      </c>
      <c r="CT8">
        <v>37.65</v>
      </c>
      <c r="CU8">
        <v>38.15</v>
      </c>
      <c r="CV8">
        <v>43.32</v>
      </c>
      <c r="CW8">
        <v>54.18</v>
      </c>
      <c r="CX8">
        <v>62.97</v>
      </c>
      <c r="CY8">
        <v>57.76</v>
      </c>
      <c r="CZ8">
        <v>40.64</v>
      </c>
      <c r="DA8">
        <v>42.69</v>
      </c>
      <c r="DB8">
        <v>44.74</v>
      </c>
      <c r="DC8">
        <v>44.13</v>
      </c>
      <c r="DD8">
        <v>42.02</v>
      </c>
      <c r="DE8">
        <v>39.92</v>
      </c>
      <c r="DF8">
        <v>37.81</v>
      </c>
      <c r="DG8">
        <v>38.31</v>
      </c>
      <c r="DH8">
        <v>43.51</v>
      </c>
      <c r="DI8">
        <v>54.42</v>
      </c>
      <c r="DJ8">
        <v>63.24</v>
      </c>
      <c r="DK8">
        <v>58.01</v>
      </c>
      <c r="DL8">
        <v>40.82</v>
      </c>
      <c r="DM8">
        <v>42.88</v>
      </c>
      <c r="DN8">
        <v>44.94</v>
      </c>
      <c r="DO8">
        <v>44.33</v>
      </c>
      <c r="DP8">
        <v>42.21</v>
      </c>
      <c r="DQ8">
        <v>40.090000000000003</v>
      </c>
      <c r="DR8">
        <v>37.979999999999997</v>
      </c>
      <c r="DS8">
        <v>38.479999999999997</v>
      </c>
      <c r="DT8">
        <v>43.7</v>
      </c>
      <c r="DU8">
        <v>54.66</v>
      </c>
      <c r="DV8">
        <v>63.52</v>
      </c>
      <c r="DW8">
        <v>58.26</v>
      </c>
      <c r="DX8">
        <v>41</v>
      </c>
      <c r="DY8">
        <v>43.07</v>
      </c>
      <c r="DZ8">
        <v>45.13</v>
      </c>
      <c r="EA8">
        <v>44.54</v>
      </c>
      <c r="EB8">
        <v>42.41</v>
      </c>
      <c r="EC8">
        <v>40.28</v>
      </c>
      <c r="ED8">
        <v>38.15</v>
      </c>
      <c r="EE8">
        <v>38.65</v>
      </c>
      <c r="EF8">
        <v>43.88</v>
      </c>
      <c r="EG8">
        <v>54.89</v>
      </c>
      <c r="EH8">
        <v>63.78</v>
      </c>
      <c r="EI8">
        <v>58.5</v>
      </c>
      <c r="EJ8">
        <v>41.16</v>
      </c>
      <c r="EK8">
        <v>43.23</v>
      </c>
      <c r="EL8">
        <v>45.3</v>
      </c>
      <c r="EM8">
        <v>44.68</v>
      </c>
      <c r="EN8">
        <v>42.54</v>
      </c>
      <c r="EO8">
        <v>40.409999999999997</v>
      </c>
      <c r="EP8">
        <v>38.270000000000003</v>
      </c>
      <c r="EQ8">
        <v>38.78</v>
      </c>
      <c r="ER8">
        <v>44.03</v>
      </c>
      <c r="ES8">
        <v>55.07</v>
      </c>
      <c r="ET8">
        <v>63.99</v>
      </c>
      <c r="EU8">
        <v>58.69</v>
      </c>
      <c r="EV8">
        <v>41.29</v>
      </c>
      <c r="EW8">
        <v>43.37</v>
      </c>
      <c r="EX8">
        <v>45.45</v>
      </c>
      <c r="EY8">
        <v>44.83</v>
      </c>
      <c r="EZ8">
        <v>42.68</v>
      </c>
      <c r="FA8">
        <v>40.54</v>
      </c>
      <c r="FB8">
        <v>38.4</v>
      </c>
      <c r="FC8">
        <v>38.9</v>
      </c>
      <c r="FD8">
        <v>44.17</v>
      </c>
      <c r="FE8">
        <v>55.25</v>
      </c>
      <c r="FF8">
        <v>64.2</v>
      </c>
      <c r="FG8">
        <v>58.88</v>
      </c>
      <c r="FH8">
        <v>41.43</v>
      </c>
      <c r="FI8">
        <v>43.51</v>
      </c>
      <c r="FJ8">
        <v>45.6</v>
      </c>
      <c r="FK8">
        <v>44.99</v>
      </c>
      <c r="FL8">
        <v>42.84</v>
      </c>
      <c r="FM8">
        <v>40.68</v>
      </c>
      <c r="FN8">
        <v>38.53</v>
      </c>
      <c r="FO8">
        <v>39.03</v>
      </c>
      <c r="FP8">
        <v>44.31</v>
      </c>
      <c r="FQ8">
        <v>55.42</v>
      </c>
      <c r="FR8">
        <v>64.39</v>
      </c>
      <c r="FS8">
        <v>59.05</v>
      </c>
      <c r="FT8">
        <v>41.55</v>
      </c>
      <c r="FU8">
        <v>43.63</v>
      </c>
      <c r="FV8">
        <v>45.72</v>
      </c>
      <c r="FW8">
        <v>45.09</v>
      </c>
      <c r="FX8">
        <v>42.93</v>
      </c>
      <c r="FY8">
        <v>40.770000000000003</v>
      </c>
      <c r="FZ8">
        <v>38.61</v>
      </c>
      <c r="GA8">
        <v>39.119999999999997</v>
      </c>
      <c r="GB8">
        <v>44.41</v>
      </c>
      <c r="GC8">
        <v>55.54</v>
      </c>
      <c r="GD8">
        <v>64.53</v>
      </c>
      <c r="GE8">
        <v>59.18</v>
      </c>
      <c r="GF8">
        <v>41.64</v>
      </c>
      <c r="GG8">
        <v>43.73</v>
      </c>
      <c r="GH8">
        <v>45.82</v>
      </c>
      <c r="GI8">
        <v>45.19</v>
      </c>
      <c r="GJ8">
        <v>43.02</v>
      </c>
      <c r="GK8">
        <v>40.85</v>
      </c>
      <c r="GL8">
        <v>38.69</v>
      </c>
      <c r="GM8">
        <v>39.200000000000003</v>
      </c>
      <c r="GN8">
        <v>44.5</v>
      </c>
      <c r="GO8">
        <v>55.66</v>
      </c>
      <c r="GP8">
        <v>64.67</v>
      </c>
      <c r="GQ8">
        <v>59.3</v>
      </c>
      <c r="GR8">
        <v>41.72</v>
      </c>
      <c r="GS8">
        <v>43.82</v>
      </c>
      <c r="GT8">
        <v>45.91</v>
      </c>
      <c r="GU8">
        <v>45.28</v>
      </c>
      <c r="GV8">
        <v>43.11</v>
      </c>
      <c r="GW8">
        <v>40.94</v>
      </c>
      <c r="GX8">
        <v>38.770000000000003</v>
      </c>
      <c r="GY8">
        <v>39.28</v>
      </c>
      <c r="GZ8">
        <v>44.6</v>
      </c>
      <c r="HA8">
        <v>55.77</v>
      </c>
      <c r="HB8">
        <v>64.8</v>
      </c>
      <c r="HC8">
        <v>59.43</v>
      </c>
      <c r="HD8">
        <v>41.81</v>
      </c>
      <c r="HE8">
        <v>43.91</v>
      </c>
      <c r="HF8">
        <v>46.01</v>
      </c>
      <c r="HG8">
        <v>45.38</v>
      </c>
      <c r="HH8">
        <v>43.2</v>
      </c>
      <c r="HI8">
        <v>41.03</v>
      </c>
      <c r="HJ8">
        <v>38.86</v>
      </c>
      <c r="HK8">
        <v>39.369999999999997</v>
      </c>
      <c r="HL8">
        <v>44.69</v>
      </c>
      <c r="HM8">
        <v>55.89</v>
      </c>
      <c r="HN8">
        <v>64.94</v>
      </c>
      <c r="HO8">
        <v>59.56</v>
      </c>
      <c r="HP8">
        <v>41.9</v>
      </c>
    </row>
    <row r="9" spans="1:224" x14ac:dyDescent="0.2">
      <c r="A9" s="242" t="s">
        <v>127</v>
      </c>
      <c r="B9" s="243" t="s">
        <v>175</v>
      </c>
      <c r="C9" s="243"/>
      <c r="D9" s="243"/>
      <c r="E9" s="243"/>
      <c r="F9" s="243"/>
      <c r="U9">
        <v>19</v>
      </c>
      <c r="V9">
        <v>27.684999999999999</v>
      </c>
      <c r="W9">
        <v>27.972000000000001</v>
      </c>
      <c r="X9">
        <v>27.471</v>
      </c>
      <c r="Y9">
        <v>27.048000000000002</v>
      </c>
      <c r="Z9">
        <v>24.55</v>
      </c>
      <c r="AA9">
        <v>27.101000000000003</v>
      </c>
      <c r="AB9">
        <v>28.729000000000003</v>
      </c>
      <c r="AC9">
        <v>30.258000000000003</v>
      </c>
      <c r="AD9">
        <v>31.234000000000002</v>
      </c>
      <c r="AE9">
        <v>30.2</v>
      </c>
      <c r="AF9">
        <v>27.29</v>
      </c>
      <c r="AG9">
        <v>28.313000000000002</v>
      </c>
      <c r="AH9">
        <v>30.419</v>
      </c>
      <c r="AI9">
        <v>29.125</v>
      </c>
      <c r="AJ9">
        <v>27.375</v>
      </c>
      <c r="AK9">
        <v>26.456</v>
      </c>
      <c r="AL9">
        <v>25.05</v>
      </c>
      <c r="AM9">
        <v>25.827000000000002</v>
      </c>
      <c r="AN9">
        <v>27.563000000000002</v>
      </c>
      <c r="AO9">
        <v>30.343</v>
      </c>
      <c r="AP9">
        <v>30.27</v>
      </c>
      <c r="AQ9">
        <v>29.396000000000001</v>
      </c>
      <c r="AR9">
        <v>28.258000000000003</v>
      </c>
      <c r="AS9">
        <v>27.175000000000001</v>
      </c>
      <c r="AT9">
        <v>29.544</v>
      </c>
      <c r="AU9">
        <v>29.21</v>
      </c>
      <c r="AV9">
        <v>27.32</v>
      </c>
      <c r="AW9">
        <v>26.661000000000001</v>
      </c>
      <c r="AX9">
        <v>25.137</v>
      </c>
      <c r="AY9">
        <v>25.812000000000001</v>
      </c>
      <c r="AZ9">
        <v>27.854000000000003</v>
      </c>
      <c r="BA9">
        <v>30.442</v>
      </c>
      <c r="BB9">
        <v>30.35</v>
      </c>
      <c r="BC9">
        <v>29.488000000000003</v>
      </c>
      <c r="BD9">
        <v>28.306000000000001</v>
      </c>
      <c r="BE9">
        <v>27.446000000000002</v>
      </c>
      <c r="BF9">
        <v>29.648</v>
      </c>
      <c r="BG9">
        <v>29.189</v>
      </c>
      <c r="BH9">
        <v>27.581000000000003</v>
      </c>
      <c r="BI9">
        <v>26.774999999999999</v>
      </c>
      <c r="BJ9">
        <v>25.243000000000002</v>
      </c>
      <c r="BK9">
        <v>25.919</v>
      </c>
      <c r="BL9">
        <v>27.965</v>
      </c>
      <c r="BM9">
        <v>30.099</v>
      </c>
      <c r="BN9">
        <v>31.249000000000002</v>
      </c>
      <c r="BO9">
        <v>29.596</v>
      </c>
      <c r="BP9">
        <v>28.419</v>
      </c>
      <c r="BQ9">
        <v>27.568000000000001</v>
      </c>
      <c r="BR9">
        <v>29.783000000000001</v>
      </c>
      <c r="BS9">
        <v>29.313000000000002</v>
      </c>
      <c r="BT9">
        <v>27.701000000000001</v>
      </c>
      <c r="BU9">
        <v>26.901</v>
      </c>
      <c r="BV9">
        <v>25.225000000000001</v>
      </c>
      <c r="BW9">
        <v>26.131</v>
      </c>
      <c r="BX9">
        <v>28.099</v>
      </c>
      <c r="BY9">
        <v>30.23</v>
      </c>
      <c r="BZ9">
        <v>31.384</v>
      </c>
      <c r="CA9">
        <v>29.728000000000002</v>
      </c>
      <c r="CB9">
        <v>28.555</v>
      </c>
      <c r="CC9">
        <v>27.684999999999999</v>
      </c>
      <c r="CD9">
        <v>29.751000000000001</v>
      </c>
      <c r="CE9">
        <v>29.559000000000001</v>
      </c>
      <c r="CF9">
        <v>27.806000000000001</v>
      </c>
      <c r="CG9">
        <v>27</v>
      </c>
      <c r="CH9">
        <v>25.336000000000002</v>
      </c>
      <c r="CI9">
        <v>26.242000000000001</v>
      </c>
      <c r="CJ9">
        <v>28.219000000000001</v>
      </c>
      <c r="CK9">
        <v>30.364999999999998</v>
      </c>
      <c r="CL9">
        <v>31.545000000000002</v>
      </c>
      <c r="CM9">
        <v>29.214000000000002</v>
      </c>
      <c r="CN9">
        <v>28.783000000000001</v>
      </c>
      <c r="CO9">
        <v>27.847000000000001</v>
      </c>
      <c r="CP9">
        <v>29.922000000000001</v>
      </c>
      <c r="CQ9">
        <v>29.761000000000003</v>
      </c>
      <c r="CR9">
        <v>28.024000000000001</v>
      </c>
      <c r="CS9">
        <v>27.061</v>
      </c>
      <c r="CT9">
        <v>25.644000000000002</v>
      </c>
      <c r="CU9">
        <v>26.427</v>
      </c>
      <c r="CV9">
        <v>28.21</v>
      </c>
      <c r="CW9">
        <v>31.053000000000001</v>
      </c>
      <c r="CX9">
        <v>30.976000000000003</v>
      </c>
      <c r="CY9">
        <v>30.093</v>
      </c>
      <c r="CZ9">
        <v>28.983000000000001</v>
      </c>
      <c r="DA9">
        <v>27.849</v>
      </c>
      <c r="DB9">
        <v>30.308</v>
      </c>
      <c r="DC9">
        <v>29.993000000000002</v>
      </c>
      <c r="DD9">
        <v>28.204000000000001</v>
      </c>
      <c r="DE9">
        <v>27.254999999999999</v>
      </c>
      <c r="DF9">
        <v>25.84</v>
      </c>
      <c r="DG9">
        <v>26.524000000000001</v>
      </c>
      <c r="DH9">
        <v>28.627000000000002</v>
      </c>
      <c r="DI9">
        <v>31.299000000000003</v>
      </c>
      <c r="DJ9">
        <v>31.215</v>
      </c>
      <c r="DK9">
        <v>30.324000000000002</v>
      </c>
      <c r="DL9">
        <v>29.2</v>
      </c>
      <c r="DM9">
        <v>28.058</v>
      </c>
      <c r="DN9">
        <v>30.537000000000003</v>
      </c>
      <c r="DO9">
        <v>30.061</v>
      </c>
      <c r="DP9">
        <v>28.408000000000001</v>
      </c>
      <c r="DQ9">
        <v>27.592000000000002</v>
      </c>
      <c r="DR9">
        <v>26.021000000000001</v>
      </c>
      <c r="DS9">
        <v>26.724</v>
      </c>
      <c r="DT9">
        <v>28.842000000000002</v>
      </c>
      <c r="DU9">
        <v>31.532</v>
      </c>
      <c r="DV9">
        <v>31.452000000000002</v>
      </c>
      <c r="DW9">
        <v>30.568000000000001</v>
      </c>
      <c r="DX9">
        <v>29.335000000000001</v>
      </c>
      <c r="DY9">
        <v>28.472000000000001</v>
      </c>
      <c r="DZ9">
        <v>30.756</v>
      </c>
      <c r="EA9">
        <v>30.291</v>
      </c>
      <c r="EB9">
        <v>28.622</v>
      </c>
      <c r="EC9">
        <v>27.782</v>
      </c>
      <c r="ED9">
        <v>26.203000000000003</v>
      </c>
      <c r="EE9">
        <v>26.924000000000003</v>
      </c>
      <c r="EF9">
        <v>29.047000000000001</v>
      </c>
      <c r="EG9">
        <v>31.309000000000001</v>
      </c>
      <c r="EH9">
        <v>32.493000000000002</v>
      </c>
      <c r="EI9">
        <v>30.802000000000003</v>
      </c>
      <c r="EJ9">
        <v>29.561</v>
      </c>
      <c r="EK9">
        <v>28.686</v>
      </c>
      <c r="EL9">
        <v>30.993000000000002</v>
      </c>
      <c r="EM9">
        <v>30.528000000000002</v>
      </c>
      <c r="EN9">
        <v>28.862000000000002</v>
      </c>
      <c r="EO9">
        <v>27.996000000000002</v>
      </c>
      <c r="EP9">
        <v>26.286000000000001</v>
      </c>
      <c r="EQ9">
        <v>27.227</v>
      </c>
      <c r="ER9">
        <v>29.27</v>
      </c>
      <c r="ES9">
        <v>31.562000000000001</v>
      </c>
      <c r="ET9">
        <v>32.742000000000004</v>
      </c>
      <c r="EU9">
        <v>30.399000000000001</v>
      </c>
      <c r="EV9">
        <v>29.838000000000001</v>
      </c>
      <c r="EW9">
        <v>28.904</v>
      </c>
      <c r="EX9">
        <v>31.094999999999999</v>
      </c>
      <c r="EY9">
        <v>30.895</v>
      </c>
      <c r="EZ9">
        <v>29.053000000000001</v>
      </c>
      <c r="FA9">
        <v>28.084</v>
      </c>
      <c r="FB9">
        <v>26.596</v>
      </c>
      <c r="FC9">
        <v>27.436</v>
      </c>
      <c r="FD9">
        <v>29.291</v>
      </c>
      <c r="FE9">
        <v>32.262</v>
      </c>
      <c r="FF9">
        <v>32.99</v>
      </c>
      <c r="FG9">
        <v>30.65</v>
      </c>
      <c r="FH9">
        <v>30.063000000000002</v>
      </c>
      <c r="FI9">
        <v>29.123000000000001</v>
      </c>
      <c r="FJ9">
        <v>31.329000000000001</v>
      </c>
      <c r="FK9">
        <v>31.134</v>
      </c>
      <c r="FL9">
        <v>29.263000000000002</v>
      </c>
      <c r="FM9">
        <v>28.301000000000002</v>
      </c>
      <c r="FN9">
        <v>26.798000000000002</v>
      </c>
      <c r="FO9">
        <v>27.642000000000003</v>
      </c>
      <c r="FP9">
        <v>29.522000000000002</v>
      </c>
      <c r="FQ9">
        <v>32.524999999999999</v>
      </c>
      <c r="FR9">
        <v>32.471000000000004</v>
      </c>
      <c r="FS9">
        <v>31.544</v>
      </c>
      <c r="FT9">
        <v>30.279</v>
      </c>
      <c r="FU9">
        <v>29.191000000000003</v>
      </c>
      <c r="FV9">
        <v>31.711000000000002</v>
      </c>
      <c r="FW9">
        <v>31.254999999999999</v>
      </c>
      <c r="FX9">
        <v>29.337</v>
      </c>
      <c r="FY9">
        <v>28.518000000000001</v>
      </c>
      <c r="FZ9">
        <v>26.894000000000002</v>
      </c>
      <c r="GA9">
        <v>27.786000000000001</v>
      </c>
      <c r="GB9">
        <v>29.929000000000002</v>
      </c>
      <c r="GC9">
        <v>32.786999999999999</v>
      </c>
      <c r="GD9">
        <v>32.741</v>
      </c>
      <c r="GE9">
        <v>31.818000000000001</v>
      </c>
      <c r="GF9">
        <v>30.476000000000003</v>
      </c>
      <c r="GG9">
        <v>29.267000000000003</v>
      </c>
      <c r="GH9">
        <v>31.965</v>
      </c>
      <c r="GI9">
        <v>31.407</v>
      </c>
      <c r="GJ9">
        <v>29.609000000000002</v>
      </c>
      <c r="GK9">
        <v>28.75</v>
      </c>
      <c r="GL9">
        <v>27.209</v>
      </c>
      <c r="GM9">
        <v>28.013000000000002</v>
      </c>
      <c r="GN9">
        <v>30.164000000000001</v>
      </c>
      <c r="GO9">
        <v>32.625</v>
      </c>
      <c r="GP9">
        <v>33.78</v>
      </c>
      <c r="GQ9">
        <v>32.082000000000001</v>
      </c>
      <c r="GR9">
        <v>30.68</v>
      </c>
      <c r="GS9">
        <v>29.666</v>
      </c>
      <c r="GT9">
        <v>32.207000000000001</v>
      </c>
      <c r="GU9">
        <v>31.666</v>
      </c>
      <c r="GV9">
        <v>29.818000000000001</v>
      </c>
      <c r="GW9">
        <v>29.051000000000002</v>
      </c>
      <c r="GX9">
        <v>27.233000000000001</v>
      </c>
      <c r="GY9">
        <v>28.296000000000003</v>
      </c>
      <c r="GZ9">
        <v>30.385000000000002</v>
      </c>
      <c r="HA9">
        <v>32.898000000000003</v>
      </c>
      <c r="HB9">
        <v>34.044000000000004</v>
      </c>
      <c r="HC9">
        <v>32.343000000000004</v>
      </c>
      <c r="HD9">
        <v>30.931000000000001</v>
      </c>
      <c r="HE9">
        <v>29.919</v>
      </c>
      <c r="HF9">
        <v>32.361000000000004</v>
      </c>
      <c r="HG9">
        <v>32.017000000000003</v>
      </c>
      <c r="HH9">
        <v>30.052000000000003</v>
      </c>
      <c r="HI9">
        <v>29.195</v>
      </c>
      <c r="HJ9">
        <v>27.538</v>
      </c>
      <c r="HK9">
        <v>28.512</v>
      </c>
      <c r="HL9">
        <v>30.62</v>
      </c>
      <c r="HM9">
        <v>33.167999999999999</v>
      </c>
      <c r="HN9">
        <v>34.306000000000004</v>
      </c>
      <c r="HO9">
        <v>32</v>
      </c>
      <c r="HP9">
        <v>31.18</v>
      </c>
    </row>
    <row r="10" spans="1:224" x14ac:dyDescent="0.2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28.8</v>
      </c>
      <c r="W10">
        <v>31.6</v>
      </c>
      <c r="X10">
        <v>31.15</v>
      </c>
      <c r="Y10">
        <v>30.9</v>
      </c>
      <c r="Z10">
        <v>29.25</v>
      </c>
      <c r="AA10">
        <v>28.75</v>
      </c>
      <c r="AB10">
        <v>35.75</v>
      </c>
      <c r="AC10">
        <v>47.25</v>
      </c>
      <c r="AD10">
        <v>54.75</v>
      </c>
      <c r="AE10">
        <v>47.25</v>
      </c>
      <c r="AF10">
        <v>37.75</v>
      </c>
      <c r="AG10">
        <v>36.75</v>
      </c>
      <c r="AH10">
        <v>38.75</v>
      </c>
      <c r="AI10">
        <v>39.75</v>
      </c>
      <c r="AJ10">
        <v>38.25</v>
      </c>
      <c r="AK10">
        <v>37.5</v>
      </c>
      <c r="AL10">
        <v>36.25</v>
      </c>
      <c r="AM10">
        <v>36.75</v>
      </c>
      <c r="AN10">
        <v>41.75</v>
      </c>
      <c r="AO10">
        <v>52.25</v>
      </c>
      <c r="AP10">
        <v>60.75</v>
      </c>
      <c r="AQ10">
        <v>50.5</v>
      </c>
      <c r="AR10">
        <v>39</v>
      </c>
      <c r="AS10">
        <v>38.75</v>
      </c>
      <c r="AT10">
        <v>40</v>
      </c>
      <c r="AU10">
        <v>40.21</v>
      </c>
      <c r="AV10">
        <v>38.69</v>
      </c>
      <c r="AW10">
        <v>37.92</v>
      </c>
      <c r="AX10">
        <v>36.65</v>
      </c>
      <c r="AY10">
        <v>37.15</v>
      </c>
      <c r="AZ10">
        <v>42.19</v>
      </c>
      <c r="BA10">
        <v>52.79</v>
      </c>
      <c r="BB10">
        <v>61.37</v>
      </c>
      <c r="BC10">
        <v>51</v>
      </c>
      <c r="BD10">
        <v>39.380000000000003</v>
      </c>
      <c r="BE10">
        <v>39.119999999999997</v>
      </c>
      <c r="BF10">
        <v>40.369999999999997</v>
      </c>
      <c r="BG10">
        <v>40.56</v>
      </c>
      <c r="BH10">
        <v>39.020000000000003</v>
      </c>
      <c r="BI10">
        <v>38.24</v>
      </c>
      <c r="BJ10">
        <v>36.950000000000003</v>
      </c>
      <c r="BK10">
        <v>37.450000000000003</v>
      </c>
      <c r="BL10">
        <v>42.53</v>
      </c>
      <c r="BM10">
        <v>53.21</v>
      </c>
      <c r="BN10">
        <v>61.85</v>
      </c>
      <c r="BO10">
        <v>51.4</v>
      </c>
      <c r="BP10">
        <v>39.68</v>
      </c>
      <c r="BQ10">
        <v>39.42</v>
      </c>
      <c r="BR10">
        <v>40.68</v>
      </c>
      <c r="BS10">
        <v>40.840000000000003</v>
      </c>
      <c r="BT10">
        <v>39.29</v>
      </c>
      <c r="BU10">
        <v>38.5</v>
      </c>
      <c r="BV10">
        <v>37.21</v>
      </c>
      <c r="BW10">
        <v>37.71</v>
      </c>
      <c r="BX10">
        <v>42.83</v>
      </c>
      <c r="BY10">
        <v>53.58</v>
      </c>
      <c r="BZ10">
        <v>62.28</v>
      </c>
      <c r="CA10">
        <v>51.76</v>
      </c>
      <c r="CB10">
        <v>39.96</v>
      </c>
      <c r="CC10">
        <v>39.69</v>
      </c>
      <c r="CD10">
        <v>40.96</v>
      </c>
      <c r="CE10">
        <v>41.14</v>
      </c>
      <c r="CF10">
        <v>39.57</v>
      </c>
      <c r="CG10">
        <v>38.78</v>
      </c>
      <c r="CH10">
        <v>37.47</v>
      </c>
      <c r="CI10">
        <v>37.97</v>
      </c>
      <c r="CJ10">
        <v>43.12</v>
      </c>
      <c r="CK10">
        <v>53.94</v>
      </c>
      <c r="CL10">
        <v>62.69</v>
      </c>
      <c r="CM10">
        <v>52.1</v>
      </c>
      <c r="CN10">
        <v>40.22</v>
      </c>
      <c r="CO10">
        <v>39.94</v>
      </c>
      <c r="CP10">
        <v>41.21</v>
      </c>
      <c r="CQ10">
        <v>41.39</v>
      </c>
      <c r="CR10">
        <v>39.81</v>
      </c>
      <c r="CS10">
        <v>39.01</v>
      </c>
      <c r="CT10">
        <v>37.69</v>
      </c>
      <c r="CU10">
        <v>38.19</v>
      </c>
      <c r="CV10">
        <v>43.37</v>
      </c>
      <c r="CW10">
        <v>54.25</v>
      </c>
      <c r="CX10">
        <v>63.04</v>
      </c>
      <c r="CY10">
        <v>52.38</v>
      </c>
      <c r="CZ10">
        <v>40.43</v>
      </c>
      <c r="DA10">
        <v>40.15</v>
      </c>
      <c r="DB10">
        <v>41.42</v>
      </c>
      <c r="DC10">
        <v>41.58</v>
      </c>
      <c r="DD10">
        <v>39.99</v>
      </c>
      <c r="DE10">
        <v>39.19</v>
      </c>
      <c r="DF10">
        <v>37.86</v>
      </c>
      <c r="DG10">
        <v>38.36</v>
      </c>
      <c r="DH10">
        <v>43.56</v>
      </c>
      <c r="DI10">
        <v>54.49</v>
      </c>
      <c r="DJ10">
        <v>63.32</v>
      </c>
      <c r="DK10">
        <v>52.61</v>
      </c>
      <c r="DL10">
        <v>40.61</v>
      </c>
      <c r="DM10">
        <v>40.33</v>
      </c>
      <c r="DN10">
        <v>41.61</v>
      </c>
      <c r="DO10">
        <v>41.77</v>
      </c>
      <c r="DP10">
        <v>40.17</v>
      </c>
      <c r="DQ10">
        <v>39.36</v>
      </c>
      <c r="DR10">
        <v>38.03</v>
      </c>
      <c r="DS10">
        <v>38.54</v>
      </c>
      <c r="DT10">
        <v>43.76</v>
      </c>
      <c r="DU10">
        <v>54.74</v>
      </c>
      <c r="DV10">
        <v>63.61</v>
      </c>
      <c r="DW10">
        <v>52.85</v>
      </c>
      <c r="DX10">
        <v>40.79</v>
      </c>
      <c r="DY10">
        <v>40.51</v>
      </c>
      <c r="DZ10">
        <v>41.8</v>
      </c>
      <c r="EA10">
        <v>41.97</v>
      </c>
      <c r="EB10">
        <v>40.369999999999997</v>
      </c>
      <c r="EC10">
        <v>39.549999999999997</v>
      </c>
      <c r="ED10">
        <v>38.21</v>
      </c>
      <c r="EE10">
        <v>38.71</v>
      </c>
      <c r="EF10">
        <v>43.95</v>
      </c>
      <c r="EG10">
        <v>54.98</v>
      </c>
      <c r="EH10">
        <v>63.88</v>
      </c>
      <c r="EI10">
        <v>53.07</v>
      </c>
      <c r="EJ10">
        <v>40.96</v>
      </c>
      <c r="EK10">
        <v>40.67</v>
      </c>
      <c r="EL10">
        <v>41.96</v>
      </c>
      <c r="EM10">
        <v>42.12</v>
      </c>
      <c r="EN10">
        <v>40.5</v>
      </c>
      <c r="EO10">
        <v>39.68</v>
      </c>
      <c r="EP10">
        <v>38.340000000000003</v>
      </c>
      <c r="EQ10">
        <v>38.840000000000003</v>
      </c>
      <c r="ER10">
        <v>44.1</v>
      </c>
      <c r="ES10">
        <v>55.16</v>
      </c>
      <c r="ET10">
        <v>64.09</v>
      </c>
      <c r="EU10">
        <v>53.25</v>
      </c>
      <c r="EV10">
        <v>41.1</v>
      </c>
      <c r="EW10">
        <v>40.81</v>
      </c>
      <c r="EX10">
        <v>42.1</v>
      </c>
      <c r="EY10">
        <v>42.26</v>
      </c>
      <c r="EZ10">
        <v>40.64</v>
      </c>
      <c r="FA10">
        <v>39.82</v>
      </c>
      <c r="FB10">
        <v>38.47</v>
      </c>
      <c r="FC10">
        <v>38.97</v>
      </c>
      <c r="FD10">
        <v>44.25</v>
      </c>
      <c r="FE10">
        <v>55.34</v>
      </c>
      <c r="FF10">
        <v>64.31</v>
      </c>
      <c r="FG10">
        <v>53.42</v>
      </c>
      <c r="FH10">
        <v>41.23</v>
      </c>
      <c r="FI10">
        <v>40.94</v>
      </c>
      <c r="FJ10">
        <v>42.24</v>
      </c>
      <c r="FK10">
        <v>42.42</v>
      </c>
      <c r="FL10">
        <v>40.79</v>
      </c>
      <c r="FM10">
        <v>39.96</v>
      </c>
      <c r="FN10">
        <v>38.6</v>
      </c>
      <c r="FO10">
        <v>39.11</v>
      </c>
      <c r="FP10">
        <v>44.39</v>
      </c>
      <c r="FQ10">
        <v>55.52</v>
      </c>
      <c r="FR10">
        <v>64.510000000000005</v>
      </c>
      <c r="FS10">
        <v>53.59</v>
      </c>
      <c r="FT10">
        <v>41.36</v>
      </c>
      <c r="FU10">
        <v>41.06</v>
      </c>
      <c r="FV10">
        <v>42.36</v>
      </c>
      <c r="FW10">
        <v>42.51</v>
      </c>
      <c r="FX10">
        <v>40.880000000000003</v>
      </c>
      <c r="FY10">
        <v>40.049999999999997</v>
      </c>
      <c r="FZ10">
        <v>38.69</v>
      </c>
      <c r="GA10">
        <v>39.19</v>
      </c>
      <c r="GB10">
        <v>44.49</v>
      </c>
      <c r="GC10">
        <v>55.64</v>
      </c>
      <c r="GD10">
        <v>64.650000000000006</v>
      </c>
      <c r="GE10">
        <v>53.71</v>
      </c>
      <c r="GF10">
        <v>41.45</v>
      </c>
      <c r="GG10">
        <v>41.15</v>
      </c>
      <c r="GH10">
        <v>42.45</v>
      </c>
      <c r="GI10">
        <v>42.6</v>
      </c>
      <c r="GJ10">
        <v>40.97</v>
      </c>
      <c r="GK10">
        <v>40.14</v>
      </c>
      <c r="GL10">
        <v>38.770000000000003</v>
      </c>
      <c r="GM10">
        <v>39.28</v>
      </c>
      <c r="GN10">
        <v>44.59</v>
      </c>
      <c r="GO10">
        <v>55.77</v>
      </c>
      <c r="GP10">
        <v>64.790000000000006</v>
      </c>
      <c r="GQ10">
        <v>53.82</v>
      </c>
      <c r="GR10">
        <v>41.54</v>
      </c>
      <c r="GS10">
        <v>41.24</v>
      </c>
      <c r="GT10">
        <v>42.54</v>
      </c>
      <c r="GU10">
        <v>42.7</v>
      </c>
      <c r="GV10">
        <v>41.06</v>
      </c>
      <c r="GW10">
        <v>40.22</v>
      </c>
      <c r="GX10">
        <v>38.86</v>
      </c>
      <c r="GY10">
        <v>39.36</v>
      </c>
      <c r="GZ10">
        <v>44.69</v>
      </c>
      <c r="HA10">
        <v>55.89</v>
      </c>
      <c r="HB10">
        <v>64.94</v>
      </c>
      <c r="HC10">
        <v>53.94</v>
      </c>
      <c r="HD10">
        <v>41.63</v>
      </c>
      <c r="HE10">
        <v>41.33</v>
      </c>
      <c r="HF10">
        <v>42.64</v>
      </c>
      <c r="HG10">
        <v>42.79</v>
      </c>
      <c r="HH10">
        <v>41.15</v>
      </c>
      <c r="HI10">
        <v>40.31</v>
      </c>
      <c r="HJ10">
        <v>38.94</v>
      </c>
      <c r="HK10">
        <v>39.450000000000003</v>
      </c>
      <c r="HL10">
        <v>44.79</v>
      </c>
      <c r="HM10">
        <v>56.01</v>
      </c>
      <c r="HN10">
        <v>65.08</v>
      </c>
      <c r="HO10">
        <v>54.06</v>
      </c>
      <c r="HP10">
        <v>41.72</v>
      </c>
    </row>
    <row r="11" spans="1:224" x14ac:dyDescent="0.2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22.274000000000001</v>
      </c>
      <c r="W11">
        <v>23.766000000000002</v>
      </c>
      <c r="X11">
        <v>23.539000000000001</v>
      </c>
      <c r="Y11">
        <v>23.274000000000001</v>
      </c>
      <c r="Z11">
        <v>23.917000000000002</v>
      </c>
      <c r="AA11">
        <v>24.786000000000001</v>
      </c>
      <c r="AB11">
        <v>24.729000000000003</v>
      </c>
      <c r="AC11">
        <v>30.56</v>
      </c>
      <c r="AD11">
        <v>31.234000000000002</v>
      </c>
      <c r="AE11">
        <v>27.475000000000001</v>
      </c>
      <c r="AF11">
        <v>26.032</v>
      </c>
      <c r="AG11">
        <v>24.146000000000001</v>
      </c>
      <c r="AH11">
        <v>27.589000000000002</v>
      </c>
      <c r="AI11">
        <v>26.093</v>
      </c>
      <c r="AJ11">
        <v>25.875</v>
      </c>
      <c r="AK11">
        <v>25.315000000000001</v>
      </c>
      <c r="AL11">
        <v>25.05</v>
      </c>
      <c r="AM11">
        <v>25.496000000000002</v>
      </c>
      <c r="AN11">
        <v>26.229000000000003</v>
      </c>
      <c r="AO11">
        <v>29.681000000000001</v>
      </c>
      <c r="AP11">
        <v>30.27</v>
      </c>
      <c r="AQ11">
        <v>30.708000000000002</v>
      </c>
      <c r="AR11">
        <v>24.847000000000001</v>
      </c>
      <c r="AS11">
        <v>24.074999999999999</v>
      </c>
      <c r="AT11">
        <v>27.684999999999999</v>
      </c>
      <c r="AU11">
        <v>26.272000000000002</v>
      </c>
      <c r="AV11">
        <v>25.928000000000001</v>
      </c>
      <c r="AW11">
        <v>25.647000000000002</v>
      </c>
      <c r="AX11">
        <v>25.249000000000002</v>
      </c>
      <c r="AY11">
        <v>25.598000000000003</v>
      </c>
      <c r="AZ11">
        <v>26.712</v>
      </c>
      <c r="BA11">
        <v>29.934000000000001</v>
      </c>
      <c r="BB11">
        <v>30.53</v>
      </c>
      <c r="BC11">
        <v>30.983000000000001</v>
      </c>
      <c r="BD11">
        <v>24.846</v>
      </c>
      <c r="BE11">
        <v>24.553000000000001</v>
      </c>
      <c r="BF11">
        <v>27.966000000000001</v>
      </c>
      <c r="BG11">
        <v>26.356000000000002</v>
      </c>
      <c r="BH11">
        <v>26.34</v>
      </c>
      <c r="BI11">
        <v>25.925000000000001</v>
      </c>
      <c r="BJ11">
        <v>25.531000000000002</v>
      </c>
      <c r="BK11">
        <v>25.885000000000002</v>
      </c>
      <c r="BL11">
        <v>27.011000000000003</v>
      </c>
      <c r="BM11">
        <v>29.827000000000002</v>
      </c>
      <c r="BN11">
        <v>31.671000000000003</v>
      </c>
      <c r="BO11">
        <v>31.363000000000003</v>
      </c>
      <c r="BP11">
        <v>25.157</v>
      </c>
      <c r="BQ11">
        <v>24.864999999999998</v>
      </c>
      <c r="BR11">
        <v>28.315000000000001</v>
      </c>
      <c r="BS11">
        <v>26.746000000000002</v>
      </c>
      <c r="BT11">
        <v>26.706</v>
      </c>
      <c r="BU11">
        <v>26.277000000000001</v>
      </c>
      <c r="BV11">
        <v>25.764000000000003</v>
      </c>
      <c r="BW11">
        <v>26.361000000000001</v>
      </c>
      <c r="BX11">
        <v>27.382000000000001</v>
      </c>
      <c r="BY11">
        <v>30.274000000000001</v>
      </c>
      <c r="BZ11">
        <v>32.116</v>
      </c>
      <c r="CA11">
        <v>31.82</v>
      </c>
      <c r="CB11">
        <v>25.513000000000002</v>
      </c>
      <c r="CC11">
        <v>25.211000000000002</v>
      </c>
      <c r="CD11">
        <v>28.612000000000002</v>
      </c>
      <c r="CE11">
        <v>27.383000000000003</v>
      </c>
      <c r="CF11">
        <v>27.135000000000002</v>
      </c>
      <c r="CG11">
        <v>26.676000000000002</v>
      </c>
      <c r="CH11">
        <v>26.166</v>
      </c>
      <c r="CI11">
        <v>26.734999999999999</v>
      </c>
      <c r="CJ11">
        <v>27.767000000000003</v>
      </c>
      <c r="CK11">
        <v>30.697000000000003</v>
      </c>
      <c r="CL11">
        <v>32.527999999999999</v>
      </c>
      <c r="CM11">
        <v>31.872</v>
      </c>
      <c r="CN11">
        <v>26.032</v>
      </c>
      <c r="CO11">
        <v>25.495000000000001</v>
      </c>
      <c r="CP11">
        <v>28.927000000000003</v>
      </c>
      <c r="CQ11">
        <v>27.574000000000002</v>
      </c>
      <c r="CR11">
        <v>27.347000000000001</v>
      </c>
      <c r="CS11">
        <v>26.748000000000001</v>
      </c>
      <c r="CT11">
        <v>26.447000000000003</v>
      </c>
      <c r="CU11">
        <v>26.933</v>
      </c>
      <c r="CV11">
        <v>27.718</v>
      </c>
      <c r="CW11">
        <v>31.38</v>
      </c>
      <c r="CX11">
        <v>32.030999999999999</v>
      </c>
      <c r="CY11">
        <v>32.451999999999998</v>
      </c>
      <c r="CZ11">
        <v>26.218</v>
      </c>
      <c r="DA11">
        <v>25.461000000000002</v>
      </c>
      <c r="DB11">
        <v>29.233000000000001</v>
      </c>
      <c r="DC11">
        <v>27.779</v>
      </c>
      <c r="DD11">
        <v>27.534000000000002</v>
      </c>
      <c r="DE11">
        <v>26.942</v>
      </c>
      <c r="DF11">
        <v>26.641000000000002</v>
      </c>
      <c r="DG11">
        <v>27.05</v>
      </c>
      <c r="DH11">
        <v>28.173000000000002</v>
      </c>
      <c r="DI11">
        <v>31.626000000000001</v>
      </c>
      <c r="DJ11">
        <v>32.28</v>
      </c>
      <c r="DK11">
        <v>32.701000000000001</v>
      </c>
      <c r="DL11">
        <v>26.422000000000001</v>
      </c>
      <c r="DM11">
        <v>25.673000000000002</v>
      </c>
      <c r="DN11">
        <v>29.452000000000002</v>
      </c>
      <c r="DO11">
        <v>27.835000000000001</v>
      </c>
      <c r="DP11">
        <v>27.739000000000001</v>
      </c>
      <c r="DQ11">
        <v>27.268000000000001</v>
      </c>
      <c r="DR11">
        <v>26.835000000000001</v>
      </c>
      <c r="DS11">
        <v>27.261000000000003</v>
      </c>
      <c r="DT11">
        <v>28.374000000000002</v>
      </c>
      <c r="DU11">
        <v>31.856000000000002</v>
      </c>
      <c r="DV11">
        <v>32.527999999999999</v>
      </c>
      <c r="DW11">
        <v>32.948</v>
      </c>
      <c r="DX11">
        <v>26.41</v>
      </c>
      <c r="DY11">
        <v>26.086000000000002</v>
      </c>
      <c r="DZ11">
        <v>29.67</v>
      </c>
      <c r="EA11">
        <v>28.041</v>
      </c>
      <c r="EB11">
        <v>27.941000000000003</v>
      </c>
      <c r="EC11">
        <v>27.47</v>
      </c>
      <c r="ED11">
        <v>27.027000000000001</v>
      </c>
      <c r="EE11">
        <v>27.475000000000001</v>
      </c>
      <c r="EF11">
        <v>28.589000000000002</v>
      </c>
      <c r="EG11">
        <v>31.657</v>
      </c>
      <c r="EH11">
        <v>33.518000000000001</v>
      </c>
      <c r="EI11">
        <v>33.213000000000001</v>
      </c>
      <c r="EJ11">
        <v>26.607000000000003</v>
      </c>
      <c r="EK11">
        <v>26.286000000000001</v>
      </c>
      <c r="EL11">
        <v>29.896000000000001</v>
      </c>
      <c r="EM11">
        <v>28.261000000000003</v>
      </c>
      <c r="EN11">
        <v>28.174000000000003</v>
      </c>
      <c r="EO11">
        <v>27.672000000000001</v>
      </c>
      <c r="EP11">
        <v>27.162000000000003</v>
      </c>
      <c r="EQ11">
        <v>27.754999999999999</v>
      </c>
      <c r="ER11">
        <v>28.813000000000002</v>
      </c>
      <c r="ES11">
        <v>31.924000000000003</v>
      </c>
      <c r="ET11">
        <v>33.779000000000003</v>
      </c>
      <c r="EU11">
        <v>33.151000000000003</v>
      </c>
      <c r="EV11">
        <v>27.007000000000001</v>
      </c>
      <c r="EW11">
        <v>26.491</v>
      </c>
      <c r="EX11">
        <v>30.056000000000001</v>
      </c>
      <c r="EY11">
        <v>28.646000000000001</v>
      </c>
      <c r="EZ11">
        <v>28.371000000000002</v>
      </c>
      <c r="FA11">
        <v>27.782</v>
      </c>
      <c r="FB11">
        <v>27.443000000000001</v>
      </c>
      <c r="FC11">
        <v>27.974</v>
      </c>
      <c r="FD11">
        <v>28.804000000000002</v>
      </c>
      <c r="FE11">
        <v>32.624000000000002</v>
      </c>
      <c r="FF11">
        <v>34.051000000000002</v>
      </c>
      <c r="FG11">
        <v>33.422000000000004</v>
      </c>
      <c r="FH11">
        <v>27.221</v>
      </c>
      <c r="FI11">
        <v>26.698</v>
      </c>
      <c r="FJ11">
        <v>30.293000000000003</v>
      </c>
      <c r="FK11">
        <v>28.859000000000002</v>
      </c>
      <c r="FL11">
        <v>28.584</v>
      </c>
      <c r="FM11">
        <v>27.986000000000001</v>
      </c>
      <c r="FN11">
        <v>27.645</v>
      </c>
      <c r="FO11">
        <v>28.179000000000002</v>
      </c>
      <c r="FP11">
        <v>29.036000000000001</v>
      </c>
      <c r="FQ11">
        <v>32.884999999999998</v>
      </c>
      <c r="FR11">
        <v>33.593000000000004</v>
      </c>
      <c r="FS11">
        <v>34.002000000000002</v>
      </c>
      <c r="FT11">
        <v>27.422000000000001</v>
      </c>
      <c r="FU11">
        <v>26.714000000000002</v>
      </c>
      <c r="FV11">
        <v>30.593</v>
      </c>
      <c r="FW11">
        <v>28.952000000000002</v>
      </c>
      <c r="FX11">
        <v>28.706000000000003</v>
      </c>
      <c r="FY11">
        <v>28.216000000000001</v>
      </c>
      <c r="FZ11">
        <v>27.794</v>
      </c>
      <c r="GA11">
        <v>28.363000000000003</v>
      </c>
      <c r="GB11">
        <v>29.469000000000001</v>
      </c>
      <c r="GC11">
        <v>33.159999999999997</v>
      </c>
      <c r="GD11">
        <v>33.876000000000005</v>
      </c>
      <c r="GE11">
        <v>34.279000000000003</v>
      </c>
      <c r="GF11">
        <v>27.454000000000001</v>
      </c>
      <c r="GG11">
        <v>26.752000000000002</v>
      </c>
      <c r="GH11">
        <v>30.836000000000002</v>
      </c>
      <c r="GI11">
        <v>29.076000000000001</v>
      </c>
      <c r="GJ11">
        <v>28.956000000000003</v>
      </c>
      <c r="GK11">
        <v>28.445</v>
      </c>
      <c r="GL11">
        <v>28.08</v>
      </c>
      <c r="GM11">
        <v>28.586000000000002</v>
      </c>
      <c r="GN11">
        <v>29.703000000000003</v>
      </c>
      <c r="GO11">
        <v>33.009</v>
      </c>
      <c r="GP11">
        <v>34.864000000000004</v>
      </c>
      <c r="GQ11">
        <v>34.558</v>
      </c>
      <c r="GR11">
        <v>27.514000000000003</v>
      </c>
      <c r="GS11">
        <v>27.164000000000001</v>
      </c>
      <c r="GT11">
        <v>31.078000000000003</v>
      </c>
      <c r="GU11">
        <v>29.318000000000001</v>
      </c>
      <c r="GV11">
        <v>29.173000000000002</v>
      </c>
      <c r="GW11">
        <v>28.737000000000002</v>
      </c>
      <c r="GX11">
        <v>28.2</v>
      </c>
      <c r="GY11">
        <v>28.859000000000002</v>
      </c>
      <c r="GZ11">
        <v>29.936</v>
      </c>
      <c r="HA11">
        <v>33.292999999999999</v>
      </c>
      <c r="HB11">
        <v>35.137</v>
      </c>
      <c r="HC11">
        <v>34.835000000000001</v>
      </c>
      <c r="HD11">
        <v>27.737000000000002</v>
      </c>
      <c r="HE11">
        <v>27.403000000000002</v>
      </c>
      <c r="HF11">
        <v>31.286000000000001</v>
      </c>
      <c r="HG11">
        <v>29.675000000000001</v>
      </c>
      <c r="HH11">
        <v>29.407</v>
      </c>
      <c r="HI11">
        <v>28.893000000000001</v>
      </c>
      <c r="HJ11">
        <v>28.465</v>
      </c>
      <c r="HK11">
        <v>29.088000000000001</v>
      </c>
      <c r="HL11">
        <v>30.157</v>
      </c>
      <c r="HM11">
        <v>33.576999999999998</v>
      </c>
      <c r="HN11">
        <v>35.423999999999999</v>
      </c>
      <c r="HO11">
        <v>34.853999999999999</v>
      </c>
      <c r="HP11">
        <v>28.116</v>
      </c>
    </row>
    <row r="12" spans="1:224" x14ac:dyDescent="0.2">
      <c r="A12" s="242" t="s">
        <v>128</v>
      </c>
      <c r="B12" s="243" t="s">
        <v>145</v>
      </c>
      <c r="C12" s="243"/>
      <c r="D12" s="243"/>
      <c r="E12" s="243"/>
      <c r="F12" s="243"/>
      <c r="U12">
        <v>22.5</v>
      </c>
      <c r="V12">
        <v>28.8</v>
      </c>
      <c r="W12">
        <v>31.6</v>
      </c>
      <c r="X12">
        <v>31.15</v>
      </c>
      <c r="Y12">
        <v>30.9</v>
      </c>
      <c r="Z12">
        <v>29.25</v>
      </c>
      <c r="AA12">
        <v>33.5</v>
      </c>
      <c r="AB12">
        <v>40</v>
      </c>
      <c r="AC12">
        <v>47.25</v>
      </c>
      <c r="AD12">
        <v>55.75</v>
      </c>
      <c r="AE12">
        <v>47.25</v>
      </c>
      <c r="AF12">
        <v>37.75</v>
      </c>
      <c r="AG12">
        <v>36.75</v>
      </c>
      <c r="AH12">
        <v>38.75</v>
      </c>
      <c r="AI12">
        <v>39.75</v>
      </c>
      <c r="AJ12">
        <v>38.25</v>
      </c>
      <c r="AK12">
        <v>37.5</v>
      </c>
      <c r="AL12">
        <v>38.5</v>
      </c>
      <c r="AM12">
        <v>39.25</v>
      </c>
      <c r="AN12">
        <v>45.25</v>
      </c>
      <c r="AO12">
        <v>57.75</v>
      </c>
      <c r="AP12">
        <v>63.5</v>
      </c>
      <c r="AQ12">
        <v>50.5</v>
      </c>
      <c r="AR12">
        <v>39</v>
      </c>
      <c r="AS12">
        <v>38.75</v>
      </c>
      <c r="AT12">
        <v>40</v>
      </c>
      <c r="AU12">
        <v>40.200000000000003</v>
      </c>
      <c r="AV12">
        <v>38.67</v>
      </c>
      <c r="AW12">
        <v>37.909999999999997</v>
      </c>
      <c r="AX12">
        <v>38.909999999999997</v>
      </c>
      <c r="AY12">
        <v>39.659999999999997</v>
      </c>
      <c r="AZ12">
        <v>45.71</v>
      </c>
      <c r="BA12">
        <v>58.33</v>
      </c>
      <c r="BB12">
        <v>64.12</v>
      </c>
      <c r="BC12">
        <v>50.99</v>
      </c>
      <c r="BD12">
        <v>39.369999999999997</v>
      </c>
      <c r="BE12">
        <v>39.11</v>
      </c>
      <c r="BF12">
        <v>40.36</v>
      </c>
      <c r="BG12">
        <v>40.53</v>
      </c>
      <c r="BH12">
        <v>38.99</v>
      </c>
      <c r="BI12">
        <v>38.22</v>
      </c>
      <c r="BJ12">
        <v>39.22</v>
      </c>
      <c r="BK12">
        <v>39.979999999999997</v>
      </c>
      <c r="BL12">
        <v>46.07</v>
      </c>
      <c r="BM12">
        <v>58.78</v>
      </c>
      <c r="BN12">
        <v>64.62</v>
      </c>
      <c r="BO12">
        <v>51.37</v>
      </c>
      <c r="BP12">
        <v>39.659999999999997</v>
      </c>
      <c r="BQ12">
        <v>39.4</v>
      </c>
      <c r="BR12">
        <v>40.659999999999997</v>
      </c>
      <c r="BS12">
        <v>40.799999999999997</v>
      </c>
      <c r="BT12">
        <v>39.25</v>
      </c>
      <c r="BU12">
        <v>38.47</v>
      </c>
      <c r="BV12">
        <v>39.49</v>
      </c>
      <c r="BW12">
        <v>40.24</v>
      </c>
      <c r="BX12">
        <v>46.38</v>
      </c>
      <c r="BY12">
        <v>59.18</v>
      </c>
      <c r="BZ12">
        <v>65.05</v>
      </c>
      <c r="CA12">
        <v>51.72</v>
      </c>
      <c r="CB12">
        <v>39.93</v>
      </c>
      <c r="CC12">
        <v>39.659999999999997</v>
      </c>
      <c r="CD12">
        <v>40.93</v>
      </c>
      <c r="CE12">
        <v>41.1</v>
      </c>
      <c r="CF12">
        <v>39.53</v>
      </c>
      <c r="CG12">
        <v>38.74</v>
      </c>
      <c r="CH12">
        <v>39.76</v>
      </c>
      <c r="CI12">
        <v>40.51</v>
      </c>
      <c r="CJ12">
        <v>46.69</v>
      </c>
      <c r="CK12">
        <v>59.56</v>
      </c>
      <c r="CL12">
        <v>65.47</v>
      </c>
      <c r="CM12">
        <v>52.05</v>
      </c>
      <c r="CN12">
        <v>40.18</v>
      </c>
      <c r="CO12">
        <v>39.9</v>
      </c>
      <c r="CP12">
        <v>41.18</v>
      </c>
      <c r="CQ12">
        <v>41.34</v>
      </c>
      <c r="CR12">
        <v>39.76</v>
      </c>
      <c r="CS12">
        <v>38.96</v>
      </c>
      <c r="CT12">
        <v>39.979999999999997</v>
      </c>
      <c r="CU12">
        <v>40.74</v>
      </c>
      <c r="CV12">
        <v>46.95</v>
      </c>
      <c r="CW12">
        <v>59.89</v>
      </c>
      <c r="CX12">
        <v>65.819999999999993</v>
      </c>
      <c r="CY12">
        <v>52.32</v>
      </c>
      <c r="CZ12">
        <v>40.380000000000003</v>
      </c>
      <c r="DA12">
        <v>40.11</v>
      </c>
      <c r="DB12">
        <v>41.38</v>
      </c>
      <c r="DC12">
        <v>41.52</v>
      </c>
      <c r="DD12">
        <v>39.94</v>
      </c>
      <c r="DE12">
        <v>39.130000000000003</v>
      </c>
      <c r="DF12">
        <v>40.159999999999997</v>
      </c>
      <c r="DG12">
        <v>40.92</v>
      </c>
      <c r="DH12">
        <v>47.15</v>
      </c>
      <c r="DI12">
        <v>60.15</v>
      </c>
      <c r="DJ12">
        <v>66.11</v>
      </c>
      <c r="DK12">
        <v>52.55</v>
      </c>
      <c r="DL12">
        <v>40.56</v>
      </c>
      <c r="DM12">
        <v>40.28</v>
      </c>
      <c r="DN12">
        <v>41.56</v>
      </c>
      <c r="DO12">
        <v>41.7</v>
      </c>
      <c r="DP12">
        <v>40.11</v>
      </c>
      <c r="DQ12">
        <v>39.31</v>
      </c>
      <c r="DR12">
        <v>40.33</v>
      </c>
      <c r="DS12">
        <v>41.1</v>
      </c>
      <c r="DT12">
        <v>47.36</v>
      </c>
      <c r="DU12">
        <v>60.41</v>
      </c>
      <c r="DV12">
        <v>66.39</v>
      </c>
      <c r="DW12">
        <v>52.78</v>
      </c>
      <c r="DX12">
        <v>40.74</v>
      </c>
      <c r="DY12">
        <v>40.46</v>
      </c>
      <c r="DZ12">
        <v>41.74</v>
      </c>
      <c r="EA12">
        <v>41.9</v>
      </c>
      <c r="EB12">
        <v>40.299999999999997</v>
      </c>
      <c r="EC12">
        <v>39.49</v>
      </c>
      <c r="ED12">
        <v>40.520000000000003</v>
      </c>
      <c r="EE12">
        <v>41.28</v>
      </c>
      <c r="EF12">
        <v>47.56</v>
      </c>
      <c r="EG12">
        <v>60.67</v>
      </c>
      <c r="EH12">
        <v>66.67</v>
      </c>
      <c r="EI12">
        <v>52.99</v>
      </c>
      <c r="EJ12">
        <v>40.9</v>
      </c>
      <c r="EK12">
        <v>40.61</v>
      </c>
      <c r="EL12">
        <v>41.9</v>
      </c>
      <c r="EM12">
        <v>42.04</v>
      </c>
      <c r="EN12">
        <v>40.43</v>
      </c>
      <c r="EO12">
        <v>39.61</v>
      </c>
      <c r="EP12">
        <v>40.65</v>
      </c>
      <c r="EQ12">
        <v>41.42</v>
      </c>
      <c r="ER12">
        <v>47.72</v>
      </c>
      <c r="ES12">
        <v>60.86</v>
      </c>
      <c r="ET12">
        <v>66.89</v>
      </c>
      <c r="EU12">
        <v>53.16</v>
      </c>
      <c r="EV12">
        <v>41.03</v>
      </c>
      <c r="EW12">
        <v>40.75</v>
      </c>
      <c r="EX12">
        <v>42.04</v>
      </c>
      <c r="EY12">
        <v>42.18</v>
      </c>
      <c r="EZ12">
        <v>40.56</v>
      </c>
      <c r="FA12">
        <v>39.74</v>
      </c>
      <c r="FB12">
        <v>40.78</v>
      </c>
      <c r="FC12">
        <v>41.55</v>
      </c>
      <c r="FD12">
        <v>47.87</v>
      </c>
      <c r="FE12">
        <v>61.06</v>
      </c>
      <c r="FF12">
        <v>67.099999999999994</v>
      </c>
      <c r="FG12">
        <v>53.33</v>
      </c>
      <c r="FH12">
        <v>41.16</v>
      </c>
      <c r="FI12">
        <v>40.880000000000003</v>
      </c>
      <c r="FJ12">
        <v>42.17</v>
      </c>
      <c r="FK12">
        <v>42.33</v>
      </c>
      <c r="FL12">
        <v>40.71</v>
      </c>
      <c r="FM12">
        <v>39.880000000000003</v>
      </c>
      <c r="FN12">
        <v>40.92</v>
      </c>
      <c r="FO12">
        <v>41.69</v>
      </c>
      <c r="FP12">
        <v>48.03</v>
      </c>
      <c r="FQ12">
        <v>61.25</v>
      </c>
      <c r="FR12">
        <v>67.31</v>
      </c>
      <c r="FS12">
        <v>53.49</v>
      </c>
      <c r="FT12">
        <v>41.28</v>
      </c>
      <c r="FU12">
        <v>40.99</v>
      </c>
      <c r="FV12">
        <v>42.28</v>
      </c>
      <c r="FW12">
        <v>42.42</v>
      </c>
      <c r="FX12">
        <v>40.79</v>
      </c>
      <c r="FY12">
        <v>39.97</v>
      </c>
      <c r="FZ12">
        <v>41.01</v>
      </c>
      <c r="GA12">
        <v>41.78</v>
      </c>
      <c r="GB12">
        <v>48.13</v>
      </c>
      <c r="GC12">
        <v>61.38</v>
      </c>
      <c r="GD12">
        <v>67.45</v>
      </c>
      <c r="GE12">
        <v>53.61</v>
      </c>
      <c r="GF12">
        <v>41.37</v>
      </c>
      <c r="GG12">
        <v>41.08</v>
      </c>
      <c r="GH12">
        <v>42.37</v>
      </c>
      <c r="GI12">
        <v>42.51</v>
      </c>
      <c r="GJ12">
        <v>40.880000000000003</v>
      </c>
      <c r="GK12">
        <v>40.049999999999997</v>
      </c>
      <c r="GL12">
        <v>41.09</v>
      </c>
      <c r="GM12">
        <v>41.87</v>
      </c>
      <c r="GN12">
        <v>48.23</v>
      </c>
      <c r="GO12">
        <v>61.51</v>
      </c>
      <c r="GP12">
        <v>67.59</v>
      </c>
      <c r="GQ12">
        <v>53.72</v>
      </c>
      <c r="GR12">
        <v>41.46</v>
      </c>
      <c r="GS12">
        <v>41.17</v>
      </c>
      <c r="GT12">
        <v>42.46</v>
      </c>
      <c r="GU12">
        <v>42.6</v>
      </c>
      <c r="GV12">
        <v>40.97</v>
      </c>
      <c r="GW12">
        <v>40.14</v>
      </c>
      <c r="GX12">
        <v>41.18</v>
      </c>
      <c r="GY12">
        <v>41.95</v>
      </c>
      <c r="GZ12">
        <v>48.34</v>
      </c>
      <c r="HA12">
        <v>61.65</v>
      </c>
      <c r="HB12">
        <v>67.739999999999995</v>
      </c>
      <c r="HC12">
        <v>53.83</v>
      </c>
      <c r="HD12">
        <v>41.55</v>
      </c>
      <c r="HE12">
        <v>41.25</v>
      </c>
      <c r="HF12">
        <v>42.56</v>
      </c>
      <c r="HG12">
        <v>42.69</v>
      </c>
      <c r="HH12">
        <v>41.06</v>
      </c>
      <c r="HI12">
        <v>40.22</v>
      </c>
      <c r="HJ12">
        <v>41.27</v>
      </c>
      <c r="HK12">
        <v>42.04</v>
      </c>
      <c r="HL12">
        <v>48.44</v>
      </c>
      <c r="HM12">
        <v>61.78</v>
      </c>
      <c r="HN12">
        <v>67.88</v>
      </c>
      <c r="HO12">
        <v>53.95</v>
      </c>
      <c r="HP12">
        <v>41.64</v>
      </c>
    </row>
    <row r="13" spans="1:224" x14ac:dyDescent="0.2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21.33</v>
      </c>
      <c r="W13">
        <v>23.766000000000002</v>
      </c>
      <c r="X13">
        <v>23.539000000000001</v>
      </c>
      <c r="Y13">
        <v>23.274000000000001</v>
      </c>
      <c r="Z13">
        <v>23.917000000000002</v>
      </c>
      <c r="AA13">
        <v>23.637</v>
      </c>
      <c r="AB13">
        <v>23.667000000000002</v>
      </c>
      <c r="AC13">
        <v>31.883000000000003</v>
      </c>
      <c r="AD13">
        <v>32.298000000000002</v>
      </c>
      <c r="AE13">
        <v>27.475000000000001</v>
      </c>
      <c r="AF13">
        <v>26.032</v>
      </c>
      <c r="AG13">
        <v>24.146000000000001</v>
      </c>
      <c r="AH13">
        <v>27.589000000000002</v>
      </c>
      <c r="AI13">
        <v>26.093</v>
      </c>
      <c r="AJ13">
        <v>25.875</v>
      </c>
      <c r="AK13">
        <v>25.315000000000001</v>
      </c>
      <c r="AL13">
        <v>25.233000000000001</v>
      </c>
      <c r="AM13">
        <v>24.891000000000002</v>
      </c>
      <c r="AN13">
        <v>25.354000000000003</v>
      </c>
      <c r="AO13">
        <v>28.351000000000003</v>
      </c>
      <c r="AP13">
        <v>32.25</v>
      </c>
      <c r="AQ13">
        <v>30.708000000000002</v>
      </c>
      <c r="AR13">
        <v>24.847000000000001</v>
      </c>
      <c r="AS13">
        <v>24.074999999999999</v>
      </c>
      <c r="AT13">
        <v>27.684999999999999</v>
      </c>
      <c r="AU13">
        <v>26.169</v>
      </c>
      <c r="AV13">
        <v>25.824999999999999</v>
      </c>
      <c r="AW13">
        <v>25.548000000000002</v>
      </c>
      <c r="AX13">
        <v>25.329000000000001</v>
      </c>
      <c r="AY13">
        <v>24.745000000000001</v>
      </c>
      <c r="AZ13">
        <v>25.881</v>
      </c>
      <c r="BA13">
        <v>28.434999999999999</v>
      </c>
      <c r="BB13">
        <v>32.350999999999999</v>
      </c>
      <c r="BC13">
        <v>30.813000000000002</v>
      </c>
      <c r="BD13">
        <v>24.717000000000002</v>
      </c>
      <c r="BE13">
        <v>24.409000000000002</v>
      </c>
      <c r="BF13">
        <v>27.797000000000001</v>
      </c>
      <c r="BG13">
        <v>26.087</v>
      </c>
      <c r="BH13">
        <v>26.076000000000001</v>
      </c>
      <c r="BI13">
        <v>25.664999999999999</v>
      </c>
      <c r="BJ13">
        <v>25.444000000000003</v>
      </c>
      <c r="BK13">
        <v>24.846</v>
      </c>
      <c r="BL13">
        <v>25.987000000000002</v>
      </c>
      <c r="BM13">
        <v>27.794</v>
      </c>
      <c r="BN13">
        <v>33.261000000000003</v>
      </c>
      <c r="BO13">
        <v>30.944000000000003</v>
      </c>
      <c r="BP13">
        <v>24.818000000000001</v>
      </c>
      <c r="BQ13">
        <v>24.51</v>
      </c>
      <c r="BR13">
        <v>27.923000000000002</v>
      </c>
      <c r="BS13">
        <v>26.203000000000003</v>
      </c>
      <c r="BT13">
        <v>26.201000000000001</v>
      </c>
      <c r="BU13">
        <v>25.78</v>
      </c>
      <c r="BV13">
        <v>25.341000000000001</v>
      </c>
      <c r="BW13">
        <v>25.194000000000003</v>
      </c>
      <c r="BX13">
        <v>26.114999999999998</v>
      </c>
      <c r="BY13">
        <v>27.913</v>
      </c>
      <c r="BZ13">
        <v>33.417000000000002</v>
      </c>
      <c r="CA13">
        <v>31.097000000000001</v>
      </c>
      <c r="CB13">
        <v>24.938000000000002</v>
      </c>
      <c r="CC13">
        <v>24.632000000000001</v>
      </c>
      <c r="CD13">
        <v>27.927</v>
      </c>
      <c r="CE13">
        <v>26.494</v>
      </c>
      <c r="CF13">
        <v>26.308</v>
      </c>
      <c r="CG13">
        <v>25.891000000000002</v>
      </c>
      <c r="CH13">
        <v>25.46</v>
      </c>
      <c r="CI13">
        <v>25.314</v>
      </c>
      <c r="CJ13">
        <v>26.23</v>
      </c>
      <c r="CK13">
        <v>28.039000000000001</v>
      </c>
      <c r="CL13">
        <v>33.587000000000003</v>
      </c>
      <c r="CM13">
        <v>30.864999999999998</v>
      </c>
      <c r="CN13">
        <v>25.323</v>
      </c>
      <c r="CO13">
        <v>24.772000000000002</v>
      </c>
      <c r="CP13">
        <v>28.09</v>
      </c>
      <c r="CQ13">
        <v>26.7</v>
      </c>
      <c r="CR13">
        <v>26.528000000000002</v>
      </c>
      <c r="CS13">
        <v>25.927</v>
      </c>
      <c r="CT13">
        <v>25.862000000000002</v>
      </c>
      <c r="CU13">
        <v>25.496000000000002</v>
      </c>
      <c r="CV13">
        <v>25.969000000000001</v>
      </c>
      <c r="CW13">
        <v>29.037000000000003</v>
      </c>
      <c r="CX13">
        <v>33.051000000000002</v>
      </c>
      <c r="CY13">
        <v>31.493000000000002</v>
      </c>
      <c r="CZ13">
        <v>25.511000000000003</v>
      </c>
      <c r="DA13">
        <v>24.703000000000003</v>
      </c>
      <c r="DB13">
        <v>28.436</v>
      </c>
      <c r="DC13">
        <v>26.908000000000001</v>
      </c>
      <c r="DD13">
        <v>26.696000000000002</v>
      </c>
      <c r="DE13">
        <v>26.124000000000002</v>
      </c>
      <c r="DF13">
        <v>26.054000000000002</v>
      </c>
      <c r="DG13">
        <v>25.461000000000002</v>
      </c>
      <c r="DH13">
        <v>26.632000000000001</v>
      </c>
      <c r="DI13">
        <v>29.278000000000002</v>
      </c>
      <c r="DJ13">
        <v>33.311</v>
      </c>
      <c r="DK13">
        <v>31.742000000000001</v>
      </c>
      <c r="DL13">
        <v>25.715</v>
      </c>
      <c r="DM13">
        <v>24.904</v>
      </c>
      <c r="DN13">
        <v>28.657</v>
      </c>
      <c r="DO13">
        <v>26.913</v>
      </c>
      <c r="DP13">
        <v>26.904</v>
      </c>
      <c r="DQ13">
        <v>26.473000000000003</v>
      </c>
      <c r="DR13">
        <v>26.261000000000003</v>
      </c>
      <c r="DS13">
        <v>25.658000000000001</v>
      </c>
      <c r="DT13">
        <v>26.843</v>
      </c>
      <c r="DU13">
        <v>29.506</v>
      </c>
      <c r="DV13">
        <v>33.588000000000001</v>
      </c>
      <c r="DW13">
        <v>31.992000000000001</v>
      </c>
      <c r="DX13">
        <v>25.668000000000003</v>
      </c>
      <c r="DY13">
        <v>25.352</v>
      </c>
      <c r="DZ13">
        <v>28.878</v>
      </c>
      <c r="EA13">
        <v>27.118000000000002</v>
      </c>
      <c r="EB13">
        <v>27.107000000000003</v>
      </c>
      <c r="EC13">
        <v>26.677</v>
      </c>
      <c r="ED13">
        <v>26.451000000000001</v>
      </c>
      <c r="EE13">
        <v>25.869</v>
      </c>
      <c r="EF13">
        <v>27.044</v>
      </c>
      <c r="EG13">
        <v>28.979000000000003</v>
      </c>
      <c r="EH13">
        <v>34.637999999999998</v>
      </c>
      <c r="EI13">
        <v>32.246000000000002</v>
      </c>
      <c r="EJ13">
        <v>25.867000000000001</v>
      </c>
      <c r="EK13">
        <v>25.554000000000002</v>
      </c>
      <c r="EL13">
        <v>29.104000000000003</v>
      </c>
      <c r="EM13">
        <v>27.341000000000001</v>
      </c>
      <c r="EN13">
        <v>27.347000000000001</v>
      </c>
      <c r="EO13">
        <v>26.88</v>
      </c>
      <c r="EP13">
        <v>26.464000000000002</v>
      </c>
      <c r="EQ13">
        <v>26.31</v>
      </c>
      <c r="ER13">
        <v>27.265000000000001</v>
      </c>
      <c r="ES13">
        <v>29.243000000000002</v>
      </c>
      <c r="ET13">
        <v>34.923000000000002</v>
      </c>
      <c r="EU13">
        <v>32.142000000000003</v>
      </c>
      <c r="EV13">
        <v>26.303000000000001</v>
      </c>
      <c r="EW13">
        <v>25.759</v>
      </c>
      <c r="EX13">
        <v>29.227</v>
      </c>
      <c r="EY13">
        <v>27.753</v>
      </c>
      <c r="EZ13">
        <v>27.54</v>
      </c>
      <c r="FA13">
        <v>26.954999999999998</v>
      </c>
      <c r="FB13">
        <v>26.867000000000001</v>
      </c>
      <c r="FC13">
        <v>26.517000000000003</v>
      </c>
      <c r="FD13">
        <v>27.033000000000001</v>
      </c>
      <c r="FE13">
        <v>30.248000000000001</v>
      </c>
      <c r="FF13">
        <v>35.197000000000003</v>
      </c>
      <c r="FG13">
        <v>32.413000000000004</v>
      </c>
      <c r="FH13">
        <v>26.504999999999999</v>
      </c>
      <c r="FI13">
        <v>25.967000000000002</v>
      </c>
      <c r="FJ13">
        <v>29.467000000000002</v>
      </c>
      <c r="FK13">
        <v>27.981000000000002</v>
      </c>
      <c r="FL13">
        <v>27.739000000000001</v>
      </c>
      <c r="FM13">
        <v>27.159000000000002</v>
      </c>
      <c r="FN13">
        <v>27.067</v>
      </c>
      <c r="FO13">
        <v>26.734000000000002</v>
      </c>
      <c r="FP13">
        <v>27.259</v>
      </c>
      <c r="FQ13">
        <v>30.506</v>
      </c>
      <c r="FR13">
        <v>34.713999999999999</v>
      </c>
      <c r="FS13">
        <v>33.041000000000004</v>
      </c>
      <c r="FT13">
        <v>26.708000000000002</v>
      </c>
      <c r="FU13">
        <v>25.951000000000001</v>
      </c>
      <c r="FV13">
        <v>29.805</v>
      </c>
      <c r="FW13">
        <v>28.035</v>
      </c>
      <c r="FX13">
        <v>27.821000000000002</v>
      </c>
      <c r="FY13">
        <v>27.389000000000003</v>
      </c>
      <c r="FZ13">
        <v>27.108000000000001</v>
      </c>
      <c r="GA13">
        <v>26.737000000000002</v>
      </c>
      <c r="GB13">
        <v>27.918000000000003</v>
      </c>
      <c r="GC13">
        <v>30.779</v>
      </c>
      <c r="GD13">
        <v>35.011000000000003</v>
      </c>
      <c r="GE13">
        <v>33.317</v>
      </c>
      <c r="GF13">
        <v>26.719000000000001</v>
      </c>
      <c r="GG13">
        <v>25.954999999999998</v>
      </c>
      <c r="GH13">
        <v>30.048000000000002</v>
      </c>
      <c r="GI13">
        <v>28.105</v>
      </c>
      <c r="GJ13">
        <v>28.078000000000003</v>
      </c>
      <c r="GK13">
        <v>27.607000000000003</v>
      </c>
      <c r="GL13">
        <v>27.502000000000002</v>
      </c>
      <c r="GM13">
        <v>26.974</v>
      </c>
      <c r="GN13">
        <v>28.151</v>
      </c>
      <c r="GO13">
        <v>30.302000000000003</v>
      </c>
      <c r="GP13">
        <v>36.071000000000005</v>
      </c>
      <c r="GQ13">
        <v>33.597000000000001</v>
      </c>
      <c r="GR13">
        <v>26.733000000000001</v>
      </c>
      <c r="GS13">
        <v>26.401</v>
      </c>
      <c r="GT13">
        <v>30.291</v>
      </c>
      <c r="GU13">
        <v>28.35</v>
      </c>
      <c r="GV13">
        <v>28.288</v>
      </c>
      <c r="GW13">
        <v>27.934999999999999</v>
      </c>
      <c r="GX13">
        <v>27.392000000000003</v>
      </c>
      <c r="GY13">
        <v>27.399000000000001</v>
      </c>
      <c r="GZ13">
        <v>28.37</v>
      </c>
      <c r="HA13">
        <v>30.581000000000003</v>
      </c>
      <c r="HB13">
        <v>36.356000000000002</v>
      </c>
      <c r="HC13">
        <v>33.876000000000005</v>
      </c>
      <c r="HD13">
        <v>26.956</v>
      </c>
      <c r="HE13">
        <v>26.629000000000001</v>
      </c>
      <c r="HF13">
        <v>30.464000000000002</v>
      </c>
      <c r="HG13">
        <v>28.747</v>
      </c>
      <c r="HH13">
        <v>28.522000000000002</v>
      </c>
      <c r="HI13">
        <v>28.055</v>
      </c>
      <c r="HJ13">
        <v>27.776</v>
      </c>
      <c r="HK13">
        <v>27.614999999999998</v>
      </c>
      <c r="HL13">
        <v>28.603000000000002</v>
      </c>
      <c r="HM13">
        <v>30.848000000000003</v>
      </c>
      <c r="HN13">
        <v>36.655999999999999</v>
      </c>
      <c r="HO13">
        <v>33.837000000000003</v>
      </c>
      <c r="HP13">
        <v>27.368000000000002</v>
      </c>
    </row>
    <row r="14" spans="1:224" x14ac:dyDescent="0.2">
      <c r="A14" s="242" t="s">
        <v>124</v>
      </c>
      <c r="B14" s="243" t="s">
        <v>145</v>
      </c>
      <c r="C14" s="243"/>
      <c r="D14" s="243"/>
      <c r="E14" s="243"/>
      <c r="F14" s="243"/>
      <c r="U14">
        <v>21.25</v>
      </c>
      <c r="V14">
        <v>26.5</v>
      </c>
      <c r="W14">
        <v>29.5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54.25</v>
      </c>
      <c r="AD14">
        <v>60</v>
      </c>
      <c r="AE14">
        <v>47.5</v>
      </c>
      <c r="AF14">
        <v>36.25</v>
      </c>
      <c r="AG14">
        <v>34.25</v>
      </c>
      <c r="AH14">
        <v>35.5</v>
      </c>
      <c r="AI14">
        <v>35.5</v>
      </c>
      <c r="AJ14">
        <v>35.5</v>
      </c>
      <c r="AK14">
        <v>35.5</v>
      </c>
      <c r="AL14">
        <v>34</v>
      </c>
      <c r="AM14">
        <v>35</v>
      </c>
      <c r="AN14">
        <v>41.5</v>
      </c>
      <c r="AO14">
        <v>53.5</v>
      </c>
      <c r="AP14">
        <v>63.5</v>
      </c>
      <c r="AQ14">
        <v>50</v>
      </c>
      <c r="AR14">
        <v>37</v>
      </c>
      <c r="AS14">
        <v>36</v>
      </c>
      <c r="AT14">
        <v>35.5</v>
      </c>
      <c r="AU14">
        <v>36.21</v>
      </c>
      <c r="AV14">
        <v>36.21</v>
      </c>
      <c r="AW14">
        <v>36.21</v>
      </c>
      <c r="AX14">
        <v>34.82</v>
      </c>
      <c r="AY14">
        <v>35.74</v>
      </c>
      <c r="AZ14">
        <v>41.77</v>
      </c>
      <c r="BA14">
        <v>52.89</v>
      </c>
      <c r="BB14">
        <v>62.16</v>
      </c>
      <c r="BC14">
        <v>49.65</v>
      </c>
      <c r="BD14">
        <v>37.6</v>
      </c>
      <c r="BE14">
        <v>36.67</v>
      </c>
      <c r="BF14">
        <v>36.21</v>
      </c>
      <c r="BG14">
        <v>36.47</v>
      </c>
      <c r="BH14">
        <v>36.47</v>
      </c>
      <c r="BI14">
        <v>36.47</v>
      </c>
      <c r="BJ14">
        <v>35.07</v>
      </c>
      <c r="BK14">
        <v>36</v>
      </c>
      <c r="BL14">
        <v>42.07</v>
      </c>
      <c r="BM14">
        <v>53.27</v>
      </c>
      <c r="BN14">
        <v>62.61</v>
      </c>
      <c r="BO14">
        <v>50.01</v>
      </c>
      <c r="BP14">
        <v>37.869999999999997</v>
      </c>
      <c r="BQ14">
        <v>36.94</v>
      </c>
      <c r="BR14">
        <v>36.47</v>
      </c>
      <c r="BS14">
        <v>36.729999999999997</v>
      </c>
      <c r="BT14">
        <v>36.729999999999997</v>
      </c>
      <c r="BU14">
        <v>36.729999999999997</v>
      </c>
      <c r="BV14">
        <v>35.32</v>
      </c>
      <c r="BW14">
        <v>36.26</v>
      </c>
      <c r="BX14">
        <v>42.38</v>
      </c>
      <c r="BY14">
        <v>53.66</v>
      </c>
      <c r="BZ14">
        <v>63.06</v>
      </c>
      <c r="CA14">
        <v>50.37</v>
      </c>
      <c r="CB14">
        <v>38.15</v>
      </c>
      <c r="CC14">
        <v>37.21</v>
      </c>
      <c r="CD14">
        <v>36.74</v>
      </c>
      <c r="CE14">
        <v>37</v>
      </c>
      <c r="CF14">
        <v>37</v>
      </c>
      <c r="CG14">
        <v>37</v>
      </c>
      <c r="CH14">
        <v>35.58</v>
      </c>
      <c r="CI14">
        <v>36.520000000000003</v>
      </c>
      <c r="CJ14">
        <v>42.68</v>
      </c>
      <c r="CK14">
        <v>54.04</v>
      </c>
      <c r="CL14">
        <v>63.51</v>
      </c>
      <c r="CM14">
        <v>50.73</v>
      </c>
      <c r="CN14">
        <v>38.42</v>
      </c>
      <c r="CO14">
        <v>37.47</v>
      </c>
      <c r="CP14">
        <v>37</v>
      </c>
      <c r="CQ14">
        <v>37.26</v>
      </c>
      <c r="CR14">
        <v>37.26</v>
      </c>
      <c r="CS14">
        <v>37.26</v>
      </c>
      <c r="CT14">
        <v>35.83</v>
      </c>
      <c r="CU14">
        <v>36.78</v>
      </c>
      <c r="CV14">
        <v>42.98</v>
      </c>
      <c r="CW14">
        <v>54.43</v>
      </c>
      <c r="CX14">
        <v>63.96</v>
      </c>
      <c r="CY14">
        <v>51.09</v>
      </c>
      <c r="CZ14">
        <v>38.69</v>
      </c>
      <c r="DA14">
        <v>37.74</v>
      </c>
      <c r="DB14">
        <v>37.26</v>
      </c>
      <c r="DC14">
        <v>37.520000000000003</v>
      </c>
      <c r="DD14">
        <v>37.520000000000003</v>
      </c>
      <c r="DE14">
        <v>37.520000000000003</v>
      </c>
      <c r="DF14">
        <v>36.08</v>
      </c>
      <c r="DG14">
        <v>37.04</v>
      </c>
      <c r="DH14">
        <v>43.28</v>
      </c>
      <c r="DI14">
        <v>54.81</v>
      </c>
      <c r="DJ14">
        <v>64.41</v>
      </c>
      <c r="DK14">
        <v>51.45</v>
      </c>
      <c r="DL14">
        <v>38.96</v>
      </c>
      <c r="DM14">
        <v>38</v>
      </c>
      <c r="DN14">
        <v>37.520000000000003</v>
      </c>
      <c r="DO14">
        <v>37.78</v>
      </c>
      <c r="DP14">
        <v>37.78</v>
      </c>
      <c r="DQ14">
        <v>37.78</v>
      </c>
      <c r="DR14">
        <v>36.33</v>
      </c>
      <c r="DS14">
        <v>37.299999999999997</v>
      </c>
      <c r="DT14">
        <v>43.59</v>
      </c>
      <c r="DU14">
        <v>55.19</v>
      </c>
      <c r="DV14">
        <v>64.86</v>
      </c>
      <c r="DW14">
        <v>51.81</v>
      </c>
      <c r="DX14">
        <v>39.24</v>
      </c>
      <c r="DY14">
        <v>38.270000000000003</v>
      </c>
      <c r="DZ14">
        <v>37.79</v>
      </c>
      <c r="EA14">
        <v>38.049999999999997</v>
      </c>
      <c r="EB14">
        <v>38.049999999999997</v>
      </c>
      <c r="EC14">
        <v>38.049999999999997</v>
      </c>
      <c r="ED14">
        <v>36.590000000000003</v>
      </c>
      <c r="EE14">
        <v>37.56</v>
      </c>
      <c r="EF14">
        <v>43.89</v>
      </c>
      <c r="EG14">
        <v>55.58</v>
      </c>
      <c r="EH14">
        <v>65.319999999999993</v>
      </c>
      <c r="EI14">
        <v>52.17</v>
      </c>
      <c r="EJ14">
        <v>39.51</v>
      </c>
      <c r="EK14">
        <v>38.54</v>
      </c>
      <c r="EL14">
        <v>38.049999999999997</v>
      </c>
      <c r="EM14">
        <v>38.31</v>
      </c>
      <c r="EN14">
        <v>38.31</v>
      </c>
      <c r="EO14">
        <v>38.31</v>
      </c>
      <c r="EP14">
        <v>36.840000000000003</v>
      </c>
      <c r="EQ14">
        <v>37.82</v>
      </c>
      <c r="ER14">
        <v>44.19</v>
      </c>
      <c r="ES14">
        <v>55.96</v>
      </c>
      <c r="ET14">
        <v>65.77</v>
      </c>
      <c r="EU14">
        <v>52.53</v>
      </c>
      <c r="EV14">
        <v>39.78</v>
      </c>
      <c r="EW14">
        <v>38.799999999999997</v>
      </c>
      <c r="EX14">
        <v>38.31</v>
      </c>
      <c r="EY14">
        <v>38.57</v>
      </c>
      <c r="EZ14">
        <v>38.57</v>
      </c>
      <c r="FA14">
        <v>38.57</v>
      </c>
      <c r="FB14">
        <v>37.090000000000003</v>
      </c>
      <c r="FC14">
        <v>38.08</v>
      </c>
      <c r="FD14">
        <v>44.5</v>
      </c>
      <c r="FE14">
        <v>56.34</v>
      </c>
      <c r="FF14">
        <v>66.22</v>
      </c>
      <c r="FG14">
        <v>52.89</v>
      </c>
      <c r="FH14">
        <v>40.049999999999997</v>
      </c>
      <c r="FI14">
        <v>39.07</v>
      </c>
      <c r="FJ14">
        <v>38.57</v>
      </c>
      <c r="FK14">
        <v>38.840000000000003</v>
      </c>
      <c r="FL14">
        <v>38.840000000000003</v>
      </c>
      <c r="FM14">
        <v>38.840000000000003</v>
      </c>
      <c r="FN14">
        <v>37.340000000000003</v>
      </c>
      <c r="FO14">
        <v>38.340000000000003</v>
      </c>
      <c r="FP14">
        <v>44.8</v>
      </c>
      <c r="FQ14">
        <v>56.73</v>
      </c>
      <c r="FR14">
        <v>66.67</v>
      </c>
      <c r="FS14">
        <v>53.25</v>
      </c>
      <c r="FT14">
        <v>40.33</v>
      </c>
      <c r="FU14">
        <v>39.33</v>
      </c>
      <c r="FV14">
        <v>38.840000000000003</v>
      </c>
      <c r="FW14">
        <v>39.1</v>
      </c>
      <c r="FX14">
        <v>39.1</v>
      </c>
      <c r="FY14">
        <v>39.1</v>
      </c>
      <c r="FZ14">
        <v>37.6</v>
      </c>
      <c r="GA14">
        <v>38.6</v>
      </c>
      <c r="GB14">
        <v>45.1</v>
      </c>
      <c r="GC14">
        <v>57.11</v>
      </c>
      <c r="GD14">
        <v>67.12</v>
      </c>
      <c r="GE14">
        <v>53.61</v>
      </c>
      <c r="GF14">
        <v>40.6</v>
      </c>
      <c r="GG14">
        <v>39.6</v>
      </c>
      <c r="GH14">
        <v>39.1</v>
      </c>
      <c r="GI14">
        <v>39.36</v>
      </c>
      <c r="GJ14">
        <v>39.36</v>
      </c>
      <c r="GK14">
        <v>39.36</v>
      </c>
      <c r="GL14">
        <v>37.85</v>
      </c>
      <c r="GM14">
        <v>38.86</v>
      </c>
      <c r="GN14">
        <v>45.41</v>
      </c>
      <c r="GO14">
        <v>57.5</v>
      </c>
      <c r="GP14">
        <v>67.569999999999993</v>
      </c>
      <c r="GQ14">
        <v>53.97</v>
      </c>
      <c r="GR14">
        <v>40.869999999999997</v>
      </c>
      <c r="GS14">
        <v>39.869999999999997</v>
      </c>
      <c r="GT14">
        <v>39.36</v>
      </c>
      <c r="GU14">
        <v>39.619999999999997</v>
      </c>
      <c r="GV14">
        <v>39.619999999999997</v>
      </c>
      <c r="GW14">
        <v>39.619999999999997</v>
      </c>
      <c r="GX14">
        <v>38.1</v>
      </c>
      <c r="GY14">
        <v>39.119999999999997</v>
      </c>
      <c r="GZ14">
        <v>45.71</v>
      </c>
      <c r="HA14">
        <v>57.88</v>
      </c>
      <c r="HB14">
        <v>68.02</v>
      </c>
      <c r="HC14">
        <v>54.33</v>
      </c>
      <c r="HD14">
        <v>41.15</v>
      </c>
      <c r="HE14">
        <v>40.130000000000003</v>
      </c>
      <c r="HF14">
        <v>39.619999999999997</v>
      </c>
      <c r="HG14">
        <v>39.89</v>
      </c>
      <c r="HH14">
        <v>39.89</v>
      </c>
      <c r="HI14">
        <v>39.89</v>
      </c>
      <c r="HJ14">
        <v>38.36</v>
      </c>
      <c r="HK14">
        <v>39.380000000000003</v>
      </c>
      <c r="HL14">
        <v>46.01</v>
      </c>
      <c r="HM14">
        <v>58.26</v>
      </c>
      <c r="HN14">
        <v>68.47</v>
      </c>
      <c r="HO14">
        <v>54.69</v>
      </c>
      <c r="HP14">
        <v>41.42</v>
      </c>
    </row>
    <row r="15" spans="1:224" s="246" customFormat="1" x14ac:dyDescent="0.2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20.637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29.859000000000002</v>
      </c>
      <c r="AD15" s="246">
        <v>33.048000000000002</v>
      </c>
      <c r="AE15" s="246">
        <v>27.75</v>
      </c>
      <c r="AF15" s="246">
        <v>25.064</v>
      </c>
      <c r="AG15" s="246">
        <v>24.105</v>
      </c>
      <c r="AH15" s="246">
        <v>23.678000000000001</v>
      </c>
      <c r="AI15" s="246">
        <v>24.145</v>
      </c>
      <c r="AJ15" s="246">
        <v>24.215</v>
      </c>
      <c r="AK15" s="246">
        <v>23.483000000000001</v>
      </c>
      <c r="AL15" s="246">
        <v>23.283000000000001</v>
      </c>
      <c r="AM15" s="246">
        <v>22.943000000000001</v>
      </c>
      <c r="AN15" s="246">
        <v>23.292000000000002</v>
      </c>
      <c r="AO15" s="246">
        <v>28.387</v>
      </c>
      <c r="AP15" s="246">
        <v>31.258000000000003</v>
      </c>
      <c r="AQ15" s="246">
        <v>29.834000000000003</v>
      </c>
      <c r="AR15" s="246">
        <v>26.492000000000001</v>
      </c>
      <c r="AS15" s="246">
        <v>22.45</v>
      </c>
      <c r="AT15" s="246">
        <v>23.483000000000001</v>
      </c>
      <c r="AU15" s="246">
        <v>24.714000000000002</v>
      </c>
      <c r="AV15" s="246">
        <v>24.673000000000002</v>
      </c>
      <c r="AW15" s="246">
        <v>24.317</v>
      </c>
      <c r="AX15" s="246">
        <v>24.057000000000002</v>
      </c>
      <c r="AY15" s="246">
        <v>23.594000000000001</v>
      </c>
      <c r="AZ15" s="246">
        <v>24.25</v>
      </c>
      <c r="BA15" s="246">
        <v>27.82</v>
      </c>
      <c r="BB15" s="246">
        <v>29.954999999999998</v>
      </c>
      <c r="BC15" s="246">
        <v>29.094999999999999</v>
      </c>
      <c r="BD15" s="246">
        <v>26.599</v>
      </c>
      <c r="BE15" s="246">
        <v>23.513000000000002</v>
      </c>
      <c r="BF15" s="246">
        <v>24.211000000000002</v>
      </c>
      <c r="BG15" s="246">
        <v>25.047000000000001</v>
      </c>
      <c r="BH15" s="246">
        <v>25.215</v>
      </c>
      <c r="BI15" s="246">
        <v>24.795000000000002</v>
      </c>
      <c r="BJ15" s="246">
        <v>24.589000000000002</v>
      </c>
      <c r="BK15" s="246">
        <v>24.171000000000003</v>
      </c>
      <c r="BL15" s="246">
        <v>24.633000000000003</v>
      </c>
      <c r="BM15" s="246">
        <v>26.994</v>
      </c>
      <c r="BN15" s="246">
        <v>30.178000000000001</v>
      </c>
      <c r="BO15" s="246">
        <v>28.818000000000001</v>
      </c>
      <c r="BP15" s="246">
        <v>26.864999999999998</v>
      </c>
      <c r="BQ15" s="246">
        <v>24.085000000000001</v>
      </c>
      <c r="BR15" s="246">
        <v>24.73</v>
      </c>
      <c r="BS15" s="246">
        <v>25.484999999999999</v>
      </c>
      <c r="BT15" s="246">
        <v>25.648</v>
      </c>
      <c r="BU15" s="246">
        <v>25.261000000000003</v>
      </c>
      <c r="BV15" s="246">
        <v>25.037000000000003</v>
      </c>
      <c r="BW15" s="246">
        <v>24.82</v>
      </c>
      <c r="BX15" s="246">
        <v>25.015000000000001</v>
      </c>
      <c r="BY15" s="246">
        <v>26.784000000000002</v>
      </c>
      <c r="BZ15" s="246">
        <v>29.663</v>
      </c>
      <c r="CA15" s="246">
        <v>28.594999999999999</v>
      </c>
      <c r="CB15" s="246">
        <v>27.127000000000002</v>
      </c>
      <c r="CC15" s="246">
        <v>24.618000000000002</v>
      </c>
      <c r="CD15" s="246">
        <v>25.107000000000003</v>
      </c>
      <c r="CE15" s="246">
        <v>25.99</v>
      </c>
      <c r="CF15" s="246">
        <v>26.053000000000001</v>
      </c>
      <c r="CG15" s="246">
        <v>25.712</v>
      </c>
      <c r="CH15" s="246">
        <v>25.545000000000002</v>
      </c>
      <c r="CI15" s="246">
        <v>25.326000000000001</v>
      </c>
      <c r="CJ15" s="246">
        <v>25.373000000000001</v>
      </c>
      <c r="CK15" s="246">
        <v>26.618000000000002</v>
      </c>
      <c r="CL15" s="246">
        <v>29.211000000000002</v>
      </c>
      <c r="CM15" s="246">
        <v>27.943000000000001</v>
      </c>
      <c r="CN15" s="246">
        <v>27.45</v>
      </c>
      <c r="CO15" s="246">
        <v>25.14</v>
      </c>
      <c r="CP15" s="246">
        <v>25.6</v>
      </c>
      <c r="CQ15" s="246">
        <v>26.364000000000001</v>
      </c>
      <c r="CR15" s="246">
        <v>26.433</v>
      </c>
      <c r="CS15" s="246">
        <v>26.007000000000001</v>
      </c>
      <c r="CT15" s="246">
        <v>26.021000000000001</v>
      </c>
      <c r="CU15" s="246">
        <v>25.766000000000002</v>
      </c>
      <c r="CV15" s="246">
        <v>25.362000000000002</v>
      </c>
      <c r="CW15" s="246">
        <v>27.236000000000001</v>
      </c>
      <c r="CX15" s="246">
        <v>27.984999999999999</v>
      </c>
      <c r="CY15" s="246">
        <v>28.36</v>
      </c>
      <c r="CZ15" s="246">
        <v>27.712</v>
      </c>
      <c r="DA15" s="246">
        <v>25.442</v>
      </c>
      <c r="DB15" s="246">
        <v>26.113</v>
      </c>
      <c r="DC15" s="246">
        <v>26.724</v>
      </c>
      <c r="DD15" s="246">
        <v>26.778000000000002</v>
      </c>
      <c r="DE15" s="246">
        <v>26.407</v>
      </c>
      <c r="DF15" s="246">
        <v>26.439</v>
      </c>
      <c r="DG15" s="246">
        <v>26.116</v>
      </c>
      <c r="DH15" s="246">
        <v>26.038</v>
      </c>
      <c r="DI15" s="246">
        <v>27.223000000000003</v>
      </c>
      <c r="DJ15" s="246">
        <v>27.731000000000002</v>
      </c>
      <c r="DK15" s="246">
        <v>28.324999999999999</v>
      </c>
      <c r="DL15" s="246">
        <v>27.974</v>
      </c>
      <c r="DM15" s="246">
        <v>25.896000000000001</v>
      </c>
      <c r="DN15" s="246">
        <v>26.513000000000002</v>
      </c>
      <c r="DO15" s="246">
        <v>27.024000000000001</v>
      </c>
      <c r="DP15" s="246">
        <v>27.133000000000003</v>
      </c>
      <c r="DQ15" s="246">
        <v>26.869</v>
      </c>
      <c r="DR15" s="246">
        <v>26.844999999999999</v>
      </c>
      <c r="DS15" s="246">
        <v>26.54</v>
      </c>
      <c r="DT15" s="246">
        <v>26.356000000000002</v>
      </c>
      <c r="DU15" s="246">
        <v>27.224</v>
      </c>
      <c r="DV15" s="246">
        <v>27.516000000000002</v>
      </c>
      <c r="DW15" s="246">
        <v>28.315000000000001</v>
      </c>
      <c r="DX15" s="246">
        <v>28.173000000000002</v>
      </c>
      <c r="DY15" s="246">
        <v>26.433</v>
      </c>
      <c r="DZ15" s="246">
        <v>26.91</v>
      </c>
      <c r="EA15" s="246">
        <v>27.362000000000002</v>
      </c>
      <c r="EB15" s="246">
        <v>27.461000000000002</v>
      </c>
      <c r="EC15" s="246">
        <v>27.194000000000003</v>
      </c>
      <c r="ED15" s="246">
        <v>27.199000000000002</v>
      </c>
      <c r="EE15" s="246">
        <v>26.908000000000001</v>
      </c>
      <c r="EF15" s="246">
        <v>26.663</v>
      </c>
      <c r="EG15" s="246">
        <v>26.601000000000003</v>
      </c>
      <c r="EH15" s="246">
        <v>28.496000000000002</v>
      </c>
      <c r="EI15" s="246">
        <v>28.385000000000002</v>
      </c>
      <c r="EJ15" s="246">
        <v>28.438000000000002</v>
      </c>
      <c r="EK15" s="246">
        <v>26.806000000000001</v>
      </c>
      <c r="EL15" s="246">
        <v>27.257000000000001</v>
      </c>
      <c r="EM15" s="246">
        <v>27.762</v>
      </c>
      <c r="EN15" s="246">
        <v>27.733000000000001</v>
      </c>
      <c r="EO15" s="246">
        <v>27.534000000000002</v>
      </c>
      <c r="EP15" s="246">
        <v>27.549000000000003</v>
      </c>
      <c r="EQ15" s="246">
        <v>27.326000000000001</v>
      </c>
      <c r="ER15" s="246">
        <v>26.958000000000002</v>
      </c>
      <c r="ES15" s="246">
        <v>26.684999999999999</v>
      </c>
      <c r="ET15" s="246">
        <v>28.459</v>
      </c>
      <c r="EU15" s="246">
        <v>27.921000000000003</v>
      </c>
      <c r="EV15" s="246">
        <v>28.759</v>
      </c>
      <c r="EW15" s="246">
        <v>27.167000000000002</v>
      </c>
      <c r="EX15" s="246">
        <v>27.564</v>
      </c>
      <c r="EY15" s="246">
        <v>28.118000000000002</v>
      </c>
      <c r="EZ15" s="246">
        <v>28.094999999999999</v>
      </c>
      <c r="FA15" s="246">
        <v>27.807000000000002</v>
      </c>
      <c r="FB15" s="246">
        <v>27.897000000000002</v>
      </c>
      <c r="FC15" s="246">
        <v>27.687000000000001</v>
      </c>
      <c r="FD15" s="246">
        <v>26.929000000000002</v>
      </c>
      <c r="FE15" s="246">
        <v>27.488</v>
      </c>
      <c r="FF15" s="246">
        <v>28.447000000000003</v>
      </c>
      <c r="FG15" s="246">
        <v>27.995000000000001</v>
      </c>
      <c r="FH15" s="246">
        <v>29.021000000000001</v>
      </c>
      <c r="FI15" s="246">
        <v>27.526</v>
      </c>
      <c r="FJ15" s="246">
        <v>27.904</v>
      </c>
      <c r="FK15" s="246">
        <v>28.362000000000002</v>
      </c>
      <c r="FL15" s="246">
        <v>28.398</v>
      </c>
      <c r="FM15" s="246">
        <v>28.124000000000002</v>
      </c>
      <c r="FN15" s="246">
        <v>28.214000000000002</v>
      </c>
      <c r="FO15" s="246">
        <v>28.007000000000001</v>
      </c>
      <c r="FP15" s="246">
        <v>27.214000000000002</v>
      </c>
      <c r="FQ15" s="246">
        <v>27.645</v>
      </c>
      <c r="FR15" s="246">
        <v>27.423000000000002</v>
      </c>
      <c r="FS15" s="246">
        <v>28.701000000000001</v>
      </c>
      <c r="FT15" s="246">
        <v>29.282</v>
      </c>
      <c r="FU15" s="246">
        <v>27.765000000000001</v>
      </c>
      <c r="FV15" s="246">
        <v>28.27</v>
      </c>
      <c r="FW15" s="246">
        <v>28.625</v>
      </c>
      <c r="FX15" s="246">
        <v>28.653000000000002</v>
      </c>
      <c r="FY15" s="246">
        <v>28.432000000000002</v>
      </c>
      <c r="FZ15" s="246">
        <v>28.547000000000001</v>
      </c>
      <c r="GA15" s="246">
        <v>28.285</v>
      </c>
      <c r="GB15" s="246">
        <v>27.815000000000001</v>
      </c>
      <c r="GC15" s="246">
        <v>27.804000000000002</v>
      </c>
      <c r="GD15" s="246">
        <v>27.499000000000002</v>
      </c>
      <c r="GE15" s="246">
        <v>28.851000000000003</v>
      </c>
      <c r="GF15" s="246">
        <v>29.484000000000002</v>
      </c>
      <c r="GG15" s="246">
        <v>28.014000000000003</v>
      </c>
      <c r="GH15" s="246">
        <v>28.577000000000002</v>
      </c>
      <c r="GI15" s="246">
        <v>28.896000000000001</v>
      </c>
      <c r="GJ15" s="246">
        <v>28.956000000000003</v>
      </c>
      <c r="GK15" s="246">
        <v>28.726000000000003</v>
      </c>
      <c r="GL15" s="246">
        <v>28.847000000000001</v>
      </c>
      <c r="GM15" s="246">
        <v>28.611000000000001</v>
      </c>
      <c r="GN15" s="246">
        <v>28.094999999999999</v>
      </c>
      <c r="GO15" s="246">
        <v>27.222000000000001</v>
      </c>
      <c r="GP15" s="246">
        <v>28.702000000000002</v>
      </c>
      <c r="GQ15" s="246">
        <v>29.014000000000003</v>
      </c>
      <c r="GR15" s="246">
        <v>29.706000000000003</v>
      </c>
      <c r="GS15" s="246">
        <v>28.49</v>
      </c>
      <c r="GT15" s="246">
        <v>28.824999999999999</v>
      </c>
      <c r="GU15" s="246">
        <v>29.171000000000003</v>
      </c>
      <c r="GV15" s="246">
        <v>29.22</v>
      </c>
      <c r="GW15" s="246">
        <v>29.029</v>
      </c>
      <c r="GX15" s="246">
        <v>29.156000000000002</v>
      </c>
      <c r="GY15" s="246">
        <v>28.89</v>
      </c>
      <c r="GZ15" s="246">
        <v>28.389000000000003</v>
      </c>
      <c r="HA15" s="246">
        <v>27.486000000000001</v>
      </c>
      <c r="HB15" s="246">
        <v>28.967000000000002</v>
      </c>
      <c r="HC15" s="246">
        <v>29.284000000000002</v>
      </c>
      <c r="HD15" s="246">
        <v>30.044</v>
      </c>
      <c r="HE15" s="246">
        <v>28.598000000000003</v>
      </c>
      <c r="HF15" s="246">
        <v>29.111000000000001</v>
      </c>
      <c r="HG15" s="246">
        <v>29.45</v>
      </c>
      <c r="HH15" s="246">
        <v>29.473000000000003</v>
      </c>
      <c r="HI15" s="246">
        <v>29.246000000000002</v>
      </c>
      <c r="HJ15" s="246">
        <v>29.384</v>
      </c>
      <c r="HK15" s="246">
        <v>29.144000000000002</v>
      </c>
      <c r="HL15" s="246">
        <v>28.594999999999999</v>
      </c>
      <c r="HM15" s="246">
        <v>27.737000000000002</v>
      </c>
      <c r="HN15" s="246">
        <v>29.232000000000003</v>
      </c>
      <c r="HO15" s="246">
        <v>28.967000000000002</v>
      </c>
      <c r="HP15" s="246">
        <v>30.278000000000002</v>
      </c>
    </row>
    <row r="16" spans="1:224" x14ac:dyDescent="0.2">
      <c r="A16" s="242" t="s">
        <v>176</v>
      </c>
      <c r="B16" s="243" t="s">
        <v>145</v>
      </c>
      <c r="C16" s="243"/>
      <c r="D16" s="243"/>
      <c r="E16" s="243"/>
      <c r="F16" s="243"/>
      <c r="U16">
        <v>22.25</v>
      </c>
      <c r="V16">
        <v>27.5</v>
      </c>
      <c r="W16">
        <v>31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61.25</v>
      </c>
      <c r="AD16">
        <v>70</v>
      </c>
      <c r="AE16">
        <v>54.5</v>
      </c>
      <c r="AF16">
        <v>38.75</v>
      </c>
      <c r="AG16">
        <v>36.25</v>
      </c>
      <c r="AH16">
        <v>37.5</v>
      </c>
      <c r="AI16">
        <v>37.5</v>
      </c>
      <c r="AJ16">
        <v>37.5</v>
      </c>
      <c r="AK16">
        <v>37.5</v>
      </c>
      <c r="AL16">
        <v>36</v>
      </c>
      <c r="AM16">
        <v>37</v>
      </c>
      <c r="AN16">
        <v>46</v>
      </c>
      <c r="AO16">
        <v>59.5</v>
      </c>
      <c r="AP16">
        <v>71.5</v>
      </c>
      <c r="AQ16">
        <v>56</v>
      </c>
      <c r="AR16">
        <v>39.25</v>
      </c>
      <c r="AS16">
        <v>37.75</v>
      </c>
      <c r="AT16">
        <v>37</v>
      </c>
      <c r="AU16">
        <v>38.409999999999997</v>
      </c>
      <c r="AV16">
        <v>38.409999999999997</v>
      </c>
      <c r="AW16">
        <v>38.409999999999997</v>
      </c>
      <c r="AX16">
        <v>37.020000000000003</v>
      </c>
      <c r="AY16">
        <v>37.94</v>
      </c>
      <c r="AZ16">
        <v>46.1</v>
      </c>
      <c r="BA16">
        <v>58.49</v>
      </c>
      <c r="BB16">
        <v>69.459999999999994</v>
      </c>
      <c r="BC16">
        <v>55.25</v>
      </c>
      <c r="BD16">
        <v>40.01</v>
      </c>
      <c r="BE16">
        <v>38.65</v>
      </c>
      <c r="BF16">
        <v>37.979999999999997</v>
      </c>
      <c r="BG16">
        <v>38.79</v>
      </c>
      <c r="BH16">
        <v>38.79</v>
      </c>
      <c r="BI16">
        <v>38.79</v>
      </c>
      <c r="BJ16">
        <v>37.39</v>
      </c>
      <c r="BK16">
        <v>38.32</v>
      </c>
      <c r="BL16">
        <v>46.2</v>
      </c>
      <c r="BM16">
        <v>58.47</v>
      </c>
      <c r="BN16">
        <v>69.25</v>
      </c>
      <c r="BO16">
        <v>55.21</v>
      </c>
      <c r="BP16">
        <v>40.369999999999997</v>
      </c>
      <c r="BQ16">
        <v>39.08</v>
      </c>
      <c r="BR16">
        <v>38.43</v>
      </c>
      <c r="BS16">
        <v>39.15</v>
      </c>
      <c r="BT16">
        <v>39.15</v>
      </c>
      <c r="BU16">
        <v>39.15</v>
      </c>
      <c r="BV16">
        <v>37.74</v>
      </c>
      <c r="BW16">
        <v>38.68</v>
      </c>
      <c r="BX16">
        <v>46.34</v>
      </c>
      <c r="BY16">
        <v>58.52</v>
      </c>
      <c r="BZ16">
        <v>69.14</v>
      </c>
      <c r="CA16">
        <v>55.23</v>
      </c>
      <c r="CB16">
        <v>40.72</v>
      </c>
      <c r="CC16">
        <v>39.47</v>
      </c>
      <c r="CD16">
        <v>38.85</v>
      </c>
      <c r="CE16">
        <v>39.450000000000003</v>
      </c>
      <c r="CF16">
        <v>39.450000000000003</v>
      </c>
      <c r="CG16">
        <v>39.450000000000003</v>
      </c>
      <c r="CH16">
        <v>38.04</v>
      </c>
      <c r="CI16">
        <v>38.97</v>
      </c>
      <c r="CJ16">
        <v>46.52</v>
      </c>
      <c r="CK16">
        <v>58.68</v>
      </c>
      <c r="CL16">
        <v>69.25</v>
      </c>
      <c r="CM16">
        <v>55.37</v>
      </c>
      <c r="CN16">
        <v>41</v>
      </c>
      <c r="CO16">
        <v>39.78</v>
      </c>
      <c r="CP16">
        <v>39.17</v>
      </c>
      <c r="CQ16">
        <v>39.72</v>
      </c>
      <c r="CR16">
        <v>39.72</v>
      </c>
      <c r="CS16">
        <v>39.72</v>
      </c>
      <c r="CT16">
        <v>38.299999999999997</v>
      </c>
      <c r="CU16">
        <v>39.25</v>
      </c>
      <c r="CV16">
        <v>46.72</v>
      </c>
      <c r="CW16">
        <v>58.9</v>
      </c>
      <c r="CX16">
        <v>69.44</v>
      </c>
      <c r="CY16">
        <v>55.56</v>
      </c>
      <c r="CZ16">
        <v>41.27</v>
      </c>
      <c r="DA16">
        <v>40.07</v>
      </c>
      <c r="DB16">
        <v>39.46</v>
      </c>
      <c r="DC16">
        <v>39.99</v>
      </c>
      <c r="DD16">
        <v>39.99</v>
      </c>
      <c r="DE16">
        <v>39.99</v>
      </c>
      <c r="DF16">
        <v>38.549999999999997</v>
      </c>
      <c r="DG16">
        <v>39.51</v>
      </c>
      <c r="DH16">
        <v>46.93</v>
      </c>
      <c r="DI16">
        <v>59.11</v>
      </c>
      <c r="DJ16">
        <v>69.64</v>
      </c>
      <c r="DK16">
        <v>55.76</v>
      </c>
      <c r="DL16">
        <v>41.53</v>
      </c>
      <c r="DM16">
        <v>40.340000000000003</v>
      </c>
      <c r="DN16">
        <v>39.74</v>
      </c>
      <c r="DO16">
        <v>40.200000000000003</v>
      </c>
      <c r="DP16">
        <v>40.200000000000003</v>
      </c>
      <c r="DQ16">
        <v>40.21</v>
      </c>
      <c r="DR16">
        <v>38.76</v>
      </c>
      <c r="DS16">
        <v>39.729999999999997</v>
      </c>
      <c r="DT16">
        <v>47.09</v>
      </c>
      <c r="DU16">
        <v>59.28</v>
      </c>
      <c r="DV16">
        <v>69.8</v>
      </c>
      <c r="DW16">
        <v>55.91</v>
      </c>
      <c r="DX16">
        <v>41.76</v>
      </c>
      <c r="DY16">
        <v>40.58</v>
      </c>
      <c r="DZ16">
        <v>39.99</v>
      </c>
      <c r="EA16">
        <v>40.42</v>
      </c>
      <c r="EB16">
        <v>40.42</v>
      </c>
      <c r="EC16">
        <v>40.43</v>
      </c>
      <c r="ED16">
        <v>38.97</v>
      </c>
      <c r="EE16">
        <v>39.94</v>
      </c>
      <c r="EF16">
        <v>47.25</v>
      </c>
      <c r="EG16">
        <v>59.47</v>
      </c>
      <c r="EH16">
        <v>69.989999999999995</v>
      </c>
      <c r="EI16">
        <v>56.07</v>
      </c>
      <c r="EJ16">
        <v>41.97</v>
      </c>
      <c r="EK16">
        <v>40.81</v>
      </c>
      <c r="EL16">
        <v>40.21</v>
      </c>
      <c r="EM16">
        <v>40.630000000000003</v>
      </c>
      <c r="EN16">
        <v>40.630000000000003</v>
      </c>
      <c r="EO16">
        <v>40.630000000000003</v>
      </c>
      <c r="EP16">
        <v>39.159999999999997</v>
      </c>
      <c r="EQ16">
        <v>40.14</v>
      </c>
      <c r="ER16">
        <v>47.42</v>
      </c>
      <c r="ES16">
        <v>59.66</v>
      </c>
      <c r="ET16">
        <v>70.180000000000007</v>
      </c>
      <c r="EU16">
        <v>56.24</v>
      </c>
      <c r="EV16">
        <v>42.17</v>
      </c>
      <c r="EW16">
        <v>41.02</v>
      </c>
      <c r="EX16">
        <v>40.43</v>
      </c>
      <c r="EY16">
        <v>40.79</v>
      </c>
      <c r="EZ16">
        <v>40.79</v>
      </c>
      <c r="FA16">
        <v>40.799999999999997</v>
      </c>
      <c r="FB16">
        <v>39.32</v>
      </c>
      <c r="FC16">
        <v>40.31</v>
      </c>
      <c r="FD16">
        <v>47.63</v>
      </c>
      <c r="FE16">
        <v>59.93</v>
      </c>
      <c r="FF16">
        <v>70.52</v>
      </c>
      <c r="FG16">
        <v>56.49</v>
      </c>
      <c r="FH16">
        <v>42.35</v>
      </c>
      <c r="FI16">
        <v>41.2</v>
      </c>
      <c r="FJ16">
        <v>40.6</v>
      </c>
      <c r="FK16">
        <v>40.96</v>
      </c>
      <c r="FL16">
        <v>40.97</v>
      </c>
      <c r="FM16">
        <v>40.97</v>
      </c>
      <c r="FN16">
        <v>39.479999999999997</v>
      </c>
      <c r="FO16">
        <v>40.47</v>
      </c>
      <c r="FP16">
        <v>47.83</v>
      </c>
      <c r="FQ16">
        <v>60.2</v>
      </c>
      <c r="FR16">
        <v>70.849999999999994</v>
      </c>
      <c r="FS16">
        <v>56.74</v>
      </c>
      <c r="FT16">
        <v>42.53</v>
      </c>
      <c r="FU16">
        <v>41.36</v>
      </c>
      <c r="FV16">
        <v>40.770000000000003</v>
      </c>
      <c r="FW16">
        <v>41.08</v>
      </c>
      <c r="FX16">
        <v>41.08</v>
      </c>
      <c r="FY16">
        <v>41.09</v>
      </c>
      <c r="FZ16">
        <v>39.590000000000003</v>
      </c>
      <c r="GA16">
        <v>40.590000000000003</v>
      </c>
      <c r="GB16">
        <v>47.99</v>
      </c>
      <c r="GC16">
        <v>60.42</v>
      </c>
      <c r="GD16">
        <v>71.12</v>
      </c>
      <c r="GE16">
        <v>56.94</v>
      </c>
      <c r="GF16">
        <v>42.65</v>
      </c>
      <c r="GG16">
        <v>41.49</v>
      </c>
      <c r="GH16">
        <v>40.89</v>
      </c>
      <c r="GI16">
        <v>41.2</v>
      </c>
      <c r="GJ16">
        <v>41.2</v>
      </c>
      <c r="GK16">
        <v>41.21</v>
      </c>
      <c r="GL16">
        <v>39.700000000000003</v>
      </c>
      <c r="GM16">
        <v>40.71</v>
      </c>
      <c r="GN16">
        <v>48.15</v>
      </c>
      <c r="GO16">
        <v>60.64</v>
      </c>
      <c r="GP16">
        <v>71.400000000000006</v>
      </c>
      <c r="GQ16">
        <v>57.13</v>
      </c>
      <c r="GR16">
        <v>42.78</v>
      </c>
      <c r="GS16">
        <v>41.61</v>
      </c>
      <c r="GT16">
        <v>41.01</v>
      </c>
      <c r="GU16">
        <v>41.31</v>
      </c>
      <c r="GV16">
        <v>41.32</v>
      </c>
      <c r="GW16">
        <v>41.33</v>
      </c>
      <c r="GX16">
        <v>39.81</v>
      </c>
      <c r="GY16">
        <v>40.83</v>
      </c>
      <c r="GZ16">
        <v>48.3</v>
      </c>
      <c r="HA16">
        <v>60.85</v>
      </c>
      <c r="HB16">
        <v>71.67</v>
      </c>
      <c r="HC16">
        <v>57.33</v>
      </c>
      <c r="HD16">
        <v>42.91</v>
      </c>
      <c r="HE16">
        <v>41.73</v>
      </c>
      <c r="HF16">
        <v>41.12</v>
      </c>
      <c r="HG16">
        <v>41.44</v>
      </c>
      <c r="HH16">
        <v>41.44</v>
      </c>
      <c r="HI16">
        <v>41.45</v>
      </c>
      <c r="HJ16">
        <v>39.93</v>
      </c>
      <c r="HK16">
        <v>40.950000000000003</v>
      </c>
      <c r="HL16">
        <v>48.45</v>
      </c>
      <c r="HM16">
        <v>61.06</v>
      </c>
      <c r="HN16">
        <v>71.94</v>
      </c>
      <c r="HO16">
        <v>57.52</v>
      </c>
      <c r="HP16">
        <v>43.04</v>
      </c>
    </row>
    <row r="17" spans="1:224" x14ac:dyDescent="0.2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21.387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33.359000000000002</v>
      </c>
      <c r="AD17">
        <v>38.048000000000002</v>
      </c>
      <c r="AE17">
        <v>31.25</v>
      </c>
      <c r="AF17">
        <v>26.314</v>
      </c>
      <c r="AG17">
        <v>25.105</v>
      </c>
      <c r="AH17">
        <v>24.678000000000001</v>
      </c>
      <c r="AI17">
        <v>25.145</v>
      </c>
      <c r="AJ17">
        <v>25.215</v>
      </c>
      <c r="AK17">
        <v>24.483000000000001</v>
      </c>
      <c r="AL17">
        <v>24.283000000000001</v>
      </c>
      <c r="AM17">
        <v>23.943000000000001</v>
      </c>
      <c r="AN17">
        <v>25.542000000000002</v>
      </c>
      <c r="AO17">
        <v>31.387</v>
      </c>
      <c r="AP17">
        <v>35.258000000000003</v>
      </c>
      <c r="AQ17">
        <v>32.834000000000003</v>
      </c>
      <c r="AR17">
        <v>27.622</v>
      </c>
      <c r="AS17">
        <v>23.33</v>
      </c>
      <c r="AT17">
        <v>24.233000000000001</v>
      </c>
      <c r="AU17">
        <v>25.814</v>
      </c>
      <c r="AV17">
        <v>25.773</v>
      </c>
      <c r="AW17">
        <v>25.417000000000002</v>
      </c>
      <c r="AX17">
        <v>25.157</v>
      </c>
      <c r="AY17">
        <v>24.694000000000003</v>
      </c>
      <c r="AZ17">
        <v>26.41</v>
      </c>
      <c r="BA17">
        <v>30.62</v>
      </c>
      <c r="BB17">
        <v>33.604999999999997</v>
      </c>
      <c r="BC17">
        <v>31.895</v>
      </c>
      <c r="BD17">
        <v>27.799000000000003</v>
      </c>
      <c r="BE17">
        <v>24.503</v>
      </c>
      <c r="BF17">
        <v>25.101000000000003</v>
      </c>
      <c r="BG17">
        <v>26.207000000000001</v>
      </c>
      <c r="BH17">
        <v>26.375</v>
      </c>
      <c r="BI17">
        <v>25.954999999999998</v>
      </c>
      <c r="BJ17">
        <v>25.749000000000002</v>
      </c>
      <c r="BK17">
        <v>25.331</v>
      </c>
      <c r="BL17">
        <v>26.703000000000003</v>
      </c>
      <c r="BM17">
        <v>29.594000000000001</v>
      </c>
      <c r="BN17">
        <v>33.498000000000005</v>
      </c>
      <c r="BO17">
        <v>31.418000000000003</v>
      </c>
      <c r="BP17">
        <v>28.114999999999998</v>
      </c>
      <c r="BQ17">
        <v>25.155000000000001</v>
      </c>
      <c r="BR17">
        <v>25.71</v>
      </c>
      <c r="BS17">
        <v>26.695</v>
      </c>
      <c r="BT17">
        <v>26.858000000000001</v>
      </c>
      <c r="BU17">
        <v>26.471</v>
      </c>
      <c r="BV17">
        <v>26.247</v>
      </c>
      <c r="BW17">
        <v>26.03</v>
      </c>
      <c r="BX17">
        <v>26.995000000000001</v>
      </c>
      <c r="BY17">
        <v>29.214000000000002</v>
      </c>
      <c r="BZ17">
        <v>32.703000000000003</v>
      </c>
      <c r="CA17">
        <v>31.024999999999999</v>
      </c>
      <c r="CB17">
        <v>28.407</v>
      </c>
      <c r="CC17">
        <v>25.748000000000001</v>
      </c>
      <c r="CD17">
        <v>26.157</v>
      </c>
      <c r="CE17">
        <v>27.22</v>
      </c>
      <c r="CF17">
        <v>27.283000000000001</v>
      </c>
      <c r="CG17">
        <v>26.942</v>
      </c>
      <c r="CH17">
        <v>26.774999999999999</v>
      </c>
      <c r="CI17">
        <v>26.556000000000001</v>
      </c>
      <c r="CJ17">
        <v>27.293000000000003</v>
      </c>
      <c r="CK17">
        <v>28.938000000000002</v>
      </c>
      <c r="CL17">
        <v>32.081000000000003</v>
      </c>
      <c r="CM17">
        <v>30.263000000000002</v>
      </c>
      <c r="CN17">
        <v>28.74</v>
      </c>
      <c r="CO17">
        <v>26.3</v>
      </c>
      <c r="CP17">
        <v>26.68</v>
      </c>
      <c r="CQ17">
        <v>27.594000000000001</v>
      </c>
      <c r="CR17">
        <v>27.663</v>
      </c>
      <c r="CS17">
        <v>27.237000000000002</v>
      </c>
      <c r="CT17">
        <v>27.251000000000001</v>
      </c>
      <c r="CU17">
        <v>26.996000000000002</v>
      </c>
      <c r="CV17">
        <v>27.232000000000003</v>
      </c>
      <c r="CW17">
        <v>29.466000000000001</v>
      </c>
      <c r="CX17">
        <v>30.725000000000001</v>
      </c>
      <c r="CY17">
        <v>30.6</v>
      </c>
      <c r="CZ17">
        <v>29.002000000000002</v>
      </c>
      <c r="DA17">
        <v>26.612000000000002</v>
      </c>
      <c r="DB17">
        <v>27.213000000000001</v>
      </c>
      <c r="DC17">
        <v>27.954000000000001</v>
      </c>
      <c r="DD17">
        <v>28.008000000000003</v>
      </c>
      <c r="DE17">
        <v>27.647000000000002</v>
      </c>
      <c r="DF17">
        <v>27.679000000000002</v>
      </c>
      <c r="DG17">
        <v>27.356000000000002</v>
      </c>
      <c r="DH17">
        <v>27.858000000000001</v>
      </c>
      <c r="DI17">
        <v>29.373000000000001</v>
      </c>
      <c r="DJ17">
        <v>30.351000000000003</v>
      </c>
      <c r="DK17">
        <v>30.484999999999999</v>
      </c>
      <c r="DL17">
        <v>29.264000000000003</v>
      </c>
      <c r="DM17">
        <v>27.066000000000003</v>
      </c>
      <c r="DN17">
        <v>27.623000000000001</v>
      </c>
      <c r="DO17">
        <v>28.234000000000002</v>
      </c>
      <c r="DP17">
        <v>28.343</v>
      </c>
      <c r="DQ17">
        <v>28.079000000000001</v>
      </c>
      <c r="DR17">
        <v>28.055</v>
      </c>
      <c r="DS17">
        <v>27.75</v>
      </c>
      <c r="DT17">
        <v>28.106000000000002</v>
      </c>
      <c r="DU17">
        <v>29.274000000000001</v>
      </c>
      <c r="DV17">
        <v>29.986000000000001</v>
      </c>
      <c r="DW17">
        <v>30.364999999999998</v>
      </c>
      <c r="DX17">
        <v>29.433</v>
      </c>
      <c r="DY17">
        <v>27.583000000000002</v>
      </c>
      <c r="DZ17">
        <v>28.01</v>
      </c>
      <c r="EA17">
        <v>28.552</v>
      </c>
      <c r="EB17">
        <v>28.651</v>
      </c>
      <c r="EC17">
        <v>28.384</v>
      </c>
      <c r="ED17">
        <v>28.389000000000003</v>
      </c>
      <c r="EE17">
        <v>28.098000000000003</v>
      </c>
      <c r="EF17">
        <v>28.343</v>
      </c>
      <c r="EG17">
        <v>28.551000000000002</v>
      </c>
      <c r="EH17">
        <v>30.836000000000002</v>
      </c>
      <c r="EI17">
        <v>30.335000000000001</v>
      </c>
      <c r="EJ17">
        <v>29.668000000000003</v>
      </c>
      <c r="EK17">
        <v>27.936</v>
      </c>
      <c r="EL17">
        <v>28.337</v>
      </c>
      <c r="EM17">
        <v>28.922000000000001</v>
      </c>
      <c r="EN17">
        <v>28.893000000000001</v>
      </c>
      <c r="EO17">
        <v>28.694000000000003</v>
      </c>
      <c r="EP17">
        <v>28.709</v>
      </c>
      <c r="EQ17">
        <v>28.486000000000001</v>
      </c>
      <c r="ER17">
        <v>28.568000000000001</v>
      </c>
      <c r="ES17">
        <v>28.535</v>
      </c>
      <c r="ET17">
        <v>30.669</v>
      </c>
      <c r="EU17">
        <v>29.781000000000002</v>
      </c>
      <c r="EV17">
        <v>29.959000000000003</v>
      </c>
      <c r="EW17">
        <v>28.277000000000001</v>
      </c>
      <c r="EX17">
        <v>28.624000000000002</v>
      </c>
      <c r="EY17">
        <v>29.228000000000002</v>
      </c>
      <c r="EZ17">
        <v>29.204999999999998</v>
      </c>
      <c r="FA17">
        <v>28.917000000000002</v>
      </c>
      <c r="FB17">
        <v>29.007000000000001</v>
      </c>
      <c r="FC17">
        <v>28.797000000000001</v>
      </c>
      <c r="FD17">
        <v>28.499000000000002</v>
      </c>
      <c r="FE17">
        <v>29.278000000000002</v>
      </c>
      <c r="FF17">
        <v>30.597000000000001</v>
      </c>
      <c r="FG17">
        <v>29.795000000000002</v>
      </c>
      <c r="FH17">
        <v>30.171000000000003</v>
      </c>
      <c r="FI17">
        <v>28.586000000000002</v>
      </c>
      <c r="FJ17">
        <v>28.914000000000001</v>
      </c>
      <c r="FK17">
        <v>29.422000000000001</v>
      </c>
      <c r="FL17">
        <v>29.458000000000002</v>
      </c>
      <c r="FM17">
        <v>29.194000000000003</v>
      </c>
      <c r="FN17">
        <v>29.284000000000002</v>
      </c>
      <c r="FO17">
        <v>29.077000000000002</v>
      </c>
      <c r="FP17">
        <v>28.734000000000002</v>
      </c>
      <c r="FQ17">
        <v>29.385000000000002</v>
      </c>
      <c r="FR17">
        <v>29.513000000000002</v>
      </c>
      <c r="FS17">
        <v>30.451000000000001</v>
      </c>
      <c r="FT17">
        <v>30.382000000000001</v>
      </c>
      <c r="FU17">
        <v>28.774999999999999</v>
      </c>
      <c r="FV17">
        <v>29.23</v>
      </c>
      <c r="FW17">
        <v>29.614999999999998</v>
      </c>
      <c r="FX17">
        <v>29.643000000000001</v>
      </c>
      <c r="FY17">
        <v>29.432000000000002</v>
      </c>
      <c r="FZ17">
        <v>29.547000000000001</v>
      </c>
      <c r="GA17">
        <v>29.285</v>
      </c>
      <c r="GB17">
        <v>29.254999999999999</v>
      </c>
      <c r="GC17">
        <v>29.454000000000001</v>
      </c>
      <c r="GD17">
        <v>29.499000000000002</v>
      </c>
      <c r="GE17">
        <v>30.511000000000003</v>
      </c>
      <c r="GF17">
        <v>30.514000000000003</v>
      </c>
      <c r="GG17">
        <v>28.954000000000001</v>
      </c>
      <c r="GH17">
        <v>29.467000000000002</v>
      </c>
      <c r="GI17">
        <v>29.816000000000003</v>
      </c>
      <c r="GJ17">
        <v>29.876000000000001</v>
      </c>
      <c r="GK17">
        <v>29.646000000000001</v>
      </c>
      <c r="GL17">
        <v>29.777000000000001</v>
      </c>
      <c r="GM17">
        <v>29.541</v>
      </c>
      <c r="GN17">
        <v>29.465</v>
      </c>
      <c r="GO17">
        <v>28.792000000000002</v>
      </c>
      <c r="GP17">
        <v>30.612000000000002</v>
      </c>
      <c r="GQ17">
        <v>30.594000000000001</v>
      </c>
      <c r="GR17">
        <v>30.656000000000002</v>
      </c>
      <c r="GS17">
        <v>29.36</v>
      </c>
      <c r="GT17">
        <v>29.645</v>
      </c>
      <c r="GU17">
        <v>30.021000000000001</v>
      </c>
      <c r="GV17">
        <v>30.07</v>
      </c>
      <c r="GW17">
        <v>29.879000000000001</v>
      </c>
      <c r="GX17">
        <v>30.016000000000002</v>
      </c>
      <c r="GY17">
        <v>29.74</v>
      </c>
      <c r="GZ17">
        <v>29.689</v>
      </c>
      <c r="HA17">
        <v>28.966000000000001</v>
      </c>
      <c r="HB17">
        <v>30.797000000000001</v>
      </c>
      <c r="HC17">
        <v>30.784000000000002</v>
      </c>
      <c r="HD17">
        <v>30.924000000000003</v>
      </c>
      <c r="HE17">
        <v>29.398</v>
      </c>
      <c r="HF17">
        <v>29.861000000000001</v>
      </c>
      <c r="HG17">
        <v>30.22</v>
      </c>
      <c r="HH17">
        <v>30.253</v>
      </c>
      <c r="HI17">
        <v>30.026</v>
      </c>
      <c r="HJ17">
        <v>30.164000000000001</v>
      </c>
      <c r="HK17">
        <v>29.924000000000003</v>
      </c>
      <c r="HL17">
        <v>29.815000000000001</v>
      </c>
      <c r="HM17">
        <v>29.137</v>
      </c>
      <c r="HN17">
        <v>30.972000000000001</v>
      </c>
      <c r="HO17">
        <v>30.387</v>
      </c>
      <c r="HP17">
        <v>31.088000000000001</v>
      </c>
    </row>
    <row r="18" spans="1:224" ht="13.2" x14ac:dyDescent="0.25">
      <c r="B18" s="247"/>
    </row>
    <row r="19" spans="1:224" ht="13.2" x14ac:dyDescent="0.25">
      <c r="B19" s="247"/>
    </row>
    <row r="20" spans="1:224" s="143" customFormat="1" ht="13.2" x14ac:dyDescent="0.25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3.2" x14ac:dyDescent="0.25">
      <c r="A21" t="s">
        <v>126</v>
      </c>
      <c r="B21" s="247" t="s">
        <v>177</v>
      </c>
      <c r="U21">
        <v>20.4375</v>
      </c>
      <c r="V21">
        <v>29.25</v>
      </c>
      <c r="W21">
        <v>23.625</v>
      </c>
      <c r="X21">
        <v>22.313000000000002</v>
      </c>
      <c r="Y21">
        <v>22.5</v>
      </c>
      <c r="Z21">
        <v>21</v>
      </c>
      <c r="AA21">
        <v>19.5</v>
      </c>
      <c r="AB21">
        <v>21</v>
      </c>
      <c r="AC21">
        <v>31.125</v>
      </c>
      <c r="AD21">
        <v>36.75</v>
      </c>
      <c r="AE21">
        <v>31.125</v>
      </c>
      <c r="AF21">
        <v>28.5</v>
      </c>
      <c r="AG21">
        <v>27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29.0625</v>
      </c>
      <c r="AT21">
        <v>30</v>
      </c>
      <c r="AU21">
        <v>31.59</v>
      </c>
      <c r="AV21">
        <v>30.3</v>
      </c>
      <c r="AW21">
        <v>29.01</v>
      </c>
      <c r="AX21">
        <v>25.7925</v>
      </c>
      <c r="AY21">
        <v>23.535</v>
      </c>
      <c r="AZ21">
        <v>24.502500000000001</v>
      </c>
      <c r="BA21">
        <v>34.807499999999997</v>
      </c>
      <c r="BB21">
        <v>39.96</v>
      </c>
      <c r="BC21">
        <v>32.872500000000002</v>
      </c>
      <c r="BD21">
        <v>31.267499999999998</v>
      </c>
      <c r="BE21">
        <v>29.497499999999999</v>
      </c>
      <c r="BF21">
        <v>30.3</v>
      </c>
      <c r="BG21">
        <v>31.657499999999999</v>
      </c>
      <c r="BH21">
        <v>30.555</v>
      </c>
      <c r="BI21">
        <v>29.452500000000001</v>
      </c>
      <c r="BJ21">
        <v>26.692499999999999</v>
      </c>
      <c r="BK21">
        <v>24.765000000000001</v>
      </c>
      <c r="BL21">
        <v>25.59</v>
      </c>
      <c r="BM21">
        <v>34.424999999999997</v>
      </c>
      <c r="BN21">
        <v>38.842500000000001</v>
      </c>
      <c r="BO21">
        <v>32.774999999999999</v>
      </c>
      <c r="BP21">
        <v>31.395</v>
      </c>
      <c r="BQ21">
        <v>29.872499999999999</v>
      </c>
      <c r="BR21">
        <v>30.57</v>
      </c>
      <c r="BS21">
        <v>31.852499999999999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34.372500000000002</v>
      </c>
      <c r="BZ21">
        <v>38.384999999999998</v>
      </c>
      <c r="CA21">
        <v>32.872500000000002</v>
      </c>
      <c r="CB21">
        <v>31.62</v>
      </c>
      <c r="CC21">
        <v>30.24</v>
      </c>
      <c r="CD21">
        <v>30.87</v>
      </c>
      <c r="CE21">
        <v>32.055</v>
      </c>
      <c r="CF21">
        <v>31.147500000000001</v>
      </c>
      <c r="CG21">
        <v>30.24</v>
      </c>
      <c r="CH21">
        <v>27.96</v>
      </c>
      <c r="CI21">
        <v>26.37</v>
      </c>
      <c r="CJ21">
        <v>27.052499999999998</v>
      </c>
      <c r="CK21">
        <v>34.35</v>
      </c>
      <c r="CL21">
        <v>38.002499999999998</v>
      </c>
      <c r="CM21">
        <v>32.9925</v>
      </c>
      <c r="CN21">
        <v>31.852499999999999</v>
      </c>
      <c r="CO21">
        <v>30.6</v>
      </c>
      <c r="CP21">
        <v>31.177499999999998</v>
      </c>
      <c r="CQ21">
        <v>32.369999999999997</v>
      </c>
      <c r="CR21">
        <v>31.522500000000001</v>
      </c>
      <c r="CS21">
        <v>30.675000000000001</v>
      </c>
      <c r="CT21">
        <v>28.552499999999998</v>
      </c>
      <c r="CU21">
        <v>27.074999999999999</v>
      </c>
      <c r="CV21">
        <v>27.712499999999999</v>
      </c>
      <c r="CW21">
        <v>34.5075</v>
      </c>
      <c r="CX21">
        <v>37.905000000000001</v>
      </c>
      <c r="CY21">
        <v>33.24</v>
      </c>
      <c r="CZ21">
        <v>32.182499999999997</v>
      </c>
      <c r="DA21">
        <v>31.012499999999999</v>
      </c>
      <c r="DB21">
        <v>31.552499999999998</v>
      </c>
      <c r="DC21">
        <v>32.685000000000002</v>
      </c>
      <c r="DD21">
        <v>31.897500000000001</v>
      </c>
      <c r="DE21">
        <v>31.11</v>
      </c>
      <c r="DF21">
        <v>29.137499999999999</v>
      </c>
      <c r="DG21">
        <v>27.75</v>
      </c>
      <c r="DH21">
        <v>28.35</v>
      </c>
      <c r="DI21">
        <v>34.672499999999999</v>
      </c>
      <c r="DJ21">
        <v>37.837499999999999</v>
      </c>
      <c r="DK21">
        <v>33.494999999999997</v>
      </c>
      <c r="DL21">
        <v>32.512500000000003</v>
      </c>
      <c r="DM21">
        <v>31.425000000000001</v>
      </c>
      <c r="DN21">
        <v>31.927499999999998</v>
      </c>
      <c r="DO21">
        <v>33</v>
      </c>
      <c r="DP21">
        <v>32.265000000000001</v>
      </c>
      <c r="DQ21">
        <v>31.537500000000001</v>
      </c>
      <c r="DR21">
        <v>29.7</v>
      </c>
      <c r="DS21">
        <v>28.4175</v>
      </c>
      <c r="DT21">
        <v>28.9725</v>
      </c>
      <c r="DU21">
        <v>34.86</v>
      </c>
      <c r="DV21">
        <v>37.807499999999997</v>
      </c>
      <c r="DW21">
        <v>33.765000000000001</v>
      </c>
      <c r="DX21">
        <v>32.842500000000001</v>
      </c>
      <c r="DY21">
        <v>31.837499999999999</v>
      </c>
      <c r="DZ21">
        <v>32.302500000000002</v>
      </c>
      <c r="EA21">
        <v>33.322499999999998</v>
      </c>
      <c r="EB21">
        <v>32.64</v>
      </c>
      <c r="EC21">
        <v>31.9575</v>
      </c>
      <c r="ED21">
        <v>30.254999999999999</v>
      </c>
      <c r="EE21">
        <v>29.055</v>
      </c>
      <c r="EF21">
        <v>29.572500000000002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32.2425</v>
      </c>
      <c r="EL21">
        <v>32.677500000000002</v>
      </c>
      <c r="EM21">
        <v>33.652500000000003</v>
      </c>
      <c r="EN21">
        <v>33.015000000000001</v>
      </c>
      <c r="EO21">
        <v>32.384999999999998</v>
      </c>
      <c r="EP21">
        <v>30.795000000000002</v>
      </c>
      <c r="EQ21">
        <v>29.677499999999998</v>
      </c>
      <c r="ER21">
        <v>30.164999999999999</v>
      </c>
      <c r="ES21">
        <v>35.265000000000001</v>
      </c>
      <c r="ET21">
        <v>37.814999999999998</v>
      </c>
      <c r="EU21">
        <v>34.3125</v>
      </c>
      <c r="EV21">
        <v>33.524999999999999</v>
      </c>
      <c r="EW21">
        <v>32.647500000000001</v>
      </c>
      <c r="EX21">
        <v>33.052500000000002</v>
      </c>
      <c r="EY21">
        <v>34.034999999999997</v>
      </c>
      <c r="EZ21">
        <v>33.39</v>
      </c>
      <c r="FA21">
        <v>32.752499999999998</v>
      </c>
      <c r="FB21">
        <v>31.14</v>
      </c>
      <c r="FC21">
        <v>30.015000000000001</v>
      </c>
      <c r="FD21">
        <v>30.502500000000001</v>
      </c>
      <c r="FE21">
        <v>35.662500000000001</v>
      </c>
      <c r="FF21">
        <v>38.2425</v>
      </c>
      <c r="FG21">
        <v>34.702500000000001</v>
      </c>
      <c r="FH21">
        <v>33.9</v>
      </c>
      <c r="FI21">
        <v>33.022500000000001</v>
      </c>
      <c r="FJ21">
        <v>33.427500000000002</v>
      </c>
      <c r="FK21">
        <v>34.417499999999997</v>
      </c>
      <c r="FL21">
        <v>33.765000000000001</v>
      </c>
      <c r="FM21">
        <v>33.119999999999997</v>
      </c>
      <c r="FN21">
        <v>31.4925</v>
      </c>
      <c r="FO21">
        <v>30.352499999999999</v>
      </c>
      <c r="FP21">
        <v>30.8475</v>
      </c>
      <c r="FQ21">
        <v>36.067500000000003</v>
      </c>
      <c r="FR21">
        <v>38.677500000000002</v>
      </c>
      <c r="FS21">
        <v>35.092500000000001</v>
      </c>
      <c r="FT21">
        <v>34.282499999999999</v>
      </c>
      <c r="FU21">
        <v>33.39</v>
      </c>
      <c r="FV21">
        <v>33.802500000000002</v>
      </c>
      <c r="FW21">
        <v>34.799999999999997</v>
      </c>
      <c r="FX21">
        <v>34.14</v>
      </c>
      <c r="FY21">
        <v>33.487499999999997</v>
      </c>
      <c r="FZ21">
        <v>31.844999999999999</v>
      </c>
      <c r="GA21">
        <v>30.69</v>
      </c>
      <c r="GB21">
        <v>31.192499999999999</v>
      </c>
      <c r="GC21">
        <v>36.465000000000003</v>
      </c>
      <c r="GD21">
        <v>39.104999999999997</v>
      </c>
      <c r="GE21">
        <v>35.482500000000002</v>
      </c>
      <c r="GF21">
        <v>34.664999999999999</v>
      </c>
      <c r="GG21">
        <v>33.7575</v>
      </c>
      <c r="GH21">
        <v>34.177500000000002</v>
      </c>
      <c r="GI21">
        <v>35.182499999999997</v>
      </c>
      <c r="GJ21">
        <v>34.515000000000001</v>
      </c>
      <c r="GK21">
        <v>33.854999999999997</v>
      </c>
      <c r="GL21">
        <v>32.19</v>
      </c>
      <c r="GM21">
        <v>31.0275</v>
      </c>
      <c r="GN21">
        <v>31.53</v>
      </c>
      <c r="GO21">
        <v>36.862499999999997</v>
      </c>
      <c r="GP21">
        <v>39.532499999999999</v>
      </c>
      <c r="GQ21">
        <v>35.872500000000002</v>
      </c>
      <c r="GR21">
        <v>35.04</v>
      </c>
      <c r="GS21">
        <v>34.1325</v>
      </c>
      <c r="GT21">
        <v>34.552500000000002</v>
      </c>
      <c r="GU21">
        <v>35.564999999999998</v>
      </c>
      <c r="GV21">
        <v>34.89</v>
      </c>
      <c r="GW21">
        <v>34.222499999999997</v>
      </c>
      <c r="GX21">
        <v>32.542499999999997</v>
      </c>
      <c r="GY21">
        <v>31.364999999999998</v>
      </c>
      <c r="GZ21">
        <v>31.875</v>
      </c>
      <c r="HA21">
        <v>37.267499999999998</v>
      </c>
      <c r="HB21">
        <v>39.96</v>
      </c>
      <c r="HC21">
        <v>36.262500000000003</v>
      </c>
      <c r="HD21">
        <v>35.422499999999999</v>
      </c>
      <c r="HE21">
        <v>34.5</v>
      </c>
      <c r="HF21">
        <v>34.927500000000002</v>
      </c>
      <c r="HG21">
        <v>35.947499999999998</v>
      </c>
      <c r="HH21">
        <v>35.265000000000001</v>
      </c>
      <c r="HI21">
        <v>34.590000000000003</v>
      </c>
      <c r="HJ21">
        <v>32.895000000000003</v>
      </c>
      <c r="HK21">
        <v>31.702500000000001</v>
      </c>
      <c r="HL21">
        <v>32.22</v>
      </c>
      <c r="HM21">
        <v>37.664999999999999</v>
      </c>
      <c r="HN21">
        <v>40.395000000000003</v>
      </c>
      <c r="HO21">
        <v>36.652500000000003</v>
      </c>
      <c r="HP21">
        <v>35.805</v>
      </c>
    </row>
    <row r="22" spans="1:224" ht="13.2" x14ac:dyDescent="0.25">
      <c r="A22" t="s">
        <v>125</v>
      </c>
      <c r="B22" s="247" t="s">
        <v>177</v>
      </c>
      <c r="U22">
        <v>21</v>
      </c>
      <c r="V22">
        <v>29.4375</v>
      </c>
      <c r="W22">
        <v>23.625</v>
      </c>
      <c r="X22">
        <v>22.238</v>
      </c>
      <c r="Y22">
        <v>22.5</v>
      </c>
      <c r="Z22">
        <v>22.5</v>
      </c>
      <c r="AA22">
        <v>21.375</v>
      </c>
      <c r="AB22">
        <v>22.875</v>
      </c>
      <c r="AC22">
        <v>33.375</v>
      </c>
      <c r="AD22">
        <v>38.625</v>
      </c>
      <c r="AE22">
        <v>33.75</v>
      </c>
      <c r="AF22">
        <v>29.25</v>
      </c>
      <c r="AG22">
        <v>27.75</v>
      </c>
      <c r="AH22">
        <v>28.125</v>
      </c>
      <c r="AI22">
        <v>31.875</v>
      </c>
      <c r="AJ22">
        <v>30.5625</v>
      </c>
      <c r="AK22">
        <v>29.625</v>
      </c>
      <c r="AL22">
        <v>27.375</v>
      </c>
      <c r="AM22">
        <v>24.75</v>
      </c>
      <c r="AN22">
        <v>26.0625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28.297499999999999</v>
      </c>
      <c r="AY22">
        <v>26.047499999999999</v>
      </c>
      <c r="AZ22">
        <v>27.172499999999999</v>
      </c>
      <c r="BA22">
        <v>37.950000000000003</v>
      </c>
      <c r="BB22">
        <v>42.457500000000003</v>
      </c>
      <c r="BC22">
        <v>35.377499999999998</v>
      </c>
      <c r="BD22">
        <v>32.64</v>
      </c>
      <c r="BE22">
        <v>30.232500000000002</v>
      </c>
      <c r="BF22">
        <v>31.035</v>
      </c>
      <c r="BG22">
        <v>32.392499999999998</v>
      </c>
      <c r="BH22">
        <v>31.432500000000001</v>
      </c>
      <c r="BI22">
        <v>30.7425</v>
      </c>
      <c r="BJ22">
        <v>29.092500000000001</v>
      </c>
      <c r="BK22">
        <v>27.164999999999999</v>
      </c>
      <c r="BL22">
        <v>28.1325</v>
      </c>
      <c r="BM22">
        <v>37.372500000000002</v>
      </c>
      <c r="BN22">
        <v>41.234999999999999</v>
      </c>
      <c r="BO22">
        <v>35.167499999999997</v>
      </c>
      <c r="BP22">
        <v>32.827500000000001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31.252500000000001</v>
      </c>
      <c r="BV22">
        <v>29.752500000000001</v>
      </c>
      <c r="BW22">
        <v>27.997499999999999</v>
      </c>
      <c r="BX22">
        <v>28.8825</v>
      </c>
      <c r="BY22">
        <v>37.297499999999999</v>
      </c>
      <c r="BZ22">
        <v>40.814999999999998</v>
      </c>
      <c r="CA22">
        <v>35.302500000000002</v>
      </c>
      <c r="CB22">
        <v>33.172499999999999</v>
      </c>
      <c r="CC22">
        <v>31.29</v>
      </c>
      <c r="CD22">
        <v>31.927499999999998</v>
      </c>
      <c r="CE22">
        <v>33.299999999999997</v>
      </c>
      <c r="CF22">
        <v>32.505000000000003</v>
      </c>
      <c r="CG22">
        <v>31.934999999999999</v>
      </c>
      <c r="CH22">
        <v>30.5625</v>
      </c>
      <c r="CI22">
        <v>28.9575</v>
      </c>
      <c r="CJ22">
        <v>29.767499999999998</v>
      </c>
      <c r="CK22">
        <v>37.47</v>
      </c>
      <c r="CL22">
        <v>40.695</v>
      </c>
      <c r="CM22">
        <v>35.64</v>
      </c>
      <c r="CN22">
        <v>33.697499999999998</v>
      </c>
      <c r="CO22">
        <v>31.9725</v>
      </c>
      <c r="CP22">
        <v>32.557499999999997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37.762500000000003</v>
      </c>
      <c r="CX22">
        <v>40.784999999999997</v>
      </c>
      <c r="CY22">
        <v>36.06</v>
      </c>
      <c r="CZ22">
        <v>34.237499999999997</v>
      </c>
      <c r="DA22">
        <v>32.625</v>
      </c>
      <c r="DB22">
        <v>33.172499999999999</v>
      </c>
      <c r="DC22">
        <v>34.484999999999999</v>
      </c>
      <c r="DD22">
        <v>33.787500000000001</v>
      </c>
      <c r="DE22">
        <v>33.292499999999997</v>
      </c>
      <c r="DF22">
        <v>32.085000000000001</v>
      </c>
      <c r="DG22">
        <v>30.682500000000001</v>
      </c>
      <c r="DH22">
        <v>31.395</v>
      </c>
      <c r="DI22">
        <v>38.152500000000003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34.462499999999999</v>
      </c>
      <c r="DQ22">
        <v>33.997500000000002</v>
      </c>
      <c r="DR22">
        <v>32.872500000000002</v>
      </c>
      <c r="DS22">
        <v>31.56</v>
      </c>
      <c r="DT22">
        <v>32.227499999999999</v>
      </c>
      <c r="DU22">
        <v>38.557499999999997</v>
      </c>
      <c r="DV22">
        <v>41.212499999999999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35.752499999999998</v>
      </c>
      <c r="EB22">
        <v>35.137500000000003</v>
      </c>
      <c r="EC22">
        <v>34.702500000000001</v>
      </c>
      <c r="ED22">
        <v>33.652500000000003</v>
      </c>
      <c r="EE22">
        <v>32.414999999999999</v>
      </c>
      <c r="EF22">
        <v>33.045000000000002</v>
      </c>
      <c r="EG22">
        <v>38.977499999999999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36.3825</v>
      </c>
      <c r="EN22">
        <v>35.8125</v>
      </c>
      <c r="EO22">
        <v>35.407499999999999</v>
      </c>
      <c r="EP22">
        <v>34.417499999999997</v>
      </c>
      <c r="EQ22">
        <v>33.262500000000003</v>
      </c>
      <c r="ER22">
        <v>33.847499999999997</v>
      </c>
      <c r="ES22">
        <v>39.405000000000001</v>
      </c>
      <c r="ET22">
        <v>41.737499999999997</v>
      </c>
      <c r="EU22">
        <v>38.1</v>
      </c>
      <c r="EV22">
        <v>36.697499999999998</v>
      </c>
      <c r="EW22">
        <v>35.46</v>
      </c>
      <c r="EX22">
        <v>35.880000000000003</v>
      </c>
      <c r="EY22">
        <v>37.020000000000003</v>
      </c>
      <c r="EZ22">
        <v>36.442500000000003</v>
      </c>
      <c r="FA22">
        <v>36.022500000000001</v>
      </c>
      <c r="FB22">
        <v>35.017499999999998</v>
      </c>
      <c r="FC22">
        <v>33.847499999999997</v>
      </c>
      <c r="FD22">
        <v>34.447499999999998</v>
      </c>
      <c r="FE22">
        <v>40.102499999999999</v>
      </c>
      <c r="FF22">
        <v>42.465000000000003</v>
      </c>
      <c r="FG22">
        <v>38.767499999999998</v>
      </c>
      <c r="FH22">
        <v>37.335000000000001</v>
      </c>
      <c r="FI22">
        <v>36.082500000000003</v>
      </c>
      <c r="FJ22">
        <v>36.51</v>
      </c>
      <c r="FK22">
        <v>37.657499999999999</v>
      </c>
      <c r="FL22">
        <v>37.064999999999998</v>
      </c>
      <c r="FM22">
        <v>36.645000000000003</v>
      </c>
      <c r="FN22">
        <v>35.625</v>
      </c>
      <c r="FO22">
        <v>34.432499999999997</v>
      </c>
      <c r="FP22">
        <v>35.04</v>
      </c>
      <c r="FQ22">
        <v>40.792499999999997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38.302500000000002</v>
      </c>
      <c r="FX22">
        <v>37.695</v>
      </c>
      <c r="FY22">
        <v>37.267499999999998</v>
      </c>
      <c r="FZ22">
        <v>36.225000000000001</v>
      </c>
      <c r="GA22">
        <v>35.017499999999998</v>
      </c>
      <c r="GB22">
        <v>35.6325</v>
      </c>
      <c r="GC22">
        <v>41.482500000000002</v>
      </c>
      <c r="GD22">
        <v>43.927500000000002</v>
      </c>
      <c r="GE22">
        <v>40.102499999999999</v>
      </c>
      <c r="GF22">
        <v>38.625</v>
      </c>
      <c r="GG22">
        <v>37.32</v>
      </c>
      <c r="GH22">
        <v>37.762500000000003</v>
      </c>
      <c r="GI22">
        <v>38.94</v>
      </c>
      <c r="GJ22">
        <v>38.325000000000003</v>
      </c>
      <c r="GK22">
        <v>37.89</v>
      </c>
      <c r="GL22">
        <v>36.832500000000003</v>
      </c>
      <c r="GM22">
        <v>35.594999999999999</v>
      </c>
      <c r="GN22">
        <v>36.225000000000001</v>
      </c>
      <c r="GO22">
        <v>42.172499999999999</v>
      </c>
      <c r="GP22">
        <v>44.662500000000001</v>
      </c>
      <c r="GQ22">
        <v>40.770000000000003</v>
      </c>
      <c r="GR22">
        <v>39.270000000000003</v>
      </c>
      <c r="GS22">
        <v>37.942500000000003</v>
      </c>
      <c r="GT22">
        <v>38.392499999999998</v>
      </c>
      <c r="GU22">
        <v>39.577500000000001</v>
      </c>
      <c r="GV22">
        <v>38.954999999999998</v>
      </c>
      <c r="GW22">
        <v>38.512500000000003</v>
      </c>
      <c r="GX22">
        <v>37.432499999999997</v>
      </c>
      <c r="GY22">
        <v>36.18</v>
      </c>
      <c r="GZ22">
        <v>36.817500000000003</v>
      </c>
      <c r="HA22">
        <v>42.862499999999997</v>
      </c>
      <c r="HB22">
        <v>45.39</v>
      </c>
      <c r="HC22">
        <v>41.4375</v>
      </c>
      <c r="HD22">
        <v>39.907499999999999</v>
      </c>
      <c r="HE22">
        <v>38.564999999999998</v>
      </c>
      <c r="HF22">
        <v>39.022500000000001</v>
      </c>
      <c r="HG22">
        <v>40.215000000000003</v>
      </c>
      <c r="HH22">
        <v>39.585000000000001</v>
      </c>
      <c r="HI22">
        <v>39.127499999999998</v>
      </c>
      <c r="HJ22">
        <v>38.04</v>
      </c>
      <c r="HK22">
        <v>36.765000000000001</v>
      </c>
      <c r="HL22">
        <v>37.409999999999997</v>
      </c>
      <c r="HM22">
        <v>43.552500000000002</v>
      </c>
      <c r="HN22">
        <v>46.125</v>
      </c>
      <c r="HO22">
        <v>42.104999999999997</v>
      </c>
      <c r="HP22">
        <v>40.552500000000002</v>
      </c>
    </row>
    <row r="23" spans="1:224" ht="13.2" x14ac:dyDescent="0.25">
      <c r="A23" t="s">
        <v>127</v>
      </c>
      <c r="B23" s="247" t="s">
        <v>177</v>
      </c>
      <c r="U23">
        <v>17.809999999999999</v>
      </c>
      <c r="V23">
        <v>23.1</v>
      </c>
      <c r="W23">
        <v>25.013000000000002</v>
      </c>
      <c r="X23">
        <v>24.225000000000001</v>
      </c>
      <c r="Y23">
        <v>23.774999999999999</v>
      </c>
      <c r="Z23">
        <v>21.938000000000002</v>
      </c>
      <c r="AA23">
        <v>21.563000000000002</v>
      </c>
      <c r="AB23">
        <v>26.813000000000002</v>
      </c>
      <c r="AC23">
        <v>36.375</v>
      </c>
      <c r="AD23">
        <v>41.063000000000002</v>
      </c>
      <c r="AE23">
        <v>35.625</v>
      </c>
      <c r="AF23">
        <v>28.313000000000002</v>
      </c>
      <c r="AG23">
        <v>29.063000000000002</v>
      </c>
      <c r="AH23">
        <v>29.813000000000002</v>
      </c>
      <c r="AI23">
        <v>31.688000000000002</v>
      </c>
      <c r="AJ23">
        <v>30.188000000000002</v>
      </c>
      <c r="AK23">
        <v>28.688000000000002</v>
      </c>
      <c r="AL23">
        <v>27.188000000000002</v>
      </c>
      <c r="AM23">
        <v>27.563000000000002</v>
      </c>
      <c r="AN23">
        <v>31.313000000000002</v>
      </c>
      <c r="AO23">
        <v>39.188000000000002</v>
      </c>
      <c r="AP23">
        <v>45.563000000000002</v>
      </c>
      <c r="AQ23">
        <v>41.813000000000002</v>
      </c>
      <c r="AR23">
        <v>29.438000000000002</v>
      </c>
      <c r="AS23">
        <v>30.938000000000002</v>
      </c>
      <c r="AT23">
        <v>32.438000000000002</v>
      </c>
      <c r="AU23">
        <v>32.04</v>
      </c>
      <c r="AV23">
        <v>30.518000000000001</v>
      </c>
      <c r="AW23">
        <v>28.995000000000001</v>
      </c>
      <c r="AX23">
        <v>27.48</v>
      </c>
      <c r="AY23">
        <v>27.848000000000003</v>
      </c>
      <c r="AZ23">
        <v>31.635000000000002</v>
      </c>
      <c r="BA23">
        <v>39.578000000000003</v>
      </c>
      <c r="BB23">
        <v>46.013000000000005</v>
      </c>
      <c r="BC23">
        <v>42.218000000000004</v>
      </c>
      <c r="BD23">
        <v>29.715</v>
      </c>
      <c r="BE23">
        <v>31.223000000000003</v>
      </c>
      <c r="BF23">
        <v>32.729999999999997</v>
      </c>
      <c r="BG23">
        <v>32.31</v>
      </c>
      <c r="BH23">
        <v>30.773000000000003</v>
      </c>
      <c r="BI23">
        <v>29.234999999999999</v>
      </c>
      <c r="BJ23">
        <v>27.698</v>
      </c>
      <c r="BK23">
        <v>28.073</v>
      </c>
      <c r="BL23">
        <v>31.883000000000003</v>
      </c>
      <c r="BM23">
        <v>39.884999999999998</v>
      </c>
      <c r="BN23">
        <v>46.365000000000002</v>
      </c>
      <c r="BO23">
        <v>42.533000000000001</v>
      </c>
      <c r="BP23">
        <v>29.94</v>
      </c>
      <c r="BQ23">
        <v>31.454999999999998</v>
      </c>
      <c r="BR23">
        <v>32.97</v>
      </c>
      <c r="BS23">
        <v>32.527999999999999</v>
      </c>
      <c r="BT23">
        <v>30.983000000000001</v>
      </c>
      <c r="BU23">
        <v>29.43</v>
      </c>
      <c r="BV23">
        <v>27.885000000000002</v>
      </c>
      <c r="BW23">
        <v>28.26</v>
      </c>
      <c r="BX23">
        <v>32.093000000000004</v>
      </c>
      <c r="BY23">
        <v>40.155000000000001</v>
      </c>
      <c r="BZ23">
        <v>46.673000000000002</v>
      </c>
      <c r="CA23">
        <v>42.818000000000005</v>
      </c>
      <c r="CB23">
        <v>30.135000000000002</v>
      </c>
      <c r="CC23">
        <v>31.664999999999999</v>
      </c>
      <c r="CD23">
        <v>33.188000000000002</v>
      </c>
      <c r="CE23">
        <v>32.76</v>
      </c>
      <c r="CF23">
        <v>31.2</v>
      </c>
      <c r="CG23">
        <v>29.633000000000003</v>
      </c>
      <c r="CH23">
        <v>28.073</v>
      </c>
      <c r="CI23">
        <v>28.448</v>
      </c>
      <c r="CJ23">
        <v>32.31</v>
      </c>
      <c r="CK23">
        <v>40.417999999999999</v>
      </c>
      <c r="CL23">
        <v>46.972000000000001</v>
      </c>
      <c r="CM23">
        <v>43.094999999999999</v>
      </c>
      <c r="CN23">
        <v>30.33</v>
      </c>
      <c r="CO23">
        <v>31.86</v>
      </c>
      <c r="CP23">
        <v>33.39</v>
      </c>
      <c r="CQ23">
        <v>32.954999999999998</v>
      </c>
      <c r="CR23">
        <v>31.38</v>
      </c>
      <c r="CS23">
        <v>29.805</v>
      </c>
      <c r="CT23">
        <v>28.238000000000003</v>
      </c>
      <c r="CU23">
        <v>28.613000000000003</v>
      </c>
      <c r="CV23">
        <v>32.49</v>
      </c>
      <c r="CW23">
        <v>40.634999999999998</v>
      </c>
      <c r="CX23">
        <v>47.228000000000002</v>
      </c>
      <c r="CY23">
        <v>43.32</v>
      </c>
      <c r="CZ23">
        <v>30.48</v>
      </c>
      <c r="DA23">
        <v>32.018000000000001</v>
      </c>
      <c r="DB23">
        <v>33.555</v>
      </c>
      <c r="DC23">
        <v>33.097000000000001</v>
      </c>
      <c r="DD23">
        <v>31.515000000000001</v>
      </c>
      <c r="DE23">
        <v>29.94</v>
      </c>
      <c r="DF23">
        <v>28.358000000000001</v>
      </c>
      <c r="DG23">
        <v>28.733000000000001</v>
      </c>
      <c r="DH23">
        <v>32.633000000000003</v>
      </c>
      <c r="DI23">
        <v>40.814999999999998</v>
      </c>
      <c r="DJ23">
        <v>47.43</v>
      </c>
      <c r="DK23">
        <v>43.508000000000003</v>
      </c>
      <c r="DL23">
        <v>30.614999999999998</v>
      </c>
      <c r="DM23">
        <v>32.159999999999997</v>
      </c>
      <c r="DN23">
        <v>33.704999999999998</v>
      </c>
      <c r="DO23">
        <v>33.248000000000005</v>
      </c>
      <c r="DP23">
        <v>31.658000000000001</v>
      </c>
      <c r="DQ23">
        <v>30.068000000000001</v>
      </c>
      <c r="DR23">
        <v>28.484999999999999</v>
      </c>
      <c r="DS23">
        <v>28.86</v>
      </c>
      <c r="DT23">
        <v>32.774999999999999</v>
      </c>
      <c r="DU23">
        <v>40.994999999999997</v>
      </c>
      <c r="DV23">
        <v>47.64</v>
      </c>
      <c r="DW23">
        <v>43.695</v>
      </c>
      <c r="DX23">
        <v>30.75</v>
      </c>
      <c r="DY23">
        <v>32.303000000000004</v>
      </c>
      <c r="DZ23">
        <v>33.847000000000001</v>
      </c>
      <c r="EA23">
        <v>33.405000000000001</v>
      </c>
      <c r="EB23">
        <v>31.808</v>
      </c>
      <c r="EC23">
        <v>30.21</v>
      </c>
      <c r="ED23">
        <v>28.613000000000003</v>
      </c>
      <c r="EE23">
        <v>28.988000000000003</v>
      </c>
      <c r="EF23">
        <v>32.909999999999997</v>
      </c>
      <c r="EG23">
        <v>41.167999999999999</v>
      </c>
      <c r="EH23">
        <v>47.835000000000001</v>
      </c>
      <c r="EI23">
        <v>43.875</v>
      </c>
      <c r="EJ23">
        <v>30.87</v>
      </c>
      <c r="EK23">
        <v>32.423000000000002</v>
      </c>
      <c r="EL23">
        <v>33.975000000000001</v>
      </c>
      <c r="EM23">
        <v>33.51</v>
      </c>
      <c r="EN23">
        <v>31.905000000000001</v>
      </c>
      <c r="EO23">
        <v>30.308</v>
      </c>
      <c r="EP23">
        <v>28.703000000000003</v>
      </c>
      <c r="EQ23">
        <v>29.085000000000001</v>
      </c>
      <c r="ER23">
        <v>33.023000000000003</v>
      </c>
      <c r="ES23">
        <v>41.303000000000004</v>
      </c>
      <c r="ET23">
        <v>47.993000000000002</v>
      </c>
      <c r="EU23">
        <v>44.018000000000001</v>
      </c>
      <c r="EV23">
        <v>30.968</v>
      </c>
      <c r="EW23">
        <v>32.527999999999999</v>
      </c>
      <c r="EX23">
        <v>34.088000000000001</v>
      </c>
      <c r="EY23">
        <v>33.623000000000005</v>
      </c>
      <c r="EZ23">
        <v>32.01</v>
      </c>
      <c r="FA23">
        <v>30.405000000000001</v>
      </c>
      <c r="FB23">
        <v>28.8</v>
      </c>
      <c r="FC23">
        <v>29.175000000000001</v>
      </c>
      <c r="FD23">
        <v>33.128</v>
      </c>
      <c r="FE23">
        <v>41.438000000000002</v>
      </c>
      <c r="FF23">
        <v>48.15</v>
      </c>
      <c r="FG23">
        <v>44.16</v>
      </c>
      <c r="FH23">
        <v>31.073</v>
      </c>
      <c r="FI23">
        <v>32.633000000000003</v>
      </c>
      <c r="FJ23">
        <v>34.200000000000003</v>
      </c>
      <c r="FK23">
        <v>33.743000000000002</v>
      </c>
      <c r="FL23">
        <v>32.130000000000003</v>
      </c>
      <c r="FM23">
        <v>30.51</v>
      </c>
      <c r="FN23">
        <v>28.898</v>
      </c>
      <c r="FO23">
        <v>29.273</v>
      </c>
      <c r="FP23">
        <v>33.233000000000004</v>
      </c>
      <c r="FQ23">
        <v>41.564999999999998</v>
      </c>
      <c r="FR23">
        <v>48.292999999999999</v>
      </c>
      <c r="FS23">
        <v>44.288000000000004</v>
      </c>
      <c r="FT23">
        <v>31.163</v>
      </c>
      <c r="FU23">
        <v>32.722000000000001</v>
      </c>
      <c r="FV23">
        <v>34.29</v>
      </c>
      <c r="FW23">
        <v>33.818000000000005</v>
      </c>
      <c r="FX23">
        <v>32.198</v>
      </c>
      <c r="FY23">
        <v>30.578000000000003</v>
      </c>
      <c r="FZ23">
        <v>28.958000000000002</v>
      </c>
      <c r="GA23">
        <v>29.34</v>
      </c>
      <c r="GB23">
        <v>33.308</v>
      </c>
      <c r="GC23">
        <v>41.655000000000001</v>
      </c>
      <c r="GD23">
        <v>48.398000000000003</v>
      </c>
      <c r="GE23">
        <v>44.384999999999998</v>
      </c>
      <c r="GF23">
        <v>31.23</v>
      </c>
      <c r="GG23">
        <v>32.798000000000002</v>
      </c>
      <c r="GH23">
        <v>34.365000000000002</v>
      </c>
      <c r="GI23">
        <v>33.893000000000001</v>
      </c>
      <c r="GJ23">
        <v>32.265000000000001</v>
      </c>
      <c r="GK23">
        <v>30.638000000000002</v>
      </c>
      <c r="GL23">
        <v>29.018000000000001</v>
      </c>
      <c r="GM23">
        <v>29.4</v>
      </c>
      <c r="GN23">
        <v>33.375</v>
      </c>
      <c r="GO23">
        <v>41.744999999999997</v>
      </c>
      <c r="GP23">
        <v>48.503</v>
      </c>
      <c r="GQ23">
        <v>44.475000000000001</v>
      </c>
      <c r="GR23">
        <v>31.29</v>
      </c>
      <c r="GS23">
        <v>32.865000000000002</v>
      </c>
      <c r="GT23">
        <v>34.433</v>
      </c>
      <c r="GU23">
        <v>33.96</v>
      </c>
      <c r="GV23">
        <v>32.332999999999998</v>
      </c>
      <c r="GW23">
        <v>30.704999999999998</v>
      </c>
      <c r="GX23">
        <v>29.078000000000003</v>
      </c>
      <c r="GY23">
        <v>29.46</v>
      </c>
      <c r="GZ23">
        <v>33.450000000000003</v>
      </c>
      <c r="HA23">
        <v>41.828000000000003</v>
      </c>
      <c r="HB23">
        <v>48.6</v>
      </c>
      <c r="HC23">
        <v>44.573</v>
      </c>
      <c r="HD23">
        <v>31.358000000000001</v>
      </c>
      <c r="HE23">
        <v>32.933</v>
      </c>
      <c r="HF23">
        <v>34.508000000000003</v>
      </c>
      <c r="HG23">
        <v>34.034999999999997</v>
      </c>
      <c r="HH23">
        <v>32.4</v>
      </c>
      <c r="HI23">
        <v>30.773000000000003</v>
      </c>
      <c r="HJ23">
        <v>29.145</v>
      </c>
      <c r="HK23">
        <v>29.528000000000002</v>
      </c>
      <c r="HL23">
        <v>33.518000000000001</v>
      </c>
      <c r="HM23">
        <v>41.917999999999999</v>
      </c>
      <c r="HN23">
        <v>48.704999999999998</v>
      </c>
      <c r="HO23">
        <v>44.67</v>
      </c>
      <c r="HP23">
        <v>31.425000000000001</v>
      </c>
    </row>
    <row r="24" spans="1:224" ht="13.2" x14ac:dyDescent="0.25">
      <c r="A24" t="s">
        <v>130</v>
      </c>
      <c r="B24" s="247" t="s">
        <v>177</v>
      </c>
      <c r="U24">
        <v>20.175000000000001</v>
      </c>
      <c r="V24">
        <v>19.5</v>
      </c>
      <c r="W24">
        <v>23.7</v>
      </c>
      <c r="X24">
        <v>23.363</v>
      </c>
      <c r="Y24">
        <v>23.175000000000001</v>
      </c>
      <c r="Z24">
        <v>21.938000000000002</v>
      </c>
      <c r="AA24">
        <v>21.563000000000002</v>
      </c>
      <c r="AB24">
        <v>26.813000000000002</v>
      </c>
      <c r="AC24">
        <v>35.4375</v>
      </c>
      <c r="AD24">
        <v>41.063000000000002</v>
      </c>
      <c r="AE24">
        <v>35.438000000000002</v>
      </c>
      <c r="AF24">
        <v>28.313000000000002</v>
      </c>
      <c r="AG24">
        <v>27.563000000000002</v>
      </c>
      <c r="AH24">
        <v>29.063000000000002</v>
      </c>
      <c r="AI24">
        <v>29.813000000000002</v>
      </c>
      <c r="AJ24">
        <v>28.688000000000002</v>
      </c>
      <c r="AK24">
        <v>28.125</v>
      </c>
      <c r="AL24">
        <v>27.188000000000002</v>
      </c>
      <c r="AM24">
        <v>27.563000000000002</v>
      </c>
      <c r="AN24">
        <v>31.313000000000002</v>
      </c>
      <c r="AO24">
        <v>39.188000000000002</v>
      </c>
      <c r="AP24">
        <v>45.563000000000002</v>
      </c>
      <c r="AQ24">
        <v>37.875</v>
      </c>
      <c r="AR24">
        <v>29.25</v>
      </c>
      <c r="AS24">
        <v>29.063000000000002</v>
      </c>
      <c r="AT24">
        <v>30</v>
      </c>
      <c r="AU24">
        <v>30.158000000000001</v>
      </c>
      <c r="AV24">
        <v>29.018000000000001</v>
      </c>
      <c r="AW24">
        <v>28.44</v>
      </c>
      <c r="AX24">
        <v>27.488</v>
      </c>
      <c r="AY24">
        <v>27.863000000000003</v>
      </c>
      <c r="AZ24">
        <v>31.643000000000001</v>
      </c>
      <c r="BA24">
        <v>39.593000000000004</v>
      </c>
      <c r="BB24">
        <v>46.027999999999999</v>
      </c>
      <c r="BC24">
        <v>38.25</v>
      </c>
      <c r="BD24">
        <v>29.535</v>
      </c>
      <c r="BE24">
        <v>29.34</v>
      </c>
      <c r="BF24">
        <v>30.278000000000002</v>
      </c>
      <c r="BG24">
        <v>30.42</v>
      </c>
      <c r="BH24">
        <v>29.265000000000001</v>
      </c>
      <c r="BI24">
        <v>28.68</v>
      </c>
      <c r="BJ24">
        <v>27.713000000000001</v>
      </c>
      <c r="BK24">
        <v>28.088000000000001</v>
      </c>
      <c r="BL24">
        <v>31.898000000000003</v>
      </c>
      <c r="BM24">
        <v>39.908000000000001</v>
      </c>
      <c r="BN24">
        <v>46.388000000000005</v>
      </c>
      <c r="BO24">
        <v>38.549999999999997</v>
      </c>
      <c r="BP24">
        <v>29.76</v>
      </c>
      <c r="BQ24">
        <v>29.565000000000001</v>
      </c>
      <c r="BR24">
        <v>30.51</v>
      </c>
      <c r="BS24">
        <v>30.63</v>
      </c>
      <c r="BT24">
        <v>29.468</v>
      </c>
      <c r="BU24">
        <v>28.875</v>
      </c>
      <c r="BV24">
        <v>27.908000000000001</v>
      </c>
      <c r="BW24">
        <v>28.283000000000001</v>
      </c>
      <c r="BX24">
        <v>32.123000000000005</v>
      </c>
      <c r="BY24">
        <v>40.185000000000002</v>
      </c>
      <c r="BZ24">
        <v>46.71</v>
      </c>
      <c r="CA24">
        <v>38.82</v>
      </c>
      <c r="CB24">
        <v>29.97</v>
      </c>
      <c r="CC24">
        <v>29.768000000000001</v>
      </c>
      <c r="CD24">
        <v>30.72</v>
      </c>
      <c r="CE24">
        <v>30.855</v>
      </c>
      <c r="CF24">
        <v>29.678000000000001</v>
      </c>
      <c r="CG24">
        <v>29.085000000000001</v>
      </c>
      <c r="CH24">
        <v>28.103000000000002</v>
      </c>
      <c r="CI24">
        <v>28.478000000000002</v>
      </c>
      <c r="CJ24">
        <v>32.340000000000003</v>
      </c>
      <c r="CK24">
        <v>40.454999999999998</v>
      </c>
      <c r="CL24">
        <v>47.018000000000001</v>
      </c>
      <c r="CM24">
        <v>39.075000000000003</v>
      </c>
      <c r="CN24">
        <v>30.164999999999999</v>
      </c>
      <c r="CO24">
        <v>29.954999999999998</v>
      </c>
      <c r="CP24">
        <v>30.908000000000001</v>
      </c>
      <c r="CQ24">
        <v>31.043000000000003</v>
      </c>
      <c r="CR24">
        <v>29.858000000000001</v>
      </c>
      <c r="CS24">
        <v>29.258000000000003</v>
      </c>
      <c r="CT24">
        <v>28.267000000000003</v>
      </c>
      <c r="CU24">
        <v>28.642000000000003</v>
      </c>
      <c r="CV24">
        <v>32.527999999999999</v>
      </c>
      <c r="CW24">
        <v>40.688000000000002</v>
      </c>
      <c r="CX24">
        <v>47.28</v>
      </c>
      <c r="CY24">
        <v>39.284999999999997</v>
      </c>
      <c r="CZ24">
        <v>30.323</v>
      </c>
      <c r="DA24">
        <v>30.113000000000003</v>
      </c>
      <c r="DB24">
        <v>31.065000000000001</v>
      </c>
      <c r="DC24">
        <v>31.184999999999999</v>
      </c>
      <c r="DD24">
        <v>29.993000000000002</v>
      </c>
      <c r="DE24">
        <v>29.393000000000001</v>
      </c>
      <c r="DF24">
        <v>28.395</v>
      </c>
      <c r="DG24">
        <v>28.77</v>
      </c>
      <c r="DH24">
        <v>32.67</v>
      </c>
      <c r="DI24">
        <v>40.868000000000002</v>
      </c>
      <c r="DJ24">
        <v>47.49</v>
      </c>
      <c r="DK24">
        <v>39.457999999999998</v>
      </c>
      <c r="DL24">
        <v>30.458000000000002</v>
      </c>
      <c r="DM24">
        <v>30.248000000000001</v>
      </c>
      <c r="DN24">
        <v>31.208000000000002</v>
      </c>
      <c r="DO24">
        <v>31.328000000000003</v>
      </c>
      <c r="DP24">
        <v>30.128</v>
      </c>
      <c r="DQ24">
        <v>29.52</v>
      </c>
      <c r="DR24">
        <v>28.523</v>
      </c>
      <c r="DS24">
        <v>28.905000000000001</v>
      </c>
      <c r="DT24">
        <v>32.82</v>
      </c>
      <c r="DU24">
        <v>41.055</v>
      </c>
      <c r="DV24">
        <v>47.708000000000006</v>
      </c>
      <c r="DW24">
        <v>39.638000000000005</v>
      </c>
      <c r="DX24">
        <v>30.593</v>
      </c>
      <c r="DY24">
        <v>30.383000000000003</v>
      </c>
      <c r="DZ24">
        <v>31.35</v>
      </c>
      <c r="EA24">
        <v>31.478000000000002</v>
      </c>
      <c r="EB24">
        <v>30.278000000000002</v>
      </c>
      <c r="EC24">
        <v>29.663</v>
      </c>
      <c r="ED24">
        <v>28.658000000000001</v>
      </c>
      <c r="EE24">
        <v>29.033000000000001</v>
      </c>
      <c r="EF24">
        <v>32.963000000000001</v>
      </c>
      <c r="EG24">
        <v>41.234999999999999</v>
      </c>
      <c r="EH24">
        <v>47.91</v>
      </c>
      <c r="EI24">
        <v>39.803000000000004</v>
      </c>
      <c r="EJ24">
        <v>30.72</v>
      </c>
      <c r="EK24">
        <v>30.503</v>
      </c>
      <c r="EL24">
        <v>31.47</v>
      </c>
      <c r="EM24">
        <v>31.59</v>
      </c>
      <c r="EN24">
        <v>30.375</v>
      </c>
      <c r="EO24">
        <v>29.76</v>
      </c>
      <c r="EP24">
        <v>28.754999999999999</v>
      </c>
      <c r="EQ24">
        <v>29.13</v>
      </c>
      <c r="ER24">
        <v>33.075000000000003</v>
      </c>
      <c r="ES24">
        <v>41.37</v>
      </c>
      <c r="ET24">
        <v>48.068000000000005</v>
      </c>
      <c r="EU24">
        <v>39.938000000000002</v>
      </c>
      <c r="EV24">
        <v>30.824999999999999</v>
      </c>
      <c r="EW24">
        <v>30.608000000000001</v>
      </c>
      <c r="EX24">
        <v>31.574999999999999</v>
      </c>
      <c r="EY24">
        <v>31.695</v>
      </c>
      <c r="EZ24">
        <v>30.48</v>
      </c>
      <c r="FA24">
        <v>29.864999999999998</v>
      </c>
      <c r="FB24">
        <v>28.853000000000002</v>
      </c>
      <c r="FC24">
        <v>29.228000000000002</v>
      </c>
      <c r="FD24">
        <v>33.188000000000002</v>
      </c>
      <c r="FE24">
        <v>41.505000000000003</v>
      </c>
      <c r="FF24">
        <v>48.233000000000004</v>
      </c>
      <c r="FG24">
        <v>40.064999999999998</v>
      </c>
      <c r="FH24">
        <v>30.923000000000002</v>
      </c>
      <c r="FI24">
        <v>30.704999999999998</v>
      </c>
      <c r="FJ24">
        <v>31.68</v>
      </c>
      <c r="FK24">
        <v>31.815000000000001</v>
      </c>
      <c r="FL24">
        <v>30.593</v>
      </c>
      <c r="FM24">
        <v>29.97</v>
      </c>
      <c r="FN24">
        <v>28.95</v>
      </c>
      <c r="FO24">
        <v>29.333000000000002</v>
      </c>
      <c r="FP24">
        <v>33.292999999999999</v>
      </c>
      <c r="FQ24">
        <v>41.64</v>
      </c>
      <c r="FR24">
        <v>48.383000000000003</v>
      </c>
      <c r="FS24">
        <v>40.193000000000005</v>
      </c>
      <c r="FT24">
        <v>31.02</v>
      </c>
      <c r="FU24">
        <v>30.795000000000002</v>
      </c>
      <c r="FV24">
        <v>31.77</v>
      </c>
      <c r="FW24">
        <v>31.883000000000003</v>
      </c>
      <c r="FX24">
        <v>30.66</v>
      </c>
      <c r="FY24">
        <v>30.038</v>
      </c>
      <c r="FZ24">
        <v>29.018000000000001</v>
      </c>
      <c r="GA24">
        <v>29.393000000000001</v>
      </c>
      <c r="GB24">
        <v>33.368000000000002</v>
      </c>
      <c r="GC24">
        <v>41.73</v>
      </c>
      <c r="GD24">
        <v>48.488</v>
      </c>
      <c r="GE24">
        <v>40.283000000000001</v>
      </c>
      <c r="GF24">
        <v>31.088000000000001</v>
      </c>
      <c r="GG24">
        <v>30.863000000000003</v>
      </c>
      <c r="GH24">
        <v>31.838000000000001</v>
      </c>
      <c r="GI24">
        <v>31.95</v>
      </c>
      <c r="GJ24">
        <v>30.728000000000002</v>
      </c>
      <c r="GK24">
        <v>30.105</v>
      </c>
      <c r="GL24">
        <v>29.078000000000003</v>
      </c>
      <c r="GM24">
        <v>29.46</v>
      </c>
      <c r="GN24">
        <v>33.443000000000005</v>
      </c>
      <c r="GO24">
        <v>41.828000000000003</v>
      </c>
      <c r="GP24">
        <v>48.593000000000004</v>
      </c>
      <c r="GQ24">
        <v>40.365000000000002</v>
      </c>
      <c r="GR24">
        <v>31.155000000000001</v>
      </c>
      <c r="GS24">
        <v>30.93</v>
      </c>
      <c r="GT24">
        <v>31.905000000000001</v>
      </c>
      <c r="GU24">
        <v>32.024999999999999</v>
      </c>
      <c r="GV24">
        <v>30.795000000000002</v>
      </c>
      <c r="GW24">
        <v>30.164999999999999</v>
      </c>
      <c r="GX24">
        <v>29.145</v>
      </c>
      <c r="GY24">
        <v>29.52</v>
      </c>
      <c r="GZ24">
        <v>33.518000000000001</v>
      </c>
      <c r="HA24">
        <v>41.917999999999999</v>
      </c>
      <c r="HB24">
        <v>48.704999999999998</v>
      </c>
      <c r="HC24">
        <v>40.454999999999998</v>
      </c>
      <c r="HD24">
        <v>31.223000000000003</v>
      </c>
      <c r="HE24">
        <v>30.998000000000001</v>
      </c>
      <c r="HF24">
        <v>31.98</v>
      </c>
      <c r="HG24">
        <v>32.093000000000004</v>
      </c>
      <c r="HH24">
        <v>30.863000000000003</v>
      </c>
      <c r="HI24">
        <v>30.233000000000001</v>
      </c>
      <c r="HJ24">
        <v>29.204999999999998</v>
      </c>
      <c r="HK24">
        <v>29.588000000000001</v>
      </c>
      <c r="HL24">
        <v>33.593000000000004</v>
      </c>
      <c r="HM24">
        <v>42.008000000000003</v>
      </c>
      <c r="HN24">
        <v>48.81</v>
      </c>
      <c r="HO24">
        <v>40.545000000000002</v>
      </c>
      <c r="HP24">
        <v>31.29</v>
      </c>
    </row>
    <row r="25" spans="1:224" ht="13.2" x14ac:dyDescent="0.25">
      <c r="A25" t="s">
        <v>128</v>
      </c>
      <c r="B25" s="247" t="s">
        <v>177</v>
      </c>
      <c r="U25">
        <v>16.875</v>
      </c>
      <c r="V25">
        <v>21.6</v>
      </c>
      <c r="W25">
        <v>23.7</v>
      </c>
      <c r="X25">
        <v>23.363</v>
      </c>
      <c r="Y25">
        <v>23.175000000000001</v>
      </c>
      <c r="Z25">
        <v>21.938000000000002</v>
      </c>
      <c r="AA25">
        <v>25.125</v>
      </c>
      <c r="AB25">
        <v>30</v>
      </c>
      <c r="AC25">
        <v>35.4375</v>
      </c>
      <c r="AD25">
        <v>41.813000000000002</v>
      </c>
      <c r="AE25">
        <v>35.438000000000002</v>
      </c>
      <c r="AF25">
        <v>28.313000000000002</v>
      </c>
      <c r="AG25">
        <v>27.563000000000002</v>
      </c>
      <c r="AH25">
        <v>29.063000000000002</v>
      </c>
      <c r="AI25">
        <v>29.813000000000002</v>
      </c>
      <c r="AJ25">
        <v>28.688000000000002</v>
      </c>
      <c r="AK25">
        <v>28.125</v>
      </c>
      <c r="AL25">
        <v>28.875</v>
      </c>
      <c r="AM25">
        <v>29.438000000000002</v>
      </c>
      <c r="AN25">
        <v>33.938000000000002</v>
      </c>
      <c r="AO25">
        <v>43.313000000000002</v>
      </c>
      <c r="AP25">
        <v>47.625</v>
      </c>
      <c r="AQ25">
        <v>37.875</v>
      </c>
      <c r="AR25">
        <v>29.25</v>
      </c>
      <c r="AS25">
        <v>29.063000000000002</v>
      </c>
      <c r="AT25">
        <v>30</v>
      </c>
      <c r="AU25">
        <v>30.15</v>
      </c>
      <c r="AV25">
        <v>29.003</v>
      </c>
      <c r="AW25">
        <v>28.433</v>
      </c>
      <c r="AX25">
        <v>29.183</v>
      </c>
      <c r="AY25">
        <v>29.745000000000001</v>
      </c>
      <c r="AZ25">
        <v>34.283000000000001</v>
      </c>
      <c r="BA25">
        <v>43.748000000000005</v>
      </c>
      <c r="BB25">
        <v>48.09</v>
      </c>
      <c r="BC25">
        <v>38.243000000000002</v>
      </c>
      <c r="BD25">
        <v>29.528000000000002</v>
      </c>
      <c r="BE25">
        <v>29.333000000000002</v>
      </c>
      <c r="BF25">
        <v>30.27</v>
      </c>
      <c r="BG25">
        <v>30.398</v>
      </c>
      <c r="BH25">
        <v>29.243000000000002</v>
      </c>
      <c r="BI25">
        <v>28.664999999999999</v>
      </c>
      <c r="BJ25">
        <v>29.414999999999999</v>
      </c>
      <c r="BK25">
        <v>29.984999999999999</v>
      </c>
      <c r="BL25">
        <v>34.553000000000004</v>
      </c>
      <c r="BM25">
        <v>44.085000000000001</v>
      </c>
      <c r="BN25">
        <v>48.465000000000003</v>
      </c>
      <c r="BO25">
        <v>38.527999999999999</v>
      </c>
      <c r="BP25">
        <v>29.745000000000001</v>
      </c>
      <c r="BQ25">
        <v>29.55</v>
      </c>
      <c r="BR25">
        <v>30.495000000000001</v>
      </c>
      <c r="BS25">
        <v>30.6</v>
      </c>
      <c r="BT25">
        <v>29.438000000000002</v>
      </c>
      <c r="BU25">
        <v>28.853000000000002</v>
      </c>
      <c r="BV25">
        <v>29.618000000000002</v>
      </c>
      <c r="BW25">
        <v>30.18</v>
      </c>
      <c r="BX25">
        <v>34.784999999999997</v>
      </c>
      <c r="BY25">
        <v>44.384999999999998</v>
      </c>
      <c r="BZ25">
        <v>48.788000000000004</v>
      </c>
      <c r="CA25">
        <v>38.79</v>
      </c>
      <c r="CB25">
        <v>29.948</v>
      </c>
      <c r="CC25">
        <v>29.745000000000001</v>
      </c>
      <c r="CD25">
        <v>30.698</v>
      </c>
      <c r="CE25">
        <v>30.824999999999999</v>
      </c>
      <c r="CF25">
        <v>29.648</v>
      </c>
      <c r="CG25">
        <v>29.055</v>
      </c>
      <c r="CH25">
        <v>29.82</v>
      </c>
      <c r="CI25">
        <v>30.383000000000003</v>
      </c>
      <c r="CJ25">
        <v>35.018000000000001</v>
      </c>
      <c r="CK25">
        <v>44.67</v>
      </c>
      <c r="CL25">
        <v>49.103000000000002</v>
      </c>
      <c r="CM25">
        <v>39.038000000000004</v>
      </c>
      <c r="CN25">
        <v>30.135000000000002</v>
      </c>
      <c r="CO25">
        <v>29.925000000000001</v>
      </c>
      <c r="CP25">
        <v>30.885000000000002</v>
      </c>
      <c r="CQ25">
        <v>31.004999999999999</v>
      </c>
      <c r="CR25">
        <v>29.82</v>
      </c>
      <c r="CS25">
        <v>29.22</v>
      </c>
      <c r="CT25">
        <v>29.984999999999999</v>
      </c>
      <c r="CU25">
        <v>30.555</v>
      </c>
      <c r="CV25">
        <v>35.213000000000001</v>
      </c>
      <c r="CW25">
        <v>44.917999999999999</v>
      </c>
      <c r="CX25">
        <v>49.365000000000002</v>
      </c>
      <c r="CY25">
        <v>39.24</v>
      </c>
      <c r="CZ25">
        <v>30.285</v>
      </c>
      <c r="DA25">
        <v>30.083000000000002</v>
      </c>
      <c r="DB25">
        <v>31.035</v>
      </c>
      <c r="DC25">
        <v>31.14</v>
      </c>
      <c r="DD25">
        <v>29.954999999999998</v>
      </c>
      <c r="DE25">
        <v>29.348000000000003</v>
      </c>
      <c r="DF25">
        <v>30.12</v>
      </c>
      <c r="DG25">
        <v>30.69</v>
      </c>
      <c r="DH25">
        <v>35.363</v>
      </c>
      <c r="DI25">
        <v>45.113</v>
      </c>
      <c r="DJ25">
        <v>49.583000000000006</v>
      </c>
      <c r="DK25">
        <v>39.413000000000004</v>
      </c>
      <c r="DL25">
        <v>30.42</v>
      </c>
      <c r="DM25">
        <v>30.21</v>
      </c>
      <c r="DN25">
        <v>31.17</v>
      </c>
      <c r="DO25">
        <v>31.274999999999999</v>
      </c>
      <c r="DP25">
        <v>30.083000000000002</v>
      </c>
      <c r="DQ25">
        <v>29.483000000000001</v>
      </c>
      <c r="DR25">
        <v>30.248000000000001</v>
      </c>
      <c r="DS25">
        <v>30.824999999999999</v>
      </c>
      <c r="DT25">
        <v>35.520000000000003</v>
      </c>
      <c r="DU25">
        <v>45.308</v>
      </c>
      <c r="DV25">
        <v>49.792999999999999</v>
      </c>
      <c r="DW25">
        <v>39.585000000000001</v>
      </c>
      <c r="DX25">
        <v>30.555</v>
      </c>
      <c r="DY25">
        <v>30.344999999999999</v>
      </c>
      <c r="DZ25">
        <v>31.305</v>
      </c>
      <c r="EA25">
        <v>31.425000000000001</v>
      </c>
      <c r="EB25">
        <v>30.225000000000001</v>
      </c>
      <c r="EC25">
        <v>29.618000000000002</v>
      </c>
      <c r="ED25">
        <v>30.39</v>
      </c>
      <c r="EE25">
        <v>30.96</v>
      </c>
      <c r="EF25">
        <v>35.67</v>
      </c>
      <c r="EG25">
        <v>45.503</v>
      </c>
      <c r="EH25">
        <v>50.003</v>
      </c>
      <c r="EI25">
        <v>39.743000000000002</v>
      </c>
      <c r="EJ25">
        <v>30.675000000000001</v>
      </c>
      <c r="EK25">
        <v>30.458000000000002</v>
      </c>
      <c r="EL25">
        <v>31.425000000000001</v>
      </c>
      <c r="EM25">
        <v>31.53</v>
      </c>
      <c r="EN25">
        <v>30.323</v>
      </c>
      <c r="EO25">
        <v>29.708000000000002</v>
      </c>
      <c r="EP25">
        <v>30.488000000000003</v>
      </c>
      <c r="EQ25">
        <v>31.065000000000001</v>
      </c>
      <c r="ER25">
        <v>35.79</v>
      </c>
      <c r="ES25">
        <v>45.645000000000003</v>
      </c>
      <c r="ET25">
        <v>50.167999999999999</v>
      </c>
      <c r="EU25">
        <v>39.869999999999997</v>
      </c>
      <c r="EV25">
        <v>30.773000000000003</v>
      </c>
      <c r="EW25">
        <v>30.563000000000002</v>
      </c>
      <c r="EX25">
        <v>31.53</v>
      </c>
      <c r="EY25">
        <v>31.635000000000002</v>
      </c>
      <c r="EZ25">
        <v>30.42</v>
      </c>
      <c r="FA25">
        <v>29.805</v>
      </c>
      <c r="FB25">
        <v>30.585000000000001</v>
      </c>
      <c r="FC25">
        <v>31.163</v>
      </c>
      <c r="FD25">
        <v>35.902999999999999</v>
      </c>
      <c r="FE25">
        <v>45.795000000000002</v>
      </c>
      <c r="FF25">
        <v>50.325000000000003</v>
      </c>
      <c r="FG25">
        <v>39.998000000000005</v>
      </c>
      <c r="FH25">
        <v>30.87</v>
      </c>
      <c r="FI25">
        <v>30.66</v>
      </c>
      <c r="FJ25">
        <v>31.628</v>
      </c>
      <c r="FK25">
        <v>31.748000000000001</v>
      </c>
      <c r="FL25">
        <v>30.533000000000001</v>
      </c>
      <c r="FM25">
        <v>29.91</v>
      </c>
      <c r="FN25">
        <v>30.69</v>
      </c>
      <c r="FO25">
        <v>31.268000000000001</v>
      </c>
      <c r="FP25">
        <v>36.023000000000003</v>
      </c>
      <c r="FQ25">
        <v>45.938000000000002</v>
      </c>
      <c r="FR25">
        <v>50.483000000000004</v>
      </c>
      <c r="FS25">
        <v>40.118000000000002</v>
      </c>
      <c r="FT25">
        <v>30.96</v>
      </c>
      <c r="FU25">
        <v>30.743000000000002</v>
      </c>
      <c r="FV25">
        <v>31.71</v>
      </c>
      <c r="FW25">
        <v>31.815000000000001</v>
      </c>
      <c r="FX25">
        <v>30.593</v>
      </c>
      <c r="FY25">
        <v>29.978000000000002</v>
      </c>
      <c r="FZ25">
        <v>30.758000000000003</v>
      </c>
      <c r="GA25">
        <v>31.335000000000001</v>
      </c>
      <c r="GB25">
        <v>36.097000000000001</v>
      </c>
      <c r="GC25">
        <v>46.034999999999997</v>
      </c>
      <c r="GD25">
        <v>50.588000000000001</v>
      </c>
      <c r="GE25">
        <v>40.207999999999998</v>
      </c>
      <c r="GF25">
        <v>31.028000000000002</v>
      </c>
      <c r="GG25">
        <v>30.81</v>
      </c>
      <c r="GH25">
        <v>31.778000000000002</v>
      </c>
      <c r="GI25">
        <v>31.883000000000003</v>
      </c>
      <c r="GJ25">
        <v>30.66</v>
      </c>
      <c r="GK25">
        <v>30.038</v>
      </c>
      <c r="GL25">
        <v>30.818000000000001</v>
      </c>
      <c r="GM25">
        <v>31.403000000000002</v>
      </c>
      <c r="GN25">
        <v>36.173000000000002</v>
      </c>
      <c r="GO25">
        <v>46.133000000000003</v>
      </c>
      <c r="GP25">
        <v>50.693000000000005</v>
      </c>
      <c r="GQ25">
        <v>40.29</v>
      </c>
      <c r="GR25">
        <v>31.094999999999999</v>
      </c>
      <c r="GS25">
        <v>30.878</v>
      </c>
      <c r="GT25">
        <v>31.844999999999999</v>
      </c>
      <c r="GU25">
        <v>31.95</v>
      </c>
      <c r="GV25">
        <v>30.728000000000002</v>
      </c>
      <c r="GW25">
        <v>30.105</v>
      </c>
      <c r="GX25">
        <v>30.885000000000002</v>
      </c>
      <c r="GY25">
        <v>31.463000000000001</v>
      </c>
      <c r="GZ25">
        <v>36.255000000000003</v>
      </c>
      <c r="HA25">
        <v>46.238</v>
      </c>
      <c r="HB25">
        <v>50.805</v>
      </c>
      <c r="HC25">
        <v>40.373000000000005</v>
      </c>
      <c r="HD25">
        <v>31.163</v>
      </c>
      <c r="HE25">
        <v>30.938000000000002</v>
      </c>
      <c r="HF25">
        <v>31.92</v>
      </c>
      <c r="HG25">
        <v>32.018000000000001</v>
      </c>
      <c r="HH25">
        <v>30.795000000000002</v>
      </c>
      <c r="HI25">
        <v>30.164999999999999</v>
      </c>
      <c r="HJ25">
        <v>30.953000000000003</v>
      </c>
      <c r="HK25">
        <v>31.53</v>
      </c>
      <c r="HL25">
        <v>36.33</v>
      </c>
      <c r="HM25">
        <v>46.335000000000001</v>
      </c>
      <c r="HN25">
        <v>50.91</v>
      </c>
      <c r="HO25">
        <v>40.463000000000001</v>
      </c>
      <c r="HP25">
        <v>31.23</v>
      </c>
    </row>
    <row r="26" spans="1:224" ht="13.2" x14ac:dyDescent="0.25">
      <c r="A26" t="s">
        <v>124</v>
      </c>
      <c r="B26" s="247" t="s">
        <v>177</v>
      </c>
      <c r="U26">
        <v>15.93</v>
      </c>
      <c r="V26">
        <v>19.88</v>
      </c>
      <c r="W26">
        <v>22.125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40.688000000000002</v>
      </c>
      <c r="AD26">
        <v>45</v>
      </c>
      <c r="AE26">
        <v>35.625</v>
      </c>
      <c r="AF26">
        <v>27.188000000000002</v>
      </c>
      <c r="AG26">
        <v>25.688000000000002</v>
      </c>
      <c r="AH26">
        <v>26.625</v>
      </c>
      <c r="AI26">
        <v>26.625</v>
      </c>
      <c r="AJ26">
        <v>26.625</v>
      </c>
      <c r="AK26">
        <v>26.625</v>
      </c>
      <c r="AL26">
        <v>25.5</v>
      </c>
      <c r="AM26">
        <v>26.25</v>
      </c>
      <c r="AN26">
        <v>31.125</v>
      </c>
      <c r="AO26">
        <v>40.125</v>
      </c>
      <c r="AP26">
        <v>47.625</v>
      </c>
      <c r="AQ26">
        <v>37.5</v>
      </c>
      <c r="AR26">
        <v>27.75</v>
      </c>
      <c r="AS26">
        <v>27</v>
      </c>
      <c r="AT26">
        <v>26.625</v>
      </c>
      <c r="AU26">
        <v>27.158000000000001</v>
      </c>
      <c r="AV26">
        <v>27.158000000000001</v>
      </c>
      <c r="AW26">
        <v>27.158000000000001</v>
      </c>
      <c r="AX26">
        <v>26.114999999999998</v>
      </c>
      <c r="AY26">
        <v>26.805</v>
      </c>
      <c r="AZ26">
        <v>31.328000000000003</v>
      </c>
      <c r="BA26">
        <v>39.667999999999999</v>
      </c>
      <c r="BB26">
        <v>46.62</v>
      </c>
      <c r="BC26">
        <v>37.238</v>
      </c>
      <c r="BD26">
        <v>28.2</v>
      </c>
      <c r="BE26">
        <v>27.503</v>
      </c>
      <c r="BF26">
        <v>27.158000000000001</v>
      </c>
      <c r="BG26">
        <v>27.353000000000002</v>
      </c>
      <c r="BH26">
        <v>27.353000000000002</v>
      </c>
      <c r="BI26">
        <v>27.353000000000002</v>
      </c>
      <c r="BJ26">
        <v>26.303000000000001</v>
      </c>
      <c r="BK26">
        <v>27</v>
      </c>
      <c r="BL26">
        <v>31.553000000000001</v>
      </c>
      <c r="BM26">
        <v>39.953000000000003</v>
      </c>
      <c r="BN26">
        <v>46.958000000000006</v>
      </c>
      <c r="BO26">
        <v>37.508000000000003</v>
      </c>
      <c r="BP26">
        <v>28.403000000000002</v>
      </c>
      <c r="BQ26">
        <v>27.704999999999998</v>
      </c>
      <c r="BR26">
        <v>27.353000000000002</v>
      </c>
      <c r="BS26">
        <v>27.548000000000002</v>
      </c>
      <c r="BT26">
        <v>27.548000000000002</v>
      </c>
      <c r="BU26">
        <v>27.548000000000002</v>
      </c>
      <c r="BV26">
        <v>26.49</v>
      </c>
      <c r="BW26">
        <v>27.195</v>
      </c>
      <c r="BX26">
        <v>31.785</v>
      </c>
      <c r="BY26">
        <v>40.244999999999997</v>
      </c>
      <c r="BZ26">
        <v>47.295000000000002</v>
      </c>
      <c r="CA26">
        <v>37.777999999999999</v>
      </c>
      <c r="CB26">
        <v>28.613000000000003</v>
      </c>
      <c r="CC26">
        <v>27.908000000000001</v>
      </c>
      <c r="CD26">
        <v>27.555</v>
      </c>
      <c r="CE26">
        <v>27.75</v>
      </c>
      <c r="CF26">
        <v>27.75</v>
      </c>
      <c r="CG26">
        <v>27.75</v>
      </c>
      <c r="CH26">
        <v>26.684999999999999</v>
      </c>
      <c r="CI26">
        <v>27.39</v>
      </c>
      <c r="CJ26">
        <v>32.01</v>
      </c>
      <c r="CK26">
        <v>40.53</v>
      </c>
      <c r="CL26">
        <v>47.633000000000003</v>
      </c>
      <c r="CM26">
        <v>38.048000000000002</v>
      </c>
      <c r="CN26">
        <v>28.815000000000001</v>
      </c>
      <c r="CO26">
        <v>28.103000000000002</v>
      </c>
      <c r="CP26">
        <v>27.75</v>
      </c>
      <c r="CQ26">
        <v>27.945</v>
      </c>
      <c r="CR26">
        <v>27.945</v>
      </c>
      <c r="CS26">
        <v>27.945</v>
      </c>
      <c r="CT26">
        <v>26.873000000000001</v>
      </c>
      <c r="CU26">
        <v>27.585000000000001</v>
      </c>
      <c r="CV26">
        <v>32.234999999999999</v>
      </c>
      <c r="CW26">
        <v>40.823</v>
      </c>
      <c r="CX26">
        <v>47.97</v>
      </c>
      <c r="CY26">
        <v>38.318000000000005</v>
      </c>
      <c r="CZ26">
        <v>29.018000000000001</v>
      </c>
      <c r="DA26">
        <v>28.305</v>
      </c>
      <c r="DB26">
        <v>27.945</v>
      </c>
      <c r="DC26">
        <v>28.14</v>
      </c>
      <c r="DD26">
        <v>28.14</v>
      </c>
      <c r="DE26">
        <v>28.14</v>
      </c>
      <c r="DF26">
        <v>27.06</v>
      </c>
      <c r="DG26">
        <v>27.78</v>
      </c>
      <c r="DH26">
        <v>32.46</v>
      </c>
      <c r="DI26">
        <v>41.108000000000004</v>
      </c>
      <c r="DJ26">
        <v>48.308</v>
      </c>
      <c r="DK26">
        <v>38.588000000000001</v>
      </c>
      <c r="DL26">
        <v>29.22</v>
      </c>
      <c r="DM26">
        <v>28.5</v>
      </c>
      <c r="DN26">
        <v>28.14</v>
      </c>
      <c r="DO26">
        <v>28.335000000000001</v>
      </c>
      <c r="DP26">
        <v>28.335000000000001</v>
      </c>
      <c r="DQ26">
        <v>28.335000000000001</v>
      </c>
      <c r="DR26">
        <v>27.248000000000001</v>
      </c>
      <c r="DS26">
        <v>27.975000000000001</v>
      </c>
      <c r="DT26">
        <v>32.693000000000005</v>
      </c>
      <c r="DU26">
        <v>41.393000000000001</v>
      </c>
      <c r="DV26">
        <v>48.645000000000003</v>
      </c>
      <c r="DW26">
        <v>38.858000000000004</v>
      </c>
      <c r="DX26">
        <v>29.43</v>
      </c>
      <c r="DY26">
        <v>28.703000000000003</v>
      </c>
      <c r="DZ26">
        <v>28.343</v>
      </c>
      <c r="EA26">
        <v>28.538</v>
      </c>
      <c r="EB26">
        <v>28.538</v>
      </c>
      <c r="EC26">
        <v>28.538</v>
      </c>
      <c r="ED26">
        <v>27.443000000000001</v>
      </c>
      <c r="EE26">
        <v>28.17</v>
      </c>
      <c r="EF26">
        <v>32.917999999999999</v>
      </c>
      <c r="EG26">
        <v>41.685000000000002</v>
      </c>
      <c r="EH26">
        <v>48.99</v>
      </c>
      <c r="EI26">
        <v>39.128</v>
      </c>
      <c r="EJ26">
        <v>29.633000000000003</v>
      </c>
      <c r="EK26">
        <v>28.905000000000001</v>
      </c>
      <c r="EL26">
        <v>28.538</v>
      </c>
      <c r="EM26">
        <v>28.733000000000001</v>
      </c>
      <c r="EN26">
        <v>28.732500000000002</v>
      </c>
      <c r="EO26">
        <v>28.733000000000001</v>
      </c>
      <c r="EP26">
        <v>27.63</v>
      </c>
      <c r="EQ26">
        <v>28.364999999999998</v>
      </c>
      <c r="ER26">
        <v>33.143000000000001</v>
      </c>
      <c r="ES26">
        <v>41.97</v>
      </c>
      <c r="ET26">
        <v>49.328000000000003</v>
      </c>
      <c r="EU26">
        <v>39.398000000000003</v>
      </c>
      <c r="EV26">
        <v>29.835000000000001</v>
      </c>
      <c r="EW26">
        <v>29.1</v>
      </c>
      <c r="EX26">
        <v>28.733000000000001</v>
      </c>
      <c r="EY26">
        <v>28.928000000000001</v>
      </c>
      <c r="EZ26">
        <v>28.927499999999998</v>
      </c>
      <c r="FA26">
        <v>28.927499999999998</v>
      </c>
      <c r="FB26">
        <v>27.818000000000001</v>
      </c>
      <c r="FC26">
        <v>28.56</v>
      </c>
      <c r="FD26">
        <v>33.375</v>
      </c>
      <c r="FE26">
        <v>42.255000000000003</v>
      </c>
      <c r="FF26">
        <v>49.664999999999999</v>
      </c>
      <c r="FG26">
        <v>39.667999999999999</v>
      </c>
      <c r="FH26">
        <v>30.038</v>
      </c>
      <c r="FI26">
        <v>29.303000000000001</v>
      </c>
      <c r="FJ26">
        <v>28.928000000000001</v>
      </c>
      <c r="FK26">
        <v>29.13</v>
      </c>
      <c r="FL26">
        <v>29.13</v>
      </c>
      <c r="FM26">
        <v>29.13</v>
      </c>
      <c r="FN26">
        <v>28.004999999999999</v>
      </c>
      <c r="FO26">
        <v>28.754999999999999</v>
      </c>
      <c r="FP26">
        <v>33.6</v>
      </c>
      <c r="FQ26">
        <v>42.548000000000002</v>
      </c>
      <c r="FR26">
        <v>50.003</v>
      </c>
      <c r="FS26">
        <v>39.938000000000002</v>
      </c>
      <c r="FT26">
        <v>30.248000000000001</v>
      </c>
      <c r="FU26">
        <v>29.498000000000001</v>
      </c>
      <c r="FV26">
        <v>29.13</v>
      </c>
      <c r="FW26">
        <v>29.324999999999999</v>
      </c>
      <c r="FX26">
        <v>29.324999999999999</v>
      </c>
      <c r="FY26">
        <v>29.324999999999999</v>
      </c>
      <c r="FZ26">
        <v>28.2</v>
      </c>
      <c r="GA26">
        <v>28.95</v>
      </c>
      <c r="GB26">
        <v>33.825000000000003</v>
      </c>
      <c r="GC26">
        <v>42.833000000000006</v>
      </c>
      <c r="GD26">
        <v>50.34</v>
      </c>
      <c r="GE26">
        <v>40.207999999999998</v>
      </c>
      <c r="GF26">
        <v>30.45</v>
      </c>
      <c r="GG26">
        <v>29.7</v>
      </c>
      <c r="GH26">
        <v>29.324999999999999</v>
      </c>
      <c r="GI26">
        <v>29.52</v>
      </c>
      <c r="GJ26">
        <v>29.52</v>
      </c>
      <c r="GK26">
        <v>29.52</v>
      </c>
      <c r="GL26">
        <v>28.388000000000002</v>
      </c>
      <c r="GM26">
        <v>29.145</v>
      </c>
      <c r="GN26">
        <v>34.058</v>
      </c>
      <c r="GO26">
        <v>43.125</v>
      </c>
      <c r="GP26">
        <v>50.678000000000004</v>
      </c>
      <c r="GQ26">
        <v>40.478000000000002</v>
      </c>
      <c r="GR26">
        <v>30.653000000000002</v>
      </c>
      <c r="GS26">
        <v>29.903000000000002</v>
      </c>
      <c r="GT26">
        <v>29.52</v>
      </c>
      <c r="GU26">
        <v>29.715</v>
      </c>
      <c r="GV26">
        <v>29.715</v>
      </c>
      <c r="GW26">
        <v>29.715</v>
      </c>
      <c r="GX26">
        <v>28.574999999999999</v>
      </c>
      <c r="GY26">
        <v>29.34</v>
      </c>
      <c r="GZ26">
        <v>34.283000000000001</v>
      </c>
      <c r="HA26">
        <v>43.41</v>
      </c>
      <c r="HB26">
        <v>51.015000000000001</v>
      </c>
      <c r="HC26">
        <v>40.748000000000005</v>
      </c>
      <c r="HD26">
        <v>30.863000000000003</v>
      </c>
      <c r="HE26">
        <v>30.0975</v>
      </c>
      <c r="HF26">
        <v>29.715</v>
      </c>
      <c r="HG26">
        <v>29.918000000000003</v>
      </c>
      <c r="HH26">
        <v>29.918000000000003</v>
      </c>
      <c r="HI26">
        <v>29.918000000000003</v>
      </c>
      <c r="HJ26">
        <v>28.77</v>
      </c>
      <c r="HK26">
        <v>29.535</v>
      </c>
      <c r="HL26">
        <v>34.508000000000003</v>
      </c>
      <c r="HM26">
        <v>43.695</v>
      </c>
      <c r="HN26">
        <v>51.353000000000002</v>
      </c>
      <c r="HO26">
        <v>41.018000000000001</v>
      </c>
      <c r="HP26">
        <v>31.065000000000001</v>
      </c>
    </row>
    <row r="27" spans="1:224" ht="13.2" x14ac:dyDescent="0.25">
      <c r="A27" t="s">
        <v>176</v>
      </c>
      <c r="B27" s="247" t="s">
        <v>177</v>
      </c>
      <c r="U27">
        <v>15.93</v>
      </c>
      <c r="V27">
        <v>19.88</v>
      </c>
      <c r="W27">
        <v>22.125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40.688000000000002</v>
      </c>
      <c r="AD27">
        <v>45</v>
      </c>
      <c r="AE27">
        <v>35.625</v>
      </c>
      <c r="AF27">
        <v>27.188000000000002</v>
      </c>
      <c r="AG27">
        <v>25.688000000000002</v>
      </c>
      <c r="AH27">
        <v>26.625</v>
      </c>
      <c r="AI27">
        <v>26.625</v>
      </c>
      <c r="AJ27">
        <v>26.625</v>
      </c>
      <c r="AK27">
        <v>26.625</v>
      </c>
      <c r="AL27">
        <v>25.5</v>
      </c>
      <c r="AM27">
        <v>26.25</v>
      </c>
      <c r="AN27">
        <v>31.125</v>
      </c>
      <c r="AO27">
        <v>40.125</v>
      </c>
      <c r="AP27">
        <v>47.625</v>
      </c>
      <c r="AQ27">
        <v>37.5</v>
      </c>
      <c r="AR27">
        <v>27.75</v>
      </c>
      <c r="AS27">
        <v>27</v>
      </c>
      <c r="AT27">
        <v>26.625</v>
      </c>
      <c r="AU27">
        <v>27.158000000000001</v>
      </c>
      <c r="AV27">
        <v>27.158000000000001</v>
      </c>
      <c r="AW27">
        <v>27.158000000000001</v>
      </c>
      <c r="AX27">
        <v>26.114999999999998</v>
      </c>
      <c r="AY27">
        <v>26.805</v>
      </c>
      <c r="AZ27">
        <v>31.328000000000003</v>
      </c>
      <c r="BA27">
        <v>39.667999999999999</v>
      </c>
      <c r="BB27">
        <v>46.62</v>
      </c>
      <c r="BC27">
        <v>37.238</v>
      </c>
      <c r="BD27">
        <v>28.2</v>
      </c>
      <c r="BE27">
        <v>27.503</v>
      </c>
      <c r="BF27">
        <v>27.158000000000001</v>
      </c>
      <c r="BG27">
        <v>27.353000000000002</v>
      </c>
      <c r="BH27">
        <v>27.353000000000002</v>
      </c>
      <c r="BI27">
        <v>27.353000000000002</v>
      </c>
      <c r="BJ27">
        <v>26.303000000000001</v>
      </c>
      <c r="BK27">
        <v>27</v>
      </c>
      <c r="BL27">
        <v>31.553000000000001</v>
      </c>
      <c r="BM27">
        <v>39.953000000000003</v>
      </c>
      <c r="BN27">
        <v>46.958000000000006</v>
      </c>
      <c r="BO27">
        <v>37.508000000000003</v>
      </c>
      <c r="BP27">
        <v>28.403000000000002</v>
      </c>
      <c r="BQ27">
        <v>27.704999999999998</v>
      </c>
      <c r="BR27">
        <v>27.353000000000002</v>
      </c>
      <c r="BS27">
        <v>27.548000000000002</v>
      </c>
      <c r="BT27">
        <v>27.548000000000002</v>
      </c>
      <c r="BU27">
        <v>27.548000000000002</v>
      </c>
      <c r="BV27">
        <v>26.49</v>
      </c>
      <c r="BW27">
        <v>27.195</v>
      </c>
      <c r="BX27">
        <v>31.785</v>
      </c>
      <c r="BY27">
        <v>40.244999999999997</v>
      </c>
      <c r="BZ27">
        <v>47.295000000000002</v>
      </c>
      <c r="CA27">
        <v>37.777999999999999</v>
      </c>
      <c r="CB27">
        <v>28.613000000000003</v>
      </c>
      <c r="CC27">
        <v>27.908000000000001</v>
      </c>
      <c r="CD27">
        <v>27.555</v>
      </c>
      <c r="CE27">
        <v>27.75</v>
      </c>
      <c r="CF27">
        <v>27.75</v>
      </c>
      <c r="CG27">
        <v>27.75</v>
      </c>
      <c r="CH27">
        <v>26.684999999999999</v>
      </c>
      <c r="CI27">
        <v>27.39</v>
      </c>
      <c r="CJ27">
        <v>32.01</v>
      </c>
      <c r="CK27">
        <v>40.53</v>
      </c>
      <c r="CL27">
        <v>47.633000000000003</v>
      </c>
      <c r="CM27">
        <v>38.048000000000002</v>
      </c>
      <c r="CN27">
        <v>28.815000000000001</v>
      </c>
      <c r="CO27">
        <v>28.103000000000002</v>
      </c>
      <c r="CP27">
        <v>27.75</v>
      </c>
      <c r="CQ27">
        <v>27.945</v>
      </c>
      <c r="CR27">
        <v>27.945</v>
      </c>
      <c r="CS27">
        <v>27.945</v>
      </c>
      <c r="CT27">
        <v>26.873000000000001</v>
      </c>
      <c r="CU27">
        <v>27.585000000000001</v>
      </c>
      <c r="CV27">
        <v>32.234999999999999</v>
      </c>
      <c r="CW27">
        <v>40.823</v>
      </c>
      <c r="CX27">
        <v>47.97</v>
      </c>
      <c r="CY27">
        <v>38.318000000000005</v>
      </c>
      <c r="CZ27">
        <v>29.018000000000001</v>
      </c>
      <c r="DA27">
        <v>28.305</v>
      </c>
      <c r="DB27">
        <v>27.945</v>
      </c>
      <c r="DC27">
        <v>28.14</v>
      </c>
      <c r="DD27">
        <v>28.14</v>
      </c>
      <c r="DE27">
        <v>28.14</v>
      </c>
      <c r="DF27">
        <v>27.06</v>
      </c>
      <c r="DG27">
        <v>27.78</v>
      </c>
      <c r="DH27">
        <v>32.46</v>
      </c>
      <c r="DI27">
        <v>41.108000000000004</v>
      </c>
      <c r="DJ27">
        <v>48.308</v>
      </c>
      <c r="DK27">
        <v>38.588000000000001</v>
      </c>
      <c r="DL27">
        <v>29.22</v>
      </c>
      <c r="DM27">
        <v>28.5</v>
      </c>
      <c r="DN27">
        <v>28.14</v>
      </c>
      <c r="DO27">
        <v>28.335000000000001</v>
      </c>
      <c r="DP27">
        <v>28.335000000000001</v>
      </c>
      <c r="DQ27">
        <v>28.335000000000001</v>
      </c>
      <c r="DR27">
        <v>27.248000000000001</v>
      </c>
      <c r="DS27">
        <v>27.975000000000001</v>
      </c>
      <c r="DT27">
        <v>32.693000000000005</v>
      </c>
      <c r="DU27">
        <v>41.393000000000001</v>
      </c>
      <c r="DV27">
        <v>48.645000000000003</v>
      </c>
      <c r="DW27">
        <v>38.858000000000004</v>
      </c>
      <c r="DX27">
        <v>29.43</v>
      </c>
      <c r="DY27">
        <v>28.703000000000003</v>
      </c>
      <c r="DZ27">
        <v>28.343</v>
      </c>
      <c r="EA27">
        <v>28.538</v>
      </c>
      <c r="EB27">
        <v>28.538</v>
      </c>
      <c r="EC27">
        <v>28.538</v>
      </c>
      <c r="ED27">
        <v>27.443000000000001</v>
      </c>
      <c r="EE27">
        <v>28.17</v>
      </c>
      <c r="EF27">
        <v>32.917999999999999</v>
      </c>
      <c r="EG27">
        <v>41.685000000000002</v>
      </c>
      <c r="EH27">
        <v>48.99</v>
      </c>
      <c r="EI27">
        <v>39.128</v>
      </c>
      <c r="EJ27">
        <v>29.633000000000003</v>
      </c>
      <c r="EK27">
        <v>28.905000000000001</v>
      </c>
      <c r="EL27">
        <v>28.538</v>
      </c>
      <c r="EM27">
        <v>28.733000000000001</v>
      </c>
      <c r="EN27">
        <v>28.732500000000002</v>
      </c>
      <c r="EO27">
        <v>28.733000000000001</v>
      </c>
      <c r="EP27">
        <v>27.63</v>
      </c>
      <c r="EQ27">
        <v>28.364999999999998</v>
      </c>
      <c r="ER27">
        <v>33.143000000000001</v>
      </c>
      <c r="ES27">
        <v>41.97</v>
      </c>
      <c r="ET27">
        <v>49.328000000000003</v>
      </c>
      <c r="EU27">
        <v>39.398000000000003</v>
      </c>
      <c r="EV27">
        <v>29.835000000000001</v>
      </c>
      <c r="EW27">
        <v>29.1</v>
      </c>
      <c r="EX27">
        <v>28.733000000000001</v>
      </c>
      <c r="EY27">
        <v>28.928000000000001</v>
      </c>
      <c r="EZ27">
        <v>28.927499999999998</v>
      </c>
      <c r="FA27">
        <v>28.927499999999998</v>
      </c>
      <c r="FB27">
        <v>27.818000000000001</v>
      </c>
      <c r="FC27">
        <v>28.56</v>
      </c>
      <c r="FD27">
        <v>33.375</v>
      </c>
      <c r="FE27">
        <v>42.255000000000003</v>
      </c>
      <c r="FF27">
        <v>49.664999999999999</v>
      </c>
      <c r="FG27">
        <v>39.667999999999999</v>
      </c>
      <c r="FH27">
        <v>30.038</v>
      </c>
      <c r="FI27">
        <v>29.303000000000001</v>
      </c>
      <c r="FJ27">
        <v>28.928000000000001</v>
      </c>
      <c r="FK27">
        <v>29.13</v>
      </c>
      <c r="FL27">
        <v>29.13</v>
      </c>
      <c r="FM27">
        <v>29.13</v>
      </c>
      <c r="FN27">
        <v>28.004999999999999</v>
      </c>
      <c r="FO27">
        <v>28.754999999999999</v>
      </c>
      <c r="FP27">
        <v>33.6</v>
      </c>
      <c r="FQ27">
        <v>42.548000000000002</v>
      </c>
      <c r="FR27">
        <v>50.003</v>
      </c>
      <c r="FS27">
        <v>39.938000000000002</v>
      </c>
      <c r="FT27">
        <v>30.248000000000001</v>
      </c>
      <c r="FU27">
        <v>29.498000000000001</v>
      </c>
      <c r="FV27">
        <v>29.13</v>
      </c>
      <c r="FW27">
        <v>29.324999999999999</v>
      </c>
      <c r="FX27">
        <v>29.324999999999999</v>
      </c>
      <c r="FY27">
        <v>29.324999999999999</v>
      </c>
      <c r="FZ27">
        <v>28.2</v>
      </c>
      <c r="GA27">
        <v>28.95</v>
      </c>
      <c r="GB27">
        <v>33.825000000000003</v>
      </c>
      <c r="GC27">
        <v>42.833000000000006</v>
      </c>
      <c r="GD27">
        <v>50.34</v>
      </c>
      <c r="GE27">
        <v>40.207999999999998</v>
      </c>
      <c r="GF27">
        <v>30.45</v>
      </c>
      <c r="GG27">
        <v>29.7</v>
      </c>
      <c r="GH27">
        <v>29.324999999999999</v>
      </c>
      <c r="GI27">
        <v>29.52</v>
      </c>
      <c r="GJ27">
        <v>29.52</v>
      </c>
      <c r="GK27">
        <v>29.52</v>
      </c>
      <c r="GL27">
        <v>28.388000000000002</v>
      </c>
      <c r="GM27">
        <v>29.145</v>
      </c>
      <c r="GN27">
        <v>34.058</v>
      </c>
      <c r="GO27">
        <v>43.125</v>
      </c>
      <c r="GP27">
        <v>50.678000000000004</v>
      </c>
      <c r="GQ27">
        <v>40.478000000000002</v>
      </c>
      <c r="GR27">
        <v>30.653000000000002</v>
      </c>
      <c r="GS27">
        <v>29.903000000000002</v>
      </c>
      <c r="GT27">
        <v>29.52</v>
      </c>
      <c r="GU27">
        <v>29.715</v>
      </c>
      <c r="GV27">
        <v>29.715</v>
      </c>
      <c r="GW27">
        <v>29.715</v>
      </c>
      <c r="GX27">
        <v>28.574999999999999</v>
      </c>
      <c r="GY27">
        <v>29.34</v>
      </c>
      <c r="GZ27">
        <v>34.283000000000001</v>
      </c>
      <c r="HA27">
        <v>43.41</v>
      </c>
      <c r="HB27">
        <v>51.015000000000001</v>
      </c>
      <c r="HC27">
        <v>40.748000000000005</v>
      </c>
      <c r="HD27">
        <v>30.863000000000003</v>
      </c>
      <c r="HE27">
        <v>30.0975</v>
      </c>
      <c r="HF27">
        <v>29.715</v>
      </c>
      <c r="HG27">
        <v>29.918000000000003</v>
      </c>
      <c r="HH27">
        <v>29.918000000000003</v>
      </c>
      <c r="HI27">
        <v>29.918000000000003</v>
      </c>
      <c r="HJ27">
        <v>28.77</v>
      </c>
      <c r="HK27">
        <v>29.535</v>
      </c>
      <c r="HL27">
        <v>34.508000000000003</v>
      </c>
      <c r="HM27">
        <v>43.695</v>
      </c>
      <c r="HN27">
        <v>51.353000000000002</v>
      </c>
      <c r="HO27">
        <v>41.018000000000001</v>
      </c>
      <c r="HP27">
        <v>31.065000000000001</v>
      </c>
    </row>
    <row r="28" spans="1:224" ht="13.2" x14ac:dyDescent="0.25">
      <c r="B28" s="247"/>
    </row>
    <row r="29" spans="1:224" ht="13.2" x14ac:dyDescent="0.25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3.2" x14ac:dyDescent="0.25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3.2" x14ac:dyDescent="0.25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3.2" x14ac:dyDescent="0.25">
      <c r="B32" s="247"/>
    </row>
    <row r="33" spans="2:242" ht="13.2" x14ac:dyDescent="0.25">
      <c r="B33" s="247"/>
    </row>
    <row r="34" spans="2:242" ht="13.2" x14ac:dyDescent="0.25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11.814999999999998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22.576999999999998</v>
      </c>
      <c r="AD34">
        <f t="shared" si="0"/>
        <v>41.468000000000004</v>
      </c>
      <c r="AE34">
        <f t="shared" si="0"/>
        <v>17.950000000000003</v>
      </c>
      <c r="AF34">
        <f t="shared" si="0"/>
        <v>14.420000000000002</v>
      </c>
      <c r="AG34">
        <f t="shared" si="0"/>
        <v>2.6449999999999996</v>
      </c>
      <c r="AH34">
        <f t="shared" si="0"/>
        <v>3.0309999999999988</v>
      </c>
      <c r="AI34">
        <f t="shared" si="0"/>
        <v>2.6140000000000008</v>
      </c>
      <c r="AJ34">
        <f t="shared" si="0"/>
        <v>4.07</v>
      </c>
      <c r="AK34">
        <f t="shared" si="0"/>
        <v>1.8399999999999999</v>
      </c>
      <c r="AL34">
        <f t="shared" si="0"/>
        <v>2.3840000000000003</v>
      </c>
      <c r="AM34">
        <f t="shared" si="0"/>
        <v>2.8639999999999972</v>
      </c>
      <c r="AN34">
        <f t="shared" si="0"/>
        <v>13.625</v>
      </c>
      <c r="AO34">
        <f t="shared" si="0"/>
        <v>11.436</v>
      </c>
      <c r="AP34">
        <f t="shared" si="0"/>
        <v>24.909999999999997</v>
      </c>
      <c r="AQ34">
        <f t="shared" si="0"/>
        <v>7.1659999999999968</v>
      </c>
      <c r="AR34">
        <f t="shared" si="0"/>
        <v>9.8959999999999972</v>
      </c>
      <c r="AS34">
        <f t="shared" si="0"/>
        <v>4.0500000000000007</v>
      </c>
      <c r="AT34">
        <f t="shared" si="0"/>
        <v>2.6780000000000008</v>
      </c>
      <c r="AU34">
        <f t="shared" si="0"/>
        <v>-0.23600000000000065</v>
      </c>
      <c r="AV34">
        <f t="shared" si="0"/>
        <v>1.5029999999999966</v>
      </c>
      <c r="AW34">
        <f t="shared" si="0"/>
        <v>-0.16400000000000148</v>
      </c>
      <c r="AX34">
        <f t="shared" si="0"/>
        <v>0.5779999999999994</v>
      </c>
      <c r="AY34">
        <f t="shared" si="0"/>
        <v>1.4409999999999989</v>
      </c>
      <c r="AZ34">
        <f t="shared" si="0"/>
        <v>8.875</v>
      </c>
      <c r="BA34">
        <f t="shared" si="0"/>
        <v>7.8689999999999998</v>
      </c>
      <c r="BB34">
        <f t="shared" si="0"/>
        <v>18.265000000000001</v>
      </c>
      <c r="BC34">
        <f t="shared" si="0"/>
        <v>4.730000000000004</v>
      </c>
      <c r="BD34">
        <f t="shared" si="0"/>
        <v>7.6050000000000004</v>
      </c>
      <c r="BE34">
        <f t="shared" si="0"/>
        <v>2.671999999999997</v>
      </c>
      <c r="BF34">
        <f t="shared" si="0"/>
        <v>1.9579999999999984</v>
      </c>
      <c r="BG34">
        <f t="shared" si="0"/>
        <v>-4.9999999999990052E-3</v>
      </c>
      <c r="BH34">
        <f t="shared" si="0"/>
        <v>1.5629999999999988</v>
      </c>
      <c r="BI34">
        <f t="shared" si="0"/>
        <v>0.12999999999999901</v>
      </c>
      <c r="BJ34">
        <f t="shared" si="0"/>
        <v>0.75599999999999667</v>
      </c>
      <c r="BK34">
        <f t="shared" si="0"/>
        <v>1.5139999999999958</v>
      </c>
      <c r="BL34">
        <f t="shared" si="0"/>
        <v>8.5009999999999977</v>
      </c>
      <c r="BM34">
        <f t="shared" si="0"/>
        <v>8.4450000000000003</v>
      </c>
      <c r="BN34">
        <f t="shared" si="0"/>
        <v>17.038999999999998</v>
      </c>
      <c r="BO34">
        <f t="shared" si="0"/>
        <v>5.0509999999999984</v>
      </c>
      <c r="BP34">
        <f t="shared" si="0"/>
        <v>7.0850000000000044</v>
      </c>
      <c r="BQ34">
        <f t="shared" si="0"/>
        <v>2.5700000000000003</v>
      </c>
      <c r="BR34">
        <f t="shared" si="0"/>
        <v>1.9400000000000013</v>
      </c>
      <c r="BS34">
        <f t="shared" si="0"/>
        <v>0.18299999999999983</v>
      </c>
      <c r="BT34">
        <f t="shared" si="0"/>
        <v>1.7160000000000011</v>
      </c>
      <c r="BU34">
        <f t="shared" si="0"/>
        <v>0.39199999999999591</v>
      </c>
      <c r="BV34">
        <f t="shared" si="0"/>
        <v>1.0729999999999968</v>
      </c>
      <c r="BW34">
        <f t="shared" si="0"/>
        <v>1.4209999999999994</v>
      </c>
      <c r="BX34">
        <f t="shared" si="0"/>
        <v>8.1479999999999961</v>
      </c>
      <c r="BY34">
        <f t="shared" si="0"/>
        <v>8.7529999999999966</v>
      </c>
      <c r="BZ34">
        <f t="shared" si="0"/>
        <v>16.461000000000002</v>
      </c>
      <c r="CA34">
        <f t="shared" si="0"/>
        <v>5.3100000000000023</v>
      </c>
      <c r="CB34">
        <f t="shared" si="0"/>
        <v>6.6159999999999997</v>
      </c>
      <c r="CC34">
        <f t="shared" si="0"/>
        <v>2.5159999999999982</v>
      </c>
      <c r="CD34">
        <f t="shared" si="0"/>
        <v>2.0799999999999983</v>
      </c>
      <c r="CE34">
        <f t="shared" ref="CE34:EP34" si="1">CE31-CE15</f>
        <v>0.40300000000000225</v>
      </c>
      <c r="CF34">
        <f t="shared" si="1"/>
        <v>1.9179999999999993</v>
      </c>
      <c r="CG34">
        <f t="shared" si="1"/>
        <v>0.70200000000000173</v>
      </c>
      <c r="CH34">
        <f t="shared" si="1"/>
        <v>1.2979999999999983</v>
      </c>
      <c r="CI34">
        <f t="shared" si="1"/>
        <v>1.634999999999998</v>
      </c>
      <c r="CJ34">
        <f t="shared" si="1"/>
        <v>7.8709999999999987</v>
      </c>
      <c r="CK34">
        <f t="shared" si="1"/>
        <v>8.8099999999999952</v>
      </c>
      <c r="CL34">
        <f t="shared" si="1"/>
        <v>15.704999999999995</v>
      </c>
      <c r="CM34">
        <f t="shared" si="1"/>
        <v>5.7020000000000017</v>
      </c>
      <c r="CN34">
        <f t="shared" si="1"/>
        <v>5.8570000000000029</v>
      </c>
      <c r="CO34">
        <f t="shared" si="1"/>
        <v>2.5309999999999988</v>
      </c>
      <c r="CP34">
        <f t="shared" si="1"/>
        <v>2.125</v>
      </c>
      <c r="CQ34">
        <f t="shared" si="1"/>
        <v>0.55600000000000094</v>
      </c>
      <c r="CR34">
        <f t="shared" si="1"/>
        <v>2.0459999999999994</v>
      </c>
      <c r="CS34">
        <f t="shared" si="1"/>
        <v>1.0539999999999985</v>
      </c>
      <c r="CT34">
        <f t="shared" si="1"/>
        <v>1.3320000000000007</v>
      </c>
      <c r="CU34">
        <f t="shared" si="1"/>
        <v>1.7849999999999966</v>
      </c>
      <c r="CV34">
        <f t="shared" si="1"/>
        <v>8.2389999999999972</v>
      </c>
      <c r="CW34">
        <f t="shared" si="1"/>
        <v>8.3339999999999996</v>
      </c>
      <c r="CX34">
        <f t="shared" si="1"/>
        <v>16.103000000000002</v>
      </c>
      <c r="CY34">
        <f t="shared" si="1"/>
        <v>5.4609999999999985</v>
      </c>
      <c r="CZ34">
        <f t="shared" si="1"/>
        <v>5.6440000000000019</v>
      </c>
      <c r="DA34">
        <f t="shared" si="1"/>
        <v>2.7379999999999995</v>
      </c>
      <c r="DB34">
        <f t="shared" si="1"/>
        <v>2.0350000000000001</v>
      </c>
      <c r="DC34">
        <f t="shared" si="1"/>
        <v>0.71099999999999852</v>
      </c>
      <c r="DD34">
        <f t="shared" si="1"/>
        <v>2.1949999999999967</v>
      </c>
      <c r="DE34">
        <f t="shared" si="1"/>
        <v>1.2579999999999991</v>
      </c>
      <c r="DF34">
        <f t="shared" si="1"/>
        <v>1.4860000000000007</v>
      </c>
      <c r="DG34">
        <f t="shared" si="1"/>
        <v>2.1000000000000014</v>
      </c>
      <c r="DH34">
        <f t="shared" si="1"/>
        <v>7.48</v>
      </c>
      <c r="DI34">
        <f t="shared" si="1"/>
        <v>8.3419999999999952</v>
      </c>
      <c r="DJ34">
        <f t="shared" si="1"/>
        <v>15.658000000000001</v>
      </c>
      <c r="DK34">
        <f t="shared" si="1"/>
        <v>5.5289999999999999</v>
      </c>
      <c r="DL34">
        <f t="shared" si="1"/>
        <v>5.4340000000000011</v>
      </c>
      <c r="DM34">
        <f t="shared" si="1"/>
        <v>2.7289999999999992</v>
      </c>
      <c r="DN34">
        <f t="shared" si="1"/>
        <v>2.0739999999999981</v>
      </c>
      <c r="DO34">
        <f t="shared" si="1"/>
        <v>0.8559999999999981</v>
      </c>
      <c r="DP34">
        <f t="shared" si="1"/>
        <v>2.3069999999999986</v>
      </c>
      <c r="DQ34">
        <f t="shared" si="1"/>
        <v>1.3260000000000005</v>
      </c>
      <c r="DR34">
        <f t="shared" si="1"/>
        <v>1.6340000000000003</v>
      </c>
      <c r="DS34">
        <f t="shared" si="1"/>
        <v>2.2200000000000024</v>
      </c>
      <c r="DT34">
        <f t="shared" si="1"/>
        <v>7.3049999999999997</v>
      </c>
      <c r="DU34">
        <f t="shared" si="1"/>
        <v>8.3480000000000025</v>
      </c>
      <c r="DV34">
        <f t="shared" si="1"/>
        <v>15.248000000000001</v>
      </c>
      <c r="DW34">
        <f t="shared" si="1"/>
        <v>5.59</v>
      </c>
      <c r="DX34">
        <f t="shared" si="1"/>
        <v>5.5989999999999966</v>
      </c>
      <c r="DY34">
        <f t="shared" si="1"/>
        <v>2.5680000000000014</v>
      </c>
      <c r="DZ34">
        <f t="shared" si="1"/>
        <v>2.1080000000000005</v>
      </c>
      <c r="EA34">
        <f t="shared" si="1"/>
        <v>0.92399999999999949</v>
      </c>
      <c r="EB34">
        <f t="shared" si="1"/>
        <v>2.3739999999999988</v>
      </c>
      <c r="EC34">
        <f t="shared" si="1"/>
        <v>1.4589999999999961</v>
      </c>
      <c r="ED34">
        <f t="shared" si="1"/>
        <v>1.7109999999999985</v>
      </c>
      <c r="EE34">
        <f t="shared" si="1"/>
        <v>2.282</v>
      </c>
      <c r="EF34">
        <f t="shared" si="1"/>
        <v>7.1840000000000011</v>
      </c>
      <c r="EG34">
        <f t="shared" si="1"/>
        <v>9.041999999999998</v>
      </c>
      <c r="EH34">
        <f t="shared" si="1"/>
        <v>14.040999999999997</v>
      </c>
      <c r="EI34">
        <f t="shared" si="1"/>
        <v>5.676999999999996</v>
      </c>
      <c r="EJ34">
        <f t="shared" si="1"/>
        <v>5.4429999999999978</v>
      </c>
      <c r="EK34">
        <f t="shared" si="1"/>
        <v>2.5440000000000005</v>
      </c>
      <c r="EL34">
        <f t="shared" si="1"/>
        <v>2.1179999999999986</v>
      </c>
      <c r="EM34">
        <f t="shared" si="1"/>
        <v>0.93499999999999872</v>
      </c>
      <c r="EN34">
        <f t="shared" si="1"/>
        <v>2.4929999999999986</v>
      </c>
      <c r="EO34">
        <f t="shared" si="1"/>
        <v>1.5669999999999966</v>
      </c>
      <c r="EP34">
        <f t="shared" si="1"/>
        <v>1.8879999999999981</v>
      </c>
      <c r="EQ34">
        <f t="shared" ref="EQ34:HB34" si="2">EQ31-EQ15</f>
        <v>2.1980000000000004</v>
      </c>
      <c r="ER34">
        <f t="shared" si="2"/>
        <v>7.0739999999999945</v>
      </c>
      <c r="ES34">
        <f t="shared" si="2"/>
        <v>9.1320000000000014</v>
      </c>
      <c r="ET34">
        <f t="shared" si="2"/>
        <v>13.822999999999997</v>
      </c>
      <c r="EU34">
        <f t="shared" si="2"/>
        <v>6.2219999999999978</v>
      </c>
      <c r="EV34">
        <f t="shared" si="2"/>
        <v>4.9720000000000013</v>
      </c>
      <c r="EW34">
        <f t="shared" si="2"/>
        <v>2.5509999999999984</v>
      </c>
      <c r="EX34">
        <f t="shared" si="2"/>
        <v>2.2139999999999986</v>
      </c>
      <c r="EY34">
        <f t="shared" si="2"/>
        <v>1.0509999999999984</v>
      </c>
      <c r="EZ34">
        <f t="shared" si="2"/>
        <v>2.5630000000000024</v>
      </c>
      <c r="FA34">
        <f t="shared" si="2"/>
        <v>1.8399999999999963</v>
      </c>
      <c r="FB34">
        <f t="shared" si="2"/>
        <v>1.9379999999999988</v>
      </c>
      <c r="FC34">
        <f t="shared" si="2"/>
        <v>2.3379999999999974</v>
      </c>
      <c r="FD34">
        <f t="shared" si="2"/>
        <v>7.5150000000000006</v>
      </c>
      <c r="FE34">
        <f t="shared" si="2"/>
        <v>8.3840000000000003</v>
      </c>
      <c r="FF34">
        <f t="shared" si="2"/>
        <v>13.420999999999999</v>
      </c>
      <c r="FG34">
        <f t="shared" si="2"/>
        <v>6.1729999999999983</v>
      </c>
      <c r="FH34">
        <f t="shared" si="2"/>
        <v>4.8919999999999959</v>
      </c>
      <c r="FI34">
        <f t="shared" si="2"/>
        <v>2.6009999999999991</v>
      </c>
      <c r="FJ34">
        <f t="shared" si="2"/>
        <v>2.2929999999999993</v>
      </c>
      <c r="FK34">
        <f t="shared" si="2"/>
        <v>1.171999999999997</v>
      </c>
      <c r="FL34">
        <f t="shared" si="2"/>
        <v>2.6069999999999993</v>
      </c>
      <c r="FM34">
        <f t="shared" si="2"/>
        <v>1.9429999999999978</v>
      </c>
      <c r="FN34">
        <f t="shared" si="2"/>
        <v>2.0209999999999972</v>
      </c>
      <c r="FO34">
        <f t="shared" si="2"/>
        <v>2.4279999999999973</v>
      </c>
      <c r="FP34">
        <f t="shared" si="2"/>
        <v>7.4770000000000003</v>
      </c>
      <c r="FQ34">
        <f t="shared" si="2"/>
        <v>8.325999999999997</v>
      </c>
      <c r="FR34">
        <f t="shared" si="2"/>
        <v>14.222000000000001</v>
      </c>
      <c r="FS34">
        <f t="shared" si="2"/>
        <v>5.6829999999999998</v>
      </c>
      <c r="FT34">
        <f t="shared" si="2"/>
        <v>4.8510000000000026</v>
      </c>
      <c r="FU34">
        <f t="shared" si="2"/>
        <v>2.7959999999999994</v>
      </c>
      <c r="FV34">
        <f t="shared" si="2"/>
        <v>2.2270000000000003</v>
      </c>
      <c r="FW34">
        <f t="shared" si="2"/>
        <v>1.2669999999999995</v>
      </c>
      <c r="FX34">
        <f t="shared" si="2"/>
        <v>2.8009999999999984</v>
      </c>
      <c r="FY34">
        <f t="shared" si="2"/>
        <v>2.0429999999999993</v>
      </c>
      <c r="FZ34">
        <f t="shared" si="2"/>
        <v>2.2160000000000011</v>
      </c>
      <c r="GA34">
        <f t="shared" si="2"/>
        <v>2.6859999999999999</v>
      </c>
      <c r="GB34">
        <f t="shared" si="2"/>
        <v>6.8940000000000019</v>
      </c>
      <c r="GC34">
        <f t="shared" si="2"/>
        <v>8.2659999999999982</v>
      </c>
      <c r="GD34">
        <f t="shared" si="2"/>
        <v>14.001999999999995</v>
      </c>
      <c r="GE34">
        <f t="shared" si="2"/>
        <v>5.6630000000000003</v>
      </c>
      <c r="GF34">
        <f t="shared" si="2"/>
        <v>5.1389999999999958</v>
      </c>
      <c r="GG34">
        <f t="shared" si="2"/>
        <v>3.0139999999999958</v>
      </c>
      <c r="GH34">
        <f t="shared" si="2"/>
        <v>2.2749999999999986</v>
      </c>
      <c r="GI34">
        <f t="shared" si="2"/>
        <v>-28.896000000000001</v>
      </c>
      <c r="GJ34">
        <f t="shared" si="2"/>
        <v>-28.956000000000003</v>
      </c>
      <c r="GK34">
        <f t="shared" si="2"/>
        <v>-28.726000000000003</v>
      </c>
      <c r="GL34">
        <f t="shared" si="2"/>
        <v>-28.847000000000001</v>
      </c>
      <c r="GM34">
        <f t="shared" si="2"/>
        <v>-28.611000000000001</v>
      </c>
      <c r="GN34">
        <f t="shared" si="2"/>
        <v>-28.094999999999999</v>
      </c>
      <c r="GO34">
        <f t="shared" si="2"/>
        <v>-27.222000000000001</v>
      </c>
      <c r="GP34">
        <f t="shared" si="2"/>
        <v>-28.702000000000002</v>
      </c>
      <c r="GQ34">
        <f t="shared" si="2"/>
        <v>-29.014000000000003</v>
      </c>
      <c r="GR34">
        <f t="shared" si="2"/>
        <v>-29.706000000000003</v>
      </c>
      <c r="GS34">
        <f t="shared" si="2"/>
        <v>-28.49</v>
      </c>
      <c r="GT34">
        <f t="shared" si="2"/>
        <v>-28.824999999999999</v>
      </c>
      <c r="GU34">
        <f t="shared" si="2"/>
        <v>-29.171000000000003</v>
      </c>
      <c r="GV34">
        <f t="shared" si="2"/>
        <v>-29.22</v>
      </c>
      <c r="GW34">
        <f t="shared" si="2"/>
        <v>-29.029</v>
      </c>
      <c r="GX34">
        <f t="shared" si="2"/>
        <v>-29.156000000000002</v>
      </c>
      <c r="GY34">
        <f t="shared" si="2"/>
        <v>-28.89</v>
      </c>
      <c r="GZ34">
        <f t="shared" si="2"/>
        <v>-28.389000000000003</v>
      </c>
      <c r="HA34">
        <f t="shared" si="2"/>
        <v>-27.486000000000001</v>
      </c>
      <c r="HB34">
        <f t="shared" si="2"/>
        <v>-28.967000000000002</v>
      </c>
      <c r="HC34">
        <f t="shared" ref="HC34:IH34" si="3">HC31-HC15</f>
        <v>-29.284000000000002</v>
      </c>
      <c r="HD34">
        <f t="shared" si="3"/>
        <v>-30.044</v>
      </c>
      <c r="HE34">
        <f t="shared" si="3"/>
        <v>-28.598000000000003</v>
      </c>
      <c r="HF34">
        <f t="shared" si="3"/>
        <v>-29.111000000000001</v>
      </c>
      <c r="HG34">
        <f t="shared" si="3"/>
        <v>-29.45</v>
      </c>
      <c r="HH34">
        <f t="shared" si="3"/>
        <v>-29.473000000000003</v>
      </c>
      <c r="HI34">
        <f t="shared" si="3"/>
        <v>-29.246000000000002</v>
      </c>
      <c r="HJ34">
        <f t="shared" si="3"/>
        <v>-29.384</v>
      </c>
      <c r="HK34">
        <f t="shared" si="3"/>
        <v>-29.144000000000002</v>
      </c>
      <c r="HL34">
        <f t="shared" si="3"/>
        <v>-28.594999999999999</v>
      </c>
      <c r="HM34">
        <f t="shared" si="3"/>
        <v>-27.737000000000002</v>
      </c>
      <c r="HN34">
        <f t="shared" si="3"/>
        <v>-29.232000000000003</v>
      </c>
      <c r="HO34">
        <f t="shared" si="3"/>
        <v>-28.967000000000002</v>
      </c>
      <c r="HP34">
        <f t="shared" si="3"/>
        <v>-30.278000000000002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20.82</v>
      </c>
      <c r="V35">
        <f t="shared" si="4"/>
        <v>16.87</v>
      </c>
      <c r="W35">
        <f t="shared" si="4"/>
        <v>14.625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14.061999999999998</v>
      </c>
      <c r="AD35">
        <f t="shared" si="4"/>
        <v>18.75</v>
      </c>
      <c r="AE35">
        <f t="shared" si="4"/>
        <v>14.625</v>
      </c>
      <c r="AF35">
        <f t="shared" si="4"/>
        <v>5.0619999999999976</v>
      </c>
      <c r="AG35">
        <f t="shared" si="4"/>
        <v>2.0619999999999976</v>
      </c>
      <c r="AH35">
        <f t="shared" si="4"/>
        <v>1.125</v>
      </c>
      <c r="AI35">
        <f t="shared" si="4"/>
        <v>1.125</v>
      </c>
      <c r="AJ35">
        <f t="shared" si="4"/>
        <v>0.375</v>
      </c>
      <c r="AK35">
        <f t="shared" si="4"/>
        <v>-2.625</v>
      </c>
      <c r="AL35">
        <f t="shared" si="4"/>
        <v>-3</v>
      </c>
      <c r="AM35">
        <f t="shared" si="4"/>
        <v>-3.75</v>
      </c>
      <c r="AN35">
        <f t="shared" si="4"/>
        <v>-1.875</v>
      </c>
      <c r="AO35">
        <f t="shared" si="4"/>
        <v>8.625</v>
      </c>
      <c r="AP35">
        <f t="shared" si="4"/>
        <v>8.625</v>
      </c>
      <c r="AQ35">
        <f t="shared" si="4"/>
        <v>7.5</v>
      </c>
      <c r="AR35">
        <f t="shared" si="4"/>
        <v>-3</v>
      </c>
      <c r="AS35">
        <f t="shared" si="4"/>
        <v>-2.25</v>
      </c>
      <c r="AT35">
        <f t="shared" si="4"/>
        <v>-1.125</v>
      </c>
      <c r="AU35">
        <f t="shared" si="4"/>
        <v>-0.82500000000000284</v>
      </c>
      <c r="AV35">
        <f t="shared" si="4"/>
        <v>-1.3949999999999996</v>
      </c>
      <c r="AW35">
        <f t="shared" si="4"/>
        <v>-3.75</v>
      </c>
      <c r="AX35">
        <f t="shared" si="4"/>
        <v>-3.8769999999999989</v>
      </c>
      <c r="AY35">
        <f t="shared" si="4"/>
        <v>-4.5449999999999982</v>
      </c>
      <c r="AZ35">
        <f t="shared" si="4"/>
        <v>-3.6900000000000013</v>
      </c>
      <c r="BA35">
        <f t="shared" si="4"/>
        <v>3.4870000000000019</v>
      </c>
      <c r="BB35">
        <f t="shared" si="4"/>
        <v>2.5350000000000037</v>
      </c>
      <c r="BC35">
        <f t="shared" si="4"/>
        <v>3.0069999999999979</v>
      </c>
      <c r="BD35">
        <f t="shared" si="4"/>
        <v>-4.0579999999999998</v>
      </c>
      <c r="BE35">
        <f t="shared" si="4"/>
        <v>-3.338000000000001</v>
      </c>
      <c r="BF35">
        <f t="shared" si="4"/>
        <v>-2.3780000000000001</v>
      </c>
      <c r="BG35">
        <f t="shared" si="4"/>
        <v>-0.38300000000000267</v>
      </c>
      <c r="BH35">
        <f t="shared" si="4"/>
        <v>-0.87800000000000011</v>
      </c>
      <c r="BI35">
        <f t="shared" si="4"/>
        <v>-2.8880000000000017</v>
      </c>
      <c r="BJ35">
        <f t="shared" si="4"/>
        <v>-2.8350000000000009</v>
      </c>
      <c r="BK35">
        <f t="shared" si="4"/>
        <v>-3.5169999999999995</v>
      </c>
      <c r="BL35">
        <f t="shared" si="4"/>
        <v>-3.4730000000000025</v>
      </c>
      <c r="BM35">
        <f t="shared" si="4"/>
        <v>1.4019999999999939</v>
      </c>
      <c r="BN35">
        <f t="shared" si="4"/>
        <v>-0.46500000000000341</v>
      </c>
      <c r="BO35">
        <f t="shared" si="4"/>
        <v>1.3649999999999949</v>
      </c>
      <c r="BP35">
        <f t="shared" si="4"/>
        <v>-3.3080000000000034</v>
      </c>
      <c r="BQ35">
        <f t="shared" si="4"/>
        <v>-2.5869999999999997</v>
      </c>
      <c r="BR35">
        <f t="shared" si="4"/>
        <v>-1.7110000000000021</v>
      </c>
      <c r="BS35">
        <f t="shared" si="4"/>
        <v>-8.0000000000026716E-3</v>
      </c>
      <c r="BT35">
        <f t="shared" si="4"/>
        <v>-0.42800000000000082</v>
      </c>
      <c r="BU35">
        <f t="shared" si="4"/>
        <v>-2.1530000000000022</v>
      </c>
      <c r="BV35">
        <f t="shared" si="4"/>
        <v>-1.9420000000000002</v>
      </c>
      <c r="BW35">
        <f t="shared" si="4"/>
        <v>-2.6400000000000006</v>
      </c>
      <c r="BX35">
        <f t="shared" si="4"/>
        <v>-3.2920000000000016</v>
      </c>
      <c r="BY35">
        <f t="shared" si="4"/>
        <v>-0.39799999999999613</v>
      </c>
      <c r="BZ35">
        <f t="shared" si="4"/>
        <v>-3.0519999999999996</v>
      </c>
      <c r="CA35">
        <f t="shared" si="4"/>
        <v>-5.2999999999997272E-2</v>
      </c>
      <c r="CB35">
        <f t="shared" si="4"/>
        <v>-2.6700000000000017</v>
      </c>
      <c r="CC35">
        <f t="shared" si="4"/>
        <v>-1.9500000000000028</v>
      </c>
      <c r="CD35">
        <f t="shared" si="4"/>
        <v>-1.1469999999999985</v>
      </c>
      <c r="CE35">
        <f t="shared" ref="CE35:EP35" si="5">CE29-CE26</f>
        <v>0.18799999999999883</v>
      </c>
      <c r="CF35">
        <f t="shared" si="5"/>
        <v>-0.18700000000000117</v>
      </c>
      <c r="CG35">
        <f t="shared" si="5"/>
        <v>-1.7469999999999999</v>
      </c>
      <c r="CH35">
        <f t="shared" si="5"/>
        <v>-1.4549999999999983</v>
      </c>
      <c r="CI35">
        <f t="shared" si="5"/>
        <v>-2.152000000000001</v>
      </c>
      <c r="CJ35">
        <f t="shared" si="5"/>
        <v>-3.2019999999999982</v>
      </c>
      <c r="CK35">
        <f t="shared" si="5"/>
        <v>-1.4399999999999977</v>
      </c>
      <c r="CL35">
        <f t="shared" si="5"/>
        <v>-4.5600000000000023</v>
      </c>
      <c r="CM35">
        <f t="shared" si="5"/>
        <v>-0.88500000000000512</v>
      </c>
      <c r="CN35">
        <f t="shared" si="5"/>
        <v>-2.3170000000000002</v>
      </c>
      <c r="CO35">
        <f t="shared" si="5"/>
        <v>-1.5980000000000025</v>
      </c>
      <c r="CP35">
        <f t="shared" si="5"/>
        <v>-0.83200000000000074</v>
      </c>
      <c r="CQ35">
        <f t="shared" si="5"/>
        <v>0.32999999999999829</v>
      </c>
      <c r="CR35">
        <f t="shared" si="5"/>
        <v>-1.5000000000000568E-2</v>
      </c>
      <c r="CS35">
        <f t="shared" si="5"/>
        <v>-1.4619999999999997</v>
      </c>
      <c r="CT35">
        <f t="shared" si="5"/>
        <v>-1.1030000000000015</v>
      </c>
      <c r="CU35">
        <f t="shared" si="5"/>
        <v>-1.8000000000000007</v>
      </c>
      <c r="CV35">
        <f t="shared" si="5"/>
        <v>-3.157</v>
      </c>
      <c r="CW35">
        <f t="shared" si="5"/>
        <v>-2.2199999999999989</v>
      </c>
      <c r="CX35">
        <f t="shared" si="5"/>
        <v>-5.6850000000000023</v>
      </c>
      <c r="CY35">
        <f t="shared" si="5"/>
        <v>-1.5000000000000071</v>
      </c>
      <c r="CZ35">
        <f t="shared" si="5"/>
        <v>-2.0779999999999994</v>
      </c>
      <c r="DA35">
        <f t="shared" si="5"/>
        <v>-1.3500000000000014</v>
      </c>
      <c r="DB35">
        <f t="shared" si="5"/>
        <v>-0.60699999999999932</v>
      </c>
      <c r="DC35">
        <f t="shared" si="5"/>
        <v>0.46499999999999986</v>
      </c>
      <c r="DD35">
        <f t="shared" si="5"/>
        <v>0.14300000000000068</v>
      </c>
      <c r="DE35">
        <f t="shared" si="5"/>
        <v>-1.1920000000000002</v>
      </c>
      <c r="DF35">
        <f t="shared" si="5"/>
        <v>-0.77199999999999847</v>
      </c>
      <c r="DG35">
        <f t="shared" si="5"/>
        <v>-1.4849999999999994</v>
      </c>
      <c r="DH35">
        <f t="shared" si="5"/>
        <v>-3.1120000000000019</v>
      </c>
      <c r="DI35">
        <f t="shared" si="5"/>
        <v>-2.9400000000000048</v>
      </c>
      <c r="DJ35">
        <f t="shared" si="5"/>
        <v>-6.7280000000000015</v>
      </c>
      <c r="DK35">
        <f t="shared" si="5"/>
        <v>-2.0700000000000003</v>
      </c>
      <c r="DL35">
        <f t="shared" si="5"/>
        <v>-1.8449999999999989</v>
      </c>
      <c r="DM35">
        <f t="shared" si="5"/>
        <v>-1.1170000000000009</v>
      </c>
      <c r="DN35">
        <f t="shared" si="5"/>
        <v>-0.40500000000000114</v>
      </c>
      <c r="DO35">
        <f t="shared" si="5"/>
        <v>0.58500000000000085</v>
      </c>
      <c r="DP35">
        <f t="shared" si="5"/>
        <v>0.29299999999999926</v>
      </c>
      <c r="DQ35">
        <f t="shared" si="5"/>
        <v>-0.94500000000000028</v>
      </c>
      <c r="DR35">
        <f t="shared" si="5"/>
        <v>-0.47300000000000253</v>
      </c>
      <c r="DS35">
        <f t="shared" si="5"/>
        <v>-1.1850000000000023</v>
      </c>
      <c r="DT35">
        <f t="shared" si="5"/>
        <v>-3.0750000000000064</v>
      </c>
      <c r="DU35">
        <f t="shared" si="5"/>
        <v>-3.615000000000002</v>
      </c>
      <c r="DV35">
        <f t="shared" si="5"/>
        <v>-7.7100000000000009</v>
      </c>
      <c r="DW35">
        <f t="shared" si="5"/>
        <v>-2.6100000000000065</v>
      </c>
      <c r="DX35">
        <f t="shared" si="5"/>
        <v>-1.6499999999999986</v>
      </c>
      <c r="DY35">
        <f t="shared" si="5"/>
        <v>-0.90800000000000125</v>
      </c>
      <c r="DZ35">
        <f t="shared" si="5"/>
        <v>-0.21799999999999997</v>
      </c>
      <c r="EA35">
        <f t="shared" si="5"/>
        <v>0.69699999999999918</v>
      </c>
      <c r="EB35">
        <f t="shared" si="5"/>
        <v>0.41999999999999815</v>
      </c>
      <c r="EC35">
        <f t="shared" si="5"/>
        <v>-0.72800000000000153</v>
      </c>
      <c r="ED35">
        <f t="shared" si="5"/>
        <v>-0.19500000000000028</v>
      </c>
      <c r="EE35">
        <f t="shared" si="5"/>
        <v>-0.9150000000000027</v>
      </c>
      <c r="EF35">
        <f t="shared" si="5"/>
        <v>-3.0449999999999982</v>
      </c>
      <c r="EG35">
        <f t="shared" si="5"/>
        <v>-4.2600000000000051</v>
      </c>
      <c r="EH35">
        <f t="shared" si="5"/>
        <v>-8.64</v>
      </c>
      <c r="EI35">
        <f t="shared" si="5"/>
        <v>-3.1129999999999995</v>
      </c>
      <c r="EJ35">
        <f t="shared" si="5"/>
        <v>-1.4550000000000018</v>
      </c>
      <c r="EK35">
        <f t="shared" si="5"/>
        <v>-0.71199999999999974</v>
      </c>
      <c r="EL35">
        <f t="shared" si="5"/>
        <v>-4.5000000000001705E-2</v>
      </c>
      <c r="EM35">
        <f t="shared" si="5"/>
        <v>0.8019999999999996</v>
      </c>
      <c r="EN35">
        <f t="shared" si="5"/>
        <v>0.54049999999999798</v>
      </c>
      <c r="EO35">
        <f t="shared" si="5"/>
        <v>-0.51800000000000068</v>
      </c>
      <c r="EP35">
        <f t="shared" si="5"/>
        <v>6.0000000000002274E-2</v>
      </c>
      <c r="EQ35">
        <f t="shared" ref="EQ35:HB35" si="6">EQ29-EQ26</f>
        <v>-0.66000000000000014</v>
      </c>
      <c r="ER35">
        <f t="shared" si="6"/>
        <v>-3.0150000000000006</v>
      </c>
      <c r="ES35">
        <f t="shared" si="6"/>
        <v>-4.8519999999999968</v>
      </c>
      <c r="ET35">
        <f t="shared" si="6"/>
        <v>-9.5030000000000001</v>
      </c>
      <c r="EU35">
        <f t="shared" si="6"/>
        <v>-3.5850000000000009</v>
      </c>
      <c r="EV35">
        <f t="shared" si="6"/>
        <v>-1.2750000000000021</v>
      </c>
      <c r="EW35">
        <f t="shared" si="6"/>
        <v>-0.53200000000000003</v>
      </c>
      <c r="EX35">
        <f t="shared" si="6"/>
        <v>0.12000000000000099</v>
      </c>
      <c r="EY35">
        <f t="shared" si="6"/>
        <v>0.77999999999999758</v>
      </c>
      <c r="EZ35">
        <f t="shared" si="6"/>
        <v>0.52550000000000097</v>
      </c>
      <c r="FA35">
        <f t="shared" si="6"/>
        <v>-0.53949999999999676</v>
      </c>
      <c r="FB35">
        <f t="shared" si="6"/>
        <v>4.4999999999998153E-2</v>
      </c>
      <c r="FC35">
        <f t="shared" si="6"/>
        <v>-0.68999999999999773</v>
      </c>
      <c r="FD35">
        <f t="shared" si="6"/>
        <v>-3.0670000000000002</v>
      </c>
      <c r="FE35">
        <f t="shared" si="6"/>
        <v>-4.911999999999999</v>
      </c>
      <c r="FF35">
        <f t="shared" si="6"/>
        <v>-9.6000000000000014</v>
      </c>
      <c r="FG35">
        <f t="shared" si="6"/>
        <v>-3.6379999999999981</v>
      </c>
      <c r="FH35">
        <f t="shared" si="6"/>
        <v>-1.3049999999999997</v>
      </c>
      <c r="FI35">
        <f t="shared" si="6"/>
        <v>-0.56300000000000239</v>
      </c>
      <c r="FJ35">
        <f t="shared" si="6"/>
        <v>9.6999999999997755E-2</v>
      </c>
      <c r="FK35">
        <f t="shared" si="6"/>
        <v>0.75800000000000267</v>
      </c>
      <c r="FL35">
        <f t="shared" si="6"/>
        <v>0.50300000000000011</v>
      </c>
      <c r="FM35">
        <f t="shared" si="6"/>
        <v>-0.57000000000000028</v>
      </c>
      <c r="FN35">
        <f t="shared" si="6"/>
        <v>2.2999999999999687E-2</v>
      </c>
      <c r="FO35">
        <f t="shared" si="6"/>
        <v>-0.71999999999999886</v>
      </c>
      <c r="FP35">
        <f t="shared" si="6"/>
        <v>-3.1120000000000019</v>
      </c>
      <c r="FQ35">
        <f t="shared" si="6"/>
        <v>-4.980000000000004</v>
      </c>
      <c r="FR35">
        <f t="shared" si="6"/>
        <v>-9.6980000000000004</v>
      </c>
      <c r="FS35">
        <f t="shared" si="6"/>
        <v>-3.6900000000000048</v>
      </c>
      <c r="FT35">
        <f t="shared" si="6"/>
        <v>-1.343</v>
      </c>
      <c r="FU35">
        <f t="shared" si="6"/>
        <v>-0.58500000000000085</v>
      </c>
      <c r="FV35">
        <f t="shared" si="6"/>
        <v>6.8000000000001393E-2</v>
      </c>
      <c r="FW35">
        <f t="shared" si="6"/>
        <v>0.7430000000000021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-6.9999999999978968E-3</v>
      </c>
      <c r="GA35">
        <f t="shared" si="6"/>
        <v>-0.74200000000000088</v>
      </c>
      <c r="GB35">
        <f t="shared" si="6"/>
        <v>-3.1500000000000021</v>
      </c>
      <c r="GC35">
        <f t="shared" si="6"/>
        <v>-5.0400000000000063</v>
      </c>
      <c r="GD35">
        <f t="shared" si="6"/>
        <v>-9.7950000000000017</v>
      </c>
      <c r="GE35">
        <f t="shared" si="6"/>
        <v>-3.75</v>
      </c>
      <c r="GF35">
        <f t="shared" si="6"/>
        <v>-1.3719999999999999</v>
      </c>
      <c r="GG35">
        <f t="shared" si="6"/>
        <v>-0.61499999999999844</v>
      </c>
      <c r="GH35">
        <f t="shared" si="6"/>
        <v>4.5000000000001705E-2</v>
      </c>
      <c r="GI35">
        <f t="shared" si="6"/>
        <v>0.72800000000000153</v>
      </c>
      <c r="GJ35">
        <f t="shared" si="6"/>
        <v>-29.52</v>
      </c>
      <c r="GK35">
        <f t="shared" si="6"/>
        <v>-29.52</v>
      </c>
      <c r="GL35">
        <f t="shared" si="6"/>
        <v>-28.388000000000002</v>
      </c>
      <c r="GM35">
        <f t="shared" si="6"/>
        <v>-29.145</v>
      </c>
      <c r="GN35">
        <f t="shared" si="6"/>
        <v>-34.058</v>
      </c>
      <c r="GO35">
        <f t="shared" si="6"/>
        <v>-43.125</v>
      </c>
      <c r="GP35">
        <f t="shared" si="6"/>
        <v>-50.678000000000004</v>
      </c>
      <c r="GQ35">
        <f t="shared" si="6"/>
        <v>-40.478000000000002</v>
      </c>
      <c r="GR35">
        <f t="shared" si="6"/>
        <v>-30.653000000000002</v>
      </c>
      <c r="GS35">
        <f t="shared" si="6"/>
        <v>-29.903000000000002</v>
      </c>
      <c r="GT35">
        <f t="shared" si="6"/>
        <v>-29.52</v>
      </c>
      <c r="GU35">
        <f t="shared" si="6"/>
        <v>-29.715</v>
      </c>
      <c r="GV35">
        <f t="shared" si="6"/>
        <v>-29.715</v>
      </c>
      <c r="GW35">
        <f t="shared" si="6"/>
        <v>-29.715</v>
      </c>
      <c r="GX35">
        <f t="shared" si="6"/>
        <v>-28.574999999999999</v>
      </c>
      <c r="GY35">
        <f t="shared" si="6"/>
        <v>-29.34</v>
      </c>
      <c r="GZ35">
        <f t="shared" si="6"/>
        <v>-34.283000000000001</v>
      </c>
      <c r="HA35">
        <f t="shared" si="6"/>
        <v>-43.41</v>
      </c>
      <c r="HB35">
        <f t="shared" si="6"/>
        <v>-51.015000000000001</v>
      </c>
      <c r="HC35">
        <f t="shared" ref="HC35:IH35" si="7">HC29-HC26</f>
        <v>-40.748000000000005</v>
      </c>
      <c r="HD35">
        <f t="shared" si="7"/>
        <v>-30.863000000000003</v>
      </c>
      <c r="HE35">
        <f t="shared" si="7"/>
        <v>-30.0975</v>
      </c>
      <c r="HF35">
        <f t="shared" si="7"/>
        <v>-29.715</v>
      </c>
      <c r="HG35">
        <f t="shared" si="7"/>
        <v>-29.918000000000003</v>
      </c>
      <c r="HH35">
        <f t="shared" si="7"/>
        <v>-29.918000000000003</v>
      </c>
      <c r="HI35">
        <f t="shared" si="7"/>
        <v>-29.918000000000003</v>
      </c>
      <c r="HJ35">
        <f t="shared" si="7"/>
        <v>-28.77</v>
      </c>
      <c r="HK35">
        <f t="shared" si="7"/>
        <v>-29.535</v>
      </c>
      <c r="HL35">
        <f t="shared" si="7"/>
        <v>-34.508000000000003</v>
      </c>
      <c r="HM35">
        <f t="shared" si="7"/>
        <v>-43.695</v>
      </c>
      <c r="HN35">
        <f t="shared" si="7"/>
        <v>-51.353000000000002</v>
      </c>
      <c r="HO35">
        <f t="shared" si="7"/>
        <v>-41.018000000000001</v>
      </c>
      <c r="HP35">
        <f t="shared" si="7"/>
        <v>-31.065000000000001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7"/>
    </row>
    <row r="37" spans="2:242" ht="13.2" x14ac:dyDescent="0.25">
      <c r="B37" s="247"/>
    </row>
    <row r="38" spans="2:242" ht="13.2" x14ac:dyDescent="0.25">
      <c r="B38" s="247"/>
    </row>
    <row r="39" spans="2:242" ht="13.2" x14ac:dyDescent="0.25">
      <c r="B39" s="247"/>
    </row>
    <row r="40" spans="2:242" ht="13.2" x14ac:dyDescent="0.25">
      <c r="B40" s="247"/>
    </row>
    <row r="41" spans="2:242" ht="13.2" x14ac:dyDescent="0.25">
      <c r="B41" s="247"/>
    </row>
    <row r="42" spans="2:242" ht="13.2" x14ac:dyDescent="0.25">
      <c r="B42" s="247"/>
    </row>
    <row r="43" spans="2:242" ht="13.2" x14ac:dyDescent="0.25">
      <c r="B43" s="247"/>
    </row>
    <row r="44" spans="2:242" ht="13.2" x14ac:dyDescent="0.25">
      <c r="B44" s="247"/>
    </row>
    <row r="45" spans="2:242" ht="13.2" x14ac:dyDescent="0.25">
      <c r="B45" s="247"/>
    </row>
    <row r="46" spans="2:242" ht="13.2" x14ac:dyDescent="0.25">
      <c r="B46" s="247"/>
    </row>
    <row r="47" spans="2:242" ht="13.2" x14ac:dyDescent="0.25">
      <c r="B47" s="247"/>
    </row>
    <row r="48" spans="2:24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  <row r="305" spans="2:2" ht="13.2" x14ac:dyDescent="0.25">
      <c r="B305" s="247"/>
    </row>
    <row r="306" spans="2:2" ht="13.2" x14ac:dyDescent="0.25">
      <c r="B306" s="247"/>
    </row>
    <row r="307" spans="2:2" ht="13.2" x14ac:dyDescent="0.25">
      <c r="B307" s="247"/>
    </row>
    <row r="308" spans="2:2" ht="13.2" x14ac:dyDescent="0.25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20" width="10.125" hidden="1" customWidth="1"/>
    <col min="21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2" t="s">
        <v>126</v>
      </c>
      <c r="B4" s="243" t="s">
        <v>145</v>
      </c>
      <c r="C4" s="241"/>
      <c r="D4" s="241"/>
      <c r="E4" s="241"/>
    </row>
    <row r="5" spans="1:220" x14ac:dyDescent="0.2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25.000116279069768</v>
      </c>
      <c r="W5">
        <f>('P2'!W5+'P2'!W21*W$2)/(W$2+1)</f>
        <v>27.000219512195127</v>
      </c>
      <c r="X5">
        <f>('P2'!X5+'P2'!X21*X$2)/(X$2+1)</f>
        <v>25.000222222222224</v>
      </c>
      <c r="Y5">
        <f>('P2'!Y5+'P2'!Y21*Y$2)/(Y$2+1)</f>
        <v>24.000097560975611</v>
      </c>
      <c r="Z5">
        <f>('P2'!Z5+'P2'!Z21*Z$2)/(Z$2+1)</f>
        <v>19.999736842105264</v>
      </c>
      <c r="AA5">
        <f>('P2'!AA5+'P2'!AA21*AA$2)/(AA$2+1)</f>
        <v>17.999902439024392</v>
      </c>
      <c r="AB5">
        <f>('P2'!AB5+'P2'!AB21*AB$2)/(AB$2+1)</f>
        <v>18.999750000000002</v>
      </c>
      <c r="AC5">
        <f>('P2'!AC5+'P2'!AC21*AC$2)/(AC$2+1)</f>
        <v>29.999926829268293</v>
      </c>
      <c r="AD5">
        <f>('P2'!AD5+'P2'!AD21*AD$2)/(AD$2+1)</f>
        <v>32.999794871794876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27.000111111111114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33.499634146341471</v>
      </c>
      <c r="AP5">
        <f>('P2'!AP5+'P2'!AP21*AP$2)/(AP$2+1)</f>
        <v>35.000097560975611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</v>
      </c>
      <c r="AT5">
        <f>('P2'!AT5+'P2'!AT21*AT$2)/(AT$2+1)</f>
        <v>30.000000000000004</v>
      </c>
      <c r="AU5">
        <f>('P2'!AU5+'P2'!AU21*AU$2)/(AU$2+1)</f>
        <v>29.289951219512197</v>
      </c>
      <c r="AV5">
        <f>('P2'!AV5+'P2'!AV21*AV$2)/(AV$2+1)</f>
        <v>26.889897435897435</v>
      </c>
      <c r="AW5">
        <f>('P2'!AW5+'P2'!AW21*AW$2)/(AW$2+1)</f>
        <v>26.110307692307693</v>
      </c>
      <c r="AX5">
        <f>('P2'!AX5+'P2'!AX21*AX$2)/(AX$2+1)</f>
        <v>23.689736842105265</v>
      </c>
      <c r="AY5">
        <f>('P2'!AY5+'P2'!AY21*AY$2)/(AY$2+1)</f>
        <v>18.810023255813952</v>
      </c>
      <c r="AZ5">
        <f>('P2'!AZ5+'P2'!AZ21*AZ$2)/(AZ$2+1)</f>
        <v>21.3</v>
      </c>
      <c r="BA5">
        <f>('P2'!BA5+'P2'!BA21*BA$2)/(BA$2+1)</f>
        <v>32.41029268292683</v>
      </c>
      <c r="BB5">
        <f>('P2'!BB5+'P2'!BB21*BB$2)/(BB$2+1)</f>
        <v>33.689682926829271</v>
      </c>
      <c r="BC5">
        <f>('P2'!BC5+'P2'!BC21*BC$2)/(BC$2+1)</f>
        <v>31.270125</v>
      </c>
      <c r="BD5">
        <f>('P2'!BD5+'P2'!BD21*BD$2)/(BD$2+1)</f>
        <v>28.009853658536585</v>
      </c>
      <c r="BE5">
        <f>('P2'!BE5+'P2'!BE21*BE$2)/(BE$2+1)</f>
        <v>25.570125000000004</v>
      </c>
      <c r="BF5">
        <f>('P2'!BF5+'P2'!BF21*BF$2)/(BF$2+1)</f>
        <v>29.739731707317077</v>
      </c>
      <c r="BG5">
        <f>('P2'!BG5+'P2'!BG21*BG$2)/(BG$2+1)</f>
        <v>29.600325581395346</v>
      </c>
      <c r="BH5">
        <f>('P2'!BH5+'P2'!BH21*BH$2)/(BH$2+1)</f>
        <v>27.390222222222224</v>
      </c>
      <c r="BI5">
        <f>('P2'!BI5+'P2'!BI21*BI$2)/(BI$2+1)</f>
        <v>26.670051282051283</v>
      </c>
      <c r="BJ5">
        <f>('P2'!BJ5+'P2'!BJ21*BJ$2)/(BJ$2+1)</f>
        <v>24.45</v>
      </c>
      <c r="BK5">
        <f>('P2'!BK5+'P2'!BK21*BK$2)/(BK$2+1)</f>
        <v>19.980186046511626</v>
      </c>
      <c r="BL5">
        <f>('P2'!BL5+'P2'!BL21*BL$2)/(BL$2+1)</f>
        <v>22.249736842105264</v>
      </c>
      <c r="BM5">
        <f>('P2'!BM5+'P2'!BM21*BM$2)/(BM$2+1)</f>
        <v>32.409999999999997</v>
      </c>
      <c r="BN5">
        <f>('P2'!BN5+'P2'!BN21*BN$2)/(BN$2+1)</f>
        <v>33.569717948717951</v>
      </c>
      <c r="BO5">
        <f>('P2'!BO5+'P2'!BO21*BO$2)/(BO$2+1)</f>
        <v>31.349999999999998</v>
      </c>
      <c r="BP5">
        <f>('P2'!BP5+'P2'!BP21*BP$2)/(BP$2+1)</f>
        <v>28.369853658536588</v>
      </c>
      <c r="BQ5">
        <f>('P2'!BQ5+'P2'!BQ21*BQ$2)/(BQ$2+1)</f>
        <v>26.140124999999998</v>
      </c>
      <c r="BR5">
        <f>('P2'!BR5+'P2'!BR21*BR$2)/(BR$2+1)</f>
        <v>29.940170731707319</v>
      </c>
      <c r="BS5">
        <f>('P2'!BS5+'P2'!BS21*BS$2)/(BS$2+1)</f>
        <v>29.780186046511627</v>
      </c>
      <c r="BT5">
        <f>('P2'!BT5+'P2'!BT21*BT$2)/(BT$2+1)</f>
        <v>27.770333333333337</v>
      </c>
      <c r="BU5">
        <f>('P2'!BU5+'P2'!BU21*BU$2)/(BU$2+1)</f>
        <v>27.110076923076928</v>
      </c>
      <c r="BV5">
        <f>('P2'!BV5+'P2'!BV21*BV$2)/(BV$2+1)</f>
        <v>25.089750000000002</v>
      </c>
      <c r="BW5">
        <f>('P2'!BW5+'P2'!BW21*BW$2)/(BW$2+1)</f>
        <v>21.010317073170732</v>
      </c>
      <c r="BX5">
        <f>('P2'!BX5+'P2'!BX21*BX$2)/(BX$2+1)</f>
        <v>23.080263157894741</v>
      </c>
      <c r="BY5">
        <f>('P2'!BY5+'P2'!BY21*BY$2)/(BY$2+1)</f>
        <v>32.339837209302324</v>
      </c>
      <c r="BZ5">
        <f>('P2'!BZ5+'P2'!BZ21*BZ$2)/(BZ$2+1)</f>
        <v>33.40035897435898</v>
      </c>
      <c r="CA5">
        <f>('P2'!CA5+'P2'!CA21*CA$2)/(CA$2+1)</f>
        <v>31.369874999999997</v>
      </c>
      <c r="CB5">
        <f>('P2'!CB5+'P2'!CB21*CB$2)/(CB$2+1)</f>
        <v>28.650048780487804</v>
      </c>
      <c r="CC5">
        <f>('P2'!CC5+'P2'!CC21*CC$2)/(CC$2+1)</f>
        <v>26.619749999999996</v>
      </c>
      <c r="CD5">
        <f>('P2'!CD5+'P2'!CD21*CD$2)/(CD$2+1)</f>
        <v>30.07986046511628</v>
      </c>
      <c r="CE5">
        <f>('P2'!CE5+'P2'!CE21*CE$2)/(CE$2+1)</f>
        <v>29.93036585365854</v>
      </c>
      <c r="CF5">
        <f>('P2'!CF5+'P2'!CF21*CF$2)/(CF$2+1)</f>
        <v>28.099777777777781</v>
      </c>
      <c r="CG5">
        <f>('P2'!CG5+'P2'!CG21*CG$2)/(CG$2+1)</f>
        <v>27.500076923076922</v>
      </c>
      <c r="CH5">
        <f>('P2'!CH5+'P2'!CH21*CH$2)/(CH$2+1)</f>
        <v>25.650000000000002</v>
      </c>
      <c r="CI5">
        <f>('P2'!CI5+'P2'!CI21*CI$2)/(CI$2+1)</f>
        <v>21.940024390243902</v>
      </c>
      <c r="CJ5">
        <f>('P2'!CJ5+'P2'!CJ21*CJ$2)/(CJ$2+1)</f>
        <v>23.830263157894738</v>
      </c>
      <c r="CK5">
        <f>('P2'!CK5+'P2'!CK21*CK$2)/(CK$2+1)</f>
        <v>32.249930232558135</v>
      </c>
      <c r="CL5">
        <f>('P2'!CL5+'P2'!CL21*CL$2)/(CL$2+1)</f>
        <v>33.200282051282052</v>
      </c>
      <c r="CM5">
        <f>('P2'!CM5+'P2'!CM21*CM$2)/(CM$2+1)</f>
        <v>31.360000000000003</v>
      </c>
      <c r="CN5">
        <f>('P2'!CN5+'P2'!CN21*CN$2)/(CN$2+1)</f>
        <v>28.889615384615382</v>
      </c>
      <c r="CO5">
        <f>('P2'!CO5+'P2'!CO21*CO$2)/(CO$2+1)</f>
        <v>27.03</v>
      </c>
      <c r="CP5">
        <f>('P2'!CP5+'P2'!CP21*CP$2)/(CP$2+1)</f>
        <v>30.180093023255811</v>
      </c>
      <c r="CQ5">
        <f>('P2'!CQ5+'P2'!CQ21*CQ$2)/(CQ$2+1)</f>
        <v>30.060121951219514</v>
      </c>
      <c r="CR5">
        <f>('P2'!CR5+'P2'!CR21*CR$2)/(CR$2+1)</f>
        <v>28.360324324324321</v>
      </c>
      <c r="CS5">
        <f>('P2'!CS5+'P2'!CS21*CS$2)/(CS$2+1)</f>
        <v>27.800317073170735</v>
      </c>
      <c r="CT5">
        <f>('P2'!CT5+'P2'!CT21*CT$2)/(CT$2+1)</f>
        <v>26.08973684210526</v>
      </c>
      <c r="CU5">
        <f>('P2'!CU5+'P2'!CU21*CU$2)/(CU$2+1)</f>
        <v>22.650317073170733</v>
      </c>
      <c r="CV5">
        <f>('P2'!CV5+'P2'!CV21*CV$2)/(CV$2+1)</f>
        <v>24.400124999999999</v>
      </c>
      <c r="CW5">
        <f>('P2'!CW5+'P2'!CW21*CW$2)/(CW$2+1)</f>
        <v>32.210097560975612</v>
      </c>
      <c r="CX5">
        <f>('P2'!CX5+'P2'!CX21*CX$2)/(CX$2+1)</f>
        <v>33.1</v>
      </c>
      <c r="CY5">
        <f>('P2'!CY5+'P2'!CY21*CY$2)/(CY$2+1)</f>
        <v>31.389750000000003</v>
      </c>
      <c r="CZ5">
        <f>('P2'!CZ5+'P2'!CZ21*CZ$2)/(CZ$2+1)</f>
        <v>29.100384615384616</v>
      </c>
      <c r="DA5">
        <f>('P2'!DA5+'P2'!DA21*DA$2)/(DA$2+1)</f>
        <v>27.380000000000003</v>
      </c>
      <c r="DB5">
        <f>('P2'!DB5+'P2'!DB21*DB$2)/(DB$2+1)</f>
        <v>30.300024390243905</v>
      </c>
      <c r="DC5">
        <f>('P2'!DC5+'P2'!DC21*DC$2)/(DC$2+1)</f>
        <v>30.189878048780489</v>
      </c>
      <c r="DD5">
        <f>('P2'!DD5+'P2'!DD21*DD$2)/(DD$2+1)</f>
        <v>28.610222222222227</v>
      </c>
      <c r="DE5">
        <f>('P2'!DE5+'P2'!DE21*DE$2)/(DE$2+1)</f>
        <v>28.0999756097561</v>
      </c>
      <c r="DF5">
        <f>('P2'!DF5+'P2'!DF21*DF$2)/(DF$2+1)</f>
        <v>26.52</v>
      </c>
      <c r="DG5">
        <f>('P2'!DG5+'P2'!DG21*DG$2)/(DG$2+1)</f>
        <v>23.319883720930228</v>
      </c>
      <c r="DH5">
        <f>('P2'!DH5+'P2'!DH21*DH$2)/(DH$2+1)</f>
        <v>24.949736842105267</v>
      </c>
      <c r="DI5">
        <f>('P2'!DI5+'P2'!DI21*DI$2)/(DI$2+1)</f>
        <v>32.199682926829276</v>
      </c>
      <c r="DJ5">
        <f>('P2'!DJ5+'P2'!DJ21*DJ$2)/(DJ$2+1)</f>
        <v>33.029853658536588</v>
      </c>
      <c r="DK5">
        <f>('P2'!DK5+'P2'!DK21*DK$2)/(DK$2+1)</f>
        <v>31.44</v>
      </c>
      <c r="DL5">
        <f>('P2'!DL5+'P2'!DL21*DL$2)/(DL$2+1)</f>
        <v>29.319897435897438</v>
      </c>
      <c r="DM5">
        <f>('P2'!DM5+'P2'!DM21*DM$2)/(DM$2+1)</f>
        <v>27.730000000000004</v>
      </c>
      <c r="DN5">
        <f>('P2'!DN5+'P2'!DN21*DN$2)/(DN$2+1)</f>
        <v>30.439878048780489</v>
      </c>
      <c r="DO5">
        <f>('P2'!DO5+'P2'!DO21*DO$2)/(DO$2+1)</f>
        <v>30.339767441860459</v>
      </c>
      <c r="DP5">
        <f>('P2'!DP5+'P2'!DP21*DP$2)/(DP$2+1)</f>
        <v>28.87</v>
      </c>
      <c r="DQ5">
        <f>('P2'!DQ5+'P2'!DQ21*DQ$2)/(DQ$2+1)</f>
        <v>28.39974358974359</v>
      </c>
      <c r="DR5">
        <f>('P2'!DR5+'P2'!DR21*DR$2)/(DR$2+1)</f>
        <v>26.929736842105267</v>
      </c>
      <c r="DS5">
        <f>('P2'!DS5+'P2'!DS21*DS$2)/(DS$2+1)</f>
        <v>23.969720930232558</v>
      </c>
      <c r="DT5">
        <f>('P2'!DT5+'P2'!DT21*DT$2)/(DT$2+1)</f>
        <v>25.470000000000002</v>
      </c>
      <c r="DU5">
        <f>('P2'!DU5+'P2'!DU21*DU$2)/(DU$2+1)</f>
        <v>32.209878048780489</v>
      </c>
      <c r="DV5">
        <f>('P2'!DV5+'P2'!DV21*DV$2)/(DV$2+1)</f>
        <v>32.980195121951219</v>
      </c>
      <c r="DW5">
        <f>('P2'!DW5+'P2'!DW21*DW$2)/(DW$2+1)</f>
        <v>31.509750000000004</v>
      </c>
      <c r="DX5">
        <f>('P2'!DX5+'P2'!DX21*DX$2)/(DX$2+1)</f>
        <v>29.540243902439027</v>
      </c>
      <c r="DY5">
        <f>('P2'!DY5+'P2'!DY21*DY$2)/(DY$2+1)</f>
        <v>28.060124999999999</v>
      </c>
      <c r="DZ5">
        <f>('P2'!DZ5+'P2'!DZ21*DZ$2)/(DZ$2+1)</f>
        <v>30.579731707317077</v>
      </c>
      <c r="EA5">
        <f>('P2'!EA5+'P2'!EA21*EA$2)/(EA$2+1)</f>
        <v>30.519883720930228</v>
      </c>
      <c r="EB5">
        <f>('P2'!EB5+'P2'!EB21*EB$2)/(EB$2+1)</f>
        <v>29.129888888888892</v>
      </c>
      <c r="EC5">
        <f>('P2'!EC5+'P2'!EC21*EC$2)/(EC$2+1)</f>
        <v>28.679846153846153</v>
      </c>
      <c r="ED5">
        <f>('P2'!ED5+'P2'!ED21*ED$2)/(ED$2+1)</f>
        <v>27.289736842105263</v>
      </c>
      <c r="EE5">
        <f>('P2'!EE5+'P2'!EE21*EE$2)/(EE$2+1)</f>
        <v>24.479976744186043</v>
      </c>
      <c r="EF5">
        <f>('P2'!EF5+'P2'!EF21*EF$2)/(EF$2+1)</f>
        <v>25.909736842105268</v>
      </c>
      <c r="EG5">
        <f>('P2'!EG5+'P2'!EG21*EG$2)/(EG$2+1)</f>
        <v>32.300325581395349</v>
      </c>
      <c r="EH5">
        <f>('P2'!EH5+'P2'!EH21*EH$2)/(EH$2+1)</f>
        <v>33.029974358974364</v>
      </c>
      <c r="EI5">
        <f>('P2'!EI5+'P2'!EI21*EI$2)/(EI$2+1)</f>
        <v>31.629750000000001</v>
      </c>
      <c r="EJ5">
        <f>('P2'!EJ5+'P2'!EJ21*EJ$2)/(EJ$2+1)</f>
        <v>29.770000000000003</v>
      </c>
      <c r="EK5">
        <f>('P2'!EK5+'P2'!EK21*EK$2)/(EK$2+1)</f>
        <v>28.369874999999997</v>
      </c>
      <c r="EL5">
        <f>('P2'!EL5+'P2'!EL21*EL$2)/(EL$2+1)</f>
        <v>30.749829268292682</v>
      </c>
      <c r="EM5">
        <f>('P2'!EM5+'P2'!EM21*EM$2)/(EM$2+1)</f>
        <v>30.699930232558142</v>
      </c>
      <c r="EN5">
        <f>('P2'!EN5+'P2'!EN21*EN$2)/(EN$2+1)</f>
        <v>29.37981081081081</v>
      </c>
      <c r="EO5">
        <f>('P2'!EO5+'P2'!EO21*EO$2)/(EO$2+1)</f>
        <v>28.959897435897439</v>
      </c>
      <c r="EP5">
        <f>('P2'!EP5+'P2'!EP21*EP$2)/(EP$2+1)</f>
        <v>27.639750000000003</v>
      </c>
      <c r="EQ5">
        <f>('P2'!EQ5+'P2'!EQ21*EQ$2)/(EQ$2+1)</f>
        <v>24.980243902439025</v>
      </c>
      <c r="ER5">
        <f>('P2'!ER5+'P2'!ER21*ER$2)/(ER$2+1)</f>
        <v>26.340000000000003</v>
      </c>
      <c r="ES5">
        <f>('P2'!ES5+'P2'!ES21*ES$2)/(ES$2+1)</f>
        <v>32.389930232558136</v>
      </c>
      <c r="ET5">
        <f>('P2'!ET5+'P2'!ET21*ET$2)/(ET$2+1)</f>
        <v>33.090282051282053</v>
      </c>
      <c r="EU5">
        <f>('P2'!EU5+'P2'!EU21*EU$2)/(EU$2+1)</f>
        <v>31.770000000000003</v>
      </c>
      <c r="EV5">
        <f>('P2'!EV5+'P2'!EV21*EV$2)/(EV$2+1)</f>
        <v>29.999743589743591</v>
      </c>
      <c r="EW5">
        <f>('P2'!EW5+'P2'!EW21*EW$2)/(EW$2+1)</f>
        <v>28.669875000000001</v>
      </c>
      <c r="EX5">
        <f>('P2'!EX5+'P2'!EX21*EX$2)/(EX$2+1)</f>
        <v>30.939813953488372</v>
      </c>
      <c r="EY5">
        <f>('P2'!EY5+'P2'!EY21*EY$2)/(EY$2+1)</f>
        <v>30.87980487804878</v>
      </c>
      <c r="EZ5">
        <f>('P2'!EZ5+'P2'!EZ21*EZ$2)/(EZ$2+1)</f>
        <v>29.640333333333338</v>
      </c>
      <c r="FA5">
        <f>('P2'!FA5+'P2'!FA21*FA$2)/(FA$2+1)</f>
        <v>29.240048780487808</v>
      </c>
      <c r="FB5">
        <f>('P2'!FB5+'P2'!FB21*FB$2)/(FB$2+1)</f>
        <v>27.990000000000002</v>
      </c>
      <c r="FC5">
        <f>('P2'!FC5+'P2'!FC21*FC$2)/(FC$2+1)</f>
        <v>25.470097560975614</v>
      </c>
      <c r="FD5">
        <f>('P2'!FD5+'P2'!FD21*FD$2)/(FD$2+1)</f>
        <v>26.760375000000003</v>
      </c>
      <c r="FE5">
        <f>('P2'!FE5+'P2'!FE21*FE$2)/(FE$2+1)</f>
        <v>32.500121951219512</v>
      </c>
      <c r="FF5">
        <f>('P2'!FF5+'P2'!FF21*FF$2)/(FF$2+1)</f>
        <v>33.150153846153849</v>
      </c>
      <c r="FG5">
        <f>('P2'!FG5+'P2'!FG21*FG$2)/(FG$2+1)</f>
        <v>31.9</v>
      </c>
      <c r="FH5">
        <f>('P2'!FH5+'P2'!FH21*FH$2)/(FH$2+1)</f>
        <v>30.230076923076926</v>
      </c>
      <c r="FI5">
        <f>('P2'!FI5+'P2'!FI21*FI$2)/(FI$2+1)</f>
        <v>28.969875000000002</v>
      </c>
      <c r="FJ5">
        <f>('P2'!FJ5+'P2'!FJ21*FJ$2)/(FJ$2+1)</f>
        <v>31.120162790697673</v>
      </c>
      <c r="FK5">
        <f>('P2'!FK5+'P2'!FK21*FK$2)/(FK$2+1)</f>
        <v>31.090292682926833</v>
      </c>
      <c r="FL5">
        <f>('P2'!FL5+'P2'!FL21*FL$2)/(FL$2+1)</f>
        <v>29.890111111111111</v>
      </c>
      <c r="FM5">
        <f>('P2'!FM5+'P2'!FM21*FM$2)/(FM$2+1)</f>
        <v>29.499804878048781</v>
      </c>
      <c r="FN5">
        <f>('P2'!FN5+'P2'!FN21*FN$2)/(FN$2+1)</f>
        <v>28.290000000000003</v>
      </c>
      <c r="FO5">
        <f>('P2'!FO5+'P2'!FO21*FO$2)/(FO$2+1)</f>
        <v>25.850317073170736</v>
      </c>
      <c r="FP5">
        <f>('P2'!FP5+'P2'!FP21*FP$2)/(FP$2+1)</f>
        <v>27.100124999999998</v>
      </c>
      <c r="FQ5">
        <f>('P2'!FQ5+'P2'!FQ21*FQ$2)/(FQ$2+1)</f>
        <v>32.660146341463417</v>
      </c>
      <c r="FR5">
        <f>('P2'!FR5+'P2'!FR21*FR$2)/(FR$2+1)</f>
        <v>33.29975609756098</v>
      </c>
      <c r="FS5">
        <f>('P2'!FS5+'P2'!FS21*FS$2)/(FS$2+1)</f>
        <v>32.089875000000006</v>
      </c>
      <c r="FT5">
        <f>('P2'!FT5+'P2'!FT21*FT$2)/(FT$2+1)</f>
        <v>30.469897435897437</v>
      </c>
      <c r="FU5">
        <f>('P2'!FU5+'P2'!FU21*FU$2)/(FU$2+1)</f>
        <v>29.250000000000004</v>
      </c>
      <c r="FV5">
        <f>('P2'!FV5+'P2'!FV21*FV$2)/(FV$2+1)</f>
        <v>31.329682926829268</v>
      </c>
      <c r="FW5">
        <f>('P2'!FW5+'P2'!FW21*FW$2)/(FW$2+1)</f>
        <v>31.309976744186045</v>
      </c>
      <c r="FX5">
        <f>('P2'!FX5+'P2'!FX21*FX$2)/(FX$2+1)</f>
        <v>30.139684210526319</v>
      </c>
      <c r="FY5">
        <f>('P2'!FY5+'P2'!FY21*FY$2)/(FY$2+1)</f>
        <v>29.770146341463416</v>
      </c>
      <c r="FZ5">
        <f>('P2'!FZ5+'P2'!FZ21*FZ$2)/(FZ$2+1)</f>
        <v>28.599749999999997</v>
      </c>
      <c r="GA5">
        <f>('P2'!GA5+'P2'!GA21*GA$2)/(GA$2+1)</f>
        <v>26.239697674418601</v>
      </c>
      <c r="GB5">
        <f>('P2'!GB5+'P2'!GB21*GB$2)/(GB$2+1)</f>
        <v>27.450000000000003</v>
      </c>
      <c r="GC5">
        <f>('P2'!GC5+'P2'!GC21*GC$2)/(GC$2+1)</f>
        <v>32.829682926829271</v>
      </c>
      <c r="GD5">
        <f>('P2'!GD5+'P2'!GD21*GD$2)/(GD$2+1)</f>
        <v>33.450146341463416</v>
      </c>
      <c r="GE5">
        <f>('P2'!GE5+'P2'!GE21*GE$2)/(GE$2+1)</f>
        <v>32.280375000000006</v>
      </c>
      <c r="GF5">
        <f>('P2'!GF5+'P2'!GF21*GF$2)/(GF$2+1)</f>
        <v>30.709853658536588</v>
      </c>
      <c r="GG5">
        <f>('P2'!GG5+'P2'!GG21*GG$2)/(GG$2+1)</f>
        <v>29.529886363636365</v>
      </c>
      <c r="GH5">
        <f>('P2'!GH5+'P2'!GH21*GH$2)/(GH$2+1)</f>
        <v>31.549682926829274</v>
      </c>
      <c r="GI5">
        <f>('P2'!GI5+'P2'!GI21*GI$2)/(GI$2+1)</f>
        <v>31.520022222222224</v>
      </c>
      <c r="GJ5">
        <f>('P2'!GJ5+'P2'!GJ21*GJ$2)/(GJ$2+1)</f>
        <v>30.399974358974358</v>
      </c>
      <c r="GK5">
        <f>('P2'!GK5+'P2'!GK21*GK$2)/(GK$2+1)</f>
        <v>30.029902439024394</v>
      </c>
      <c r="GL5">
        <f>('P2'!GL5+'P2'!GL21*GL$2)/(GL$2+1)</f>
        <v>28.900263157894738</v>
      </c>
      <c r="GM5">
        <f>('P2'!GM5+'P2'!GM21*GM$2)/(GM$2+1)</f>
        <v>26.620093023255812</v>
      </c>
      <c r="GN5">
        <f>('P2'!GN5+'P2'!GN21*GN$2)/(GN$2+1)</f>
        <v>27.790263157894739</v>
      </c>
      <c r="GO5">
        <f>('P2'!GO5+'P2'!GO21*GO$2)/(GO$2+1)</f>
        <v>33.000116279069765</v>
      </c>
      <c r="GP5">
        <f>('P2'!GP5+'P2'!GP21*GP$2)/(GP$2+1)</f>
        <v>33.599974358974364</v>
      </c>
      <c r="GQ5">
        <f>('P2'!GQ5+'P2'!GQ21*GQ$2)/(GQ$2+1)</f>
        <v>32.470125000000003</v>
      </c>
      <c r="GR5">
        <f>('P2'!GR5+'P2'!GR21*GR$2)/(GR$2+1)</f>
        <v>30.950162790697675</v>
      </c>
      <c r="GS5">
        <f>('P2'!GS5+'P2'!GS21*GS$2)/(GS$2+1)</f>
        <v>29.810000000000002</v>
      </c>
      <c r="GT5">
        <f>('P2'!GT5+'P2'!GT21*GT$2)/(GT$2+1)</f>
        <v>31.759853658536588</v>
      </c>
      <c r="GU5">
        <f>('P2'!GU5+'P2'!GU21*GU$2)/(GU$2+1)</f>
        <v>31.780244444444442</v>
      </c>
      <c r="GV5">
        <f>('P2'!GV5+'P2'!GV21*GV$2)/(GV$2+1)</f>
        <v>30.639894736842106</v>
      </c>
      <c r="GW5">
        <f>('P2'!GW5+'P2'!GW21*GW$2)/(GW$2+1)</f>
        <v>30.280333333333335</v>
      </c>
      <c r="GX5">
        <f>('P2'!GX5+'P2'!GX21*GX$2)/(GX$2+1)</f>
        <v>29.14</v>
      </c>
      <c r="GY5">
        <f>('P2'!GY5+'P2'!GY21*GY$2)/(GY$2+1)</f>
        <v>26.839756097560979</v>
      </c>
      <c r="GZ5">
        <f>('P2'!GZ5+'P2'!GZ21*GZ$2)/(GZ$2+1)</f>
        <v>28.020000000000003</v>
      </c>
      <c r="HA5">
        <f>('P2'!HA5+'P2'!HA21*HA$2)/(HA$2+1)</f>
        <v>33.270302325581397</v>
      </c>
      <c r="HB5">
        <f>('P2'!HB5+'P2'!HB21*HB$2)/(HB$2+1)</f>
        <v>33.869692307692311</v>
      </c>
      <c r="HC5">
        <f>('P2'!HC5+'P2'!HC21*HC$2)/(HC$2+1)</f>
        <v>32.729625000000006</v>
      </c>
      <c r="HD5">
        <f>('P2'!HD5+'P2'!HD21*HD$2)/(HD$2+1)</f>
        <v>31.199651162790698</v>
      </c>
      <c r="HE5">
        <f>('P2'!HE5+'P2'!HE21*HE$2)/(HE$2+1)</f>
        <v>30.05</v>
      </c>
      <c r="HF5">
        <f>('P2'!HF5+'P2'!HF21*HF$2)/(HF$2+1)</f>
        <v>32.020348837209298</v>
      </c>
      <c r="HG5">
        <f>('P2'!HG5+'P2'!HG21*HG$2)/(HG$2+1)</f>
        <v>32.039697674418605</v>
      </c>
      <c r="HH5">
        <f>('P2'!HH5+'P2'!HH21*HH$2)/(HH$2+1)</f>
        <v>30.890368421052631</v>
      </c>
      <c r="HI5">
        <f>('P2'!HI5+'P2'!HI21*HI$2)/(HI$2+1)</f>
        <v>30.519926829268293</v>
      </c>
      <c r="HJ5">
        <f>('P2'!HJ5+'P2'!HJ21*HJ$2)/(HJ$2+1)</f>
        <v>29.379750000000001</v>
      </c>
      <c r="HK5">
        <f>('P2'!HK5+'P2'!HK21*HK$2)/(HK$2+1)</f>
        <v>27.049853658536588</v>
      </c>
      <c r="HL5">
        <f>('P2'!HL5+'P2'!HL21*HL$2)/(HL$2+1)</f>
        <v>28.240263157894738</v>
      </c>
    </row>
    <row r="6" spans="1:220" x14ac:dyDescent="0.2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2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24.999813953488371</v>
      </c>
      <c r="W7">
        <f>('P2'!W7+'P2'!W22*W$2)/(W$2+1)</f>
        <v>26.499682926829266</v>
      </c>
      <c r="X7">
        <f>('P2'!X7+'P2'!X22*X$2)/(X$2+1)</f>
        <v>24.49977777777778</v>
      </c>
      <c r="Y7">
        <f>('P2'!Y7+'P2'!Y22*Y$2)/(Y$2+1)</f>
        <v>24.499878048780491</v>
      </c>
      <c r="Z7">
        <f>('P2'!Z7+'P2'!Z22*Z$2)/(Z$2+1)</f>
        <v>21.000000000000004</v>
      </c>
      <c r="AA7">
        <f>('P2'!AA7+'P2'!AA22*AA$2)/(AA$2+1)</f>
        <v>19.499878048780488</v>
      </c>
      <c r="AB7">
        <f>('P2'!AB7+'P2'!AB22*AB$2)/(AB$2+1)</f>
        <v>20.499750000000002</v>
      </c>
      <c r="AC7">
        <f>('P2'!AC7+'P2'!AC22*AC$2)/(AC$2+1)</f>
        <v>31.499878048780484</v>
      </c>
      <c r="AD7">
        <f>('P2'!AD7+'P2'!AD22*AD$2)/(AD$2+1)</f>
        <v>34.499615384615389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26.750222222222224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23.500125000000001</v>
      </c>
      <c r="AO7">
        <f>('P2'!AO7+'P2'!AO22*AO$2)/(AO$2+1)</f>
        <v>35.500048780487809</v>
      </c>
      <c r="AP7">
        <f>('P2'!AP7+'P2'!AP22*AP$2)/(AP$2+1)</f>
        <v>36.850097560975613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28.809731707317074</v>
      </c>
      <c r="AV7">
        <f>('P2'!AV7+'P2'!AV22*AV$2)/(AV$2+1)</f>
        <v>27.009948717948721</v>
      </c>
      <c r="AW7">
        <f>('P2'!AW7+'P2'!AW22*AW$2)/(AW$2+1)</f>
        <v>26.830102564102564</v>
      </c>
      <c r="AX7">
        <f>('P2'!AX7+'P2'!AX22*AX$2)/(AX$2+1)</f>
        <v>25.830000000000005</v>
      </c>
      <c r="AY7">
        <f>('P2'!AY7+'P2'!AY22*AY$2)/(AY$2+1)</f>
        <v>21.56006976744186</v>
      </c>
      <c r="AZ7">
        <f>('P2'!AZ7+'P2'!AZ22*AZ$2)/(AZ$2+1)</f>
        <v>24.45</v>
      </c>
      <c r="BA7">
        <f>('P2'!BA7+'P2'!BA22*BA$2)/(BA$2+1)</f>
        <v>34.329804878048783</v>
      </c>
      <c r="BB7">
        <f>('P2'!BB7+'P2'!BB22*BB$2)/(BB$2+1)</f>
        <v>35.470024390243907</v>
      </c>
      <c r="BC7">
        <f>('P2'!BC7+'P2'!BC22*BC$2)/(BC$2+1)</f>
        <v>32.959875000000004</v>
      </c>
      <c r="BD7">
        <f>('P2'!BD7+'P2'!BD22*BD$2)/(BD$2+1)</f>
        <v>29.700292682926833</v>
      </c>
      <c r="BE7">
        <f>('P2'!BE7+'P2'!BE22*BE$2)/(BE$2+1)</f>
        <v>27.250125000000001</v>
      </c>
      <c r="BF7">
        <f>('P2'!BF7+'P2'!BF22*BF$2)/(BF$2+1)</f>
        <v>31.410024390243905</v>
      </c>
      <c r="BG7">
        <f>('P2'!BG7+'P2'!BG22*BG$2)/(BG$2+1)</f>
        <v>29.150116279069763</v>
      </c>
      <c r="BH7">
        <f>('P2'!BH7+'P2'!BH22*BH$2)/(BH$2+1)</f>
        <v>27.499666666666673</v>
      </c>
      <c r="BI7">
        <f>('P2'!BI7+'P2'!BI22*BI$2)/(BI$2+1)</f>
        <v>27.340051282051281</v>
      </c>
      <c r="BJ7">
        <f>('P2'!BJ7+'P2'!BJ22*BJ$2)/(BJ$2+1)</f>
        <v>26.440263157894737</v>
      </c>
      <c r="BK7">
        <f>('P2'!BK7+'P2'!BK22*BK$2)/(BK$2+1)</f>
        <v>22.550325581395345</v>
      </c>
      <c r="BL7">
        <f>('P2'!BL7+'P2'!BL22*BL$2)/(BL$2+1)</f>
        <v>25.189736842105265</v>
      </c>
      <c r="BM7">
        <f>('P2'!BM7+'P2'!BM22*BM$2)/(BM$2+1)</f>
        <v>34.179860465116278</v>
      </c>
      <c r="BN7">
        <f>('P2'!BN7+'P2'!BN22*BN$2)/(BN$2+1)</f>
        <v>35.229743589743592</v>
      </c>
      <c r="BO7">
        <f>('P2'!BO7+'P2'!BO22*BO$2)/(BO$2+1)</f>
        <v>32.940375000000003</v>
      </c>
      <c r="BP7">
        <f>('P2'!BP7+'P2'!BP22*BP$2)/(BP$2+1)</f>
        <v>29.969829268292688</v>
      </c>
      <c r="BQ7">
        <f>('P2'!BQ7+'P2'!BQ22*BQ$2)/(BQ$2+1)</f>
        <v>27.75</v>
      </c>
      <c r="BR7">
        <f>('P2'!BR7+'P2'!BR22*BR$2)/(BR$2+1)</f>
        <v>31.539682926829272</v>
      </c>
      <c r="BS7">
        <f>('P2'!BS7+'P2'!BS22*BS$2)/(BS$2+1)</f>
        <v>29.440255813953485</v>
      </c>
      <c r="BT7">
        <f>('P2'!BT7+'P2'!BT22*BT$2)/(BT$2+1)</f>
        <v>27.959666666666667</v>
      </c>
      <c r="BU7">
        <f>('P2'!BU7+'P2'!BU22*BU$2)/(BU$2+1)</f>
        <v>27.819846153846157</v>
      </c>
      <c r="BV7">
        <f>('P2'!BV7+'P2'!BV22*BV$2)/(BV$2+1)</f>
        <v>27.010125000000002</v>
      </c>
      <c r="BW7">
        <f>('P2'!BW7+'P2'!BW22*BW$2)/(BW$2+1)</f>
        <v>23.480195121951219</v>
      </c>
      <c r="BX7">
        <f>('P2'!BX7+'P2'!BX22*BX$2)/(BX$2+1)</f>
        <v>25.890000000000004</v>
      </c>
      <c r="BY7">
        <f>('P2'!BY7+'P2'!BY22*BY$2)/(BY$2+1)</f>
        <v>34.099813953488372</v>
      </c>
      <c r="BZ7">
        <f>('P2'!BZ7+'P2'!BZ22*BZ$2)/(BZ$2+1)</f>
        <v>35.060128205128208</v>
      </c>
      <c r="CA7">
        <f>('P2'!CA7+'P2'!CA22*CA$2)/(CA$2+1)</f>
        <v>32.989875000000005</v>
      </c>
      <c r="CB7">
        <f>('P2'!CB7+'P2'!CB22*CB$2)/(CB$2+1)</f>
        <v>30.289878048780491</v>
      </c>
      <c r="CC7">
        <f>('P2'!CC7+'P2'!CC22*CC$2)/(CC$2+1)</f>
        <v>28.280250000000002</v>
      </c>
      <c r="CD7">
        <f>('P2'!CD7+'P2'!CD22*CD$2)/(CD$2+1)</f>
        <v>31.739697674418604</v>
      </c>
      <c r="CE7">
        <f>('P2'!CE7+'P2'!CE22*CE$2)/(CE$2+1)</f>
        <v>29.750121951219512</v>
      </c>
      <c r="CF7">
        <f>('P2'!CF7+'P2'!CF22*CF$2)/(CF$2+1)</f>
        <v>28.430222222222227</v>
      </c>
      <c r="CG7">
        <f>('P2'!CG7+'P2'!CG22*CG$2)/(CG$2+1)</f>
        <v>28.330256410256411</v>
      </c>
      <c r="CH7">
        <f>('P2'!CH7+'P2'!CH22*CH$2)/(CH$2+1)</f>
        <v>27.619875000000004</v>
      </c>
      <c r="CI7">
        <f>('P2'!CI7+'P2'!CI22*CI$2)/(CI$2+1)</f>
        <v>24.419780487804879</v>
      </c>
      <c r="CJ7">
        <f>('P2'!CJ7+'P2'!CJ22*CJ$2)/(CJ$2+1)</f>
        <v>26.650263157894742</v>
      </c>
      <c r="CK7">
        <f>('P2'!CK7+'P2'!CK22*CK$2)/(CK$2+1)</f>
        <v>34.179674418604648</v>
      </c>
      <c r="CL7">
        <f>('P2'!CL7+'P2'!CL22*CL$2)/(CL$2+1)</f>
        <v>35.090358974358971</v>
      </c>
      <c r="CM7">
        <f>('P2'!CM7+'P2'!CM22*CM$2)/(CM$2+1)</f>
        <v>33.230000000000004</v>
      </c>
      <c r="CN7">
        <f>('P2'!CN7+'P2'!CN22*CN$2)/(CN$2+1)</f>
        <v>30.790256410256408</v>
      </c>
      <c r="CO7">
        <f>('P2'!CO7+'P2'!CO22*CO$2)/(CO$2+1)</f>
        <v>28.969875000000002</v>
      </c>
      <c r="CP7">
        <f>('P2'!CP7+'P2'!CP22*CP$2)/(CP$2+1)</f>
        <v>32.17</v>
      </c>
      <c r="CQ7">
        <f>('P2'!CQ7+'P2'!CQ22*CQ$2)/(CQ$2+1)</f>
        <v>30.490365853658538</v>
      </c>
      <c r="CR7">
        <f>('P2'!CR7+'P2'!CR22*CR$2)/(CR$2+1)</f>
        <v>29.250351351351352</v>
      </c>
      <c r="CS7">
        <f>('P2'!CS7+'P2'!CS22*CS$2)/(CS$2+1)</f>
        <v>29.160170731707318</v>
      </c>
      <c r="CT7">
        <f>('P2'!CT7+'P2'!CT22*CT$2)/(CT$2+1)</f>
        <v>28.489736842105266</v>
      </c>
      <c r="CU7">
        <f>('P2'!CU7+'P2'!CU22*CU$2)/(CU$2+1)</f>
        <v>25.479804878048782</v>
      </c>
      <c r="CV7">
        <f>('P2'!CV7+'P2'!CV22*CV$2)/(CV$2+1)</f>
        <v>27.579749999999997</v>
      </c>
      <c r="CW7">
        <f>('P2'!CW7+'P2'!CW22*CW$2)/(CW$2+1)</f>
        <v>34.690097560975609</v>
      </c>
      <c r="CX7">
        <f>('P2'!CX7+'P2'!CX22*CX$2)/(CX$2+1)</f>
        <v>35.560365853658539</v>
      </c>
      <c r="CY7">
        <f>('P2'!CY7+'P2'!CY22*CY$2)/(CY$2+1)</f>
        <v>33.800250000000005</v>
      </c>
      <c r="CZ7">
        <f>('P2'!CZ7+'P2'!CZ22*CZ$2)/(CZ$2+1)</f>
        <v>31.500358974358971</v>
      </c>
      <c r="DA7">
        <f>('P2'!DA7+'P2'!DA22*DA$2)/(DA$2+1)</f>
        <v>29.790000000000003</v>
      </c>
      <c r="DB7">
        <f>('P2'!DB7+'P2'!DB22*DB$2)/(DB$2+1)</f>
        <v>32.819780487804884</v>
      </c>
      <c r="DC7">
        <f>('P2'!DC7+'P2'!DC22*DC$2)/(DC$2+1)</f>
        <v>31.10978048780488</v>
      </c>
      <c r="DD7">
        <f>('P2'!DD7+'P2'!DD22*DD$2)/(DD$2+1)</f>
        <v>29.969777777777782</v>
      </c>
      <c r="DE7">
        <f>('P2'!DE7+'P2'!DE22*DE$2)/(DE$2+1)</f>
        <v>29.919926829268295</v>
      </c>
      <c r="DF7">
        <f>('P2'!DF7+'P2'!DF22*DF$2)/(DF$2+1)</f>
        <v>29.310000000000006</v>
      </c>
      <c r="DG7">
        <f>('P2'!DG7+'P2'!DG22*DG$2)/(DG$2+1)</f>
        <v>26.50002325581395</v>
      </c>
      <c r="DH7">
        <f>('P2'!DH7+'P2'!DH22*DH$2)/(DH$2+1)</f>
        <v>28.510263157894737</v>
      </c>
      <c r="DI7">
        <f>('P2'!DI7+'P2'!DI22*DI$2)/(DI$2+1)</f>
        <v>35.239634146341466</v>
      </c>
      <c r="DJ7">
        <f>('P2'!DJ7+'P2'!DJ22*DJ$2)/(DJ$2+1)</f>
        <v>36.090317073170731</v>
      </c>
      <c r="DK7">
        <f>('P2'!DK7+'P2'!DK22*DK$2)/(DK$2+1)</f>
        <v>34.460250000000002</v>
      </c>
      <c r="DL7">
        <f>('P2'!DL7+'P2'!DL22*DL$2)/(DL$2+1)</f>
        <v>32.319692307692307</v>
      </c>
      <c r="DM7">
        <f>('P2'!DM7+'P2'!DM22*DM$2)/(DM$2+1)</f>
        <v>30.730000000000008</v>
      </c>
      <c r="DN7">
        <f>('P2'!DN7+'P2'!DN22*DN$2)/(DN$2+1)</f>
        <v>33.619853658536591</v>
      </c>
      <c r="DO7">
        <f>('P2'!DO7+'P2'!DO22*DO$2)/(DO$2+1)</f>
        <v>32.159906976744189</v>
      </c>
      <c r="DP7">
        <f>('P2'!DP7+'P2'!DP22*DP$2)/(DP$2+1)</f>
        <v>31.070222222222228</v>
      </c>
      <c r="DQ7">
        <f>('P2'!DQ7+'P2'!DQ22*DQ$2)/(DQ$2+1)</f>
        <v>31.029846153846155</v>
      </c>
      <c r="DR7">
        <f>('P2'!DR7+'P2'!DR22*DR$2)/(DR$2+1)</f>
        <v>30.460263157894737</v>
      </c>
      <c r="DS7">
        <f>('P2'!DS7+'P2'!DS22*DS$2)/(DS$2+1)</f>
        <v>27.790255813953486</v>
      </c>
      <c r="DT7">
        <f>('P2'!DT7+'P2'!DT22*DT$2)/(DT$2+1)</f>
        <v>29.71026315789474</v>
      </c>
      <c r="DU7">
        <f>('P2'!DU7+'P2'!DU22*DU$2)/(DU$2+1)</f>
        <v>36.109634146341463</v>
      </c>
      <c r="DV7">
        <f>('P2'!DV7+'P2'!DV22*DV$2)/(DV$2+1)</f>
        <v>36.919756097560978</v>
      </c>
      <c r="DW7">
        <f>('P2'!DW7+'P2'!DW22*DW$2)/(DW$2+1)</f>
        <v>35.369999999999997</v>
      </c>
      <c r="DX7">
        <f>('P2'!DX7+'P2'!DX22*DX$2)/(DX$2+1)</f>
        <v>33.339902439024392</v>
      </c>
      <c r="DY7">
        <f>('P2'!DY7+'P2'!DY22*DY$2)/(DY$2+1)</f>
        <v>31.839750000000002</v>
      </c>
      <c r="DZ7">
        <f>('P2'!DZ7+'P2'!DZ22*DZ$2)/(DZ$2+1)</f>
        <v>34.589731707317078</v>
      </c>
      <c r="EA7">
        <f>('P2'!EA7+'P2'!EA22*EA$2)/(EA$2+1)</f>
        <v>33.200046511627903</v>
      </c>
      <c r="EB7">
        <f>('P2'!EB7+'P2'!EB22*EB$2)/(EB$2+1)</f>
        <v>32.159777777777784</v>
      </c>
      <c r="EC7">
        <f>('P2'!EC7+'P2'!EC22*EC$2)/(EC$2+1)</f>
        <v>32.110025641025643</v>
      </c>
      <c r="ED7">
        <f>('P2'!ED7+'P2'!ED22*ED$2)/(ED$2+1)</f>
        <v>31.560000000000002</v>
      </c>
      <c r="EE7">
        <f>('P2'!EE7+'P2'!EE22*EE$2)/(EE$2+1)</f>
        <v>28.97976744186046</v>
      </c>
      <c r="EF7">
        <f>('P2'!EF7+'P2'!EF22*EF$2)/(EF$2+1)</f>
        <v>30.840000000000007</v>
      </c>
      <c r="EG7">
        <f>('P2'!EG7+'P2'!EG22*EG$2)/(EG$2+1)</f>
        <v>37.050093023255812</v>
      </c>
      <c r="EH7">
        <f>('P2'!EH7+'P2'!EH22*EH$2)/(EH$2+1)</f>
        <v>37.840153846153839</v>
      </c>
      <c r="EI7">
        <f>('P2'!EI7+'P2'!EI22*EI$2)/(EI$2+1)</f>
        <v>36.350250000000003</v>
      </c>
      <c r="EJ7">
        <f>('P2'!EJ7+'P2'!EJ22*EJ$2)/(EJ$2+1)</f>
        <v>34.379829268292688</v>
      </c>
      <c r="EK7">
        <f>('P2'!EK7+'P2'!EK22*EK$2)/(EK$2+1)</f>
        <v>32.919750000000001</v>
      </c>
      <c r="EL7">
        <f>('P2'!EL7+'P2'!EL22*EL$2)/(EL$2+1)</f>
        <v>35.58985365853659</v>
      </c>
      <c r="EM7">
        <f>('P2'!EM7+'P2'!EM22*EM$2)/(EM$2+1)</f>
        <v>34.250348837209302</v>
      </c>
      <c r="EN7">
        <f>('P2'!EN7+'P2'!EN22*EN$2)/(EN$2+1)</f>
        <v>33.239729729729731</v>
      </c>
      <c r="EO7">
        <f>('P2'!EO7+'P2'!EO22*EO$2)/(EO$2+1)</f>
        <v>33.199743589743591</v>
      </c>
      <c r="EP7">
        <f>('P2'!EP7+'P2'!EP22*EP$2)/(EP$2+1)</f>
        <v>32.670375</v>
      </c>
      <c r="EQ7">
        <f>('P2'!EQ7+'P2'!EQ22*EQ$2)/(EQ$2+1)</f>
        <v>30.159853658536591</v>
      </c>
      <c r="ER7">
        <f>('P2'!ER7+'P2'!ER22*ER$2)/(ER$2+1)</f>
        <v>31.969736842105267</v>
      </c>
      <c r="ES7">
        <f>('P2'!ES7+'P2'!ES22*ES$2)/(ES$2+1)</f>
        <v>37.999906976744185</v>
      </c>
      <c r="ET7">
        <f>('P2'!ET7+'P2'!ET22*ET$2)/(ET$2+1)</f>
        <v>38.760307692307691</v>
      </c>
      <c r="EU7">
        <f>('P2'!EU7+'P2'!EU22*EU$2)/(EU$2+1)</f>
        <v>37.320000000000007</v>
      </c>
      <c r="EV7">
        <f>('P2'!EV7+'P2'!EV22*EV$2)/(EV$2+1)</f>
        <v>35.410205128205128</v>
      </c>
      <c r="EW7">
        <f>('P2'!EW7+'P2'!EW22*EW$2)/(EW$2+1)</f>
        <v>33.999749999999999</v>
      </c>
      <c r="EX7">
        <f>('P2'!EX7+'P2'!EX22*EX$2)/(EX$2+1)</f>
        <v>36.590116279069768</v>
      </c>
      <c r="EY7">
        <f>('P2'!EY7+'P2'!EY22*EY$2)/(EY$2+1)</f>
        <v>35.299878048780492</v>
      </c>
      <c r="EZ7">
        <f>('P2'!EZ7+'P2'!EZ22*EZ$2)/(EZ$2+1)</f>
        <v>34.32033333333333</v>
      </c>
      <c r="FA7">
        <f>('P2'!FA7+'P2'!FA22*FA$2)/(FA$2+1)</f>
        <v>34.280073170731711</v>
      </c>
      <c r="FB7">
        <f>('P2'!FB7+'P2'!FB22*FB$2)/(FB$2+1)</f>
        <v>33.769736842105267</v>
      </c>
      <c r="FC7">
        <f>('P2'!FC7+'P2'!FC22*FC$2)/(FC$2+1)</f>
        <v>31.349731707317076</v>
      </c>
      <c r="FD7">
        <f>('P2'!FD7+'P2'!FD22*FD$2)/(FD$2+1)</f>
        <v>33.100124999999998</v>
      </c>
      <c r="FE7">
        <f>('P2'!FE7+'P2'!FE22*FE$2)/(FE$2+1)</f>
        <v>38.94</v>
      </c>
      <c r="FF7">
        <f>('P2'!FF7+'P2'!FF22*FF$2)/(FF$2+1)</f>
        <v>39.690102564102567</v>
      </c>
      <c r="FG7">
        <f>('P2'!FG7+'P2'!FG22*FG$2)/(FG$2+1)</f>
        <v>38.290000000000006</v>
      </c>
      <c r="FH7">
        <f>('P2'!FH7+'P2'!FH22*FH$2)/(FH$2+1)</f>
        <v>36.450307692307689</v>
      </c>
      <c r="FI7">
        <f>('P2'!FI7+'P2'!FI22*FI$2)/(FI$2+1)</f>
        <v>35.080125000000002</v>
      </c>
      <c r="FJ7">
        <f>('P2'!FJ7+'P2'!FJ22*FJ$2)/(FJ$2+1)</f>
        <v>37.600046511627902</v>
      </c>
      <c r="FK7">
        <f>('P2'!FK7+'P2'!FK22*FK$2)/(FK$2+1)</f>
        <v>36.340000000000003</v>
      </c>
      <c r="FL7">
        <f>('P2'!FL7+'P2'!FL22*FL$2)/(FL$2+1)</f>
        <v>35.380333333333333</v>
      </c>
      <c r="FM7">
        <f>('P2'!FM7+'P2'!FM22*FM$2)/(FM$2+1)</f>
        <v>35.349804878048786</v>
      </c>
      <c r="FN7">
        <f>('P2'!FN7+'P2'!FN22*FN$2)/(FN$2+1)</f>
        <v>34.840263157894739</v>
      </c>
      <c r="FO7">
        <f>('P2'!FO7+'P2'!FO22*FO$2)/(FO$2+1)</f>
        <v>32.449634146341459</v>
      </c>
      <c r="FP7">
        <f>('P2'!FP7+'P2'!FP22*FP$2)/(FP$2+1)</f>
        <v>34.179750000000006</v>
      </c>
      <c r="FQ7">
        <f>('P2'!FQ7+'P2'!FQ22*FQ$2)/(FQ$2+1)</f>
        <v>39.949829268292689</v>
      </c>
      <c r="FR7">
        <f>('P2'!FR7+'P2'!FR22*FR$2)/(FR$2+1)</f>
        <v>40.689756097560981</v>
      </c>
      <c r="FS7">
        <f>('P2'!FS7+'P2'!FS22*FS$2)/(FS$2+1)</f>
        <v>39.309750000000001</v>
      </c>
      <c r="FT7">
        <f>('P2'!FT7+'P2'!FT22*FT$2)/(FT$2+1)</f>
        <v>37.490358974358976</v>
      </c>
      <c r="FU7">
        <f>('P2'!FU7+'P2'!FU22*FU$2)/(FU$2+1)</f>
        <v>36.150000000000006</v>
      </c>
      <c r="FV7">
        <f>('P2'!FV7+'P2'!FV22*FV$2)/(FV$2+1)</f>
        <v>38.630268292682935</v>
      </c>
      <c r="FW7">
        <f>('P2'!FW7+'P2'!FW22*FW$2)/(FW$2+1)</f>
        <v>37.390162790697673</v>
      </c>
      <c r="FX7">
        <f>('P2'!FX7+'P2'!FX22*FX$2)/(FX$2+1)</f>
        <v>36.440157894736842</v>
      </c>
      <c r="FY7">
        <f>('P2'!FY7+'P2'!FY22*FY$2)/(FY$2+1)</f>
        <v>36.409707317073178</v>
      </c>
      <c r="FZ7">
        <f>('P2'!FZ7+'P2'!FZ22*FZ$2)/(FZ$2+1)</f>
        <v>35.909999999999997</v>
      </c>
      <c r="GA7">
        <f>('P2'!GA7+'P2'!GA22*GA$2)/(GA$2+1)</f>
        <v>33.550046511627905</v>
      </c>
      <c r="GB7">
        <f>('P2'!GB7+'P2'!GB22*GB$2)/(GB$2+1)</f>
        <v>35.260263157894741</v>
      </c>
      <c r="GC7">
        <f>('P2'!GC7+'P2'!GC22*GC$2)/(GC$2+1)</f>
        <v>40.959658536585373</v>
      </c>
      <c r="GD7">
        <f>('P2'!GD7+'P2'!GD22*GD$2)/(GD$2+1)</f>
        <v>41.689829268292691</v>
      </c>
      <c r="GE7">
        <f>('P2'!GE7+'P2'!GE22*GE$2)/(GE$2+1)</f>
        <v>40.330125000000002</v>
      </c>
      <c r="GF7">
        <f>('P2'!GF7+'P2'!GF22*GF$2)/(GF$2+1)</f>
        <v>38.540317073170741</v>
      </c>
      <c r="GG7">
        <f>('P2'!GG7+'P2'!GG22*GG$2)/(GG$2+1)</f>
        <v>37.210227272727273</v>
      </c>
      <c r="GH7">
        <f>('P2'!GH7+'P2'!GH22*GH$2)/(GH$2+1)</f>
        <v>39.659926829268294</v>
      </c>
      <c r="GI7">
        <f>('P2'!GI7+'P2'!GI22*GI$2)/(GI$2+1)</f>
        <v>38.439866666666667</v>
      </c>
      <c r="GJ7">
        <f>('P2'!GJ7+'P2'!GJ22*GJ$2)/(GJ$2+1)</f>
        <v>37.500358974358974</v>
      </c>
      <c r="GK7">
        <f>('P2'!GK7+'P2'!GK22*GK$2)/(GK$2+1)</f>
        <v>37.470365853658542</v>
      </c>
      <c r="GL7">
        <f>('P2'!GL7+'P2'!GL22*GL$2)/(GL$2+1)</f>
        <v>36.979736842105268</v>
      </c>
      <c r="GM7">
        <f>('P2'!GM7+'P2'!GM22*GM$2)/(GM$2+1)</f>
        <v>34.649860465116269</v>
      </c>
      <c r="GN7">
        <f>('P2'!GN7+'P2'!GN22*GN$2)/(GN$2+1)</f>
        <v>36.349736842105273</v>
      </c>
      <c r="GO7">
        <f>('P2'!GO7+'P2'!GO22*GO$2)/(GO$2+1)</f>
        <v>41.970279069767436</v>
      </c>
      <c r="GP7">
        <f>('P2'!GP7+'P2'!GP22*GP$2)/(GP$2+1)</f>
        <v>42.690025641025642</v>
      </c>
      <c r="GQ7">
        <f>('P2'!GQ7+'P2'!GQ22*GQ$2)/(GQ$2+1)</f>
        <v>41.34975</v>
      </c>
      <c r="GR7">
        <f>('P2'!GR7+'P2'!GR22*GR$2)/(GR$2+1)</f>
        <v>39.58</v>
      </c>
      <c r="GS7">
        <f>('P2'!GS7+'P2'!GS22*GS$2)/(GS$2+1)</f>
        <v>38.270000000000003</v>
      </c>
      <c r="GT7">
        <f>('P2'!GT7+'P2'!GT22*GT$2)/(GT$2+1)</f>
        <v>40.689902439024394</v>
      </c>
      <c r="GU7">
        <f>('P2'!GU7+'P2'!GU22*GU$2)/(GU$2+1)</f>
        <v>39.5</v>
      </c>
      <c r="GV7">
        <f>('P2'!GV7+'P2'!GV22*GV$2)/(GV$2+1)</f>
        <v>38.529842105263157</v>
      </c>
      <c r="GW7">
        <f>('P2'!GW7+'P2'!GW22*GW$2)/(GW$2+1)</f>
        <v>38.489846153846152</v>
      </c>
      <c r="GX7">
        <f>('P2'!GX7+'P2'!GX22*GX$2)/(GX$2+1)</f>
        <v>37.99</v>
      </c>
      <c r="GY7">
        <f>('P2'!GY7+'P2'!GY22*GY$2)/(GY$2+1)</f>
        <v>35.590243902439028</v>
      </c>
      <c r="GZ7">
        <f>('P2'!GZ7+'P2'!GZ22*GZ$2)/(GZ$2+1)</f>
        <v>37.330263157894734</v>
      </c>
      <c r="HA7">
        <f>('P2'!HA7+'P2'!HA22*HA$2)/(HA$2+1)</f>
        <v>43.110139534883722</v>
      </c>
      <c r="HB7">
        <f>('P2'!HB7+'P2'!HB22*HB$2)/(HB$2+1)</f>
        <v>43.839999999999996</v>
      </c>
      <c r="HC7">
        <f>('P2'!HC7+'P2'!HC22*HC$2)/(HC$2+1)</f>
        <v>42.460125000000005</v>
      </c>
      <c r="HD7">
        <f>('P2'!HD7+'P2'!HD22*HD$2)/(HD$2+1)</f>
        <v>40.640325581395345</v>
      </c>
      <c r="HE7">
        <f>('P2'!HE7+'P2'!HE22*HE$2)/(HE$2+1)</f>
        <v>39.300000000000004</v>
      </c>
      <c r="HF7">
        <f>('P2'!HF7+'P2'!HF22*HF$2)/(HF$2+1)</f>
        <v>41.7796976744186</v>
      </c>
      <c r="HG7">
        <f>('P2'!HG7+'P2'!HG22*HG$2)/(HG$2+1)</f>
        <v>40.550232558139534</v>
      </c>
      <c r="HH7">
        <f>('P2'!HH7+'P2'!HH22*HH$2)/(HH$2+1)</f>
        <v>39.54963157894737</v>
      </c>
      <c r="HI7">
        <f>('P2'!HI7+'P2'!HI22*HI$2)/(HI$2+1)</f>
        <v>39.520292682926829</v>
      </c>
      <c r="HJ7">
        <f>('P2'!HJ7+'P2'!HJ22*HJ$2)/(HJ$2+1)</f>
        <v>39</v>
      </c>
      <c r="HK7">
        <f>('P2'!HK7+'P2'!HK22*HK$2)/(HK$2+1)</f>
        <v>36.539682926829272</v>
      </c>
      <c r="HL7">
        <f>('P2'!HL7+'P2'!HL22*HL$2)/(HL$2+1)</f>
        <v>38.31</v>
      </c>
    </row>
    <row r="8" spans="1:220" x14ac:dyDescent="0.2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18.702500000000001</v>
      </c>
      <c r="V9">
        <f>('P2'!V9+'P2'!V23*V$2)/(V$2+1)</f>
        <v>26.405465116279068</v>
      </c>
      <c r="W9">
        <f>('P2'!W9+'P2'!W23*W$2)/(W$2+1)</f>
        <v>27.250292682926833</v>
      </c>
      <c r="X9">
        <f>('P2'!X9+'P2'!X23*X$2)/(X$2+1)</f>
        <v>26.749666666666673</v>
      </c>
      <c r="Y9">
        <f>('P2'!Y9+'P2'!Y23*Y$2)/(Y$2+1)</f>
        <v>26.249707317073174</v>
      </c>
      <c r="Z9">
        <f>('P2'!Z9+'P2'!Z23*Z$2)/(Z$2+1)</f>
        <v>24.000105263157899</v>
      </c>
      <c r="AA9">
        <f>('P2'!AA9+'P2'!AA23*AA$2)/(AA$2+1)</f>
        <v>25.750268292682932</v>
      </c>
      <c r="AB9">
        <f>('P2'!AB9+'P2'!AB23*AB$2)/(AB$2+1)</f>
        <v>28.250000000000004</v>
      </c>
      <c r="AC9">
        <f>('P2'!AC9+'P2'!AC23*AC$2)/(AC$2+1)</f>
        <v>31.749951219512198</v>
      </c>
      <c r="AD9">
        <f>('P2'!AD9+'P2'!AD23*AD$2)/(AD$2+1)</f>
        <v>33.250205128205131</v>
      </c>
      <c r="AE9">
        <f>('P2'!AE9+'P2'!AE23*AE$2)/(AE$2+1)</f>
        <v>31.750000000000004</v>
      </c>
      <c r="AF9">
        <f>('P2'!AF9+'P2'!AF23*AF$2)/(AF$2+1)</f>
        <v>27.499846153846153</v>
      </c>
      <c r="AG9">
        <f>('P2'!AG9+'P2'!AG23*AG$2)/(AG$2+1)</f>
        <v>28.500500000000002</v>
      </c>
      <c r="AH9">
        <f>('P2'!AH9+'P2'!AH23*AH$2)/(AH$2+1)</f>
        <v>30.249883720930232</v>
      </c>
      <c r="AI9">
        <f>('P2'!AI9+'P2'!AI23*AI$2)/(AI$2+1)</f>
        <v>29.750121951219512</v>
      </c>
      <c r="AJ9">
        <f>('P2'!AJ9+'P2'!AJ23*AJ$2)/(AJ$2+1)</f>
        <v>28.000111111111114</v>
      </c>
      <c r="AK9">
        <f>('P2'!AK9+'P2'!AK23*AK$2)/(AK$2+1)</f>
        <v>27.000390243902441</v>
      </c>
      <c r="AL9">
        <f>('P2'!AL9+'P2'!AL23*AL$2)/(AL$2+1)</f>
        <v>25.500105263157899</v>
      </c>
      <c r="AM9">
        <f>('P2'!AM9+'P2'!AM23*AM$2)/(AM$2+1)</f>
        <v>26.250414634146345</v>
      </c>
      <c r="AN9">
        <f>('P2'!AN9+'P2'!AN23*AN$2)/(AN$2+1)</f>
        <v>28.500500000000002</v>
      </c>
      <c r="AO9">
        <f>('P2'!AO9+'P2'!AO23*AO$2)/(AO$2+1)</f>
        <v>32.500317073170734</v>
      </c>
      <c r="AP9">
        <f>('P2'!AP9+'P2'!AP23*AP$2)/(AP$2+1)</f>
        <v>34</v>
      </c>
      <c r="AQ9">
        <f>('P2'!AQ9+'P2'!AQ23*AQ$2)/(AQ$2+1)</f>
        <v>32.500250000000001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30.249853658536587</v>
      </c>
      <c r="AU9">
        <f>('P2'!AU9+'P2'!AU23*AU$2)/(AU$2+1)</f>
        <v>29.900243902439026</v>
      </c>
      <c r="AV9">
        <f>('P2'!AV9+'P2'!AV23*AV$2)/(AV$2+1)</f>
        <v>28.140000000000004</v>
      </c>
      <c r="AW9">
        <f>('P2'!AW9+'P2'!AW23*AW$2)/(AW$2+1)</f>
        <v>27.139769230769232</v>
      </c>
      <c r="AX9">
        <f>('P2'!AX9+'P2'!AX23*AX$2)/(AX$2+1)</f>
        <v>25.630263157894742</v>
      </c>
      <c r="AY9">
        <f>('P2'!AY9+'P2'!AY23*AY$2)/(AY$2+1)</f>
        <v>26.380186046511628</v>
      </c>
      <c r="AZ9">
        <f>('P2'!AZ9+'P2'!AZ23*AZ$2)/(AZ$2+1)</f>
        <v>28.650000000000006</v>
      </c>
      <c r="BA9">
        <f>('P2'!BA9+'P2'!BA23*BA$2)/(BA$2+1)</f>
        <v>32.670292682926828</v>
      </c>
      <c r="BB9">
        <f>('P2'!BB9+'P2'!BB23*BB$2)/(BB$2+1)</f>
        <v>34.170243902439026</v>
      </c>
      <c r="BC9">
        <f>('P2'!BC9+'P2'!BC23*BC$2)/(BC$2+1)</f>
        <v>32.670500000000004</v>
      </c>
      <c r="BD9">
        <f>('P2'!BD9+'P2'!BD23*BD$2)/(BD$2+1)</f>
        <v>28.64965853658537</v>
      </c>
      <c r="BE9">
        <f>('P2'!BE9+'P2'!BE23*BE$2)/(BE$2+1)</f>
        <v>28.390250000000002</v>
      </c>
      <c r="BF9">
        <f>('P2'!BF9+'P2'!BF23*BF$2)/(BF$2+1)</f>
        <v>30.399707317073172</v>
      </c>
      <c r="BG9">
        <f>('P2'!BG9+'P2'!BG23*BG$2)/(BG$2+1)</f>
        <v>30.059976744186045</v>
      </c>
      <c r="BH9">
        <f>('P2'!BH9+'P2'!BH23*BH$2)/(BH$2+1)</f>
        <v>28.290333333333336</v>
      </c>
      <c r="BI9">
        <f>('P2'!BI9+'P2'!BI23*BI$2)/(BI$2+1)</f>
        <v>27.279615384615386</v>
      </c>
      <c r="BJ9">
        <f>('P2'!BJ9+'P2'!BJ23*BJ$2)/(BJ$2+1)</f>
        <v>25.759842105263161</v>
      </c>
      <c r="BK9">
        <f>('P2'!BK9+'P2'!BK23*BK$2)/(BK$2+1)</f>
        <v>26.520116279069768</v>
      </c>
      <c r="BL9">
        <f>('P2'!BL9+'P2'!BL23*BL$2)/(BL$2+1)</f>
        <v>28.789842105263162</v>
      </c>
      <c r="BM9">
        <f>('P2'!BM9+'P2'!BM23*BM$2)/(BM$2+1)</f>
        <v>32.829976744186048</v>
      </c>
      <c r="BN9">
        <f>('P2'!BN9+'P2'!BN23*BN$2)/(BN$2+1)</f>
        <v>34.349717948717945</v>
      </c>
      <c r="BO9">
        <f>('P2'!BO9+'P2'!BO23*BO$2)/(BO$2+1)</f>
        <v>32.830250000000007</v>
      </c>
      <c r="BP9">
        <f>('P2'!BP9+'P2'!BP23*BP$2)/(BP$2+1)</f>
        <v>28.789975609756102</v>
      </c>
      <c r="BQ9">
        <f>('P2'!BQ9+'P2'!BQ23*BQ$2)/(BQ$2+1)</f>
        <v>28.539749999999998</v>
      </c>
      <c r="BR9">
        <f>('P2'!BR9+'P2'!BR23*BR$2)/(BR$2+1)</f>
        <v>30.560317073170733</v>
      </c>
      <c r="BS9">
        <f>('P2'!BS9+'P2'!BS23*BS$2)/(BS$2+1)</f>
        <v>30.21020930232558</v>
      </c>
      <c r="BT9">
        <f>('P2'!BT9+'P2'!BT23*BT$2)/(BT$2+1)</f>
        <v>28.430333333333337</v>
      </c>
      <c r="BU9">
        <f>('P2'!BU9+'P2'!BU23*BU$2)/(BU$2+1)</f>
        <v>27.419769230769234</v>
      </c>
      <c r="BV9">
        <f>('P2'!BV9+'P2'!BV23*BV$2)/(BV$2+1)</f>
        <v>25.890000000000004</v>
      </c>
      <c r="BW9">
        <f>('P2'!BW9+'P2'!BW23*BW$2)/(BW$2+1)</f>
        <v>26.650268292682927</v>
      </c>
      <c r="BX9">
        <f>('P2'!BX9+'P2'!BX23*BX$2)/(BX$2+1)</f>
        <v>28.93984210526316</v>
      </c>
      <c r="BY9">
        <f>('P2'!BY9+'P2'!BY23*BY$2)/(BY$2+1)</f>
        <v>32.999767441860463</v>
      </c>
      <c r="BZ9">
        <f>('P2'!BZ9+'P2'!BZ23*BZ$2)/(BZ$2+1)</f>
        <v>34.520205128205127</v>
      </c>
      <c r="CA9">
        <f>('P2'!CA9+'P2'!CA23*CA$2)/(CA$2+1)</f>
        <v>33.000500000000002</v>
      </c>
      <c r="CB9">
        <f>('P2'!CB9+'P2'!CB23*CB$2)/(CB$2+1)</f>
        <v>28.940365853658538</v>
      </c>
      <c r="CC9">
        <f>('P2'!CC9+'P2'!CC23*CC$2)/(CC$2+1)</f>
        <v>28.679999999999996</v>
      </c>
      <c r="CD9">
        <f>('P2'!CD9+'P2'!CD23*CD$2)/(CD$2+1)</f>
        <v>30.710162790697673</v>
      </c>
      <c r="CE9">
        <f>('P2'!CE9+'P2'!CE23*CE$2)/(CE$2+1)</f>
        <v>30.339731707317075</v>
      </c>
      <c r="CF9">
        <f>('P2'!CF9+'P2'!CF23*CF$2)/(CF$2+1)</f>
        <v>28.560222222222226</v>
      </c>
      <c r="CG9">
        <f>('P2'!CG9+'P2'!CG23*CG$2)/(CG$2+1)</f>
        <v>27.540102564102565</v>
      </c>
      <c r="CH9">
        <f>('P2'!CH9+'P2'!CH23*CH$2)/(CH$2+1)</f>
        <v>26.020250000000004</v>
      </c>
      <c r="CI9">
        <f>('P2'!CI9+'P2'!CI23*CI$2)/(CI$2+1)</f>
        <v>26.780048780487807</v>
      </c>
      <c r="CJ9">
        <f>('P2'!CJ9+'P2'!CJ23*CJ$2)/(CJ$2+1)</f>
        <v>29.080263157894738</v>
      </c>
      <c r="CK9">
        <f>('P2'!CK9+'P2'!CK23*CK$2)/(CK$2+1)</f>
        <v>33.170488372093018</v>
      </c>
      <c r="CL9">
        <f>('P2'!CL9+'P2'!CL23*CL$2)/(CL$2+1)</f>
        <v>34.70951282051282</v>
      </c>
      <c r="CM9">
        <f>('P2'!CM9+'P2'!CM23*CM$2)/(CM$2+1)</f>
        <v>33.18</v>
      </c>
      <c r="CN9">
        <f>('P2'!CN9+'P2'!CN23*CN$2)/(CN$2+1)</f>
        <v>29.100333333333335</v>
      </c>
      <c r="CO9">
        <f>('P2'!CO9+'P2'!CO23*CO$2)/(CO$2+1)</f>
        <v>28.850249999999999</v>
      </c>
      <c r="CP9">
        <f>('P2'!CP9+'P2'!CP23*CP$2)/(CP$2+1)</f>
        <v>30.889813953488371</v>
      </c>
      <c r="CQ9">
        <f>('P2'!CQ9+'P2'!CQ23*CQ$2)/(CQ$2+1)</f>
        <v>30.540024390243907</v>
      </c>
      <c r="CR9">
        <f>('P2'!CR9+'P2'!CR23*CR$2)/(CR$2+1)</f>
        <v>28.749621621621618</v>
      </c>
      <c r="CS9">
        <f>('P2'!CS9+'P2'!CS23*CS$2)/(CS$2+1)</f>
        <v>27.730268292682929</v>
      </c>
      <c r="CT9">
        <f>('P2'!CT9+'P2'!CT23*CT$2)/(CT$2+1)</f>
        <v>26.1901052631579</v>
      </c>
      <c r="CU9">
        <f>('P2'!CU9+'P2'!CU23*CU$2)/(CU$2+1)</f>
        <v>26.960170731707315</v>
      </c>
      <c r="CV9">
        <f>('P2'!CV9+'P2'!CV23*CV$2)/(CV$2+1)</f>
        <v>29.28</v>
      </c>
      <c r="CW9">
        <f>('P2'!CW9+'P2'!CW23*CW$2)/(CW$2+1)</f>
        <v>33.390073170731711</v>
      </c>
      <c r="CX9">
        <f>('P2'!CX9+'P2'!CX23*CX$2)/(CX$2+1)</f>
        <v>34.939902439024394</v>
      </c>
      <c r="CY9">
        <f>('P2'!CY9+'P2'!CY23*CY$2)/(CY$2+1)</f>
        <v>33.399750000000004</v>
      </c>
      <c r="CZ9">
        <f>('P2'!CZ9+'P2'!CZ23*CZ$2)/(CZ$2+1)</f>
        <v>29.290076923076921</v>
      </c>
      <c r="DA9">
        <f>('P2'!DA9+'P2'!DA23*DA$2)/(DA$2+1)</f>
        <v>29.040142857142857</v>
      </c>
      <c r="DB9">
        <f>('P2'!DB9+'P2'!DB23*DB$2)/(DB$2+1)</f>
        <v>31.099951219512192</v>
      </c>
      <c r="DC9">
        <f>('P2'!DC9+'P2'!DC23*DC$2)/(DC$2+1)</f>
        <v>30.750073170731714</v>
      </c>
      <c r="DD9">
        <f>('P2'!DD9+'P2'!DD23*DD$2)/(DD$2+1)</f>
        <v>28.939777777777781</v>
      </c>
      <c r="DE9">
        <f>('P2'!DE9+'P2'!DE23*DE$2)/(DE$2+1)</f>
        <v>27.909878048780492</v>
      </c>
      <c r="DF9">
        <f>('P2'!DF9+'P2'!DF23*DF$2)/(DF$2+1)</f>
        <v>26.370105263157896</v>
      </c>
      <c r="DG9">
        <f>('P2'!DG9+'P2'!DG23*DG$2)/(DG$2+1)</f>
        <v>27.140465116279071</v>
      </c>
      <c r="DH9">
        <f>('P2'!DH9+'P2'!DH23*DH$2)/(DH$2+1)</f>
        <v>29.470368421052637</v>
      </c>
      <c r="DI9">
        <f>('P2'!DI9+'P2'!DI23*DI$2)/(DI$2+1)</f>
        <v>33.619975609756096</v>
      </c>
      <c r="DJ9">
        <f>('P2'!DJ9+'P2'!DJ23*DJ$2)/(DJ$2+1)</f>
        <v>35.16987804878049</v>
      </c>
      <c r="DK9">
        <f>('P2'!DK9+'P2'!DK23*DK$2)/(DK$2+1)</f>
        <v>33.620000000000005</v>
      </c>
      <c r="DL9">
        <f>('P2'!DL9+'P2'!DL23*DL$2)/(DL$2+1)</f>
        <v>29.490256410256411</v>
      </c>
      <c r="DM9">
        <f>('P2'!DM9+'P2'!DM23*DM$2)/(DM$2+1)</f>
        <v>29.23</v>
      </c>
      <c r="DN9">
        <f>('P2'!DN9+'P2'!DN23*DN$2)/(DN$2+1)</f>
        <v>31.309682926829272</v>
      </c>
      <c r="DO9">
        <f>('P2'!DO9+'P2'!DO23*DO$2)/(DO$2+1)</f>
        <v>30.950395348837208</v>
      </c>
      <c r="DP9">
        <f>('P2'!DP9+'P2'!DP23*DP$2)/(DP$2+1)</f>
        <v>29.130222222222226</v>
      </c>
      <c r="DQ9">
        <f>('P2'!DQ9+'P2'!DQ23*DQ$2)/(DQ$2+1)</f>
        <v>28.099897435897436</v>
      </c>
      <c r="DR9">
        <f>('P2'!DR9+'P2'!DR23*DR$2)/(DR$2+1)</f>
        <v>26.539736842105267</v>
      </c>
      <c r="DS9">
        <f>('P2'!DS9+'P2'!DS23*DS$2)/(DS$2+1)</f>
        <v>27.320093023255815</v>
      </c>
      <c r="DT9">
        <f>('P2'!DT9+'P2'!DT23*DT$2)/(DT$2+1)</f>
        <v>29.67</v>
      </c>
      <c r="DU9">
        <f>('P2'!DU9+'P2'!DU23*DU$2)/(DU$2+1)</f>
        <v>33.840048780487805</v>
      </c>
      <c r="DV9">
        <f>('P2'!DV9+'P2'!DV23*DV$2)/(DV$2+1)</f>
        <v>35.400292682926832</v>
      </c>
      <c r="DW9">
        <f>('P2'!DW9+'P2'!DW23*DW$2)/(DW$2+1)</f>
        <v>33.849750000000007</v>
      </c>
      <c r="DX9">
        <f>('P2'!DX9+'P2'!DX23*DX$2)/(DX$2+1)</f>
        <v>29.680121951219515</v>
      </c>
      <c r="DY9">
        <f>('P2'!DY9+'P2'!DY23*DY$2)/(DY$2+1)</f>
        <v>29.429749999999999</v>
      </c>
      <c r="DZ9">
        <f>('P2'!DZ9+'P2'!DZ23*DZ$2)/(DZ$2+1)</f>
        <v>31.509902439024394</v>
      </c>
      <c r="EA9">
        <f>('P2'!EA9+'P2'!EA23*EA$2)/(EA$2+1)</f>
        <v>31.160023255813954</v>
      </c>
      <c r="EB9">
        <f>('P2'!EB9+'P2'!EB23*EB$2)/(EB$2+1)</f>
        <v>29.330000000000002</v>
      </c>
      <c r="EC9">
        <f>('P2'!EC9+'P2'!EC23*EC$2)/(EC$2+1)</f>
        <v>28.280051282051279</v>
      </c>
      <c r="ED9">
        <f>('P2'!ED9+'P2'!ED23*ED$2)/(ED$2+1)</f>
        <v>26.710368421052635</v>
      </c>
      <c r="EE9">
        <f>('P2'!EE9+'P2'!EE23*EE$2)/(EE$2+1)</f>
        <v>27.5</v>
      </c>
      <c r="EF9">
        <f>('P2'!EF9+'P2'!EF23*EF$2)/(EF$2+1)</f>
        <v>29.860263157894739</v>
      </c>
      <c r="EG9">
        <f>('P2'!EG9+'P2'!EG23*EG$2)/(EG$2+1)</f>
        <v>34.060348837209304</v>
      </c>
      <c r="EH9">
        <f>('P2'!EH9+'P2'!EH23*EH$2)/(EH$2+1)</f>
        <v>35.640076923076926</v>
      </c>
      <c r="EI9">
        <f>('P2'!EI9+'P2'!EI23*EI$2)/(EI$2+1)</f>
        <v>34.070250000000009</v>
      </c>
      <c r="EJ9">
        <f>('P2'!EJ9+'P2'!EJ23*EJ$2)/(EJ$2+1)</f>
        <v>29.880268292682931</v>
      </c>
      <c r="EK9">
        <f>('P2'!EK9+'P2'!EK23*EK$2)/(EK$2+1)</f>
        <v>29.620250000000002</v>
      </c>
      <c r="EL9">
        <f>('P2'!EL9+'P2'!EL23*EL$2)/(EL$2+1)</f>
        <v>31.720317073170737</v>
      </c>
      <c r="EM9">
        <f>('P2'!EM9+'P2'!EM23*EM$2)/(EM$2+1)</f>
        <v>31.360186046511629</v>
      </c>
      <c r="EN9">
        <f>('P2'!EN9+'P2'!EN23*EN$2)/(EN$2+1)</f>
        <v>29.519945945945945</v>
      </c>
      <c r="EO9">
        <f>('P2'!EO9+'P2'!EO23*EO$2)/(EO$2+1)</f>
        <v>28.470256410256411</v>
      </c>
      <c r="EP9">
        <f>('P2'!EP9+'P2'!EP23*EP$2)/(EP$2+1)</f>
        <v>26.890250000000002</v>
      </c>
      <c r="EQ9">
        <f>('P2'!EQ9+'P2'!EQ23*EQ$2)/(EQ$2+1)</f>
        <v>27.680170731707317</v>
      </c>
      <c r="ER9">
        <f>('P2'!ER9+'P2'!ER23*ER$2)/(ER$2+1)</f>
        <v>30.060105263157894</v>
      </c>
      <c r="ES9">
        <f>('P2'!ES9+'P2'!ES23*ES$2)/(ES$2+1)</f>
        <v>34.28041860465116</v>
      </c>
      <c r="ET9">
        <f>('P2'!ET9+'P2'!ET23*ET$2)/(ET$2+1)</f>
        <v>35.87041025641026</v>
      </c>
      <c r="EU9">
        <f>('P2'!EU9+'P2'!EU23*EU$2)/(EU$2+1)</f>
        <v>34.290142857142861</v>
      </c>
      <c r="EV9">
        <f>('P2'!EV9+'P2'!EV23*EV$2)/(EV$2+1)</f>
        <v>30.069794871794873</v>
      </c>
      <c r="EW9">
        <f>('P2'!EW9+'P2'!EW23*EW$2)/(EW$2+1)</f>
        <v>29.810000000000002</v>
      </c>
      <c r="EX9">
        <f>('P2'!EX9+'P2'!EX23*EX$2)/(EX$2+1)</f>
        <v>31.930255813953483</v>
      </c>
      <c r="EY9">
        <f>('P2'!EY9+'P2'!EY23*EY$2)/(EY$2+1)</f>
        <v>31.560365853658539</v>
      </c>
      <c r="EZ9">
        <f>('P2'!EZ9+'P2'!EZ23*EZ$2)/(EZ$2+1)</f>
        <v>29.710111111111114</v>
      </c>
      <c r="FA9">
        <f>('P2'!FA9+'P2'!FA23*FA$2)/(FA$2+1)</f>
        <v>28.65009756097561</v>
      </c>
      <c r="FB9">
        <f>('P2'!FB9+'P2'!FB23*FB$2)/(FB$2+1)</f>
        <v>27.06</v>
      </c>
      <c r="FC9">
        <f>('P2'!FC9+'P2'!FC23*FC$2)/(FC$2+1)</f>
        <v>27.86014634146342</v>
      </c>
      <c r="FD9">
        <f>('P2'!FD9+'P2'!FD23*FD$2)/(FD$2+1)</f>
        <v>30.250250000000001</v>
      </c>
      <c r="FE9">
        <f>('P2'!FE9+'P2'!FE23*FE$2)/(FE$2+1)</f>
        <v>34.500048780487809</v>
      </c>
      <c r="FF9">
        <f>('P2'!FF9+'P2'!FF23*FF$2)/(FF$2+1)</f>
        <v>36.099743589743596</v>
      </c>
      <c r="FG9">
        <f>('P2'!FG9+'P2'!FG23*FG$2)/(FG$2+1)</f>
        <v>34.51</v>
      </c>
      <c r="FH9">
        <f>('P2'!FH9+'P2'!FH23*FH$2)/(FH$2+1)</f>
        <v>30.270179487179487</v>
      </c>
      <c r="FI9">
        <f>('P2'!FI9+'P2'!FI23*FI$2)/(FI$2+1)</f>
        <v>30.000500000000002</v>
      </c>
      <c r="FJ9">
        <f>('P2'!FJ9+'P2'!FJ23*FJ$2)/(FJ$2+1)</f>
        <v>32.130209302325582</v>
      </c>
      <c r="FK9">
        <f>('P2'!FK9+'P2'!FK23*FK$2)/(FK$2+1)</f>
        <v>31.770341463414635</v>
      </c>
      <c r="FL9">
        <f>('P2'!FL9+'P2'!FL23*FL$2)/(FL$2+1)</f>
        <v>29.900111111111112</v>
      </c>
      <c r="FM9">
        <f>('P2'!FM9+'P2'!FM23*FM$2)/(FM$2+1)</f>
        <v>28.839780487804884</v>
      </c>
      <c r="FN9">
        <f>('P2'!FN9+'P2'!FN23*FN$2)/(FN$2+1)</f>
        <v>27.240105263157897</v>
      </c>
      <c r="FO9">
        <f>('P2'!FO9+'P2'!FO23*FO$2)/(FO$2+1)</f>
        <v>28.039804878048784</v>
      </c>
      <c r="FP9">
        <f>('P2'!FP9+'P2'!FP23*FP$2)/(FP$2+1)</f>
        <v>30.449750000000005</v>
      </c>
      <c r="FQ9">
        <f>('P2'!FQ9+'P2'!FQ23*FQ$2)/(FQ$2+1)</f>
        <v>34.729878048780485</v>
      </c>
      <c r="FR9">
        <f>('P2'!FR9+'P2'!FR23*FR$2)/(FR$2+1)</f>
        <v>36.330024390243906</v>
      </c>
      <c r="FS9">
        <f>('P2'!FS9+'P2'!FS23*FS$2)/(FS$2+1)</f>
        <v>34.730000000000004</v>
      </c>
      <c r="FT9">
        <f>('P2'!FT9+'P2'!FT23*FT$2)/(FT$2+1)</f>
        <v>30.460333333333335</v>
      </c>
      <c r="FU9">
        <f>('P2'!FU9+'P2'!FU23*FU$2)/(FU$2+1)</f>
        <v>30.199857142857145</v>
      </c>
      <c r="FV9">
        <f>('P2'!FV9+'P2'!FV23*FV$2)/(FV$2+1)</f>
        <v>32.340024390243904</v>
      </c>
      <c r="FW9">
        <f>('P2'!FW9+'P2'!FW23*FW$2)/(FW$2+1)</f>
        <v>31.970255813953489</v>
      </c>
      <c r="FX9">
        <f>('P2'!FX9+'P2'!FX23*FX$2)/(FX$2+1)</f>
        <v>30.089894736842105</v>
      </c>
      <c r="FY9">
        <f>('P2'!FY9+'P2'!FY23*FY$2)/(FY$2+1)</f>
        <v>29.020439024390249</v>
      </c>
      <c r="FZ9">
        <f>('P2'!FZ9+'P2'!FZ23*FZ$2)/(FZ$2+1)</f>
        <v>27.41</v>
      </c>
      <c r="GA9">
        <f>('P2'!GA9+'P2'!GA23*GA$2)/(GA$2+1)</f>
        <v>28.219674418604651</v>
      </c>
      <c r="GB9">
        <f>('P2'!GB9+'P2'!GB23*GB$2)/(GB$2+1)</f>
        <v>30.640368421052635</v>
      </c>
      <c r="GC9">
        <f>('P2'!GC9+'P2'!GC23*GC$2)/(GC$2+1)</f>
        <v>34.949926829268293</v>
      </c>
      <c r="GD9">
        <f>('P2'!GD9+'P2'!GD23*GD$2)/(GD$2+1)</f>
        <v>36.559780487804879</v>
      </c>
      <c r="GE9">
        <f>('P2'!GE9+'P2'!GE23*GE$2)/(GE$2+1)</f>
        <v>34.95975</v>
      </c>
      <c r="GF9">
        <f>('P2'!GF9+'P2'!GF23*GF$2)/(GF$2+1)</f>
        <v>30.659902439024393</v>
      </c>
      <c r="GG9">
        <f>('P2'!GG9+'P2'!GG23*GG$2)/(GG$2+1)</f>
        <v>30.390500000000003</v>
      </c>
      <c r="GH9">
        <f>('P2'!GH9+'P2'!GH23*GH$2)/(GH$2+1)</f>
        <v>32.550365853658533</v>
      </c>
      <c r="GI9">
        <f>('P2'!GI9+'P2'!GI23*GI$2)/(GI$2+1)</f>
        <v>32.180422222222219</v>
      </c>
      <c r="GJ9">
        <f>('P2'!GJ9+'P2'!GJ23*GJ$2)/(GJ$2+1)</f>
        <v>30.290025641025643</v>
      </c>
      <c r="GK9">
        <f>('P2'!GK9+'P2'!GK23*GK$2)/(GK$2+1)</f>
        <v>29.210487804878049</v>
      </c>
      <c r="GL9">
        <f>('P2'!GL9+'P2'!GL23*GL$2)/(GL$2+1)</f>
        <v>27.589842105263159</v>
      </c>
      <c r="GM9">
        <f>('P2'!GM9+'P2'!GM23*GM$2)/(GM$2+1)</f>
        <v>28.40006976744186</v>
      </c>
      <c r="GN9">
        <f>('P2'!GN9+'P2'!GN23*GN$2)/(GN$2+1)</f>
        <v>30.84</v>
      </c>
      <c r="GO9">
        <f>('P2'!GO9+'P2'!GO23*GO$2)/(GO$2+1)</f>
        <v>35.170116279069759</v>
      </c>
      <c r="GP9">
        <f>('P2'!GP9+'P2'!GP23*GP$2)/(GP$2+1)</f>
        <v>36.800102564102566</v>
      </c>
      <c r="GQ9">
        <f>('P2'!GQ9+'P2'!GQ23*GQ$2)/(GQ$2+1)</f>
        <v>35.180250000000001</v>
      </c>
      <c r="GR9">
        <f>('P2'!GR9+'P2'!GR23*GR$2)/(GR$2+1)</f>
        <v>30.850232558139531</v>
      </c>
      <c r="GS9">
        <f>('P2'!GS9+'P2'!GS23*GS$2)/(GS$2+1)</f>
        <v>30.580000000000002</v>
      </c>
      <c r="GT9">
        <f>('P2'!GT9+'P2'!GT23*GT$2)/(GT$2+1)</f>
        <v>32.749926829268297</v>
      </c>
      <c r="GU9">
        <f>('P2'!GU9+'P2'!GU23*GU$2)/(GU$2+1)</f>
        <v>32.379688888888893</v>
      </c>
      <c r="GV9">
        <f>('P2'!GV9+'P2'!GV23*GV$2)/(GV$2+1)</f>
        <v>30.479842105263156</v>
      </c>
      <c r="GW9">
        <f>('P2'!GW9+'P2'!GW23*GW$2)/(GW$2+1)</f>
        <v>29.390282051282053</v>
      </c>
      <c r="GX9">
        <f>('P2'!GX9+'P2'!GX23*GX$2)/(GX$2+1)</f>
        <v>27.76014285714286</v>
      </c>
      <c r="GY9">
        <f>('P2'!GY9+'P2'!GY23*GY$2)/(GY$2+1)</f>
        <v>28.579902439024394</v>
      </c>
      <c r="GZ9">
        <f>('P2'!GZ9+'P2'!GZ23*GZ$2)/(GZ$2+1)</f>
        <v>31.030263157894737</v>
      </c>
      <c r="HA9">
        <f>('P2'!HA9+'P2'!HA23*HA$2)/(HA$2+1)</f>
        <v>35.390093023255815</v>
      </c>
      <c r="HB9">
        <f>('P2'!HB9+'P2'!HB23*HB$2)/(HB$2+1)</f>
        <v>37.029846153846158</v>
      </c>
      <c r="HC9">
        <f>('P2'!HC9+'P2'!HC23*HC$2)/(HC$2+1)</f>
        <v>35.400500000000008</v>
      </c>
      <c r="HD9">
        <f>('P2'!HD9+'P2'!HD23*HD$2)/(HD$2+1)</f>
        <v>31.050162790697676</v>
      </c>
      <c r="HE9">
        <f>('P2'!HE9+'P2'!HE23*HE$2)/(HE$2+1)</f>
        <v>30.780142857142863</v>
      </c>
      <c r="HF9">
        <f>('P2'!HF9+'P2'!HF23*HF$2)/(HF$2+1)</f>
        <v>32.960162790697673</v>
      </c>
      <c r="HG9">
        <f>('P2'!HG9+'P2'!HG23*HG$2)/(HG$2+1)</f>
        <v>32.580162790697671</v>
      </c>
      <c r="HH9">
        <f>('P2'!HH9+'P2'!HH23*HH$2)/(HH$2+1)</f>
        <v>30.669894736842107</v>
      </c>
      <c r="HI9">
        <f>('P2'!HI9+'P2'!HI23*HI$2)/(HI$2+1)</f>
        <v>29.57987804878049</v>
      </c>
      <c r="HJ9">
        <f>('P2'!HJ9+'P2'!HJ23*HJ$2)/(HJ$2+1)</f>
        <v>27.93975</v>
      </c>
      <c r="HK9">
        <f>('P2'!HK9+'P2'!HK23*HK$2)/(HK$2+1)</f>
        <v>28.759804878048779</v>
      </c>
      <c r="HL9">
        <f>('P2'!HL9+'P2'!HL23*HL$2)/(HL$2+1)</f>
        <v>31.230105263157895</v>
      </c>
    </row>
    <row r="10" spans="1:220" x14ac:dyDescent="0.2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2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21.499860465116278</v>
      </c>
      <c r="W11">
        <f>('P2'!W11+'P2'!W24*W$2)/(W$2+1)</f>
        <v>23.749902439024392</v>
      </c>
      <c r="X11">
        <f>('P2'!X11+'P2'!X24*X$2)/(X$2+1)</f>
        <v>23.49988888888889</v>
      </c>
      <c r="Y11">
        <f>('P2'!Y11+'P2'!Y24*Y$2)/(Y$2+1)</f>
        <v>23.249853658536587</v>
      </c>
      <c r="Z11">
        <f>('P2'!Z11+'P2'!Z24*Z$2)/(Z$2+1)</f>
        <v>23.500368421052634</v>
      </c>
      <c r="AA11">
        <f>('P2'!AA11+'P2'!AA24*AA$2)/(AA$2+1)</f>
        <v>23.999902439024392</v>
      </c>
      <c r="AB11">
        <f>('P2'!AB11+'P2'!AB24*AB$2)/(AB$2+1)</f>
        <v>25.250000000000004</v>
      </c>
      <c r="AC11">
        <f>('P2'!AC11+'P2'!AC24*AC$2)/(AC$2+1)</f>
        <v>31.749634146341464</v>
      </c>
      <c r="AD11">
        <f>('P2'!AD11+'P2'!AD24*AD$2)/(AD$2+1)</f>
        <v>33.250205128205131</v>
      </c>
      <c r="AE11">
        <f>('P2'!AE11+'P2'!AE24*AE$2)/(AE$2+1)</f>
        <v>29.750142857142862</v>
      </c>
      <c r="AF11">
        <f>('P2'!AF11+'P2'!AF24*AF$2)/(AF$2+1)</f>
        <v>26.499897435897438</v>
      </c>
      <c r="AG11">
        <f>('P2'!AG11+'P2'!AG24*AG$2)/(AG$2+1)</f>
        <v>25.000250000000001</v>
      </c>
      <c r="AH11">
        <f>('P2'!AH11+'P2'!AH24*AH$2)/(AH$2+1)</f>
        <v>28.000348837209302</v>
      </c>
      <c r="AI11">
        <f>('P2'!AI11+'P2'!AI24*AI$2)/(AI$2+1)</f>
        <v>27.000317073170731</v>
      </c>
      <c r="AJ11">
        <f>('P2'!AJ11+'P2'!AJ24*AJ$2)/(AJ$2+1)</f>
        <v>26.500111111111117</v>
      </c>
      <c r="AK11">
        <f>('P2'!AK11+'P2'!AK24*AK$2)/(AK$2+1)</f>
        <v>26.00036585365854</v>
      </c>
      <c r="AL11">
        <f>('P2'!AL11+'P2'!AL24*AL$2)/(AL$2+1)</f>
        <v>25.500105263157899</v>
      </c>
      <c r="AM11">
        <f>('P2'!AM11+'P2'!AM24*AM$2)/(AM$2+1)</f>
        <v>26.000146341463417</v>
      </c>
      <c r="AN11">
        <f>('P2'!AN11+'P2'!AN24*AN$2)/(AN$2+1)</f>
        <v>27.500000000000004</v>
      </c>
      <c r="AO11">
        <f>('P2'!AO11+'P2'!AO24*AO$2)/(AO$2+1)</f>
        <v>31.999780487804884</v>
      </c>
      <c r="AP11">
        <f>('P2'!AP11+'P2'!AP24*AP$2)/(AP$2+1)</f>
        <v>34</v>
      </c>
      <c r="AQ11">
        <f>('P2'!AQ11+'P2'!AQ24*AQ$2)/(AQ$2+1)</f>
        <v>32.499749999999999</v>
      </c>
      <c r="AR11">
        <f>('P2'!AR11+'P2'!AR24*AR$2)/(AR$2+1)</f>
        <v>25.750179487179487</v>
      </c>
      <c r="AS11">
        <f>('P2'!AS11+'P2'!AS24*AS$2)/(AS$2+1)</f>
        <v>25.500142857142862</v>
      </c>
      <c r="AT11">
        <f>('P2'!AT11+'P2'!AT24*AT$2)/(AT$2+1)</f>
        <v>28.249634146341464</v>
      </c>
      <c r="AU11">
        <f>('P2'!AU11+'P2'!AU24*AU$2)/(AU$2+1)</f>
        <v>27.219804878048784</v>
      </c>
      <c r="AV11">
        <f>('P2'!AV11+'P2'!AV24*AV$2)/(AV$2+1)</f>
        <v>26.720307692307696</v>
      </c>
      <c r="AW11">
        <f>('P2'!AW11+'P2'!AW24*AW$2)/(AW$2+1)</f>
        <v>26.219923076923077</v>
      </c>
      <c r="AX11">
        <f>('P2'!AX11+'P2'!AX24*AX$2)/(AX$2+1)</f>
        <v>25.720368421052637</v>
      </c>
      <c r="AY11">
        <f>('P2'!AY11+'P2'!AY24*AY$2)/(AY$2+1)</f>
        <v>26.230093023255812</v>
      </c>
      <c r="AZ11">
        <f>('P2'!AZ11+'P2'!AZ24*AZ$2)/(AZ$2+1)</f>
        <v>27.750105263157891</v>
      </c>
      <c r="BA11">
        <f>('P2'!BA11+'P2'!BA24*BA$2)/(BA$2+1)</f>
        <v>32.289853658536593</v>
      </c>
      <c r="BB11">
        <f>('P2'!BB11+'P2'!BB24*BB$2)/(BB$2+1)</f>
        <v>34.31</v>
      </c>
      <c r="BC11">
        <f>('P2'!BC11+'P2'!BC24*BC$2)/(BC$2+1)</f>
        <v>32.799750000000003</v>
      </c>
      <c r="BD11">
        <f>('P2'!BD11+'P2'!BD24*BD$2)/(BD$2+1)</f>
        <v>25.989658536585367</v>
      </c>
      <c r="BE11">
        <f>('P2'!BE11+'P2'!BE24*BE$2)/(BE$2+1)</f>
        <v>25.749749999999999</v>
      </c>
      <c r="BF11">
        <f>('P2'!BF11+'P2'!BF24*BF$2)/(BF$2+1)</f>
        <v>28.52990243902439</v>
      </c>
      <c r="BG11">
        <f>('P2'!BG11+'P2'!BG24*BG$2)/(BG$2+1)</f>
        <v>27.490139534883721</v>
      </c>
      <c r="BH11">
        <f>('P2'!BH11+'P2'!BH24*BH$2)/(BH$2+1)</f>
        <v>26.990000000000002</v>
      </c>
      <c r="BI11">
        <f>('P2'!BI11+'P2'!BI24*BI$2)/(BI$2+1)</f>
        <v>26.490128205128208</v>
      </c>
      <c r="BJ11">
        <f>('P2'!BJ11+'P2'!BJ24*BJ$2)/(BJ$2+1)</f>
        <v>25.990368421052636</v>
      </c>
      <c r="BK11">
        <f>('P2'!BK11+'P2'!BK24*BK$2)/(BK$2+1)</f>
        <v>26.499790697674417</v>
      </c>
      <c r="BL11">
        <f>('P2'!BL11+'P2'!BL24*BL$2)/(BL$2+1)</f>
        <v>28.039842105263158</v>
      </c>
      <c r="BM11">
        <f>('P2'!BM11+'P2'!BM24*BM$2)/(BM$2+1)</f>
        <v>32.640302325581395</v>
      </c>
      <c r="BN11">
        <f>('P2'!BN11+'P2'!BN24*BN$2)/(BN$2+1)</f>
        <v>34.689871794871799</v>
      </c>
      <c r="BO11">
        <f>('P2'!BO11+'P2'!BO24*BO$2)/(BO$2+1)</f>
        <v>33.159750000000003</v>
      </c>
      <c r="BP11">
        <f>('P2'!BP11+'P2'!BP24*BP$2)/(BP$2+1)</f>
        <v>26.279682926829267</v>
      </c>
      <c r="BQ11">
        <f>('P2'!BQ11+'P2'!BQ24*BQ$2)/(BQ$2+1)</f>
        <v>26.04</v>
      </c>
      <c r="BR11">
        <f>('P2'!BR11+'P2'!BR24*BR$2)/(BR$2+1)</f>
        <v>28.850365853658538</v>
      </c>
      <c r="BS11">
        <f>('P2'!BS11+'P2'!BS24*BS$2)/(BS$2+1)</f>
        <v>27.829906976744184</v>
      </c>
      <c r="BT11">
        <f>('P2'!BT11+'P2'!BT24*BT$2)/(BT$2+1)</f>
        <v>27.31977777777778</v>
      </c>
      <c r="BU11">
        <f>('P2'!BU11+'P2'!BU24*BU$2)/(BU$2+1)</f>
        <v>26.809923076923081</v>
      </c>
      <c r="BV11">
        <f>('P2'!BV11+'P2'!BV24*BV$2)/(BV$2+1)</f>
        <v>26.300000000000004</v>
      </c>
      <c r="BW11">
        <f>('P2'!BW11+'P2'!BW24*BW$2)/(BW$2+1)</f>
        <v>26.829780487804879</v>
      </c>
      <c r="BX11">
        <f>('P2'!BX11+'P2'!BX24*BX$2)/(BX$2+1)</f>
        <v>28.380105263157901</v>
      </c>
      <c r="BY11">
        <f>('P2'!BY11+'P2'!BY24*BY$2)/(BY$2+1)</f>
        <v>33.039860465116277</v>
      </c>
      <c r="BZ11">
        <f>('P2'!BZ11+'P2'!BZ24*BZ$2)/(BZ$2+1)</f>
        <v>35.109641025641025</v>
      </c>
      <c r="CA11">
        <f>('P2'!CA11+'P2'!CA24*CA$2)/(CA$2+1)</f>
        <v>33.57</v>
      </c>
      <c r="CB11">
        <f>('P2'!CB11+'P2'!CB24*CB$2)/(CB$2+1)</f>
        <v>26.600073170731712</v>
      </c>
      <c r="CC11">
        <f>('P2'!CC11+'P2'!CC24*CC$2)/(CC$2+1)</f>
        <v>26.350250000000003</v>
      </c>
      <c r="CD11">
        <f>('P2'!CD11+'P2'!CD24*CD$2)/(CD$2+1)</f>
        <v>29.20027906976744</v>
      </c>
      <c r="CE11">
        <f>('P2'!CE11+'P2'!CE24*CE$2)/(CE$2+1)</f>
        <v>28.229829268292686</v>
      </c>
      <c r="CF11">
        <f>('P2'!CF11+'P2'!CF24*CF$2)/(CF$2+1)</f>
        <v>27.700111111111116</v>
      </c>
      <c r="CG11">
        <f>('P2'!CG11+'P2'!CG24*CG$2)/(CG$2+1)</f>
        <v>27.170153846153848</v>
      </c>
      <c r="CH11">
        <f>('P2'!CH11+'P2'!CH24*CH$2)/(CH$2+1)</f>
        <v>26.650250000000003</v>
      </c>
      <c r="CI11">
        <f>('P2'!CI11+'P2'!CI24*CI$2)/(CI$2+1)</f>
        <v>27.160121951219512</v>
      </c>
      <c r="CJ11">
        <f>('P2'!CJ11+'P2'!CJ24*CJ$2)/(CJ$2+1)</f>
        <v>28.729736842105268</v>
      </c>
      <c r="CK11">
        <f>('P2'!CK11+'P2'!CK24*CK$2)/(CK$2+1)</f>
        <v>33.420162790697674</v>
      </c>
      <c r="CL11">
        <f>('P2'!CL11+'P2'!CL24*CL$2)/(CL$2+1)</f>
        <v>35.500307692307693</v>
      </c>
      <c r="CM11">
        <f>('P2'!CM11+'P2'!CM24*CM$2)/(CM$2+1)</f>
        <v>33.930000000000007</v>
      </c>
      <c r="CN11">
        <f>('P2'!CN11+'P2'!CN24*CN$2)/(CN$2+1)</f>
        <v>26.879794871794871</v>
      </c>
      <c r="CO11">
        <f>('P2'!CO11+'P2'!CO24*CO$2)/(CO$2+1)</f>
        <v>26.610000000000003</v>
      </c>
      <c r="CP11">
        <f>('P2'!CP11+'P2'!CP24*CP$2)/(CP$2+1)</f>
        <v>29.479837209302325</v>
      </c>
      <c r="CQ11">
        <f>('P2'!CQ11+'P2'!CQ24*CQ$2)/(CQ$2+1)</f>
        <v>28.420097560975609</v>
      </c>
      <c r="CR11">
        <f>('P2'!CR11+'P2'!CR24*CR$2)/(CR$2+1)</f>
        <v>27.889918918918916</v>
      </c>
      <c r="CS11">
        <f>('P2'!CS11+'P2'!CS24*CS$2)/(CS$2+1)</f>
        <v>27.360195121951225</v>
      </c>
      <c r="CT11">
        <f>('P2'!CT11+'P2'!CT24*CT$2)/(CT$2+1)</f>
        <v>26.830157894736846</v>
      </c>
      <c r="CU11">
        <f>('P2'!CU11+'P2'!CU24*CU$2)/(CU$2+1)</f>
        <v>27.349829268292687</v>
      </c>
      <c r="CV11">
        <f>('P2'!CV11+'P2'!CV24*CV$2)/(CV$2+1)</f>
        <v>28.920499999999997</v>
      </c>
      <c r="CW11">
        <f>('P2'!CW11+'P2'!CW24*CW$2)/(CW$2+1)</f>
        <v>33.650243902439023</v>
      </c>
      <c r="CX11">
        <f>('P2'!CX11+'P2'!CX24*CX$2)/(CX$2+1)</f>
        <v>35.750268292682925</v>
      </c>
      <c r="CY11">
        <f>('P2'!CY11+'P2'!CY24*CY$2)/(CY$2+1)</f>
        <v>34.160249999999998</v>
      </c>
      <c r="CZ11">
        <f>('P2'!CZ11+'P2'!CZ24*CZ$2)/(CZ$2+1)</f>
        <v>27.060051282051283</v>
      </c>
      <c r="DA11">
        <f>('P2'!DA11+'P2'!DA24*DA$2)/(DA$2+1)</f>
        <v>26.790142857142865</v>
      </c>
      <c r="DB11">
        <f>('P2'!DB11+'P2'!DB24*DB$2)/(DB$2+1)</f>
        <v>29.679829268292682</v>
      </c>
      <c r="DC11">
        <f>('P2'!DC11+'P2'!DC24*DC$2)/(DC$2+1)</f>
        <v>28.609731707317074</v>
      </c>
      <c r="DD11">
        <f>('P2'!DD11+'P2'!DD24*DD$2)/(DD$2+1)</f>
        <v>28.080444444444449</v>
      </c>
      <c r="DE11">
        <f>('P2'!DE11+'P2'!DE24*DE$2)/(DE$2+1)</f>
        <v>27.539804878048784</v>
      </c>
      <c r="DF11">
        <f>('P2'!DF11+'P2'!DF24*DF$2)/(DF$2+1)</f>
        <v>27.010263157894737</v>
      </c>
      <c r="DG11">
        <f>('P2'!DG11+'P2'!DG24*DG$2)/(DG$2+1)</f>
        <v>27.529999999999998</v>
      </c>
      <c r="DH11">
        <f>('P2'!DH11+'P2'!DH24*DH$2)/(DH$2+1)</f>
        <v>29.119736842105269</v>
      </c>
      <c r="DI11">
        <f>('P2'!DI11+'P2'!DI24*DI$2)/(DI$2+1)</f>
        <v>33.880146341463416</v>
      </c>
      <c r="DJ11">
        <f>('P2'!DJ11+'P2'!DJ24*DJ$2)/(DJ$2+1)</f>
        <v>35.989756097560978</v>
      </c>
      <c r="DK11">
        <f>('P2'!DK11+'P2'!DK24*DK$2)/(DK$2+1)</f>
        <v>34.390250000000002</v>
      </c>
      <c r="DL11">
        <f>('P2'!DL11+'P2'!DL24*DL$2)/(DL$2+1)</f>
        <v>27.249897435897434</v>
      </c>
      <c r="DM11">
        <f>('P2'!DM11+'P2'!DM24*DM$2)/(DM$2+1)</f>
        <v>26.980142857142862</v>
      </c>
      <c r="DN11">
        <f>('P2'!DN11+'P2'!DN24*DN$2)/(DN$2+1)</f>
        <v>29.880292682926832</v>
      </c>
      <c r="DO11">
        <f>('P2'!DO11+'P2'!DO24*DO$2)/(DO$2+1)</f>
        <v>28.809790697674416</v>
      </c>
      <c r="DP11">
        <f>('P2'!DP11+'P2'!DP24*DP$2)/(DP$2+1)</f>
        <v>28.269888888888893</v>
      </c>
      <c r="DQ11">
        <f>('P2'!DQ11+'P2'!DQ24*DQ$2)/(DQ$2+1)</f>
        <v>27.729948717948719</v>
      </c>
      <c r="DR11">
        <f>('P2'!DR11+'P2'!DR24*DR$2)/(DR$2+1)</f>
        <v>27.190368421052632</v>
      </c>
      <c r="DS11">
        <f>('P2'!DS11+'P2'!DS24*DS$2)/(DS$2+1)</f>
        <v>27.719790697674419</v>
      </c>
      <c r="DT11">
        <f>('P2'!DT11+'P2'!DT24*DT$2)/(DT$2+1)</f>
        <v>29.310000000000006</v>
      </c>
      <c r="DU11">
        <f>('P2'!DU11+'P2'!DU24*DU$2)/(DU$2+1)</f>
        <v>34.099658536585366</v>
      </c>
      <c r="DV11">
        <f>('P2'!DV11+'P2'!DV24*DV$2)/(DV$2+1)</f>
        <v>36.230439024390243</v>
      </c>
      <c r="DW11">
        <f>('P2'!DW11+'P2'!DW24*DW$2)/(DW$2+1)</f>
        <v>34.620500000000007</v>
      </c>
      <c r="DX11">
        <f>('P2'!DX11+'P2'!DX24*DX$2)/(DX$2+1)</f>
        <v>27.430243902439027</v>
      </c>
      <c r="DY11">
        <f>('P2'!DY11+'P2'!DY24*DY$2)/(DY$2+1)</f>
        <v>27.160250000000001</v>
      </c>
      <c r="DZ11">
        <f>('P2'!DZ11+'P2'!DZ24*DZ$2)/(DZ$2+1)</f>
        <v>30.079756097560978</v>
      </c>
      <c r="EA11">
        <f>('P2'!EA11+'P2'!EA24*EA$2)/(EA$2+1)</f>
        <v>29.000162790697676</v>
      </c>
      <c r="EB11">
        <f>('P2'!EB11+'P2'!EB24*EB$2)/(EB$2+1)</f>
        <v>28.460333333333338</v>
      </c>
      <c r="EC11">
        <f>('P2'!EC11+'P2'!EC24*EC$2)/(EC$2+1)</f>
        <v>27.919846153846155</v>
      </c>
      <c r="ED11">
        <f>('P2'!ED11+'P2'!ED24*ED$2)/(ED$2+1)</f>
        <v>27.370368421052635</v>
      </c>
      <c r="EE11">
        <f>('P2'!EE11+'P2'!EE24*EE$2)/(EE$2+1)</f>
        <v>27.909790697674421</v>
      </c>
      <c r="EF11">
        <f>('P2'!EF11+'P2'!EF24*EF$2)/(EF$2+1)</f>
        <v>29.509842105263161</v>
      </c>
      <c r="EG11">
        <f>('P2'!EG11+'P2'!EG24*EG$2)/(EG$2+1)</f>
        <v>34.329930232558141</v>
      </c>
      <c r="EH11">
        <f>('P2'!EH11+'P2'!EH24*EH$2)/(EH$2+1)</f>
        <v>36.470205128205123</v>
      </c>
      <c r="EI11">
        <f>('P2'!EI11+'P2'!EI24*EI$2)/(EI$2+1)</f>
        <v>34.860500000000002</v>
      </c>
      <c r="EJ11">
        <f>('P2'!EJ11+'P2'!EJ24*EJ$2)/(EJ$2+1)</f>
        <v>27.610170731707321</v>
      </c>
      <c r="EK11">
        <f>('P2'!EK11+'P2'!EK24*EK$2)/(EK$2+1)</f>
        <v>27.340249999999997</v>
      </c>
      <c r="EL11">
        <f>('P2'!EL11+'P2'!EL24*EL$2)/(EL$2+1)</f>
        <v>30.27990243902439</v>
      </c>
      <c r="EM11">
        <f>('P2'!EM11+'P2'!EM24*EM$2)/(EM$2+1)</f>
        <v>29.190023255813951</v>
      </c>
      <c r="EN11">
        <f>('P2'!EN11+'P2'!EN24*EN$2)/(EN$2+1)</f>
        <v>28.64989189189189</v>
      </c>
      <c r="EO11">
        <f>('P2'!EO11+'P2'!EO24*EO$2)/(EO$2+1)</f>
        <v>28.100307692307695</v>
      </c>
      <c r="EP11">
        <f>('P2'!EP11+'P2'!EP24*EP$2)/(EP$2+1)</f>
        <v>27.56025</v>
      </c>
      <c r="EQ11">
        <f>('P2'!EQ11+'P2'!EQ24*EQ$2)/(EQ$2+1)</f>
        <v>28.090365853658536</v>
      </c>
      <c r="ER11">
        <f>('P2'!ER11+'P2'!ER24*ER$2)/(ER$2+1)</f>
        <v>29.71026315789474</v>
      </c>
      <c r="ES11">
        <f>('P2'!ES11+'P2'!ES24*ES$2)/(ES$2+1)</f>
        <v>34.56009302325581</v>
      </c>
      <c r="ET11">
        <f>('P2'!ET11+'P2'!ET24*ET$2)/(ET$2+1)</f>
        <v>36.710076923076926</v>
      </c>
      <c r="EU11">
        <f>('P2'!EU11+'P2'!EU24*EU$2)/(EU$2+1)</f>
        <v>35.090142857142865</v>
      </c>
      <c r="EV11">
        <f>('P2'!EV11+'P2'!EV24*EV$2)/(EV$2+1)</f>
        <v>27.79017948717949</v>
      </c>
      <c r="EW11">
        <f>('P2'!EW11+'P2'!EW24*EW$2)/(EW$2+1)</f>
        <v>27.520250000000001</v>
      </c>
      <c r="EX11">
        <f>('P2'!EX11+'P2'!EX24*EX$2)/(EX$2+1)</f>
        <v>30.479906976744186</v>
      </c>
      <c r="EY11">
        <f>('P2'!EY11+'P2'!EY24*EY$2)/(EY$2+1)</f>
        <v>29.389658536585369</v>
      </c>
      <c r="EZ11">
        <f>('P2'!EZ11+'P2'!EZ24*EZ$2)/(EZ$2+1)</f>
        <v>28.83966666666667</v>
      </c>
      <c r="FA11">
        <f>('P2'!FA11+'P2'!FA24*FA$2)/(FA$2+1)</f>
        <v>28.290048780487808</v>
      </c>
      <c r="FB11">
        <f>('P2'!FB11+'P2'!FB24*FB$2)/(FB$2+1)</f>
        <v>27.739842105263165</v>
      </c>
      <c r="FC11">
        <f>('P2'!FC11+'P2'!FC24*FC$2)/(FC$2+1)</f>
        <v>28.279853658536585</v>
      </c>
      <c r="FD11">
        <f>('P2'!FD11+'P2'!FD24*FD$2)/(FD$2+1)</f>
        <v>29.900000000000002</v>
      </c>
      <c r="FE11">
        <f>('P2'!FE11+'P2'!FE24*FE$2)/(FE$2+1)</f>
        <v>34.790097560975617</v>
      </c>
      <c r="FF11">
        <f>('P2'!FF11+'P2'!FF24*FF$2)/(FF$2+1)</f>
        <v>36.960128205128207</v>
      </c>
      <c r="FG11">
        <f>('P2'!FG11+'P2'!FG24*FG$2)/(FG$2+1)</f>
        <v>35.320000000000007</v>
      </c>
      <c r="FH11">
        <f>('P2'!FH11+'P2'!FH24*FH$2)/(FH$2+1)</f>
        <v>27.980384615384619</v>
      </c>
      <c r="FI11">
        <f>('P2'!FI11+'P2'!FI24*FI$2)/(FI$2+1)</f>
        <v>27.699750000000002</v>
      </c>
      <c r="FJ11">
        <f>('P2'!FJ11+'P2'!FJ24*FJ$2)/(FJ$2+1)</f>
        <v>30.680069767441861</v>
      </c>
      <c r="FK11">
        <f>('P2'!FK11+'P2'!FK24*FK$2)/(FK$2+1)</f>
        <v>29.579975609756101</v>
      </c>
      <c r="FL11">
        <f>('P2'!FL11+'P2'!FL24*FL$2)/(FL$2+1)</f>
        <v>29.030444444444445</v>
      </c>
      <c r="FM11">
        <f>('P2'!FM11+'P2'!FM24*FM$2)/(FM$2+1)</f>
        <v>28.469902439024391</v>
      </c>
      <c r="FN11">
        <f>('P2'!FN11+'P2'!FN24*FN$2)/(FN$2+1)</f>
        <v>27.919736842105266</v>
      </c>
      <c r="FO11">
        <f>('P2'!FO11+'P2'!FO24*FO$2)/(FO$2+1)</f>
        <v>28.460463414634148</v>
      </c>
      <c r="FP11">
        <f>('P2'!FP11+'P2'!FP24*FP$2)/(FP$2+1)</f>
        <v>30.100250000000003</v>
      </c>
      <c r="FQ11">
        <f>('P2'!FQ11+'P2'!FQ24*FQ$2)/(FQ$2+1)</f>
        <v>35.020365853658532</v>
      </c>
      <c r="FR11">
        <f>('P2'!FR11+'P2'!FR24*FR$2)/(FR$2+1)</f>
        <v>37.200317073170737</v>
      </c>
      <c r="FS11">
        <f>('P2'!FS11+'P2'!FS24*FS$2)/(FS$2+1)</f>
        <v>35.549750000000003</v>
      </c>
      <c r="FT11">
        <f>('P2'!FT11+'P2'!FT24*FT$2)/(FT$2+1)</f>
        <v>28.160051282051281</v>
      </c>
      <c r="FU11">
        <f>('P2'!FU11+'P2'!FU24*FU$2)/(FU$2+1)</f>
        <v>27.880000000000003</v>
      </c>
      <c r="FV11">
        <f>('P2'!FV11+'P2'!FV24*FV$2)/(FV$2+1)</f>
        <v>30.880073170731706</v>
      </c>
      <c r="FW11">
        <f>('P2'!FW11+'P2'!FW24*FW$2)/(FW$2+1)</f>
        <v>29.769953488372096</v>
      </c>
      <c r="FX11">
        <f>('P2'!FX11+'P2'!FX24*FX$2)/(FX$2+1)</f>
        <v>29.220210526315793</v>
      </c>
      <c r="FY11">
        <f>('P2'!FY11+'P2'!FY24*FY$2)/(FY$2+1)</f>
        <v>28.660390243902441</v>
      </c>
      <c r="FZ11">
        <f>('P2'!FZ11+'P2'!FZ24*FZ$2)/(FZ$2+1)</f>
        <v>28.1</v>
      </c>
      <c r="GA11">
        <f>('P2'!GA11+'P2'!GA24*GA$2)/(GA$2+1)</f>
        <v>28.650441860465115</v>
      </c>
      <c r="GB11">
        <f>('P2'!GB11+'P2'!GB24*GB$2)/(GB$2+1)</f>
        <v>30.289842105263162</v>
      </c>
      <c r="GC11">
        <f>('P2'!GC11+'P2'!GC24*GC$2)/(GC$2+1)</f>
        <v>35.250243902439024</v>
      </c>
      <c r="GD11">
        <f>('P2'!GD11+'P2'!GD24*GD$2)/(GD$2+1)</f>
        <v>37.439902439024394</v>
      </c>
      <c r="GE11">
        <f>('P2'!GE11+'P2'!GE24*GE$2)/(GE$2+1)</f>
        <v>35.780000000000008</v>
      </c>
      <c r="GF11">
        <f>('P2'!GF11+'P2'!GF24*GF$2)/(GF$2+1)</f>
        <v>28.340341463414639</v>
      </c>
      <c r="GG11">
        <f>('P2'!GG11+'P2'!GG24*GG$2)/(GG$2+1)</f>
        <v>28.060045454545456</v>
      </c>
      <c r="GH11">
        <f>('P2'!GH11+'P2'!GH24*GH$2)/(GH$2+1)</f>
        <v>31.080390243902443</v>
      </c>
      <c r="GI11">
        <f>('P2'!GI11+'P2'!GI24*GI$2)/(GI$2+1)</f>
        <v>29.970133333333333</v>
      </c>
      <c r="GJ11">
        <f>('P2'!GJ11+'P2'!GJ24*GJ$2)/(GJ$2+1)</f>
        <v>29.410358974358974</v>
      </c>
      <c r="GK11">
        <f>('P2'!GK11+'P2'!GK24*GK$2)/(GK$2+1)</f>
        <v>28.849878048780489</v>
      </c>
      <c r="GL11">
        <f>('P2'!GL11+'P2'!GL24*GL$2)/(GL$2+1)</f>
        <v>28.290105263157898</v>
      </c>
      <c r="GM11">
        <f>('P2'!GM11+'P2'!GM24*GM$2)/(GM$2+1)</f>
        <v>28.829906976744184</v>
      </c>
      <c r="GN11">
        <f>('P2'!GN11+'P2'!GN24*GN$2)/(GN$2+1)</f>
        <v>30.49036842105264</v>
      </c>
      <c r="GO11">
        <f>('P2'!GO11+'P2'!GO24*GO$2)/(GO$2+1)</f>
        <v>35.470116279069764</v>
      </c>
      <c r="GP11">
        <f>('P2'!GP11+'P2'!GP24*GP$2)/(GP$2+1)</f>
        <v>37.680205128205131</v>
      </c>
      <c r="GQ11">
        <f>('P2'!GQ11+'P2'!GQ24*GQ$2)/(GQ$2+1)</f>
        <v>36.009750000000004</v>
      </c>
      <c r="GR11">
        <f>('P2'!GR11+'P2'!GR24*GR$2)/(GR$2+1)</f>
        <v>28.530093023255816</v>
      </c>
      <c r="GS11">
        <f>('P2'!GS11+'P2'!GS24*GS$2)/(GS$2+1)</f>
        <v>28.240000000000002</v>
      </c>
      <c r="GT11">
        <f>('P2'!GT11+'P2'!GT24*GT$2)/(GT$2+1)</f>
        <v>31.279707317073179</v>
      </c>
      <c r="GU11">
        <f>('P2'!GU11+'P2'!GU24*GU$2)/(GU$2+1)</f>
        <v>30.160177777777779</v>
      </c>
      <c r="GV11">
        <f>('P2'!GV11+'P2'!GV24*GV$2)/(GV$2+1)</f>
        <v>29.599842105263157</v>
      </c>
      <c r="GW11">
        <f>('P2'!GW11+'P2'!GW24*GW$2)/(GW$2+1)</f>
        <v>29.029923076923076</v>
      </c>
      <c r="GX11">
        <f>('P2'!GX11+'P2'!GX24*GX$2)/(GX$2+1)</f>
        <v>28.470000000000006</v>
      </c>
      <c r="GY11">
        <f>('P2'!GY11+'P2'!GY24*GY$2)/(GY$2+1)</f>
        <v>29.020219512195126</v>
      </c>
      <c r="GZ11">
        <f>('P2'!GZ11+'P2'!GZ24*GZ$2)/(GZ$2+1)</f>
        <v>30.690105263157896</v>
      </c>
      <c r="HA11">
        <f>('P2'!HA11+'P2'!HA24*HA$2)/(HA$2+1)</f>
        <v>35.699976744186046</v>
      </c>
      <c r="HB11">
        <f>('P2'!HB11+'P2'!HB24*HB$2)/(HB$2+1)</f>
        <v>37.920179487179489</v>
      </c>
      <c r="HC11">
        <f>('P2'!HC11+'P2'!HC24*HC$2)/(HC$2+1)</f>
        <v>36.24</v>
      </c>
      <c r="HD11">
        <f>('P2'!HD11+'P2'!HD24*HD$2)/(HD$2+1)</f>
        <v>28.709837209302325</v>
      </c>
      <c r="HE11">
        <f>('P2'!HE11+'P2'!HE24*HE$2)/(HE$2+1)</f>
        <v>28.430142857142858</v>
      </c>
      <c r="HF11">
        <f>('P2'!HF11+'P2'!HF24*HF$2)/(HF$2+1)</f>
        <v>31.479674418604645</v>
      </c>
      <c r="HG11">
        <f>('P2'!HG11+'P2'!HG24*HG$2)/(HG$2+1)</f>
        <v>30.349790697674418</v>
      </c>
      <c r="HH11">
        <f>('P2'!HH11+'P2'!HH24*HH$2)/(HH$2+1)</f>
        <v>29.790157894736844</v>
      </c>
      <c r="HI11">
        <f>('P2'!HI11+'P2'!HI24*HI$2)/(HI$2+1)</f>
        <v>29.219829268292685</v>
      </c>
      <c r="HJ11">
        <f>('P2'!HJ11+'P2'!HJ24*HJ$2)/(HJ$2+1)</f>
        <v>28.650000000000002</v>
      </c>
      <c r="HK11">
        <f>('P2'!HK11+'P2'!HK24*HK$2)/(HK$2+1)</f>
        <v>29.209951219512199</v>
      </c>
      <c r="HL11">
        <f>('P2'!HL11+'P2'!HL24*HL$2)/(HL$2+1)</f>
        <v>30.880368421052633</v>
      </c>
    </row>
    <row r="12" spans="1:220" x14ac:dyDescent="0.2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16.78125</v>
      </c>
      <c r="V13">
        <f>('P2'!V13+'P2'!V25*V$2)/(V$2+1)</f>
        <v>21.405348837209299</v>
      </c>
      <c r="W13">
        <f>('P2'!W13+'P2'!W25*W$2)/(W$2+1)</f>
        <v>23.749902439024392</v>
      </c>
      <c r="X13">
        <f>('P2'!X13+'P2'!X25*X$2)/(X$2+1)</f>
        <v>23.49988888888889</v>
      </c>
      <c r="Y13">
        <f>('P2'!Y13+'P2'!Y25*Y$2)/(Y$2+1)</f>
        <v>23.249853658536587</v>
      </c>
      <c r="Z13">
        <f>('P2'!Z13+'P2'!Z25*Z$2)/(Z$2+1)</f>
        <v>23.500368421052634</v>
      </c>
      <c r="AA13">
        <f>('P2'!AA13+'P2'!AA25*AA$2)/(AA$2+1)</f>
        <v>23.999926829268293</v>
      </c>
      <c r="AB13">
        <f>('P2'!AB13+'P2'!AB25*AB$2)/(AB$2+1)</f>
        <v>25.250250000000001</v>
      </c>
      <c r="AC13">
        <f>('P2'!AC13+'P2'!AC25*AC$2)/(AC$2+1)</f>
        <v>32.749951219512198</v>
      </c>
      <c r="AD13">
        <f>('P2'!AD13+'P2'!AD25*AD$2)/(AD$2+1)</f>
        <v>34.249794871794876</v>
      </c>
      <c r="AE13">
        <f>('P2'!AE13+'P2'!AE25*AE$2)/(AE$2+1)</f>
        <v>29.750142857142862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28.000348837209302</v>
      </c>
      <c r="AI13">
        <f>('P2'!AI13+'P2'!AI25*AI$2)/(AI$2+1)</f>
        <v>27.000317073170731</v>
      </c>
      <c r="AJ13">
        <f>('P2'!AJ13+'P2'!AJ25*AJ$2)/(AJ$2+1)</f>
        <v>26.500111111111117</v>
      </c>
      <c r="AK13">
        <f>('P2'!AK13+'P2'!AK25*AK$2)/(AK$2+1)</f>
        <v>26.00036585365854</v>
      </c>
      <c r="AL13">
        <f>('P2'!AL13+'P2'!AL25*AL$2)/(AL$2+1)</f>
        <v>25.999736842105264</v>
      </c>
      <c r="AM13">
        <f>('P2'!AM13+'P2'!AM25*AM$2)/(AM$2+1)</f>
        <v>26.000024390243905</v>
      </c>
      <c r="AN13">
        <f>('P2'!AN13+'P2'!AN25*AN$2)/(AN$2+1)</f>
        <v>27.500000000000004</v>
      </c>
      <c r="AO13">
        <f>('P2'!AO13+'P2'!AO25*AO$2)/(AO$2+1)</f>
        <v>32.000268292682932</v>
      </c>
      <c r="AP13">
        <f>('P2'!AP13+'P2'!AP25*AP$2)/(AP$2+1)</f>
        <v>36</v>
      </c>
      <c r="AQ13">
        <f>('P2'!AQ13+'P2'!AQ25*AQ$2)/(AQ$2+1)</f>
        <v>32.499749999999999</v>
      </c>
      <c r="AR13">
        <f>('P2'!AR13+'P2'!AR25*AR$2)/(AR$2+1)</f>
        <v>25.750179487179487</v>
      </c>
      <c r="AS13">
        <f>('P2'!AS13+'P2'!AS25*AS$2)/(AS$2+1)</f>
        <v>25.500142857142862</v>
      </c>
      <c r="AT13">
        <f>('P2'!AT13+'P2'!AT25*AT$2)/(AT$2+1)</f>
        <v>28.249634146341464</v>
      </c>
      <c r="AU13">
        <f>('P2'!AU13+'P2'!AU25*AU$2)/(AU$2+1)</f>
        <v>27.139975609756096</v>
      </c>
      <c r="AV13">
        <f>('P2'!AV13+'P2'!AV25*AV$2)/(AV$2+1)</f>
        <v>26.639871794871794</v>
      </c>
      <c r="AW13">
        <f>('P2'!AW13+'P2'!AW25*AW$2)/(AW$2+1)</f>
        <v>26.139794871794873</v>
      </c>
      <c r="AX13">
        <f>('P2'!AX13+'P2'!AX25*AX$2)/(AX$2+1)</f>
        <v>26.140368421052635</v>
      </c>
      <c r="AY13">
        <f>('P2'!AY13+'P2'!AY25*AY$2)/(AY$2+1)</f>
        <v>26.140348837209299</v>
      </c>
      <c r="AZ13">
        <f>('P2'!AZ13+'P2'!AZ25*AZ$2)/(AZ$2+1)</f>
        <v>27.649842105263161</v>
      </c>
      <c r="BA13">
        <f>('P2'!BA13+'P2'!BA25*BA$2)/(BA$2+1)</f>
        <v>32.16987804878049</v>
      </c>
      <c r="BB13">
        <f>('P2'!BB13+'P2'!BB25*BB$2)/(BB$2+1)</f>
        <v>36.189780487804882</v>
      </c>
      <c r="BC13">
        <f>('P2'!BC13+'P2'!BC25*BC$2)/(BC$2+1)</f>
        <v>32.670500000000004</v>
      </c>
      <c r="BD13">
        <f>('P2'!BD13+'P2'!BD25*BD$2)/(BD$2+1)</f>
        <v>25.890414634146346</v>
      </c>
      <c r="BE13">
        <f>('P2'!BE13+'P2'!BE25*BE$2)/(BE$2+1)</f>
        <v>25.64</v>
      </c>
      <c r="BF13">
        <f>('P2'!BF13+'P2'!BF25*BF$2)/(BF$2+1)</f>
        <v>28.400170731707316</v>
      </c>
      <c r="BG13">
        <f>('P2'!BG13+'P2'!BG25*BG$2)/(BG$2+1)</f>
        <v>27.29006976744186</v>
      </c>
      <c r="BH13">
        <f>('P2'!BH13+'P2'!BH25*BH$2)/(BH$2+1)</f>
        <v>26.779777777777781</v>
      </c>
      <c r="BI13">
        <f>('P2'!BI13+'P2'!BI25*BI$2)/(BI$2+1)</f>
        <v>26.280384615384616</v>
      </c>
      <c r="BJ13">
        <f>('P2'!BJ13+'P2'!BJ25*BJ$2)/(BJ$2+1)</f>
        <v>26.280000000000005</v>
      </c>
      <c r="BK13">
        <f>('P2'!BK13+'P2'!BK25*BK$2)/(BK$2+1)</f>
        <v>26.28013953488372</v>
      </c>
      <c r="BL13">
        <f>('P2'!BL13+'P2'!BL25*BL$2)/(BL$2+1)</f>
        <v>27.790368421052637</v>
      </c>
      <c r="BM13">
        <f>('P2'!BM13+'P2'!BM25*BM$2)/(BM$2+1)</f>
        <v>32.340325581395348</v>
      </c>
      <c r="BN13">
        <f>('P2'!BN13+'P2'!BN25*BN$2)/(BN$2+1)</f>
        <v>36.379769230769234</v>
      </c>
      <c r="BO13">
        <f>('P2'!BO13+'P2'!BO25*BO$2)/(BO$2+1)</f>
        <v>32.840000000000003</v>
      </c>
      <c r="BP13">
        <f>('P2'!BP13+'P2'!BP25*BP$2)/(BP$2+1)</f>
        <v>26.019707317073173</v>
      </c>
      <c r="BQ13">
        <f>('P2'!BQ13+'P2'!BQ25*BQ$2)/(BQ$2+1)</f>
        <v>25.77</v>
      </c>
      <c r="BR13">
        <f>('P2'!BR13+'P2'!BR25*BR$2)/(BR$2+1)</f>
        <v>28.550317073170735</v>
      </c>
      <c r="BS13">
        <f>('P2'!BS13+'P2'!BS25*BS$2)/(BS$2+1)</f>
        <v>27.430069767441861</v>
      </c>
      <c r="BT13">
        <f>('P2'!BT13+'P2'!BT25*BT$2)/(BT$2+1)</f>
        <v>26.920333333333339</v>
      </c>
      <c r="BU13">
        <f>('P2'!BU13+'P2'!BU25*BU$2)/(BU$2+1)</f>
        <v>26.410358974358974</v>
      </c>
      <c r="BV13">
        <f>('P2'!BV13+'P2'!BV25*BV$2)/(BV$2+1)</f>
        <v>26.410250000000001</v>
      </c>
      <c r="BW13">
        <f>('P2'!BW13+'P2'!BW25*BW$2)/(BW$2+1)</f>
        <v>26.410097560975611</v>
      </c>
      <c r="BX13">
        <f>('P2'!BX13+'P2'!BX25*BX$2)/(BX$2+1)</f>
        <v>27.940263157894737</v>
      </c>
      <c r="BY13">
        <f>('P2'!BY13+'P2'!BY25*BY$2)/(BY$2+1)</f>
        <v>32.509837209302326</v>
      </c>
      <c r="BZ13">
        <f>('P2'!BZ13+'P2'!BZ25*BZ$2)/(BZ$2+1)</f>
        <v>36.570025641025637</v>
      </c>
      <c r="CA13">
        <f>('P2'!CA13+'P2'!CA25*CA$2)/(CA$2+1)</f>
        <v>33.020250000000004</v>
      </c>
      <c r="CB13">
        <f>('P2'!CB13+'P2'!CB25*CB$2)/(CB$2+1)</f>
        <v>26.159951219512195</v>
      </c>
      <c r="CC13">
        <f>('P2'!CC13+'P2'!CC25*CC$2)/(CC$2+1)</f>
        <v>25.910249999999998</v>
      </c>
      <c r="CD13">
        <f>('P2'!CD13+'P2'!CD25*CD$2)/(CD$2+1)</f>
        <v>28.70030232558139</v>
      </c>
      <c r="CE13">
        <f>('P2'!CE13+'P2'!CE25*CE$2)/(CE$2+1)</f>
        <v>27.550341463414636</v>
      </c>
      <c r="CF13">
        <f>('P2'!CF13+'P2'!CF25*CF$2)/(CF$2+1)</f>
        <v>27.050222222222224</v>
      </c>
      <c r="CG13">
        <f>('P2'!CG13+'P2'!CG25*CG$2)/(CG$2+1)</f>
        <v>26.54002564102564</v>
      </c>
      <c r="CH13">
        <f>('P2'!CH13+'P2'!CH25*CH$2)/(CH$2+1)</f>
        <v>26.55</v>
      </c>
      <c r="CI13">
        <f>('P2'!CI13+'P2'!CI25*CI$2)/(CI$2+1)</f>
        <v>26.55034146341464</v>
      </c>
      <c r="CJ13">
        <f>('P2'!CJ13+'P2'!CJ25*CJ$2)/(CJ$2+1)</f>
        <v>28.080105263157897</v>
      </c>
      <c r="CK13">
        <f>('P2'!CK13+'P2'!CK25*CK$2)/(CK$2+1)</f>
        <v>32.680209302325586</v>
      </c>
      <c r="CL13">
        <f>('P2'!CL13+'P2'!CL25*CL$2)/(CL$2+1)</f>
        <v>36.769769230769235</v>
      </c>
      <c r="CM13">
        <f>('P2'!CM13+'P2'!CM25*CM$2)/(CM$2+1)</f>
        <v>33.200142857142858</v>
      </c>
      <c r="CN13">
        <f>('P2'!CN13+'P2'!CN25*CN$2)/(CN$2+1)</f>
        <v>26.31007692307692</v>
      </c>
      <c r="CO13">
        <f>('P2'!CO13+'P2'!CO25*CO$2)/(CO$2+1)</f>
        <v>26.06025</v>
      </c>
      <c r="CP13">
        <f>('P2'!CP13+'P2'!CP25*CP$2)/(CP$2+1)</f>
        <v>28.869999999999997</v>
      </c>
      <c r="CQ13">
        <f>('P2'!CQ13+'P2'!CQ25*CQ$2)/(CQ$2+1)</f>
        <v>27.750000000000004</v>
      </c>
      <c r="CR13">
        <f>('P2'!CR13+'P2'!CR25*CR$2)/(CR$2+1)</f>
        <v>27.239783783783786</v>
      </c>
      <c r="CS13">
        <f>('P2'!CS13+'P2'!CS25*CS$2)/(CS$2+1)</f>
        <v>26.730170731707322</v>
      </c>
      <c r="CT13">
        <f>('P2'!CT13+'P2'!CT25*CT$2)/(CT$2+1)</f>
        <v>26.730000000000004</v>
      </c>
      <c r="CU13">
        <f>('P2'!CU13+'P2'!CU25*CU$2)/(CU$2+1)</f>
        <v>26.729902439024389</v>
      </c>
      <c r="CV13">
        <f>('P2'!CV13+'P2'!CV25*CV$2)/(CV$2+1)</f>
        <v>28.279999999999998</v>
      </c>
      <c r="CW13">
        <f>('P2'!CW13+'P2'!CW25*CW$2)/(CW$2+1)</f>
        <v>32.910414634146342</v>
      </c>
      <c r="CX13">
        <f>('P2'!CX13+'P2'!CX25*CX$2)/(CX$2+1)</f>
        <v>37.030024390243902</v>
      </c>
      <c r="CY13">
        <f>('P2'!CY13+'P2'!CY25*CY$2)/(CY$2+1)</f>
        <v>33.429750000000006</v>
      </c>
      <c r="CZ13">
        <f>('P2'!CZ13+'P2'!CZ25*CZ$2)/(CZ$2+1)</f>
        <v>26.490282051282051</v>
      </c>
      <c r="DA13">
        <f>('P2'!DA13+'P2'!DA25*DA$2)/(DA$2+1)</f>
        <v>26.24014285714286</v>
      </c>
      <c r="DB13">
        <f>('P2'!DB13+'P2'!DB25*DB$2)/(DB$2+1)</f>
        <v>29.069902439024389</v>
      </c>
      <c r="DC13">
        <f>('P2'!DC13+'P2'!DC25*DC$2)/(DC$2+1)</f>
        <v>27.940195121951223</v>
      </c>
      <c r="DD13">
        <f>('P2'!DD13+'P2'!DD25*DD$2)/(DD$2+1)</f>
        <v>27.420222222222225</v>
      </c>
      <c r="DE13">
        <f>('P2'!DE13+'P2'!DE25*DE$2)/(DE$2+1)</f>
        <v>26.910341463414639</v>
      </c>
      <c r="DF13">
        <f>('P2'!DF13+'P2'!DF25*DF$2)/(DF$2+1)</f>
        <v>26.91</v>
      </c>
      <c r="DG13">
        <f>('P2'!DG13+'P2'!DG25*DG$2)/(DG$2+1)</f>
        <v>26.920255813953489</v>
      </c>
      <c r="DH13">
        <f>('P2'!DH13+'P2'!DH25*DH$2)/(DH$2+1)</f>
        <v>28.470105263157897</v>
      </c>
      <c r="DI13">
        <f>('P2'!DI13+'P2'!DI25*DI$2)/(DI$2+1)</f>
        <v>33.140195121951223</v>
      </c>
      <c r="DJ13">
        <f>('P2'!DJ13+'P2'!DJ25*DJ$2)/(DJ$2+1)</f>
        <v>37.279780487804878</v>
      </c>
      <c r="DK13">
        <f>('P2'!DK13+'P2'!DK25*DK$2)/(DK$2+1)</f>
        <v>33.659750000000003</v>
      </c>
      <c r="DL13">
        <f>('P2'!DL13+'P2'!DL25*DL$2)/(DL$2+1)</f>
        <v>26.680128205128202</v>
      </c>
      <c r="DM13">
        <f>('P2'!DM13+'P2'!DM25*DM$2)/(DM$2+1)</f>
        <v>26.42</v>
      </c>
      <c r="DN13">
        <f>('P2'!DN13+'P2'!DN25*DN$2)/(DN$2+1)</f>
        <v>29.269926829268297</v>
      </c>
      <c r="DO13">
        <f>('P2'!DO13+'P2'!DO25*DO$2)/(DO$2+1)</f>
        <v>28.130302325581393</v>
      </c>
      <c r="DP13">
        <f>('P2'!DP13+'P2'!DP25*DP$2)/(DP$2+1)</f>
        <v>27.610444444444447</v>
      </c>
      <c r="DQ13">
        <f>('P2'!DQ13+'P2'!DQ25*DQ$2)/(DQ$2+1)</f>
        <v>27.090435897435899</v>
      </c>
      <c r="DR13">
        <f>('P2'!DR13+'P2'!DR25*DR$2)/(DR$2+1)</f>
        <v>27.100368421052636</v>
      </c>
      <c r="DS13">
        <f>('P2'!DS13+'P2'!DS25*DS$2)/(DS$2+1)</f>
        <v>27.099953488372091</v>
      </c>
      <c r="DT13">
        <f>('P2'!DT13+'P2'!DT25*DT$2)/(DT$2+1)</f>
        <v>28.669736842105262</v>
      </c>
      <c r="DU13">
        <f>('P2'!DU13+'P2'!DU25*DU$2)/(DU$2+1)</f>
        <v>33.36014634146342</v>
      </c>
      <c r="DV13">
        <f>('P2'!DV13+'P2'!DV25*DV$2)/(DV$2+1)</f>
        <v>37.540439024390245</v>
      </c>
      <c r="DW13">
        <f>('P2'!DW13+'P2'!DW25*DW$2)/(DW$2+1)</f>
        <v>33.890250000000002</v>
      </c>
      <c r="DX13">
        <f>('P2'!DX13+'P2'!DX25*DX$2)/(DX$2+1)</f>
        <v>26.859951219512197</v>
      </c>
      <c r="DY13">
        <f>('P2'!DY13+'P2'!DY25*DY$2)/(DY$2+1)</f>
        <v>26.600249999999999</v>
      </c>
      <c r="DZ13">
        <f>('P2'!DZ13+'P2'!DZ25*DZ$2)/(DZ$2+1)</f>
        <v>29.469951219512193</v>
      </c>
      <c r="EA13">
        <f>('P2'!EA13+'P2'!EA25*EA$2)/(EA$2+1)</f>
        <v>28.319953488372093</v>
      </c>
      <c r="EB13">
        <f>('P2'!EB13+'P2'!EB25*EB$2)/(EB$2+1)</f>
        <v>27.799888888888891</v>
      </c>
      <c r="EC13">
        <f>('P2'!EC13+'P2'!EC25*EC$2)/(EC$2+1)</f>
        <v>27.28028205128205</v>
      </c>
      <c r="ED13">
        <f>('P2'!ED13+'P2'!ED25*ED$2)/(ED$2+1)</f>
        <v>27.280263157894737</v>
      </c>
      <c r="EE13">
        <f>('P2'!EE13+'P2'!EE25*EE$2)/(EE$2+1)</f>
        <v>27.289744186046509</v>
      </c>
      <c r="EF13">
        <f>('P2'!EF13+'P2'!EF25*EF$2)/(EF$2+1)</f>
        <v>28.86</v>
      </c>
      <c r="EG13">
        <f>('P2'!EG13+'P2'!EG25*EG$2)/(EG$2+1)</f>
        <v>33.590348837209298</v>
      </c>
      <c r="EH13">
        <f>('P2'!EH13+'P2'!EH25*EH$2)/(EH$2+1)</f>
        <v>37.789794871794875</v>
      </c>
      <c r="EI13">
        <f>('P2'!EI13+'P2'!EI25*EI$2)/(EI$2+1)</f>
        <v>34.120250000000006</v>
      </c>
      <c r="EJ13">
        <f>('P2'!EJ13+'P2'!EJ25*EJ$2)/(EJ$2+1)</f>
        <v>27.039682926829268</v>
      </c>
      <c r="EK13">
        <f>('P2'!EK13+'P2'!EK25*EK$2)/(EK$2+1)</f>
        <v>26.780000000000005</v>
      </c>
      <c r="EL13">
        <f>('P2'!EL13+'P2'!EL25*EL$2)/(EL$2+1)</f>
        <v>29.670097560975613</v>
      </c>
      <c r="EM13">
        <f>('P2'!EM13+'P2'!EM25*EM$2)/(EM$2+1)</f>
        <v>28.510023255813952</v>
      </c>
      <c r="EN13">
        <f>('P2'!EN13+'P2'!EN25*EN$2)/(EN$2+1)</f>
        <v>27.990459459459458</v>
      </c>
      <c r="EO13">
        <f>('P2'!EO13+'P2'!EO25*EO$2)/(EO$2+1)</f>
        <v>27.460102564102566</v>
      </c>
      <c r="EP13">
        <f>('P2'!EP13+'P2'!EP25*EP$2)/(EP$2+1)</f>
        <v>27.47</v>
      </c>
      <c r="EQ13">
        <f>('P2'!EQ13+'P2'!EQ25*EQ$2)/(EQ$2+1)</f>
        <v>27.469756097560975</v>
      </c>
      <c r="ER13">
        <f>('P2'!ER13+'P2'!ER25*ER$2)/(ER$2+1)</f>
        <v>29.059736842105263</v>
      </c>
      <c r="ES13">
        <f>('P2'!ES13+'P2'!ES25*ES$2)/(ES$2+1)</f>
        <v>33.820302325581395</v>
      </c>
      <c r="ET13">
        <f>('P2'!ET13+'P2'!ET25*ET$2)/(ET$2+1)</f>
        <v>38.050179487179491</v>
      </c>
      <c r="EU13">
        <f>('P2'!EU13+'P2'!EU25*EU$2)/(EU$2+1)</f>
        <v>34.35</v>
      </c>
      <c r="EV13">
        <f>('P2'!EV13+'P2'!EV25*EV$2)/(EV$2+1)</f>
        <v>27.219923076923077</v>
      </c>
      <c r="EW13">
        <f>('P2'!EW13+'P2'!EW25*EW$2)/(EW$2+1)</f>
        <v>26.96</v>
      </c>
      <c r="EX13">
        <f>('P2'!EX13+'P2'!EX25*EX$2)/(EX$2+1)</f>
        <v>29.869697674418603</v>
      </c>
      <c r="EY13">
        <f>('P2'!EY13+'P2'!EY25*EY$2)/(EY$2+1)</f>
        <v>28.699829268292682</v>
      </c>
      <c r="EZ13">
        <f>('P2'!EZ13+'P2'!EZ25*EZ$2)/(EZ$2+1)</f>
        <v>28.180000000000003</v>
      </c>
      <c r="FA13">
        <f>('P2'!FA13+'P2'!FA25*FA$2)/(FA$2+1)</f>
        <v>27.650121951219507</v>
      </c>
      <c r="FB13">
        <f>('P2'!FB13+'P2'!FB25*FB$2)/(FB$2+1)</f>
        <v>27.649736842105266</v>
      </c>
      <c r="FC13">
        <f>('P2'!FC13+'P2'!FC25*FC$2)/(FC$2+1)</f>
        <v>27.650170731707323</v>
      </c>
      <c r="FD13">
        <f>('P2'!FD13+'P2'!FD25*FD$2)/(FD$2+1)</f>
        <v>29.250500000000002</v>
      </c>
      <c r="FE13">
        <f>('P2'!FE13+'P2'!FE25*FE$2)/(FE$2+1)</f>
        <v>34.039951219512197</v>
      </c>
      <c r="FF13">
        <f>('P2'!FF13+'P2'!FF25*FF$2)/(FF$2+1)</f>
        <v>38.300179487179484</v>
      </c>
      <c r="FG13">
        <f>('P2'!FG13+'P2'!FG25*FG$2)/(FG$2+1)</f>
        <v>34.58014285714286</v>
      </c>
      <c r="FH13">
        <f>('P2'!FH13+'P2'!FH25*FH$2)/(FH$2+1)</f>
        <v>27.400384615384613</v>
      </c>
      <c r="FI13">
        <f>('P2'!FI13+'P2'!FI25*FI$2)/(FI$2+1)</f>
        <v>27.140249999999998</v>
      </c>
      <c r="FJ13">
        <f>('P2'!FJ13+'P2'!FJ25*FJ$2)/(FJ$2+1)</f>
        <v>30.070069767441861</v>
      </c>
      <c r="FK13">
        <f>('P2'!FK13+'P2'!FK25*FK$2)/(FK$2+1)</f>
        <v>28.899780487804883</v>
      </c>
      <c r="FL13">
        <f>('P2'!FL13+'P2'!FL25*FL$2)/(FL$2+1)</f>
        <v>28.359888888888889</v>
      </c>
      <c r="FM13">
        <f>('P2'!FM13+'P2'!FM25*FM$2)/(FM$2+1)</f>
        <v>27.829975609756097</v>
      </c>
      <c r="FN13">
        <f>('P2'!FN13+'P2'!FN25*FN$2)/(FN$2+1)</f>
        <v>27.82973684210527</v>
      </c>
      <c r="FO13">
        <f>('P2'!FO13+'P2'!FO25*FO$2)/(FO$2+1)</f>
        <v>27.839853658536587</v>
      </c>
      <c r="FP13">
        <f>('P2'!FP13+'P2'!FP25*FP$2)/(FP$2+1)</f>
        <v>29.45</v>
      </c>
      <c r="FQ13">
        <f>('P2'!FQ13+'P2'!FQ25*FQ$2)/(FQ$2+1)</f>
        <v>34.269902439024392</v>
      </c>
      <c r="FR13">
        <f>('P2'!FR13+'P2'!FR25*FR$2)/(FR$2+1)</f>
        <v>38.560097560975606</v>
      </c>
      <c r="FS13">
        <f>('P2'!FS13+'P2'!FS25*FS$2)/(FS$2+1)</f>
        <v>34.810250000000003</v>
      </c>
      <c r="FT13">
        <f>('P2'!FT13+'P2'!FT25*FT$2)/(FT$2+1)</f>
        <v>27.580205128205129</v>
      </c>
      <c r="FU13">
        <f>('P2'!FU13+'P2'!FU25*FU$2)/(FU$2+1)</f>
        <v>27.320142857142862</v>
      </c>
      <c r="FV13">
        <f>('P2'!FV13+'P2'!FV25*FV$2)/(FV$2+1)</f>
        <v>30.269634146341463</v>
      </c>
      <c r="FW13">
        <f>('P2'!FW13+'P2'!FW25*FW$2)/(FW$2+1)</f>
        <v>29.089883720930231</v>
      </c>
      <c r="FX13">
        <f>('P2'!FX13+'P2'!FX25*FX$2)/(FX$2+1)</f>
        <v>28.550473684210527</v>
      </c>
      <c r="FY13">
        <f>('P2'!FY13+'P2'!FY25*FY$2)/(FY$2+1)</f>
        <v>28.02046341463415</v>
      </c>
      <c r="FZ13">
        <f>('P2'!FZ13+'P2'!FZ25*FZ$2)/(FZ$2+1)</f>
        <v>28.020500000000002</v>
      </c>
      <c r="GA13">
        <f>('P2'!GA13+'P2'!GA25*GA$2)/(GA$2+1)</f>
        <v>28.020162790697675</v>
      </c>
      <c r="GB13">
        <f>('P2'!GB13+'P2'!GB25*GB$2)/(GB$2+1)</f>
        <v>29.639894736842113</v>
      </c>
      <c r="GC13">
        <f>('P2'!GC13+'P2'!GC25*GC$2)/(GC$2+1)</f>
        <v>34.499975609756099</v>
      </c>
      <c r="GD13">
        <f>('P2'!GD13+'P2'!GD25*GD$2)/(GD$2+1)</f>
        <v>38.810268292682935</v>
      </c>
      <c r="GE13">
        <f>('P2'!GE13+'P2'!GE25*GE$2)/(GE$2+1)</f>
        <v>35.039750000000005</v>
      </c>
      <c r="GF13">
        <f>('P2'!GF13+'P2'!GF25*GF$2)/(GF$2+1)</f>
        <v>27.769975609756099</v>
      </c>
      <c r="GG13">
        <f>('P2'!GG13+'P2'!GG25*GG$2)/(GG$2+1)</f>
        <v>27.499772727272724</v>
      </c>
      <c r="GH13">
        <f>('P2'!GH13+'P2'!GH25*GH$2)/(GH$2+1)</f>
        <v>30.469951219512197</v>
      </c>
      <c r="GI13">
        <f>('P2'!GI13+'P2'!GI25*GI$2)/(GI$2+1)</f>
        <v>29.280377777777776</v>
      </c>
      <c r="GJ13">
        <f>('P2'!GJ13+'P2'!GJ25*GJ$2)/(GJ$2+1)</f>
        <v>28.740051282051287</v>
      </c>
      <c r="GK13">
        <f>('P2'!GK13+'P2'!GK25*GK$2)/(GK$2+1)</f>
        <v>28.199926829268296</v>
      </c>
      <c r="GL13">
        <f>('P2'!GL13+'P2'!GL25*GL$2)/(GL$2+1)</f>
        <v>28.200105263157898</v>
      </c>
      <c r="GM13">
        <f>('P2'!GM13+'P2'!GM25*GM$2)/(GM$2+1)</f>
        <v>28.21</v>
      </c>
      <c r="GN13">
        <f>('P2'!GN13+'P2'!GN25*GN$2)/(GN$2+1)</f>
        <v>29.839842105263159</v>
      </c>
      <c r="GO13">
        <f>('P2'!GO13+'P2'!GO25*GO$2)/(GO$2+1)</f>
        <v>34.719953488372091</v>
      </c>
      <c r="GP13">
        <f>('P2'!GP13+'P2'!GP25*GP$2)/(GP$2+1)</f>
        <v>39.070384615384619</v>
      </c>
      <c r="GQ13">
        <f>('P2'!GQ13+'P2'!GQ25*GQ$2)/(GQ$2+1)</f>
        <v>35.270250000000004</v>
      </c>
      <c r="GR13">
        <f>('P2'!GR13+'P2'!GR25*GR$2)/(GR$2+1)</f>
        <v>27.950302325581394</v>
      </c>
      <c r="GS13">
        <f>('P2'!GS13+'P2'!GS25*GS$2)/(GS$2+1)</f>
        <v>27.680142857142862</v>
      </c>
      <c r="GT13">
        <f>('P2'!GT13+'P2'!GT25*GT$2)/(GT$2+1)</f>
        <v>30.670024390243903</v>
      </c>
      <c r="GU13">
        <f>('P2'!GU13+'P2'!GU25*GU$2)/(GU$2+1)</f>
        <v>29.47</v>
      </c>
      <c r="GV13">
        <f>('P2'!GV13+'P2'!GV25*GV$2)/(GV$2+1)</f>
        <v>28.930105263157895</v>
      </c>
      <c r="GW13">
        <f>('P2'!GW13+'P2'!GW25*GW$2)/(GW$2+1)</f>
        <v>28.380128205128205</v>
      </c>
      <c r="GX13">
        <f>('P2'!GX13+'P2'!GX25*GX$2)/(GX$2+1)</f>
        <v>28.390000000000004</v>
      </c>
      <c r="GY13">
        <f>('P2'!GY13+'P2'!GY25*GY$2)/(GY$2+1)</f>
        <v>28.390219512195124</v>
      </c>
      <c r="GZ13">
        <f>('P2'!GZ13+'P2'!GZ25*GZ$2)/(GZ$2+1)</f>
        <v>30.030000000000005</v>
      </c>
      <c r="HA13">
        <f>('P2'!HA13+'P2'!HA25*HA$2)/(HA$2+1)</f>
        <v>34.950395348837205</v>
      </c>
      <c r="HB13">
        <f>('P2'!HB13+'P2'!HB25*HB$2)/(HB$2+1)</f>
        <v>39.319897435897438</v>
      </c>
      <c r="HC13">
        <f>('P2'!HC13+'P2'!HC25*HC$2)/(HC$2+1)</f>
        <v>35.500250000000008</v>
      </c>
      <c r="HD13">
        <f>('P2'!HD13+'P2'!HD25*HD$2)/(HD$2+1)</f>
        <v>28.130046511627906</v>
      </c>
      <c r="HE13">
        <f>('P2'!HE13+'P2'!HE25*HE$2)/(HE$2+1)</f>
        <v>27.860142857142861</v>
      </c>
      <c r="HF13">
        <f>('P2'!HF13+'P2'!HF25*HF$2)/(HF$2+1)</f>
        <v>30.870325581395349</v>
      </c>
      <c r="HG13">
        <f>('P2'!HG13+'P2'!HG25*HG$2)/(HG$2+1)</f>
        <v>29.659837209302324</v>
      </c>
      <c r="HH13">
        <f>('P2'!HH13+'P2'!HH25*HH$2)/(HH$2+1)</f>
        <v>29.120157894736842</v>
      </c>
      <c r="HI13">
        <f>('P2'!HI13+'P2'!HI25*HI$2)/(HI$2+1)</f>
        <v>28.56963414634146</v>
      </c>
      <c r="HJ13">
        <f>('P2'!HJ13+'P2'!HJ25*HJ$2)/(HJ$2+1)</f>
        <v>28.570249999999998</v>
      </c>
      <c r="HK13">
        <f>('P2'!HK13+'P2'!HK25*HK$2)/(HK$2+1)</f>
        <v>28.569878048780485</v>
      </c>
      <c r="HL13">
        <f>('P2'!HL13+'P2'!HL25*HL$2)/(HL$2+1)</f>
        <v>30.229736842105261</v>
      </c>
    </row>
    <row r="14" spans="1:220" x14ac:dyDescent="0.2">
      <c r="A14" s="242" t="s">
        <v>124</v>
      </c>
      <c r="B14" s="243" t="s">
        <v>145</v>
      </c>
    </row>
    <row r="15" spans="1:220" s="246" customFormat="1" x14ac:dyDescent="0.2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14.8575</v>
      </c>
      <c r="V15" s="246">
        <f>('P2'!V15+'P2'!V26*V$2)/(V$2+1)</f>
        <v>18.500139534883719</v>
      </c>
      <c r="W15" s="246">
        <f>('P2'!W15+'P2'!W26*W$2)/(W$2+1)</f>
        <v>20.999926829268293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32.500219512195123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25.49969230769231</v>
      </c>
      <c r="AG15" s="246">
        <f>('P2'!AG15+'P2'!AG26*AG$2)/(AG$2+1)</f>
        <v>24.500750000000004</v>
      </c>
      <c r="AH15" s="246">
        <f>('P2'!AH15+'P2'!AH26*AH$2)/(AH$2+1)</f>
        <v>24.500418604651163</v>
      </c>
      <c r="AI15" s="246">
        <f>('P2'!AI15+'P2'!AI26*AI$2)/(AI$2+1)</f>
        <v>24.749878048780488</v>
      </c>
      <c r="AJ15" s="246">
        <f>('P2'!AJ15+'P2'!AJ26*AJ$2)/(AJ$2+1)</f>
        <v>24.750555555555557</v>
      </c>
      <c r="AK15" s="246">
        <f>('P2'!AK15+'P2'!AK26*AK$2)/(AK$2+1)</f>
        <v>24.249341463414638</v>
      </c>
      <c r="AL15" s="246">
        <f>('P2'!AL15+'P2'!AL26*AL$2)/(AL$2+1)</f>
        <v>23.749736842105264</v>
      </c>
      <c r="AM15" s="246">
        <f>('P2'!AM15+'P2'!AM26*AM$2)/(AM$2+1)</f>
        <v>23.749585365853658</v>
      </c>
      <c r="AN15" s="246">
        <f>('P2'!AN15+'P2'!AN26*AN$2)/(AN$2+1)</f>
        <v>25.250250000000001</v>
      </c>
      <c r="AO15" s="246">
        <f>('P2'!AO15+'P2'!AO26*AO$2)/(AO$2+1)</f>
        <v>31.249926829268297</v>
      </c>
      <c r="AP15" s="246">
        <f>('P2'!AP15+'P2'!AP26*AP$2)/(AP$2+1)</f>
        <v>35.249951219512205</v>
      </c>
      <c r="AQ15" s="246">
        <f>('P2'!AQ15+'P2'!AQ26*AQ$2)/(AQ$2+1)</f>
        <v>31.750500000000002</v>
      </c>
      <c r="AR15" s="246">
        <f>('P2'!AR15+'P2'!AR26*AR$2)/(AR$2+1)</f>
        <v>26.750051282051281</v>
      </c>
      <c r="AS15" s="246">
        <f>('P2'!AS15+'P2'!AS26*AS$2)/(AS$2+1)</f>
        <v>23.75</v>
      </c>
      <c r="AT15" s="246">
        <f>('P2'!AT15+'P2'!AT26*AT$2)/(AT$2+1)</f>
        <v>24.249341463414638</v>
      </c>
      <c r="AU15" s="246">
        <f>('P2'!AU15+'P2'!AU26*AU$2)/(AU$2+1)</f>
        <v>25.310097560975613</v>
      </c>
      <c r="AV15" s="246">
        <f>('P2'!AV15+'P2'!AV26*AV$2)/(AV$2+1)</f>
        <v>25.310179487179489</v>
      </c>
      <c r="AW15" s="246">
        <f>('P2'!AW15+'P2'!AW26*AW$2)/(AW$2+1)</f>
        <v>24.89976923076923</v>
      </c>
      <c r="AX15" s="246">
        <f>('P2'!AX15+'P2'!AX26*AX$2)/(AX$2+1)</f>
        <v>24.490263157894738</v>
      </c>
      <c r="AY15" s="246">
        <f>('P2'!AY15+'P2'!AY26*AY$2)/(AY$2+1)</f>
        <v>24.490093023255813</v>
      </c>
      <c r="AZ15" s="246">
        <f>('P2'!AZ15+'P2'!AZ26*AZ$2)/(AZ$2+1)</f>
        <v>25.740105263157897</v>
      </c>
      <c r="BA15" s="246">
        <f>('P2'!BA15+'P2'!BA26*BA$2)/(BA$2+1)</f>
        <v>30.709756097560977</v>
      </c>
      <c r="BB15" s="246">
        <f>('P2'!BB15+'P2'!BB26*BB$2)/(BB$2+1)</f>
        <v>34.019634146341467</v>
      </c>
      <c r="BC15" s="246">
        <f>('P2'!BC15+'P2'!BC26*BC$2)/(BC$2+1)</f>
        <v>31.130749999999999</v>
      </c>
      <c r="BD15" s="246">
        <f>('P2'!BD15+'P2'!BD26*BD$2)/(BD$2+1)</f>
        <v>26.989487804878049</v>
      </c>
      <c r="BE15" s="246">
        <f>('P2'!BE15+'P2'!BE26*BE$2)/(BE$2+1)</f>
        <v>24.5105</v>
      </c>
      <c r="BF15" s="246">
        <f>('P2'!BF15+'P2'!BF26*BF$2)/(BF$2+1)</f>
        <v>24.92978048780488</v>
      </c>
      <c r="BG15" s="246">
        <f>('P2'!BG15+'P2'!BG26*BG$2)/(BG$2+1)</f>
        <v>25.690534883720929</v>
      </c>
      <c r="BH15" s="246">
        <f>('P2'!BH15+'P2'!BH26*BH$2)/(BH$2+1)</f>
        <v>25.690111111111111</v>
      </c>
      <c r="BI15" s="246">
        <f>('P2'!BI15+'P2'!BI26*BI$2)/(BI$2+1)</f>
        <v>25.319717948717951</v>
      </c>
      <c r="BJ15" s="246">
        <f>('P2'!BJ15+'P2'!BJ26*BJ$2)/(BJ$2+1)</f>
        <v>24.949842105263162</v>
      </c>
      <c r="BK15" s="246">
        <f>('P2'!BK15+'P2'!BK26*BK$2)/(BK$2+1)</f>
        <v>24.960488372093021</v>
      </c>
      <c r="BL15" s="246">
        <f>('P2'!BL15+'P2'!BL26*BL$2)/(BL$2+1)</f>
        <v>26.089842105263159</v>
      </c>
      <c r="BM15" s="246">
        <f>('P2'!BM15+'P2'!BM26*BM$2)/(BM$2+1)</f>
        <v>30.61046511627907</v>
      </c>
      <c r="BN15" s="246">
        <f>('P2'!BN15+'P2'!BN26*BN$2)/(BN$2+1)</f>
        <v>33.620051282051278</v>
      </c>
      <c r="BO15" s="246">
        <f>('P2'!BO15+'P2'!BO26*BO$2)/(BO$2+1)</f>
        <v>30.990500000000001</v>
      </c>
      <c r="BP15" s="246">
        <f>('P2'!BP15+'P2'!BP26*BP$2)/(BP$2+1)</f>
        <v>27.240121951219511</v>
      </c>
      <c r="BQ15" s="246">
        <f>('P2'!BQ15+'P2'!BQ26*BQ$2)/(BQ$2+1)</f>
        <v>24.990000000000002</v>
      </c>
      <c r="BR15" s="246">
        <f>('P2'!BR15+'P2'!BR26*BR$2)/(BR$2+1)</f>
        <v>25.369756097560977</v>
      </c>
      <c r="BS15" s="246">
        <f>('P2'!BS15+'P2'!BS26*BS$2)/(BS$2+1)</f>
        <v>26.060720930232556</v>
      </c>
      <c r="BT15" s="246">
        <f>('P2'!BT15+'P2'!BT26*BT$2)/(BT$2+1)</f>
        <v>26.070222222222224</v>
      </c>
      <c r="BU15" s="246">
        <f>('P2'!BU15+'P2'!BU26*BU$2)/(BU$2+1)</f>
        <v>25.73012820512821</v>
      </c>
      <c r="BV15" s="246">
        <f>('P2'!BV15+'P2'!BV26*BV$2)/(BV$2+1)</f>
        <v>25.400250000000003</v>
      </c>
      <c r="BW15" s="246">
        <f>('P2'!BW15+'P2'!BW26*BW$2)/(BW$2+1)</f>
        <v>25.39926829268293</v>
      </c>
      <c r="BX15" s="246">
        <f>('P2'!BX15+'P2'!BX26*BX$2)/(BX$2+1)</f>
        <v>26.440263157894737</v>
      </c>
      <c r="BY15" s="246">
        <f>('P2'!BY15+'P2'!BY26*BY$2)/(BY$2+1)</f>
        <v>30.54055813953488</v>
      </c>
      <c r="BZ15" s="246">
        <f>('P2'!BZ15+'P2'!BZ26*BZ$2)/(BZ$2+1)</f>
        <v>33.279820512820514</v>
      </c>
      <c r="CA15" s="246">
        <f>('P2'!CA15+'P2'!CA26*CA$2)/(CA$2+1)</f>
        <v>30.890750000000001</v>
      </c>
      <c r="CB15" s="246">
        <f>('P2'!CB15+'P2'!CB26*CB$2)/(CB$2+1)</f>
        <v>27.489439024390244</v>
      </c>
      <c r="CC15" s="246">
        <f>('P2'!CC15+'P2'!CC26*CC$2)/(CC$2+1)</f>
        <v>25.440500000000004</v>
      </c>
      <c r="CD15" s="246">
        <f>('P2'!CD15+'P2'!CD26*CD$2)/(CD$2+1)</f>
        <v>25.790162790697675</v>
      </c>
      <c r="CE15" s="246">
        <f>('P2'!CE15+'P2'!CE26*CE$2)/(CE$2+1)</f>
        <v>26.419268292682926</v>
      </c>
      <c r="CF15" s="246">
        <f>('P2'!CF15+'P2'!CF26*CF$2)/(CF$2+1)</f>
        <v>26.430111111111113</v>
      </c>
      <c r="CG15" s="246">
        <f>('P2'!CG15+'P2'!CG26*CG$2)/(CG$2+1)</f>
        <v>26.13005128205128</v>
      </c>
      <c r="CH15" s="246">
        <f>('P2'!CH15+'P2'!CH26*CH$2)/(CH$2+1)</f>
        <v>25.83</v>
      </c>
      <c r="CI15" s="246">
        <f>('P2'!CI15+'P2'!CI26*CI$2)/(CI$2+1)</f>
        <v>25.829414634146342</v>
      </c>
      <c r="CJ15" s="246">
        <f>('P2'!CJ15+'P2'!CJ26*CJ$2)/(CJ$2+1)</f>
        <v>26.770263157894739</v>
      </c>
      <c r="CK15" s="246">
        <f>('P2'!CK15+'P2'!CK26*CK$2)/(CK$2+1)</f>
        <v>30.500418604651163</v>
      </c>
      <c r="CL15" s="246">
        <f>('P2'!CL15+'P2'!CL26*CL$2)/(CL$2+1)</f>
        <v>32.989871794871796</v>
      </c>
      <c r="CM15" s="246">
        <f>('P2'!CM15+'P2'!CM26*CM$2)/(CM$2+1)</f>
        <v>30.830142857142857</v>
      </c>
      <c r="CN15" s="246">
        <f>('P2'!CN15+'P2'!CN26*CN$2)/(CN$2+1)</f>
        <v>27.729999999999997</v>
      </c>
      <c r="CO15" s="246">
        <f>('P2'!CO15+'P2'!CO26*CO$2)/(CO$2+1)</f>
        <v>25.880749999999999</v>
      </c>
      <c r="CP15" s="246">
        <f>('P2'!CP15+'P2'!CP26*CP$2)/(CP$2+1)</f>
        <v>26.2</v>
      </c>
      <c r="CQ15" s="246">
        <f>('P2'!CQ15+'P2'!CQ26*CQ$2)/(CQ$2+1)</f>
        <v>26.749609756097559</v>
      </c>
      <c r="CR15" s="246">
        <f>('P2'!CR15+'P2'!CR26*CR$2)/(CR$2+1)</f>
        <v>26.759918918918917</v>
      </c>
      <c r="CS15" s="246">
        <f>('P2'!CS15+'P2'!CS26*CS$2)/(CS$2+1)</f>
        <v>26.47968292682927</v>
      </c>
      <c r="CT15" s="246">
        <f>('P2'!CT15+'P2'!CT26*CT$2)/(CT$2+1)</f>
        <v>26.200368421052634</v>
      </c>
      <c r="CU15" s="246">
        <f>('P2'!CU15+'P2'!CU26*CU$2)/(CU$2+1)</f>
        <v>26.209658536585366</v>
      </c>
      <c r="CV15" s="246">
        <f>('P2'!CV15+'P2'!CV26*CV$2)/(CV$2+1)</f>
        <v>27.080249999999999</v>
      </c>
      <c r="CW15" s="246">
        <f>('P2'!CW15+'P2'!CW26*CW$2)/(CW$2+1)</f>
        <v>30.549902439024393</v>
      </c>
      <c r="CX15" s="246">
        <f>('P2'!CX15+'P2'!CX26*CX$2)/(CX$2+1)</f>
        <v>32.859390243902439</v>
      </c>
      <c r="CY15" s="246">
        <f>('P2'!CY15+'P2'!CY26*CY$2)/(CY$2+1)</f>
        <v>30.849499999999999</v>
      </c>
      <c r="CZ15" s="246">
        <f>('P2'!CZ15+'P2'!CZ26*CZ$2)/(CZ$2+1)</f>
        <v>27.979897435897438</v>
      </c>
      <c r="DA15" s="246">
        <f>('P2'!DA15+'P2'!DA26*DA$2)/(DA$2+1)</f>
        <v>26.260000000000005</v>
      </c>
      <c r="DB15" s="246">
        <f>('P2'!DB15+'P2'!DB26*DB$2)/(DB$2+1)</f>
        <v>26.559829268292685</v>
      </c>
      <c r="DC15" s="246">
        <f>('P2'!DC15+'P2'!DC26*DC$2)/(DC$2+1)</f>
        <v>27.069365853658542</v>
      </c>
      <c r="DD15" s="246">
        <f>('P2'!DD15+'P2'!DD26*DD$2)/(DD$2+1)</f>
        <v>27.080666666666669</v>
      </c>
      <c r="DE15" s="246">
        <f>('P2'!DE15+'P2'!DE26*DE$2)/(DE$2+1)</f>
        <v>26.829682926829268</v>
      </c>
      <c r="DF15" s="246">
        <f>('P2'!DF15+'P2'!DF26*DF$2)/(DF$2+1)</f>
        <v>26.569736842105264</v>
      </c>
      <c r="DG15" s="246">
        <f>('P2'!DG15+'P2'!DG26*DG$2)/(DG$2+1)</f>
        <v>26.58037209302325</v>
      </c>
      <c r="DH15" s="246">
        <f>('P2'!DH15+'P2'!DH26*DH$2)/(DH$2+1)</f>
        <v>27.390000000000004</v>
      </c>
      <c r="DI15" s="246">
        <f>('P2'!DI15+'P2'!DI26*DI$2)/(DI$2+1)</f>
        <v>30.609585365853661</v>
      </c>
      <c r="DJ15" s="246">
        <f>('P2'!DJ15+'P2'!DJ26*DJ$2)/(DJ$2+1)</f>
        <v>32.749780487804884</v>
      </c>
      <c r="DK15" s="246">
        <f>('P2'!DK15+'P2'!DK26*DK$2)/(DK$2+1)</f>
        <v>30.890750000000001</v>
      </c>
      <c r="DL15" s="246">
        <f>('P2'!DL15+'P2'!DL26*DL$2)/(DL$2+1)</f>
        <v>28.229589743589745</v>
      </c>
      <c r="DM15" s="246">
        <f>('P2'!DM15+'P2'!DM26*DM$2)/(DM$2+1)</f>
        <v>26.64</v>
      </c>
      <c r="DN15" s="246">
        <f>('P2'!DN15+'P2'!DN26*DN$2)/(DN$2+1)</f>
        <v>26.90982926829269</v>
      </c>
      <c r="DO15" s="246">
        <f>('P2'!DO15+'P2'!DO26*DO$2)/(DO$2+1)</f>
        <v>27.389860465116278</v>
      </c>
      <c r="DP15" s="246">
        <f>('P2'!DP15+'P2'!DP26*DP$2)/(DP$2+1)</f>
        <v>27.400111111111116</v>
      </c>
      <c r="DQ15" s="246">
        <f>('P2'!DQ15+'P2'!DQ26*DQ$2)/(DQ$2+1)</f>
        <v>27.169717948717949</v>
      </c>
      <c r="DR15" s="246">
        <f>('P2'!DR15+'P2'!DR26*DR$2)/(DR$2+1)</f>
        <v>26.929842105263159</v>
      </c>
      <c r="DS15" s="246">
        <f>('P2'!DS15+'P2'!DS26*DS$2)/(DS$2+1)</f>
        <v>26.940465116279068</v>
      </c>
      <c r="DT15" s="246">
        <f>('P2'!DT15+'P2'!DT26*DT$2)/(DT$2+1)</f>
        <v>27.690105263157896</v>
      </c>
      <c r="DU15" s="246">
        <f>('P2'!DU15+'P2'!DU26*DU$2)/(DU$2+1)</f>
        <v>30.679853658536583</v>
      </c>
      <c r="DV15" s="246">
        <f>('P2'!DV15+'P2'!DV26*DV$2)/(DV$2+1)</f>
        <v>32.669414634146342</v>
      </c>
      <c r="DW15" s="246">
        <f>('P2'!DW15+'P2'!DW26*DW$2)/(DW$2+1)</f>
        <v>30.950750000000003</v>
      </c>
      <c r="DX15" s="246">
        <f>('P2'!DX15+'P2'!DX26*DX$2)/(DX$2+1)</f>
        <v>28.479585365853659</v>
      </c>
      <c r="DY15" s="246">
        <f>('P2'!DY15+'P2'!DY26*DY$2)/(DY$2+1)</f>
        <v>27.000500000000002</v>
      </c>
      <c r="DZ15" s="246">
        <f>('P2'!DZ15+'P2'!DZ26*DZ$2)/(DZ$2+1)</f>
        <v>27.259512195121953</v>
      </c>
      <c r="EA15" s="246">
        <f>('P2'!EA15+'P2'!EA26*EA$2)/(EA$2+1)</f>
        <v>27.690186046511627</v>
      </c>
      <c r="EB15" s="246">
        <f>('P2'!EB15+'P2'!EB26*EB$2)/(EB$2+1)</f>
        <v>27.700333333333337</v>
      </c>
      <c r="EC15" s="246">
        <f>('P2'!EC15+'P2'!EC26*EC$2)/(EC$2+1)</f>
        <v>27.469692307692313</v>
      </c>
      <c r="ED15" s="246">
        <f>('P2'!ED15+'P2'!ED26*ED$2)/(ED$2+1)</f>
        <v>27.250368421052634</v>
      </c>
      <c r="EE15" s="246">
        <f>('P2'!EE15+'P2'!EE26*EE$2)/(EE$2+1)</f>
        <v>27.260186046511627</v>
      </c>
      <c r="EF15" s="246">
        <f>('P2'!EF15+'P2'!EF26*EF$2)/(EF$2+1)</f>
        <v>27.97984210526316</v>
      </c>
      <c r="EG15" s="246">
        <f>('P2'!EG15+'P2'!EG26*EG$2)/(EG$2+1)</f>
        <v>30.810488372093022</v>
      </c>
      <c r="EH15" s="246">
        <f>('P2'!EH15+'P2'!EH26*EH$2)/(EH$2+1)</f>
        <v>32.699897435897434</v>
      </c>
      <c r="EI15" s="246">
        <f>('P2'!EI15+'P2'!EI26*EI$2)/(EI$2+1)</f>
        <v>31.07075</v>
      </c>
      <c r="EJ15" s="246">
        <f>('P2'!EJ15+'P2'!EJ26*EJ$2)/(EJ$2+1)</f>
        <v>28.729463414634154</v>
      </c>
      <c r="EK15" s="246">
        <f>('P2'!EK15+'P2'!EK26*EK$2)/(EK$2+1)</f>
        <v>27.330750000000002</v>
      </c>
      <c r="EL15" s="246">
        <f>('P2'!EL15+'P2'!EL26*EL$2)/(EL$2+1)</f>
        <v>27.569439024390249</v>
      </c>
      <c r="EM15" s="246">
        <f>('P2'!EM15+'P2'!EM26*EM$2)/(EM$2+1)</f>
        <v>28.032976744186044</v>
      </c>
      <c r="EN15" s="246">
        <f>('P2'!EN15+'P2'!EN26*EN$2)/(EN$2+1)</f>
        <v>27.949108108108106</v>
      </c>
      <c r="EO15" s="246">
        <f>('P2'!EO15+'P2'!EO26*EO$2)/(EO$2+1)</f>
        <v>27.779948717948717</v>
      </c>
      <c r="EP15" s="246">
        <f>('P2'!EP15+'P2'!EP26*EP$2)/(EP$2+1)</f>
        <v>27.56925</v>
      </c>
      <c r="EQ15" s="246">
        <f>('P2'!EQ15+'P2'!EQ26*EQ$2)/(EQ$2+1)</f>
        <v>27.579414634146342</v>
      </c>
      <c r="ER15" s="246">
        <f>('P2'!ER15+'P2'!ER26*ER$2)/(ER$2+1)</f>
        <v>28.2601052631579</v>
      </c>
      <c r="ES15" s="246">
        <f>('P2'!ES15+'P2'!ES26*ES$2)/(ES$2+1)</f>
        <v>30.950581395348834</v>
      </c>
      <c r="ET15" s="246">
        <f>('P2'!ET15+'P2'!ET26*ET$2)/(ET$2+1)</f>
        <v>32.739820512820515</v>
      </c>
      <c r="EU15" s="246">
        <f>('P2'!EU15+'P2'!EU26*EU$2)/(EU$2+1)</f>
        <v>31.200142857142865</v>
      </c>
      <c r="EV15" s="246">
        <f>('P2'!EV15+'P2'!EV26*EV$2)/(EV$2+1)</f>
        <v>28.979717948717951</v>
      </c>
      <c r="EW15" s="246">
        <f>('P2'!EW15+'P2'!EW26*EW$2)/(EW$2+1)</f>
        <v>27.650250000000003</v>
      </c>
      <c r="EX15" s="246">
        <f>('P2'!EX15+'P2'!EX26*EX$2)/(EX$2+1)</f>
        <v>27.890232558139534</v>
      </c>
      <c r="EY15" s="246">
        <f>('P2'!EY15+'P2'!EY26*EY$2)/(EY$2+1)</f>
        <v>28.315560975609763</v>
      </c>
      <c r="EZ15" s="246">
        <f>('P2'!EZ15+'P2'!EZ26*EZ$2)/(EZ$2+1)</f>
        <v>28.28</v>
      </c>
      <c r="FA15" s="246">
        <f>('P2'!FA15+'P2'!FA26*FA$2)/(FA$2+1)</f>
        <v>28.080292682926832</v>
      </c>
      <c r="FB15" s="246">
        <f>('P2'!FB15+'P2'!FB26*FB$2)/(FB$2+1)</f>
        <v>27.880368421052633</v>
      </c>
      <c r="FC15" s="246">
        <f>('P2'!FC15+'P2'!FC26*FC$2)/(FC$2+1)</f>
        <v>27.899926829268296</v>
      </c>
      <c r="FD15" s="246">
        <f>('P2'!FD15+'P2'!FD26*FD$2)/(FD$2+1)</f>
        <v>28.540500000000002</v>
      </c>
      <c r="FE15" s="246">
        <f>('P2'!FE15+'P2'!FE26*FE$2)/(FE$2+1)</f>
        <v>31.089707317073174</v>
      </c>
      <c r="FF15" s="246">
        <f>('P2'!FF15+'P2'!FF26*FF$2)/(FF$2+1)</f>
        <v>32.799410256410255</v>
      </c>
      <c r="FG15" s="246">
        <f>('P2'!FG15+'P2'!FG26*FG$2)/(FG$2+1)</f>
        <v>31.33014285714286</v>
      </c>
      <c r="FH15" s="246">
        <f>('P2'!FH15+'P2'!FH26*FH$2)/(FH$2+1)</f>
        <v>29.229615384615386</v>
      </c>
      <c r="FI15" s="246">
        <f>('P2'!FI15+'P2'!FI26*FI$2)/(FI$2+1)</f>
        <v>27.97025</v>
      </c>
      <c r="FJ15" s="246">
        <f>('P2'!FJ15+'P2'!FJ26*FJ$2)/(FJ$2+1)</f>
        <v>28.189767441860464</v>
      </c>
      <c r="FK15" s="246">
        <f>('P2'!FK15+'P2'!FK26*FK$2)/(FK$2+1)</f>
        <v>28.549317073170737</v>
      </c>
      <c r="FL15" s="246">
        <f>('P2'!FL15+'P2'!FL26*FL$2)/(FL$2+1)</f>
        <v>28.56066666666667</v>
      </c>
      <c r="FM15" s="246">
        <f>('P2'!FM15+'P2'!FM26*FM$2)/(FM$2+1)</f>
        <v>28.36936585365854</v>
      </c>
      <c r="FN15" s="246">
        <f>('P2'!FN15+'P2'!FN26*FN$2)/(FN$2+1)</f>
        <v>28.17</v>
      </c>
      <c r="FO15" s="246">
        <f>('P2'!FO15+'P2'!FO26*FO$2)/(FO$2+1)</f>
        <v>28.189439024390246</v>
      </c>
      <c r="FP15" s="246">
        <f>('P2'!FP15+'P2'!FP26*FP$2)/(FP$2+1)</f>
        <v>28.810500000000001</v>
      </c>
      <c r="FQ15" s="246">
        <f>('P2'!FQ15+'P2'!FQ26*FQ$2)/(FQ$2+1)</f>
        <v>31.279878048780489</v>
      </c>
      <c r="FR15" s="246">
        <f>('P2'!FR15+'P2'!FR26*FR$2)/(FR$2+1)</f>
        <v>32.930317073170734</v>
      </c>
      <c r="FS15" s="246">
        <f>('P2'!FS15+'P2'!FS26*FS$2)/(FS$2+1)</f>
        <v>31.510249999999999</v>
      </c>
      <c r="FT15" s="246">
        <f>('P2'!FT15+'P2'!FT26*FT$2)/(FT$2+1)</f>
        <v>29.480153846153843</v>
      </c>
      <c r="FU15" s="246">
        <f>('P2'!FU15+'P2'!FU26*FU$2)/(FU$2+1)</f>
        <v>28.26014285714286</v>
      </c>
      <c r="FV15" s="246">
        <f>('P2'!FV15+'P2'!FV26*FV$2)/(FV$2+1)</f>
        <v>28.479756097560976</v>
      </c>
      <c r="FW15" s="246">
        <f>('P2'!FW15+'P2'!FW26*FW$2)/(FW$2+1)</f>
        <v>28.820348837209302</v>
      </c>
      <c r="FX15" s="246">
        <f>('P2'!FX15+'P2'!FX26*FX$2)/(FX$2+1)</f>
        <v>28.829842105263161</v>
      </c>
      <c r="FY15" s="246">
        <f>('P2'!FY15+'P2'!FY26*FY$2)/(FY$2+1)</f>
        <v>28.649804878048784</v>
      </c>
      <c r="FZ15" s="246">
        <f>('P2'!FZ15+'P2'!FZ26*FZ$2)/(FZ$2+1)</f>
        <v>28.460250000000002</v>
      </c>
      <c r="GA15" s="246">
        <f>('P2'!GA15+'P2'!GA26*GA$2)/(GA$2+1)</f>
        <v>28.470581395348837</v>
      </c>
      <c r="GB15" s="246">
        <f>('P2'!GB15+'P2'!GB26*GB$2)/(GB$2+1)</f>
        <v>29.080263157894738</v>
      </c>
      <c r="GC15" s="246">
        <f>('P2'!GC15+'P2'!GC26*GC$2)/(GC$2+1)</f>
        <v>31.469609756097565</v>
      </c>
      <c r="GD15" s="246">
        <f>('P2'!GD15+'P2'!GD26*GD$2)/(GD$2+1)</f>
        <v>33.069975609756106</v>
      </c>
      <c r="GE15" s="246">
        <f>('P2'!GE15+'P2'!GE26*GE$2)/(GE$2+1)</f>
        <v>31.690250000000002</v>
      </c>
      <c r="GF15" s="246">
        <f>('P2'!GF15+'P2'!GF26*GF$2)/(GF$2+1)</f>
        <v>29.719609756097562</v>
      </c>
      <c r="GG15" s="246">
        <f>('P2'!GG15+'P2'!GG26*GG$2)/(GG$2+1)</f>
        <v>28.550454545454546</v>
      </c>
      <c r="GH15" s="246">
        <f>('P2'!GH15+'P2'!GH26*GH$2)/(GH$2+1)</f>
        <v>28.759439024390243</v>
      </c>
      <c r="GI15" s="246">
        <f>('P2'!GI15+'P2'!GI26*GI$2)/(GI$2+1)</f>
        <v>29.090133333333331</v>
      </c>
      <c r="GJ15" s="246">
        <f>('P2'!GJ15+'P2'!GJ26*GJ$2)/(GJ$2+1)</f>
        <v>29.100615384615384</v>
      </c>
      <c r="GK15" s="246">
        <f>('P2'!GK15+'P2'!GK26*GK$2)/(GK$2+1)</f>
        <v>28.919658536585366</v>
      </c>
      <c r="GL15" s="246">
        <f>('P2'!GL15+'P2'!GL26*GL$2)/(GL$2+1)</f>
        <v>28.750368421052631</v>
      </c>
      <c r="GM15" s="246">
        <f>('P2'!GM15+'P2'!GM26*GM$2)/(GM$2+1)</f>
        <v>28.760023255813955</v>
      </c>
      <c r="GN15" s="246">
        <f>('P2'!GN15+'P2'!GN26*GN$2)/(GN$2+1)</f>
        <v>29.350368421052629</v>
      </c>
      <c r="GO15" s="246">
        <f>('P2'!GO15+'P2'!GO26*GO$2)/(GO$2+1)</f>
        <v>31.660046511627908</v>
      </c>
      <c r="GP15" s="246">
        <f>('P2'!GP15+'P2'!GP26*GP$2)/(GP$2+1)</f>
        <v>33.209897435897439</v>
      </c>
      <c r="GQ15" s="246">
        <f>('P2'!GQ15+'P2'!GQ26*GQ$2)/(GQ$2+1)</f>
        <v>31.880000000000003</v>
      </c>
      <c r="GR15" s="246">
        <f>('P2'!GR15+'P2'!GR26*GR$2)/(GR$2+1)</f>
        <v>29.970279069767443</v>
      </c>
      <c r="GS15" s="246">
        <f>('P2'!GS15+'P2'!GS26*GS$2)/(GS$2+1)</f>
        <v>28.893714285714289</v>
      </c>
      <c r="GT15" s="246">
        <f>('P2'!GT15+'P2'!GT26*GT$2)/(GT$2+1)</f>
        <v>28.994512195121949</v>
      </c>
      <c r="GU15" s="246">
        <f>('P2'!GU15+'P2'!GU26*GU$2)/(GU$2+1)</f>
        <v>29.340244444444444</v>
      </c>
      <c r="GV15" s="246">
        <f>('P2'!GV15+'P2'!GV26*GV$2)/(GV$2+1)</f>
        <v>29.350263157894734</v>
      </c>
      <c r="GW15" s="246">
        <f>('P2'!GW15+'P2'!GW26*GW$2)/(GW$2+1)</f>
        <v>29.169717948717949</v>
      </c>
      <c r="GX15" s="246">
        <f>('P2'!GX15+'P2'!GX26*GX$2)/(GX$2+1)</f>
        <v>28.990000000000002</v>
      </c>
      <c r="GY15" s="246">
        <f>('P2'!GY15+'P2'!GY26*GY$2)/(GY$2+1)</f>
        <v>28.999756097560979</v>
      </c>
      <c r="GZ15" s="246">
        <f>('P2'!GZ15+'P2'!GZ26*GZ$2)/(GZ$2+1)</f>
        <v>29.629842105263162</v>
      </c>
      <c r="HA15" s="246">
        <f>('P2'!HA15+'P2'!HA26*HA$2)/(HA$2+1)</f>
        <v>31.929906976744181</v>
      </c>
      <c r="HB15" s="246">
        <f>('P2'!HB15+'P2'!HB26*HB$2)/(HB$2+1)</f>
        <v>33.489666666666672</v>
      </c>
      <c r="HC15" s="246">
        <f>('P2'!HC15+'P2'!HC26*HC$2)/(HC$2+1)</f>
        <v>32.150000000000006</v>
      </c>
      <c r="HD15" s="246">
        <f>('P2'!HD15+'P2'!HD26*HD$2)/(HD$2+1)</f>
        <v>30.272558139534883</v>
      </c>
      <c r="HE15" s="246">
        <f>('P2'!HE15+'P2'!HE26*HE$2)/(HE$2+1)</f>
        <v>29.026428571428575</v>
      </c>
      <c r="HF15" s="246">
        <f>('P2'!HF15+'P2'!HF26*HF$2)/(HF$2+1)</f>
        <v>29.279558139534881</v>
      </c>
      <c r="HG15" s="246">
        <f>('P2'!HG15+'P2'!HG26*HG$2)/(HG$2+1)</f>
        <v>29.580604651162787</v>
      </c>
      <c r="HH15" s="246">
        <f>('P2'!HH15+'P2'!HH26*HH$2)/(HH$2+1)</f>
        <v>29.590105263157895</v>
      </c>
      <c r="HI15" s="246">
        <f>('P2'!HI15+'P2'!HI26*HI$2)/(HI$2+1)</f>
        <v>29.409902439024393</v>
      </c>
      <c r="HJ15" s="246">
        <f>('P2'!HJ15+'P2'!HJ26*HJ$2)/(HJ$2+1)</f>
        <v>29.230500000000003</v>
      </c>
      <c r="HK15" s="246">
        <f>('P2'!HK15+'P2'!HK26*HK$2)/(HK$2+1)</f>
        <v>29.239365853658541</v>
      </c>
      <c r="HL15" s="246">
        <f>('P2'!HL15+'P2'!HL26*HL$2)/(HL$2+1)</f>
        <v>29.839842105263159</v>
      </c>
    </row>
    <row r="16" spans="1:220" x14ac:dyDescent="0.2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15.2325</v>
      </c>
      <c r="V17">
        <f>('P2'!V17+'P2'!V27*V$2)/(V$2+1)</f>
        <v>18.860604651162792</v>
      </c>
      <c r="W17">
        <f>('P2'!W17+'P2'!W27*W$2)/(W$2+1)</f>
        <v>21.567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35.146560975609759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26.493282051282051</v>
      </c>
      <c r="AG17">
        <f>('P2'!AG17+'P2'!AG27*AG$2)/(AG$2+1)</f>
        <v>25.250750000000004</v>
      </c>
      <c r="AH17">
        <f>('P2'!AH17+'P2'!AH27*AH$2)/(AH$2+1)</f>
        <v>25.221348837209302</v>
      </c>
      <c r="AI17">
        <f>('P2'!AI17+'P2'!AI27*AI$2)/(AI$2+1)</f>
        <v>25.505975609756099</v>
      </c>
      <c r="AJ17">
        <f>('P2'!AJ17+'P2'!AJ27*AJ$2)/(AJ$2+1)</f>
        <v>25.528333333333336</v>
      </c>
      <c r="AK17">
        <f>('P2'!AK17+'P2'!AK27*AK$2)/(AK$2+1)</f>
        <v>25.005439024390245</v>
      </c>
      <c r="AL17">
        <f>('P2'!AL17+'P2'!AL27*AL$2)/(AL$2+1)</f>
        <v>24.539210526315792</v>
      </c>
      <c r="AM17">
        <f>('P2'!AM17+'P2'!AM27*AM$2)/(AM$2+1)</f>
        <v>24.50568292682927</v>
      </c>
      <c r="AN17">
        <f>('P2'!AN17+'P2'!AN27*AN$2)/(AN$2+1)</f>
        <v>26.937750000000001</v>
      </c>
      <c r="AO17">
        <f>('P2'!AO17+'P2'!AO27*AO$2)/(AO$2+1)</f>
        <v>33.518219512195124</v>
      </c>
      <c r="AP17">
        <f>('P2'!AP17+'P2'!AP27*AP$2)/(AP$2+1)</f>
        <v>38.274341463414643</v>
      </c>
      <c r="AQ17">
        <f>('P2'!AQ17+'P2'!AQ27*AQ$2)/(AQ$2+1)</f>
        <v>34.000500000000002</v>
      </c>
      <c r="AR17">
        <f>('P2'!AR17+'P2'!AR27*AR$2)/(AR$2+1)</f>
        <v>27.648256410256412</v>
      </c>
      <c r="AS17">
        <f>('P2'!AS17+'P2'!AS27*AS$2)/(AS$2+1)</f>
        <v>24.378571428571426</v>
      </c>
      <c r="AT17">
        <f>('P2'!AT17+'P2'!AT27*AT$2)/(AT$2+1)</f>
        <v>24.816414634146344</v>
      </c>
      <c r="AU17">
        <f>('P2'!AU17+'P2'!AU27*AU$2)/(AU$2+1)</f>
        <v>26.141804878048781</v>
      </c>
      <c r="AV17">
        <f>('P2'!AV17+'P2'!AV27*AV$2)/(AV$2+1)</f>
        <v>26.128128205128203</v>
      </c>
      <c r="AW17">
        <f>('P2'!AW17+'P2'!AW27*AW$2)/(AW$2+1)</f>
        <v>25.774128205128207</v>
      </c>
      <c r="AX17">
        <f>('P2'!AX17+'P2'!AX27*AX$2)/(AX$2+1)</f>
        <v>25.35868421052632</v>
      </c>
      <c r="AY17">
        <f>('P2'!AY17+'P2'!AY27*AY$2)/(AY$2+1)</f>
        <v>25.283116279069766</v>
      </c>
      <c r="AZ17">
        <f>('P2'!AZ17+'P2'!AZ27*AZ$2)/(AZ$2+1)</f>
        <v>27.445368421052635</v>
      </c>
      <c r="BA17">
        <f>('P2'!BA17+'P2'!BA27*BA$2)/(BA$2+1)</f>
        <v>32.826829268292684</v>
      </c>
      <c r="BB17">
        <f>('P2'!BB17+'P2'!BB27*BB$2)/(BB$2+1)</f>
        <v>36.779390243902441</v>
      </c>
      <c r="BC17">
        <f>('P2'!BC17+'P2'!BC27*BC$2)/(BC$2+1)</f>
        <v>33.23075</v>
      </c>
      <c r="BD17">
        <f>('P2'!BD17+'P2'!BD27*BD$2)/(BD$2+1)</f>
        <v>27.896804878048783</v>
      </c>
      <c r="BE17">
        <f>('P2'!BE17+'P2'!BE27*BE$2)/(BE$2+1)</f>
        <v>25.252999999999997</v>
      </c>
      <c r="BF17">
        <f>('P2'!BF17+'P2'!BF27*BF$2)/(BF$2+1)</f>
        <v>25.602707317073175</v>
      </c>
      <c r="BG17">
        <f>('P2'!BG17+'P2'!BG27*BG$2)/(BG$2+1)</f>
        <v>26.526813953488372</v>
      </c>
      <c r="BH17">
        <f>('P2'!BH17+'P2'!BH27*BH$2)/(BH$2+1)</f>
        <v>26.59233333333334</v>
      </c>
      <c r="BI17">
        <f>('P2'!BI17+'P2'!BI27*BI$2)/(BI$2+1)</f>
        <v>26.241769230769229</v>
      </c>
      <c r="BJ17">
        <f>('P2'!BJ17+'P2'!BJ27*BJ$2)/(BJ$2+1)</f>
        <v>25.865631578947372</v>
      </c>
      <c r="BK17">
        <f>('P2'!BK17+'P2'!BK27*BK$2)/(BK$2+1)</f>
        <v>25.79676744186046</v>
      </c>
      <c r="BL17">
        <f>('P2'!BL17+'P2'!BL27*BL$2)/(BL$2+1)</f>
        <v>27.72405263157895</v>
      </c>
      <c r="BM17">
        <f>('P2'!BM17+'P2'!BM27*BM$2)/(BM$2+1)</f>
        <v>32.484883720930235</v>
      </c>
      <c r="BN17">
        <f>('P2'!BN17+'P2'!BN27*BN$2)/(BN$2+1)</f>
        <v>36.259025641025644</v>
      </c>
      <c r="BO17">
        <f>('P2'!BO17+'P2'!BO27*BO$2)/(BO$2+1)</f>
        <v>32.940500000000007</v>
      </c>
      <c r="BP17">
        <f>('P2'!BP17+'P2'!BP27*BP$2)/(BP$2+1)</f>
        <v>28.185243902439023</v>
      </c>
      <c r="BQ17">
        <f>('P2'!BQ17+'P2'!BQ27*BQ$2)/(BQ$2+1)</f>
        <v>25.7925</v>
      </c>
      <c r="BR17">
        <f>('P2'!BR17+'P2'!BR27*BR$2)/(BR$2+1)</f>
        <v>26.110731707317072</v>
      </c>
      <c r="BS17">
        <f>('P2'!BS17+'P2'!BS27*BS$2)/(BS$2+1)</f>
        <v>26.933046511627904</v>
      </c>
      <c r="BT17">
        <f>('P2'!BT17+'P2'!BT27*BT$2)/(BT$2+1)</f>
        <v>27.011333333333337</v>
      </c>
      <c r="BU17">
        <f>('P2'!BU17+'P2'!BU27*BU$2)/(BU$2+1)</f>
        <v>26.691923076923075</v>
      </c>
      <c r="BV17">
        <f>('P2'!BV17+'P2'!BV27*BV$2)/(BV$2+1)</f>
        <v>26.307749999999999</v>
      </c>
      <c r="BW17">
        <f>('P2'!BW17+'P2'!BW27*BW$2)/(BW$2+1)</f>
        <v>26.314146341463417</v>
      </c>
      <c r="BX17">
        <f>('P2'!BX17+'P2'!BX27*BX$2)/(BX$2+1)</f>
        <v>28.003421052631584</v>
      </c>
      <c r="BY17">
        <f>('P2'!BY17+'P2'!BY27*BY$2)/(BY$2+1)</f>
        <v>32.292418604651161</v>
      </c>
      <c r="BZ17">
        <f>('P2'!BZ17+'P2'!BZ27*BZ$2)/(BZ$2+1)</f>
        <v>35.696230769230773</v>
      </c>
      <c r="CA17">
        <f>('P2'!CA17+'P2'!CA27*CA$2)/(CA$2+1)</f>
        <v>32.713250000000002</v>
      </c>
      <c r="CB17">
        <f>('P2'!CB17+'P2'!CB27*CB$2)/(CB$2+1)</f>
        <v>28.457243902439025</v>
      </c>
      <c r="CC17">
        <f>('P2'!CC17+'P2'!CC27*CC$2)/(CC$2+1)</f>
        <v>26.288000000000004</v>
      </c>
      <c r="CD17">
        <f>('P2'!CD17+'P2'!CD27*CD$2)/(CD$2+1)</f>
        <v>26.547139534883719</v>
      </c>
      <c r="CE17">
        <f>('P2'!CE17+'P2'!CE27*CE$2)/(CE$2+1)</f>
        <v>27.349268292682929</v>
      </c>
      <c r="CF17">
        <f>('P2'!CF17+'P2'!CF27*CF$2)/(CF$2+1)</f>
        <v>27.386777777777784</v>
      </c>
      <c r="CG17">
        <f>('P2'!CG17+'P2'!CG27*CG$2)/(CG$2+1)</f>
        <v>27.107743589743592</v>
      </c>
      <c r="CH17">
        <f>('P2'!CH17+'P2'!CH27*CH$2)/(CH$2+1)</f>
        <v>26.752500000000001</v>
      </c>
      <c r="CI17">
        <f>('P2'!CI17+'P2'!CI27*CI$2)/(CI$2+1)</f>
        <v>26.759414634146346</v>
      </c>
      <c r="CJ17">
        <f>('P2'!CJ17+'P2'!CJ27*CJ$2)/(CJ$2+1)</f>
        <v>28.286052631578951</v>
      </c>
      <c r="CK17">
        <f>('P2'!CK17+'P2'!CK27*CK$2)/(CK$2+1)</f>
        <v>32.172976744186045</v>
      </c>
      <c r="CL17">
        <f>('P2'!CL17+'P2'!CL27*CL$2)/(CL$2+1)</f>
        <v>35.271153846153851</v>
      </c>
      <c r="CM17">
        <f>('P2'!CM17+'P2'!CM27*CM$2)/(CM$2+1)</f>
        <v>32.487285714285719</v>
      </c>
      <c r="CN17">
        <f>('P2'!CN17+'P2'!CN27*CN$2)/(CN$2+1)</f>
        <v>28.755384615384614</v>
      </c>
      <c r="CO17">
        <f>('P2'!CO17+'P2'!CO27*CO$2)/(CO$2+1)</f>
        <v>26.750750000000004</v>
      </c>
      <c r="CP17">
        <f>('P2'!CP17+'P2'!CP27*CP$2)/(CP$2+1)</f>
        <v>26.97860465116279</v>
      </c>
      <c r="CQ17">
        <f>('P2'!CQ17+'P2'!CQ27*CQ$2)/(CQ$2+1)</f>
        <v>27.679609756097562</v>
      </c>
      <c r="CR17">
        <f>('P2'!CR17+'P2'!CR27*CR$2)/(CR$2+1)</f>
        <v>27.72397297297297</v>
      </c>
      <c r="CS17">
        <f>('P2'!CS17+'P2'!CS27*CS$2)/(CS$2+1)</f>
        <v>27.409682926829273</v>
      </c>
      <c r="CT17">
        <f>('P2'!CT17+'P2'!CT27*CT$2)/(CT$2+1)</f>
        <v>27.17142105263158</v>
      </c>
      <c r="CU17">
        <f>('P2'!CU17+'P2'!CU27*CU$2)/(CU$2+1)</f>
        <v>27.139658536585369</v>
      </c>
      <c r="CV17">
        <f>('P2'!CV17+'P2'!CV27*CV$2)/(CV$2+1)</f>
        <v>28.482750000000003</v>
      </c>
      <c r="CW17">
        <f>('P2'!CW17+'P2'!CW27*CW$2)/(CW$2+1)</f>
        <v>32.235999999999997</v>
      </c>
      <c r="CX17">
        <f>('P2'!CX17+'P2'!CX27*CX$2)/(CX$2+1)</f>
        <v>34.931097560975616</v>
      </c>
      <c r="CY17">
        <f>('P2'!CY17+'P2'!CY27*CY$2)/(CY$2+1)</f>
        <v>32.529500000000006</v>
      </c>
      <c r="CZ17">
        <f>('P2'!CZ17+'P2'!CZ27*CZ$2)/(CZ$2+1)</f>
        <v>29.005282051282052</v>
      </c>
      <c r="DA17">
        <f>('P2'!DA17+'P2'!DA27*DA$2)/(DA$2+1)</f>
        <v>27.095714285714291</v>
      </c>
      <c r="DB17">
        <f>('P2'!DB17+'P2'!DB27*DB$2)/(DB$2+1)</f>
        <v>27.391536585365856</v>
      </c>
      <c r="DC17">
        <f>('P2'!DC17+'P2'!DC27*DC$2)/(DC$2+1)</f>
        <v>27.999365853658539</v>
      </c>
      <c r="DD17">
        <f>('P2'!DD17+'P2'!DD27*DD$2)/(DD$2+1)</f>
        <v>28.037333333333336</v>
      </c>
      <c r="DE17">
        <f>('P2'!DE17+'P2'!DE27*DE$2)/(DE$2+1)</f>
        <v>27.767243902439031</v>
      </c>
      <c r="DF17">
        <f>('P2'!DF17+'P2'!DF27*DF$2)/(DF$2+1)</f>
        <v>27.548684210526318</v>
      </c>
      <c r="DG17">
        <f>('P2'!DG17+'P2'!DG27*DG$2)/(DG$2+1)</f>
        <v>27.474325581395352</v>
      </c>
      <c r="DH17">
        <f>('P2'!DH17+'P2'!DH27*DH$2)/(DH$2+1)</f>
        <v>28.826842105263161</v>
      </c>
      <c r="DI17">
        <f>('P2'!DI17+'P2'!DI27*DI$2)/(DI$2+1)</f>
        <v>32.235195121951222</v>
      </c>
      <c r="DJ17">
        <f>('P2'!DJ17+'P2'!DJ27*DJ$2)/(DJ$2+1)</f>
        <v>34.730756097560977</v>
      </c>
      <c r="DK17">
        <f>('P2'!DK17+'P2'!DK27*DK$2)/(DK$2+1)</f>
        <v>32.510750000000002</v>
      </c>
      <c r="DL17">
        <f>('P2'!DL17+'P2'!DL27*DL$2)/(DL$2+1)</f>
        <v>29.254974358974362</v>
      </c>
      <c r="DM17">
        <f>('P2'!DM17+'P2'!DM27*DM$2)/(DM$2+1)</f>
        <v>27.47571428571429</v>
      </c>
      <c r="DN17">
        <f>('P2'!DN17+'P2'!DN27*DN$2)/(DN$2+1)</f>
        <v>27.749097560975613</v>
      </c>
      <c r="DO17">
        <f>('P2'!DO17+'P2'!DO27*DO$2)/(DO$2+1)</f>
        <v>28.262186046511626</v>
      </c>
      <c r="DP17">
        <f>('P2'!DP17+'P2'!DP27*DP$2)/(DP$2+1)</f>
        <v>28.341222222222225</v>
      </c>
      <c r="DQ17">
        <f>('P2'!DQ17+'P2'!DQ27*DQ$2)/(DQ$2+1)</f>
        <v>28.131512820512821</v>
      </c>
      <c r="DR17">
        <f>('P2'!DR17+'P2'!DR27*DR$2)/(DR$2+1)</f>
        <v>27.885105263157897</v>
      </c>
      <c r="DS17">
        <f>('P2'!DS17+'P2'!DS27*DS$2)/(DS$2+1)</f>
        <v>27.812790697674416</v>
      </c>
      <c r="DT17">
        <f>('P2'!DT17+'P2'!DT27*DT$2)/(DT$2+1)</f>
        <v>29.071684210526318</v>
      </c>
      <c r="DU17">
        <f>('P2'!DU17+'P2'!DU27*DU$2)/(DU$2+1)</f>
        <v>32.229853658536584</v>
      </c>
      <c r="DV17">
        <f>('P2'!DV17+'P2'!DV27*DV$2)/(DV$2+1)</f>
        <v>34.536975609756098</v>
      </c>
      <c r="DW17">
        <f>('P2'!DW17+'P2'!DW27*DW$2)/(DW$2+1)</f>
        <v>32.488250000000001</v>
      </c>
      <c r="DX17">
        <f>('P2'!DX17+'P2'!DX27*DX$2)/(DX$2+1)</f>
        <v>29.432268292682927</v>
      </c>
      <c r="DY17">
        <f>('P2'!DY17+'P2'!DY27*DY$2)/(DY$2+1)</f>
        <v>27.863</v>
      </c>
      <c r="DZ17">
        <f>('P2'!DZ17+'P2'!DZ27*DZ$2)/(DZ$2+1)</f>
        <v>28.091219512195124</v>
      </c>
      <c r="EA17">
        <f>('P2'!EA17+'P2'!EA27*EA$2)/(EA$2+1)</f>
        <v>28.548093023255809</v>
      </c>
      <c r="EB17">
        <f>('P2'!EB17+'P2'!EB27*EB$2)/(EB$2+1)</f>
        <v>28.625888888888891</v>
      </c>
      <c r="EC17">
        <f>('P2'!EC17+'P2'!EC27*EC$2)/(EC$2+1)</f>
        <v>28.415589743589749</v>
      </c>
      <c r="ED17">
        <f>('P2'!ED17+'P2'!ED27*ED$2)/(ED$2+1)</f>
        <v>28.189842105263164</v>
      </c>
      <c r="EE17">
        <f>('P2'!EE17+'P2'!EE27*EE$2)/(EE$2+1)</f>
        <v>28.118093023255813</v>
      </c>
      <c r="EF17">
        <f>('P2'!EF17+'P2'!EF27*EF$2)/(EF$2+1)</f>
        <v>29.306157894736842</v>
      </c>
      <c r="EG17">
        <f>('P2'!EG17+'P2'!EG27*EG$2)/(EG$2+1)</f>
        <v>32.216302325581395</v>
      </c>
      <c r="EH17">
        <f>('P2'!EH17+'P2'!EH27*EH$2)/(EH$2+1)</f>
        <v>34.55989743589744</v>
      </c>
      <c r="EI17">
        <f>('P2'!EI17+'P2'!EI27*EI$2)/(EI$2+1)</f>
        <v>32.533250000000002</v>
      </c>
      <c r="EJ17">
        <f>('P2'!EJ17+'P2'!EJ27*EJ$2)/(EJ$2+1)</f>
        <v>29.65946341463415</v>
      </c>
      <c r="EK17">
        <f>('P2'!EK17+'P2'!EK27*EK$2)/(EK$2+1)</f>
        <v>28.178249999999998</v>
      </c>
      <c r="EL17">
        <f>('P2'!EL17+'P2'!EL27*EL$2)/(EL$2+1)</f>
        <v>28.386024390243904</v>
      </c>
      <c r="EM17">
        <f>('P2'!EM17+'P2'!EM27*EM$2)/(EM$2+1)</f>
        <v>28.869255813953483</v>
      </c>
      <c r="EN17">
        <f>('P2'!EN17+'P2'!EN27*EN$2)/(EN$2+1)</f>
        <v>28.858297297297298</v>
      </c>
      <c r="EO17">
        <f>('P2'!EO17+'P2'!EO27*EO$2)/(EO$2+1)</f>
        <v>28.702000000000002</v>
      </c>
      <c r="EP17">
        <f>('P2'!EP17+'P2'!EP27*EP$2)/(EP$2+1)</f>
        <v>28.439249999999998</v>
      </c>
      <c r="EQ17">
        <f>('P2'!EQ17+'P2'!EQ27*EQ$2)/(EQ$2+1)</f>
        <v>28.456487804878048</v>
      </c>
      <c r="ER17">
        <f>('P2'!ER17+'P2'!ER27*ER$2)/(ER$2+1)</f>
        <v>29.531157894736847</v>
      </c>
      <c r="ES17">
        <f>('P2'!ES17+'P2'!ES27*ES$2)/(ES$2+1)</f>
        <v>32.284302325581393</v>
      </c>
      <c r="ET17">
        <f>('P2'!ET17+'P2'!ET27*ET$2)/(ET$2+1)</f>
        <v>34.496487179487183</v>
      </c>
      <c r="EU17">
        <f>('P2'!EU17+'P2'!EU27*EU$2)/(EU$2+1)</f>
        <v>32.528714285714294</v>
      </c>
      <c r="EV17">
        <f>('P2'!EV17+'P2'!EV27*EV$2)/(EV$2+1)</f>
        <v>29.933564102564109</v>
      </c>
      <c r="EW17">
        <f>('P2'!EW17+'P2'!EW27*EW$2)/(EW$2+1)</f>
        <v>28.482750000000003</v>
      </c>
      <c r="EX17">
        <f>('P2'!EX17+'P2'!EX27*EX$2)/(EX$2+1)</f>
        <v>28.654418604651163</v>
      </c>
      <c r="EY17">
        <f>('P2'!EY17+'P2'!EY27*EY$2)/(EY$2+1)</f>
        <v>29.154829268292687</v>
      </c>
      <c r="EZ17">
        <f>('P2'!EZ17+'P2'!EZ27*EZ$2)/(EZ$2+1)</f>
        <v>29.143333333333334</v>
      </c>
      <c r="FA17">
        <f>('P2'!FA17+'P2'!FA27*FA$2)/(FA$2+1)</f>
        <v>28.919560975609755</v>
      </c>
      <c r="FB17">
        <f>('P2'!FB17+'P2'!FB27*FB$2)/(FB$2+1)</f>
        <v>28.75668421052632</v>
      </c>
      <c r="FC17">
        <f>('P2'!FC17+'P2'!FC27*FC$2)/(FC$2+1)</f>
        <v>28.739195121951223</v>
      </c>
      <c r="FD17">
        <f>('P2'!FD17+'P2'!FD27*FD$2)/(FD$2+1)</f>
        <v>29.718000000000004</v>
      </c>
      <c r="FE17">
        <f>('P2'!FE17+'P2'!FE27*FE$2)/(FE$2+1)</f>
        <v>32.443121951219517</v>
      </c>
      <c r="FF17">
        <f>('P2'!FF17+'P2'!FF27*FF$2)/(FF$2+1)</f>
        <v>34.508384615384621</v>
      </c>
      <c r="FG17">
        <f>('P2'!FG17+'P2'!FG27*FG$2)/(FG$2+1)</f>
        <v>32.615857142857145</v>
      </c>
      <c r="FH17">
        <f>('P2'!FH17+'P2'!FH27*FH$2)/(FH$2+1)</f>
        <v>30.143717948717949</v>
      </c>
      <c r="FI17">
        <f>('P2'!FI17+'P2'!FI27*FI$2)/(FI$2+1)</f>
        <v>28.765250000000002</v>
      </c>
      <c r="FJ17">
        <f>('P2'!FJ17+'P2'!FJ27*FJ$2)/(FJ$2+1)</f>
        <v>28.917906976744181</v>
      </c>
      <c r="FK17">
        <f>('P2'!FK17+'P2'!FK27*FK$2)/(FK$2+1)</f>
        <v>29.350780487804879</v>
      </c>
      <c r="FL17">
        <f>('P2'!FL17+'P2'!FL27*FL$2)/(FL$2+1)</f>
        <v>29.385111111111115</v>
      </c>
      <c r="FM17">
        <f>('P2'!FM17+'P2'!FM27*FM$2)/(FM$2+1)</f>
        <v>29.178390243902445</v>
      </c>
      <c r="FN17">
        <f>('P2'!FN17+'P2'!FN27*FN$2)/(FN$2+1)</f>
        <v>29.014736842105265</v>
      </c>
      <c r="FO17">
        <f>('P2'!FO17+'P2'!FO27*FO$2)/(FO$2+1)</f>
        <v>28.998463414634148</v>
      </c>
      <c r="FP17">
        <f>('P2'!FP17+'P2'!FP27*FP$2)/(FP$2+1)</f>
        <v>29.950499999999998</v>
      </c>
      <c r="FQ17">
        <f>('P2'!FQ17+'P2'!FQ27*FQ$2)/(FQ$2+1)</f>
        <v>32.595487804878047</v>
      </c>
      <c r="FR17">
        <f>('P2'!FR17+'P2'!FR27*FR$2)/(FR$2+1)</f>
        <v>34.510560975609756</v>
      </c>
      <c r="FS17">
        <f>('P2'!FS17+'P2'!FS27*FS$2)/(FS$2+1)</f>
        <v>32.822749999999999</v>
      </c>
      <c r="FT17">
        <f>('P2'!FT17+'P2'!FT27*FT$2)/(FT$2+1)</f>
        <v>30.354512820512824</v>
      </c>
      <c r="FU17">
        <f>('P2'!FU17+'P2'!FU27*FU$2)/(FU$2+1)</f>
        <v>28.981571428571428</v>
      </c>
      <c r="FV17">
        <f>('P2'!FV17+'P2'!FV27*FV$2)/(FV$2+1)</f>
        <v>29.205609756097562</v>
      </c>
      <c r="FW17">
        <f>('P2'!FW17+'P2'!FW27*FW$2)/(FW$2+1)</f>
        <v>29.53406976744186</v>
      </c>
      <c r="FX17">
        <f>('P2'!FX17+'P2'!FX27*FX$2)/(FX$2+1)</f>
        <v>29.559315789473683</v>
      </c>
      <c r="FY17">
        <f>('P2'!FY17+'P2'!FY27*FY$2)/(FY$2+1)</f>
        <v>29.405902439024395</v>
      </c>
      <c r="FZ17">
        <f>('P2'!FZ17+'P2'!FZ27*FZ$2)/(FZ$2+1)</f>
        <v>29.210250000000002</v>
      </c>
      <c r="GA17">
        <f>('P2'!GA17+'P2'!GA27*GA$2)/(GA$2+1)</f>
        <v>29.191511627906976</v>
      </c>
      <c r="GB17">
        <f>('P2'!GB17+'P2'!GB27*GB$2)/(GB$2+1)</f>
        <v>30.217105263157894</v>
      </c>
      <c r="GC17">
        <f>('P2'!GC17+'P2'!GC27*GC$2)/(GC$2+1)</f>
        <v>32.71717073170732</v>
      </c>
      <c r="GD17">
        <f>('P2'!GD17+'P2'!GD27*GD$2)/(GD$2+1)</f>
        <v>34.582170731707322</v>
      </c>
      <c r="GE17">
        <f>('P2'!GE17+'P2'!GE27*GE$2)/(GE$2+1)</f>
        <v>32.935250000000003</v>
      </c>
      <c r="GF17">
        <f>('P2'!GF17+'P2'!GF27*GF$2)/(GF$2+1)</f>
        <v>30.498390243902442</v>
      </c>
      <c r="GG17">
        <f>('P2'!GG17+'P2'!GG27*GG$2)/(GG$2+1)</f>
        <v>29.191363636363633</v>
      </c>
      <c r="GH17">
        <f>('P2'!GH17+'P2'!GH27*GH$2)/(GH$2+1)</f>
        <v>29.432365853658538</v>
      </c>
      <c r="GI17">
        <f>('P2'!GI17+'P2'!GI27*GI$2)/(GI$2+1)</f>
        <v>29.723911111111111</v>
      </c>
      <c r="GJ17">
        <f>('P2'!GJ17+'P2'!GJ27*GJ$2)/(GJ$2+1)</f>
        <v>29.784717948717951</v>
      </c>
      <c r="GK17">
        <f>('P2'!GK17+'P2'!GK27*GK$2)/(GK$2+1)</f>
        <v>29.615268292682931</v>
      </c>
      <c r="GL17">
        <f>('P2'!GL17+'P2'!GL27*GL$2)/(GL$2+1)</f>
        <v>29.484578947368423</v>
      </c>
      <c r="GM17">
        <f>('P2'!GM17+'P2'!GM27*GM$2)/(GM$2+1)</f>
        <v>29.43048837209302</v>
      </c>
      <c r="GN17">
        <f>('P2'!GN17+'P2'!GN27*GN$2)/(GN$2+1)</f>
        <v>30.431947368421056</v>
      </c>
      <c r="GO17">
        <f>('P2'!GO17+'P2'!GO27*GO$2)/(GO$2+1)</f>
        <v>32.79190697674418</v>
      </c>
      <c r="GP17">
        <f>('P2'!GP17+'P2'!GP27*GP$2)/(GP$2+1)</f>
        <v>34.728102564102564</v>
      </c>
      <c r="GQ17">
        <f>('P2'!GQ17+'P2'!GQ27*GQ$2)/(GQ$2+1)</f>
        <v>33.065000000000005</v>
      </c>
      <c r="GR17">
        <f>('P2'!GR17+'P2'!GR27*GR$2)/(GR$2+1)</f>
        <v>30.655162790697677</v>
      </c>
      <c r="GS17">
        <f>('P2'!GS17+'P2'!GS27*GS$2)/(GS$2+1)</f>
        <v>29.515142857142862</v>
      </c>
      <c r="GT17">
        <f>('P2'!GT17+'P2'!GT27*GT$2)/(GT$2+1)</f>
        <v>29.61451219512195</v>
      </c>
      <c r="GU17">
        <f>('P2'!GU17+'P2'!GU27*GU$2)/(GU$2+1)</f>
        <v>29.925800000000002</v>
      </c>
      <c r="GV17">
        <f>('P2'!GV17+'P2'!GV27*GV$2)/(GV$2+1)</f>
        <v>29.976578947368424</v>
      </c>
      <c r="GW17">
        <f>('P2'!GW17+'P2'!GW27*GW$2)/(GW$2+1)</f>
        <v>29.845358974358977</v>
      </c>
      <c r="GX17">
        <f>('P2'!GX17+'P2'!GX27*GX$2)/(GX$2+1)</f>
        <v>29.604285714285716</v>
      </c>
      <c r="GY17">
        <f>('P2'!GY17+'P2'!GY27*GY$2)/(GY$2+1)</f>
        <v>29.642439024390246</v>
      </c>
      <c r="GZ17">
        <f>('P2'!GZ17+'P2'!GZ27*GZ$2)/(GZ$2+1)</f>
        <v>30.656157894736843</v>
      </c>
      <c r="HA17">
        <f>('P2'!HA17+'P2'!HA27*HA$2)/(HA$2+1)</f>
        <v>32.996883720930235</v>
      </c>
      <c r="HB17">
        <f>('P2'!HB17+'P2'!HB27*HB$2)/(HB$2+1)</f>
        <v>34.944282051282052</v>
      </c>
      <c r="HC17">
        <f>('P2'!HC17+'P2'!HC27*HC$2)/(HC$2+1)</f>
        <v>33.275000000000006</v>
      </c>
      <c r="HD17">
        <f>('P2'!HD17+'P2'!HD27*HD$2)/(HD$2+1)</f>
        <v>30.906976744186046</v>
      </c>
      <c r="HE17">
        <f>('P2'!HE17+'P2'!HE27*HE$2)/(HE$2+1)</f>
        <v>29.597857142857144</v>
      </c>
      <c r="HF17">
        <f>('P2'!HF17+'P2'!HF27*HF$2)/(HF$2+1)</f>
        <v>29.820255813953487</v>
      </c>
      <c r="HG17">
        <f>('P2'!HG17+'P2'!HG27*HG$2)/(HG$2+1)</f>
        <v>30.135720930232559</v>
      </c>
      <c r="HH17">
        <f>('P2'!HH17+'P2'!HH27*HH$2)/(HH$2+1)</f>
        <v>30.164842105263158</v>
      </c>
      <c r="HI17">
        <f>('P2'!HI17+'P2'!HI27*HI$2)/(HI$2+1)</f>
        <v>29.999658536585368</v>
      </c>
      <c r="HJ17">
        <f>('P2'!HJ17+'P2'!HJ27*HJ$2)/(HJ$2+1)</f>
        <v>29.815500000000004</v>
      </c>
      <c r="HK17">
        <f>('P2'!HK17+'P2'!HK27*HK$2)/(HK$2+1)</f>
        <v>29.829121951219516</v>
      </c>
      <c r="HL17">
        <f>('P2'!HL17+'P2'!HL27*HL$2)/(HL$2+1)</f>
        <v>30.803000000000001</v>
      </c>
    </row>
    <row r="18" spans="1:220" ht="13.2" x14ac:dyDescent="0.25">
      <c r="B18" s="247"/>
    </row>
    <row r="19" spans="1:220" ht="13.2" x14ac:dyDescent="0.25">
      <c r="B19" s="247"/>
    </row>
    <row r="20" spans="1:220" ht="13.2" x14ac:dyDescent="0.25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7"/>
    </row>
    <row r="23" spans="1:220" ht="13.2" x14ac:dyDescent="0.25">
      <c r="B23" s="247"/>
    </row>
    <row r="24" spans="1:220" s="249" customFormat="1" ht="13.2" x14ac:dyDescent="0.25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18.642749999999999</v>
      </c>
      <c r="V24" s="249">
        <f t="shared" si="0"/>
        <v>14.999906976744182</v>
      </c>
      <c r="W24" s="249">
        <f t="shared" si="0"/>
        <v>12.500365853658504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20.500170731707279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12.500410256410287</v>
      </c>
      <c r="AG24" s="249">
        <f t="shared" si="0"/>
        <v>2.4992499999999964</v>
      </c>
      <c r="AH24" s="249">
        <f t="shared" si="0"/>
        <v>2.4990930232558384</v>
      </c>
      <c r="AI24" s="249">
        <f t="shared" si="0"/>
        <v>2.250829268292712</v>
      </c>
      <c r="AJ24" s="249">
        <f t="shared" si="0"/>
        <v>3.2488888888888425</v>
      </c>
      <c r="AK24" s="249">
        <f t="shared" si="0"/>
        <v>0.75097560975606115</v>
      </c>
      <c r="AL24" s="249">
        <f t="shared" si="0"/>
        <v>1.2505263157894362</v>
      </c>
      <c r="AM24" s="249">
        <f t="shared" si="0"/>
        <v>1.250829268292641</v>
      </c>
      <c r="AN24" s="249">
        <f t="shared" si="0"/>
        <v>9.75</v>
      </c>
      <c r="AO24" s="249">
        <f t="shared" si="0"/>
        <v>10.750390243902402</v>
      </c>
      <c r="AP24" s="249">
        <f t="shared" si="0"/>
        <v>20.938048780487797</v>
      </c>
      <c r="AQ24" s="249">
        <f t="shared" si="0"/>
        <v>7.2494999999999976</v>
      </c>
      <c r="AR24" s="249">
        <f t="shared" si="0"/>
        <v>7.2506666666666177</v>
      </c>
      <c r="AS24" s="249">
        <f t="shared" si="0"/>
        <v>2.25</v>
      </c>
      <c r="AT24" s="249">
        <f t="shared" si="0"/>
        <v>1.7504390243902641</v>
      </c>
      <c r="AU24" s="249">
        <f t="shared" si="0"/>
        <v>-0.37965853658541349</v>
      </c>
      <c r="AV24" s="249">
        <f t="shared" si="0"/>
        <v>0.75992307692311201</v>
      </c>
      <c r="AW24" s="249">
        <f t="shared" si="0"/>
        <v>-0.8995897435897291</v>
      </c>
      <c r="AX24" s="249">
        <f t="shared" si="0"/>
        <v>-0.35989473684213635</v>
      </c>
      <c r="AY24" s="249">
        <f t="shared" si="0"/>
        <v>-0.22951162790701218</v>
      </c>
      <c r="AZ24" s="249">
        <f t="shared" si="0"/>
        <v>6.2297368421053037</v>
      </c>
      <c r="BA24" s="249">
        <f t="shared" si="0"/>
        <v>6.8002195121951203</v>
      </c>
      <c r="BB24" s="249">
        <f t="shared" si="0"/>
        <v>14.428414634146336</v>
      </c>
      <c r="BC24" s="249">
        <f t="shared" si="0"/>
        <v>4.2992500000000007</v>
      </c>
      <c r="BD24" s="249">
        <f t="shared" si="0"/>
        <v>4.760365853658552</v>
      </c>
      <c r="BE24" s="249">
        <f t="shared" si="0"/>
        <v>1.1694999999999993</v>
      </c>
      <c r="BF24" s="251">
        <f t="shared" si="0"/>
        <v>0.90043902439022006</v>
      </c>
      <c r="BG24" s="251">
        <f t="shared" si="0"/>
        <v>-0.11048837209303031</v>
      </c>
      <c r="BH24" s="249">
        <f t="shared" si="0"/>
        <v>1.020555555555589</v>
      </c>
      <c r="BI24" s="249">
        <f t="shared" si="0"/>
        <v>-0.48907692307695072</v>
      </c>
      <c r="BJ24" s="249">
        <f t="shared" si="0"/>
        <v>3.907985046680551E-14</v>
      </c>
      <c r="BK24" s="249">
        <f t="shared" si="0"/>
        <v>0.10999999999997812</v>
      </c>
      <c r="BL24" s="249">
        <f t="shared" si="0"/>
        <v>5.9801578947368412</v>
      </c>
      <c r="BM24" s="249">
        <f t="shared" si="0"/>
        <v>6.479511627906934</v>
      </c>
      <c r="BN24" s="249">
        <f t="shared" si="0"/>
        <v>13.448435897435921</v>
      </c>
      <c r="BO24" s="249">
        <f t="shared" si="0"/>
        <v>4.1294999999999966</v>
      </c>
      <c r="BP24" s="249">
        <f t="shared" si="0"/>
        <v>4.5501219512194879</v>
      </c>
      <c r="BQ24" s="249">
        <f t="shared" si="0"/>
        <v>1.2807499999999976</v>
      </c>
      <c r="BR24" s="249">
        <f t="shared" si="0"/>
        <v>1.049512195121924</v>
      </c>
      <c r="BS24" s="249">
        <f t="shared" si="0"/>
        <v>0.12969767441864377</v>
      </c>
      <c r="BT24" s="249">
        <f t="shared" si="0"/>
        <v>1.2395555555555759</v>
      </c>
      <c r="BU24" s="249">
        <f t="shared" si="0"/>
        <v>-0.13005128205130845</v>
      </c>
      <c r="BV24" s="249">
        <f t="shared" si="0"/>
        <v>0.3192499999999967</v>
      </c>
      <c r="BW24" s="249">
        <f t="shared" si="0"/>
        <v>0.43051219512197036</v>
      </c>
      <c r="BX24" s="249">
        <f t="shared" si="0"/>
        <v>5.7395789473684609</v>
      </c>
      <c r="BY24" s="249">
        <f t="shared" si="0"/>
        <v>6.1992325581395207</v>
      </c>
      <c r="BZ24" s="249">
        <f t="shared" si="0"/>
        <v>12.458333333333286</v>
      </c>
      <c r="CA24" s="249">
        <f t="shared" si="0"/>
        <v>3.9692499999999988</v>
      </c>
      <c r="CB24" s="249">
        <f t="shared" si="0"/>
        <v>4.3511219512195574</v>
      </c>
      <c r="CC24" s="249">
        <f t="shared" si="0"/>
        <v>1.3994999999999962</v>
      </c>
      <c r="CD24" s="249">
        <f t="shared" si="0"/>
        <v>1.1794418604651256</v>
      </c>
      <c r="CE24" s="249">
        <f t="shared" ref="CE24:EP24" si="1">CE20-CE15</f>
        <v>0.35056097560977406</v>
      </c>
      <c r="CF24" s="249">
        <f t="shared" si="1"/>
        <v>1.4502222222221874</v>
      </c>
      <c r="CG24" s="249">
        <f t="shared" si="1"/>
        <v>0.19964102564102149</v>
      </c>
      <c r="CH24" s="249">
        <f t="shared" si="1"/>
        <v>0.60975000000000179</v>
      </c>
      <c r="CI24" s="249">
        <f t="shared" si="1"/>
        <v>0.71134146341465865</v>
      </c>
      <c r="CJ24" s="249">
        <f t="shared" si="1"/>
        <v>5.5398421052631619</v>
      </c>
      <c r="CK24" s="249">
        <f t="shared" si="1"/>
        <v>5.9495348837209399</v>
      </c>
      <c r="CL24" s="249">
        <f t="shared" si="1"/>
        <v>11.548076923076906</v>
      </c>
      <c r="CM24" s="249">
        <f t="shared" si="1"/>
        <v>3.8200000000000465</v>
      </c>
      <c r="CN24" s="249">
        <f t="shared" si="1"/>
        <v>4.1802820512821022</v>
      </c>
      <c r="CO24" s="249">
        <f t="shared" si="1"/>
        <v>1.4987500000000011</v>
      </c>
      <c r="CP24" s="249">
        <f t="shared" si="1"/>
        <v>1.2997906976743998</v>
      </c>
      <c r="CQ24" s="249">
        <f t="shared" si="1"/>
        <v>0.5008780487804394</v>
      </c>
      <c r="CR24" s="249">
        <f t="shared" si="1"/>
        <v>1.6003783783783838</v>
      </c>
      <c r="CS24" s="249">
        <f t="shared" si="1"/>
        <v>0.44034146341462943</v>
      </c>
      <c r="CT24" s="249">
        <f t="shared" si="1"/>
        <v>0.8193684210526655</v>
      </c>
      <c r="CU24" s="249">
        <f t="shared" si="1"/>
        <v>0.91060975609753569</v>
      </c>
      <c r="CV24" s="249">
        <f t="shared" si="1"/>
        <v>5.3900000000000006</v>
      </c>
      <c r="CW24" s="249">
        <f t="shared" si="1"/>
        <v>5.7598536585366062</v>
      </c>
      <c r="CX24" s="249">
        <f t="shared" si="1"/>
        <v>10.78885365853656</v>
      </c>
      <c r="CY24" s="249">
        <f t="shared" si="1"/>
        <v>3.7207500000000024</v>
      </c>
      <c r="CZ24" s="249">
        <f t="shared" si="1"/>
        <v>4.0599999999999632</v>
      </c>
      <c r="DA24" s="249">
        <f t="shared" si="1"/>
        <v>1.5699999999999932</v>
      </c>
      <c r="DB24" s="249">
        <f t="shared" si="1"/>
        <v>1.3906097560975148</v>
      </c>
      <c r="DC24" s="249">
        <f t="shared" si="1"/>
        <v>0.65099999999995717</v>
      </c>
      <c r="DD24" s="249">
        <f t="shared" si="1"/>
        <v>1.7390000000000292</v>
      </c>
      <c r="DE24" s="249">
        <f t="shared" si="1"/>
        <v>0.66043902439023228</v>
      </c>
      <c r="DF24" s="249">
        <f t="shared" si="1"/>
        <v>1.0106315789473364</v>
      </c>
      <c r="DG24" s="249">
        <f t="shared" si="1"/>
        <v>1.0995348837209491</v>
      </c>
      <c r="DH24" s="249">
        <f t="shared" si="1"/>
        <v>5.2501052631578951</v>
      </c>
      <c r="DI24" s="249">
        <f t="shared" si="1"/>
        <v>5.5902926829268367</v>
      </c>
      <c r="DJ24" s="249">
        <f t="shared" si="1"/>
        <v>10.198000000000015</v>
      </c>
      <c r="DK24" s="249">
        <f t="shared" si="1"/>
        <v>3.6292500000000025</v>
      </c>
      <c r="DL24" s="249">
        <f t="shared" si="1"/>
        <v>3.9408717948717573</v>
      </c>
      <c r="DM24" s="249">
        <f t="shared" si="1"/>
        <v>1.6301428571429</v>
      </c>
      <c r="DN24" s="249">
        <f t="shared" si="1"/>
        <v>1.469365853658509</v>
      </c>
      <c r="DO24" s="249">
        <f t="shared" si="1"/>
        <v>0.78037209302322097</v>
      </c>
      <c r="DP24" s="249">
        <f t="shared" si="1"/>
        <v>1.8594444444444846</v>
      </c>
      <c r="DQ24" s="249">
        <f t="shared" si="1"/>
        <v>0.8601538461538496</v>
      </c>
      <c r="DR24" s="249">
        <f t="shared" si="1"/>
        <v>1.1904210526315424</v>
      </c>
      <c r="DS24" s="249">
        <f t="shared" si="1"/>
        <v>1.2697674418604308</v>
      </c>
      <c r="DT24" s="249">
        <f t="shared" si="1"/>
        <v>5.1197368421053042</v>
      </c>
      <c r="DU24" s="249">
        <f t="shared" si="1"/>
        <v>5.4301951219512183</v>
      </c>
      <c r="DV24" s="249">
        <f t="shared" si="1"/>
        <v>9.6484878048780587</v>
      </c>
      <c r="DW24" s="249">
        <f t="shared" si="1"/>
        <v>3.5399999999999956</v>
      </c>
      <c r="DX24" s="249">
        <f t="shared" si="1"/>
        <v>3.8309512195122437</v>
      </c>
      <c r="DY24" s="249">
        <f t="shared" si="1"/>
        <v>1.6989999999999981</v>
      </c>
      <c r="DZ24" s="251">
        <f t="shared" si="1"/>
        <v>1.5406829268292483</v>
      </c>
      <c r="EA24" s="251">
        <f t="shared" si="1"/>
        <v>0.86065116279067411</v>
      </c>
      <c r="EB24" s="249">
        <f t="shared" si="1"/>
        <v>1.9397777777777634</v>
      </c>
      <c r="EC24" s="249">
        <f t="shared" si="1"/>
        <v>1.0103846153845879</v>
      </c>
      <c r="ED24" s="249">
        <f t="shared" si="1"/>
        <v>1.3097368421052664</v>
      </c>
      <c r="EE24" s="251">
        <f t="shared" si="1"/>
        <v>1.3898139534883711</v>
      </c>
      <c r="EF24" s="249">
        <f t="shared" si="1"/>
        <v>5.0305263157894373</v>
      </c>
      <c r="EG24" s="251">
        <f t="shared" si="1"/>
        <v>5.3298139534883795</v>
      </c>
      <c r="EH24" s="249">
        <f t="shared" si="1"/>
        <v>9.3884871794871643</v>
      </c>
      <c r="EI24" s="251">
        <f t="shared" si="1"/>
        <v>3.479499999999998</v>
      </c>
      <c r="EJ24" s="249">
        <f t="shared" si="1"/>
        <v>3.7605609756097493</v>
      </c>
      <c r="EK24" s="251">
        <f t="shared" si="1"/>
        <v>1.7299999999999969</v>
      </c>
      <c r="EL24" s="251">
        <f t="shared" si="1"/>
        <v>1.5904390243902498</v>
      </c>
      <c r="EM24" s="251">
        <f t="shared" si="1"/>
        <v>0.89788372093025615</v>
      </c>
      <c r="EN24" s="249">
        <f t="shared" si="1"/>
        <v>2.070837837837793</v>
      </c>
      <c r="EO24" s="249">
        <f t="shared" si="1"/>
        <v>1.1393076923076819</v>
      </c>
      <c r="EP24" s="249">
        <f t="shared" si="1"/>
        <v>1.4310000000000009</v>
      </c>
      <c r="EQ24" s="251">
        <f t="shared" ref="EQ24:HB24" si="2">EQ20-EQ15</f>
        <v>1.5009268292682592</v>
      </c>
      <c r="ER24" s="249">
        <f t="shared" si="2"/>
        <v>4.9499999999999993</v>
      </c>
      <c r="ES24" s="251">
        <f t="shared" si="2"/>
        <v>5.2294883720930656</v>
      </c>
      <c r="ET24" s="249">
        <f t="shared" si="2"/>
        <v>9.0381794871794838</v>
      </c>
      <c r="EU24" s="251">
        <f t="shared" si="2"/>
        <v>3.4200000000000372</v>
      </c>
      <c r="EV24" s="249">
        <f t="shared" si="2"/>
        <v>3.6905641025641494</v>
      </c>
      <c r="EW24" s="251">
        <f t="shared" si="2"/>
        <v>1.7802499999999952</v>
      </c>
      <c r="EX24" s="251">
        <f t="shared" si="2"/>
        <v>1.629627906976765</v>
      </c>
      <c r="EY24" s="251">
        <f t="shared" si="2"/>
        <v>0.98490243902433505</v>
      </c>
      <c r="EZ24" s="249">
        <f t="shared" si="2"/>
        <v>2.1102222222221982</v>
      </c>
      <c r="FA24" s="249">
        <f t="shared" si="2"/>
        <v>1.2596341463414689</v>
      </c>
      <c r="FB24" s="249">
        <f t="shared" si="2"/>
        <v>1.5394736842105665</v>
      </c>
      <c r="FC24" s="251">
        <f t="shared" si="2"/>
        <v>1.5994634146341049</v>
      </c>
      <c r="FD24" s="249">
        <f t="shared" si="2"/>
        <v>4.8694999999999951</v>
      </c>
      <c r="FE24" s="251">
        <f t="shared" si="2"/>
        <v>5.1410731707317261</v>
      </c>
      <c r="FF24" s="249">
        <f t="shared" si="2"/>
        <v>8.6987435897435432</v>
      </c>
      <c r="FG24" s="251">
        <f t="shared" si="2"/>
        <v>3.3698571428571427</v>
      </c>
      <c r="FH24" s="249">
        <f t="shared" si="2"/>
        <v>3.6208205128205151</v>
      </c>
      <c r="FI24" s="251">
        <f t="shared" si="2"/>
        <v>1.8099999999999987</v>
      </c>
      <c r="FJ24" s="251">
        <f t="shared" si="2"/>
        <v>1.6801627906976364</v>
      </c>
      <c r="FK24" s="251">
        <f t="shared" si="2"/>
        <v>1.0710243902438634</v>
      </c>
      <c r="FL24" s="249">
        <f t="shared" si="2"/>
        <v>2.1394444444444289</v>
      </c>
      <c r="FM24" s="249">
        <f t="shared" si="2"/>
        <v>1.3300731707316586</v>
      </c>
      <c r="FN24" s="249">
        <f t="shared" si="2"/>
        <v>1.6003684210525968</v>
      </c>
      <c r="FO24" s="251">
        <f t="shared" si="2"/>
        <v>1.6601951219512543</v>
      </c>
      <c r="FP24" s="249">
        <f t="shared" si="2"/>
        <v>4.8297500000000007</v>
      </c>
      <c r="FQ24" s="251">
        <f t="shared" si="2"/>
        <v>5.08063414634141</v>
      </c>
      <c r="FR24" s="249">
        <f t="shared" si="2"/>
        <v>8.3878536585365637</v>
      </c>
      <c r="FS24" s="251">
        <f t="shared" si="2"/>
        <v>3.3397500000000022</v>
      </c>
      <c r="FT24" s="249">
        <f t="shared" si="2"/>
        <v>3.5804358974358585</v>
      </c>
      <c r="FU24" s="251">
        <f t="shared" si="2"/>
        <v>1.8300000000000409</v>
      </c>
      <c r="FV24" s="251">
        <f t="shared" si="2"/>
        <v>1.7004146341463233</v>
      </c>
      <c r="FW24" s="251">
        <f t="shared" si="2"/>
        <v>1.1207674418604974</v>
      </c>
      <c r="FX24" s="251">
        <f t="shared" si="2"/>
        <v>2.1902105263157381</v>
      </c>
      <c r="FY24" s="249">
        <f t="shared" si="2"/>
        <v>1.4003170731707151</v>
      </c>
      <c r="FZ24" s="249">
        <f t="shared" si="2"/>
        <v>1.6602499999999978</v>
      </c>
      <c r="GA24" s="249">
        <f t="shared" si="2"/>
        <v>1.7293488372092618</v>
      </c>
      <c r="GB24" s="249">
        <f t="shared" si="2"/>
        <v>4.7794736842105614</v>
      </c>
      <c r="GC24" s="251">
        <f t="shared" si="2"/>
        <v>5.0206341463414326</v>
      </c>
      <c r="GD24" s="249">
        <f t="shared" si="2"/>
        <v>8.1978536585365944</v>
      </c>
      <c r="GE24" s="251">
        <f t="shared" si="2"/>
        <v>3.3097499999999975</v>
      </c>
      <c r="GF24" s="251">
        <f t="shared" si="2"/>
        <v>3.5509512195122355</v>
      </c>
      <c r="GG24" s="251">
        <f t="shared" si="2"/>
        <v>1.8593181818181534</v>
      </c>
      <c r="GH24" s="251">
        <f t="shared" si="2"/>
        <v>1.7310975609756554</v>
      </c>
      <c r="GI24" s="249">
        <f t="shared" si="2"/>
        <v>-29.090133333333331</v>
      </c>
      <c r="GJ24" s="249">
        <f t="shared" si="2"/>
        <v>-29.100615384615384</v>
      </c>
      <c r="GK24" s="249">
        <f t="shared" si="2"/>
        <v>-28.919658536585366</v>
      </c>
      <c r="GL24" s="249">
        <f t="shared" si="2"/>
        <v>-28.750368421052631</v>
      </c>
      <c r="GM24" s="249">
        <f t="shared" si="2"/>
        <v>-28.760023255813955</v>
      </c>
      <c r="GN24" s="249">
        <f t="shared" si="2"/>
        <v>-29.350368421052629</v>
      </c>
      <c r="GO24" s="249">
        <f t="shared" si="2"/>
        <v>-31.660046511627908</v>
      </c>
      <c r="GP24" s="249">
        <f t="shared" si="2"/>
        <v>-33.209897435897439</v>
      </c>
      <c r="GQ24" s="249">
        <f t="shared" si="2"/>
        <v>-31.880000000000003</v>
      </c>
      <c r="GR24" s="249">
        <f t="shared" si="2"/>
        <v>-29.970279069767443</v>
      </c>
      <c r="GS24" s="249">
        <f t="shared" si="2"/>
        <v>-28.893714285714289</v>
      </c>
      <c r="GT24" s="249">
        <f t="shared" si="2"/>
        <v>-28.994512195121949</v>
      </c>
      <c r="GU24" s="249">
        <f t="shared" si="2"/>
        <v>-29.340244444444444</v>
      </c>
      <c r="GV24" s="249">
        <f t="shared" si="2"/>
        <v>-29.350263157894734</v>
      </c>
      <c r="GW24" s="249">
        <f t="shared" si="2"/>
        <v>-29.169717948717949</v>
      </c>
      <c r="GX24" s="249">
        <f t="shared" si="2"/>
        <v>-28.990000000000002</v>
      </c>
      <c r="GY24" s="249">
        <f t="shared" si="2"/>
        <v>-28.999756097560979</v>
      </c>
      <c r="GZ24" s="249">
        <f t="shared" si="2"/>
        <v>-29.629842105263162</v>
      </c>
      <c r="HA24" s="249">
        <f t="shared" si="2"/>
        <v>-31.929906976744181</v>
      </c>
      <c r="HB24" s="249">
        <f t="shared" si="2"/>
        <v>-33.489666666666672</v>
      </c>
      <c r="HC24" s="249">
        <f t="shared" ref="HC24:HL24" si="3">HC20-HC15</f>
        <v>-32.150000000000006</v>
      </c>
      <c r="HD24" s="249">
        <f t="shared" si="3"/>
        <v>-30.272558139534883</v>
      </c>
      <c r="HE24" s="249">
        <f t="shared" si="3"/>
        <v>-29.026428571428575</v>
      </c>
      <c r="HF24" s="249">
        <f t="shared" si="3"/>
        <v>-29.279558139534881</v>
      </c>
      <c r="HG24" s="249">
        <f t="shared" si="3"/>
        <v>-29.580604651162787</v>
      </c>
      <c r="HH24" s="249">
        <f t="shared" si="3"/>
        <v>-29.590105263157895</v>
      </c>
      <c r="HI24" s="249">
        <f t="shared" si="3"/>
        <v>-29.409902439024393</v>
      </c>
      <c r="HJ24" s="249">
        <f t="shared" si="3"/>
        <v>-29.230500000000003</v>
      </c>
      <c r="HK24" s="249">
        <f t="shared" si="3"/>
        <v>-29.239365853658541</v>
      </c>
      <c r="HL24" s="249">
        <f t="shared" si="3"/>
        <v>-29.839842105263159</v>
      </c>
    </row>
    <row r="25" spans="1:220" ht="13.2" x14ac:dyDescent="0.25">
      <c r="B25" s="247"/>
    </row>
    <row r="26" spans="1:220" s="249" customFormat="1" ht="13.2" x14ac:dyDescent="0.25">
      <c r="B26" s="250"/>
      <c r="BF26" s="249">
        <f>10/31</f>
        <v>0.32258064516129031</v>
      </c>
    </row>
    <row r="27" spans="1:220" ht="13.2" x14ac:dyDescent="0.25">
      <c r="B27" s="247"/>
      <c r="BF27">
        <v>0.25806451612903225</v>
      </c>
    </row>
    <row r="28" spans="1:220" ht="13.2" x14ac:dyDescent="0.25">
      <c r="B28" s="247"/>
    </row>
    <row r="29" spans="1:220" ht="13.2" x14ac:dyDescent="0.25">
      <c r="B29" s="247"/>
    </row>
    <row r="30" spans="1:220" x14ac:dyDescent="0.2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7"/>
    </row>
    <row r="33" spans="2:2" ht="13.2" x14ac:dyDescent="0.25">
      <c r="B33" s="247"/>
    </row>
    <row r="34" spans="2:2" ht="13.2" x14ac:dyDescent="0.25">
      <c r="B34" s="247"/>
    </row>
    <row r="35" spans="2:2" ht="13.2" x14ac:dyDescent="0.25">
      <c r="B35" s="247"/>
    </row>
    <row r="36" spans="2:2" ht="13.2" x14ac:dyDescent="0.25">
      <c r="B36" s="247"/>
    </row>
    <row r="37" spans="2:2" ht="13.2" x14ac:dyDescent="0.25">
      <c r="B37" s="247"/>
    </row>
    <row r="38" spans="2:2" ht="13.2" x14ac:dyDescent="0.25">
      <c r="B38" s="247"/>
    </row>
    <row r="39" spans="2:2" ht="13.2" x14ac:dyDescent="0.25">
      <c r="B39" s="247"/>
    </row>
    <row r="40" spans="2:2" ht="13.2" x14ac:dyDescent="0.25">
      <c r="B40" s="247"/>
    </row>
    <row r="41" spans="2:2" ht="13.2" x14ac:dyDescent="0.25">
      <c r="B41" s="247"/>
    </row>
    <row r="42" spans="2:2" ht="13.2" x14ac:dyDescent="0.25">
      <c r="B42" s="247"/>
    </row>
    <row r="43" spans="2:2" ht="13.2" x14ac:dyDescent="0.25">
      <c r="B43" s="247"/>
    </row>
    <row r="44" spans="2:2" ht="13.2" x14ac:dyDescent="0.25">
      <c r="B44" s="247"/>
    </row>
    <row r="45" spans="2:2" ht="13.2" x14ac:dyDescent="0.25">
      <c r="B45" s="247"/>
    </row>
    <row r="46" spans="2:2" ht="13.2" x14ac:dyDescent="0.25">
      <c r="B46" s="247"/>
    </row>
    <row r="47" spans="2:2" ht="13.2" x14ac:dyDescent="0.25">
      <c r="B47" s="247"/>
    </row>
    <row r="48" spans="2: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2">
      <c r="A4" s="242" t="s">
        <v>126</v>
      </c>
      <c r="B4" s="243" t="s">
        <v>145</v>
      </c>
      <c r="C4">
        <v>19</v>
      </c>
      <c r="D4">
        <v>29.75</v>
      </c>
      <c r="E4">
        <v>31.5</v>
      </c>
      <c r="F4">
        <v>29.75</v>
      </c>
      <c r="G4">
        <v>30</v>
      </c>
      <c r="H4">
        <v>28</v>
      </c>
      <c r="I4">
        <v>26</v>
      </c>
      <c r="J4">
        <v>28</v>
      </c>
      <c r="K4">
        <v>41.5</v>
      </c>
      <c r="L4">
        <v>49</v>
      </c>
      <c r="M4">
        <v>41.5</v>
      </c>
      <c r="N4">
        <v>38</v>
      </c>
      <c r="O4">
        <v>36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2">
      <c r="A5" s="242" t="s">
        <v>126</v>
      </c>
      <c r="B5" s="243" t="s">
        <v>175</v>
      </c>
      <c r="C5">
        <v>16</v>
      </c>
      <c r="D5">
        <v>23.355</v>
      </c>
      <c r="E5">
        <v>28.089000000000002</v>
      </c>
      <c r="F5">
        <v>25.768000000000001</v>
      </c>
      <c r="G5">
        <v>24.484000000000002</v>
      </c>
      <c r="H5">
        <v>19.733000000000001</v>
      </c>
      <c r="I5">
        <v>17.516000000000002</v>
      </c>
      <c r="J5">
        <v>18.333000000000002</v>
      </c>
      <c r="K5">
        <v>29.637</v>
      </c>
      <c r="L5">
        <v>32.032000000000004</v>
      </c>
      <c r="M5">
        <v>29.55</v>
      </c>
      <c r="N5">
        <v>27.871000000000002</v>
      </c>
      <c r="O5">
        <v>24.333000000000002</v>
      </c>
      <c r="P5">
        <v>28.097000000000001</v>
      </c>
      <c r="Q5">
        <v>29.516000000000002</v>
      </c>
      <c r="R5">
        <v>26.143000000000001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32.935000000000002</v>
      </c>
      <c r="X5">
        <v>32.984000000000002</v>
      </c>
      <c r="Y5">
        <v>31.667000000000002</v>
      </c>
      <c r="Z5">
        <v>27.194000000000003</v>
      </c>
      <c r="AA5">
        <v>23.375</v>
      </c>
      <c r="AB5">
        <v>30</v>
      </c>
      <c r="AC5">
        <v>28.548000000000002</v>
      </c>
      <c r="AD5">
        <v>25.714000000000002</v>
      </c>
      <c r="AE5">
        <v>25.362000000000002</v>
      </c>
      <c r="AF5">
        <v>23.129000000000001</v>
      </c>
      <c r="AG5">
        <v>16.981000000000002</v>
      </c>
      <c r="AH5">
        <v>20.446000000000002</v>
      </c>
      <c r="AI5">
        <v>31.637</v>
      </c>
      <c r="AJ5">
        <v>31.667000000000002</v>
      </c>
      <c r="AK5">
        <v>30.736000000000001</v>
      </c>
      <c r="AL5">
        <v>26.959</v>
      </c>
      <c r="AM5">
        <v>24.261000000000003</v>
      </c>
      <c r="AN5">
        <v>29.559000000000001</v>
      </c>
      <c r="AO5">
        <v>28.804000000000002</v>
      </c>
      <c r="AP5">
        <v>26.486000000000001</v>
      </c>
      <c r="AQ5">
        <v>25.952000000000002</v>
      </c>
      <c r="AR5">
        <v>23.852</v>
      </c>
      <c r="AS5">
        <v>18.128</v>
      </c>
      <c r="AT5">
        <v>21.359000000000002</v>
      </c>
      <c r="AU5">
        <v>31.63</v>
      </c>
      <c r="AV5">
        <v>32.209000000000003</v>
      </c>
      <c r="AW5">
        <v>30.875</v>
      </c>
      <c r="AX5">
        <v>27.394000000000002</v>
      </c>
      <c r="AY5">
        <v>24.896000000000001</v>
      </c>
      <c r="AZ5">
        <v>29.737000000000002</v>
      </c>
      <c r="BA5">
        <v>28.978000000000002</v>
      </c>
      <c r="BB5">
        <v>26.889000000000003</v>
      </c>
      <c r="BC5">
        <v>26.403000000000002</v>
      </c>
      <c r="BD5">
        <v>24.338000000000001</v>
      </c>
      <c r="BE5">
        <v>19.533000000000001</v>
      </c>
      <c r="BF5">
        <v>22.211000000000002</v>
      </c>
      <c r="BG5">
        <v>31.553000000000001</v>
      </c>
      <c r="BH5">
        <v>32.114000000000004</v>
      </c>
      <c r="BI5">
        <v>30.869</v>
      </c>
      <c r="BJ5">
        <v>27.692</v>
      </c>
      <c r="BK5">
        <v>25.413</v>
      </c>
      <c r="BL5">
        <v>29.774000000000001</v>
      </c>
      <c r="BM5">
        <v>29.245000000000001</v>
      </c>
      <c r="BN5">
        <v>27.229000000000003</v>
      </c>
      <c r="BO5">
        <v>26.793000000000003</v>
      </c>
      <c r="BP5">
        <v>24.88</v>
      </c>
      <c r="BQ5">
        <v>20.510999999999999</v>
      </c>
      <c r="BR5">
        <v>22.971</v>
      </c>
      <c r="BS5">
        <v>31.437000000000001</v>
      </c>
      <c r="BT5">
        <v>31.961000000000002</v>
      </c>
      <c r="BU5">
        <v>30.707000000000001</v>
      </c>
      <c r="BV5">
        <v>28.125</v>
      </c>
      <c r="BW5">
        <v>25.84</v>
      </c>
      <c r="BX5">
        <v>29.794</v>
      </c>
      <c r="BY5">
        <v>29.315000000000001</v>
      </c>
      <c r="BZ5">
        <v>27.488</v>
      </c>
      <c r="CA5">
        <v>26.873000000000001</v>
      </c>
      <c r="CB5">
        <v>25.433</v>
      </c>
      <c r="CC5">
        <v>21.223000000000003</v>
      </c>
      <c r="CD5">
        <v>23.295999999999999</v>
      </c>
      <c r="CE5">
        <v>31.469000000000001</v>
      </c>
      <c r="CF5">
        <v>31.55</v>
      </c>
      <c r="CG5">
        <v>30.773000000000003</v>
      </c>
      <c r="CH5">
        <v>28.305</v>
      </c>
      <c r="CI5">
        <v>25.927</v>
      </c>
      <c r="CJ5">
        <v>29.896000000000001</v>
      </c>
      <c r="CK5">
        <v>29.385000000000002</v>
      </c>
      <c r="CL5">
        <v>27.671000000000003</v>
      </c>
      <c r="CM5">
        <v>27.129000000000001</v>
      </c>
      <c r="CN5">
        <v>25.822000000000003</v>
      </c>
      <c r="CO5">
        <v>21.605</v>
      </c>
      <c r="CP5">
        <v>24.043000000000003</v>
      </c>
      <c r="CQ5">
        <v>31.402000000000001</v>
      </c>
      <c r="CR5">
        <v>31.479000000000003</v>
      </c>
      <c r="CS5">
        <v>30.754999999999999</v>
      </c>
      <c r="CT5">
        <v>28.496000000000002</v>
      </c>
      <c r="CU5">
        <v>26.252000000000002</v>
      </c>
      <c r="CV5">
        <v>29.96</v>
      </c>
      <c r="CW5">
        <v>29.31</v>
      </c>
      <c r="CX5">
        <v>27.9</v>
      </c>
      <c r="CY5">
        <v>27.59</v>
      </c>
      <c r="CZ5">
        <v>26.191000000000003</v>
      </c>
      <c r="DA5">
        <v>22.248000000000001</v>
      </c>
      <c r="DB5">
        <v>24.536000000000001</v>
      </c>
      <c r="DC5">
        <v>31.355</v>
      </c>
      <c r="DD5">
        <v>31.423000000000002</v>
      </c>
      <c r="DE5">
        <v>30.758000000000003</v>
      </c>
      <c r="DF5">
        <v>28.475000000000001</v>
      </c>
      <c r="DG5">
        <v>26.801000000000002</v>
      </c>
      <c r="DH5">
        <v>30.024000000000001</v>
      </c>
      <c r="DI5">
        <v>29.434999999999999</v>
      </c>
      <c r="DJ5">
        <v>28.127000000000002</v>
      </c>
      <c r="DK5">
        <v>27.834</v>
      </c>
      <c r="DL5">
        <v>26.499000000000002</v>
      </c>
      <c r="DM5">
        <v>22.709</v>
      </c>
      <c r="DN5">
        <v>24.933</v>
      </c>
      <c r="DO5">
        <v>31.234000000000002</v>
      </c>
      <c r="DP5">
        <v>31.799000000000003</v>
      </c>
      <c r="DQ5">
        <v>30.828000000000003</v>
      </c>
      <c r="DR5">
        <v>28.67</v>
      </c>
      <c r="DS5">
        <v>27.079000000000001</v>
      </c>
      <c r="DT5">
        <v>30.128</v>
      </c>
      <c r="DU5">
        <v>29.557000000000002</v>
      </c>
      <c r="DV5">
        <v>28.377000000000002</v>
      </c>
      <c r="DW5">
        <v>28.076000000000001</v>
      </c>
      <c r="DX5">
        <v>26.588000000000001</v>
      </c>
      <c r="DY5">
        <v>23.465</v>
      </c>
      <c r="DZ5">
        <v>25.32</v>
      </c>
      <c r="EA5">
        <v>31.277000000000001</v>
      </c>
      <c r="EB5">
        <v>31.871000000000002</v>
      </c>
      <c r="EC5">
        <v>30.753</v>
      </c>
      <c r="ED5">
        <v>29.09</v>
      </c>
      <c r="EE5">
        <v>27.344000000000001</v>
      </c>
      <c r="EF5">
        <v>30.122</v>
      </c>
      <c r="EG5">
        <v>29.862000000000002</v>
      </c>
      <c r="EH5">
        <v>28.569000000000003</v>
      </c>
      <c r="EI5">
        <v>28.107000000000003</v>
      </c>
      <c r="EJ5">
        <v>27.15</v>
      </c>
      <c r="EK5">
        <v>24.004000000000001</v>
      </c>
      <c r="EL5">
        <v>25.513000000000002</v>
      </c>
      <c r="EM5">
        <v>31.48</v>
      </c>
      <c r="EN5">
        <v>31.836000000000002</v>
      </c>
      <c r="EO5">
        <v>30.779</v>
      </c>
      <c r="EP5">
        <v>29.283000000000001</v>
      </c>
      <c r="EQ5">
        <v>27.619</v>
      </c>
      <c r="ER5">
        <v>30.227</v>
      </c>
      <c r="ES5">
        <v>30.017000000000003</v>
      </c>
      <c r="ET5">
        <v>28.783000000000001</v>
      </c>
      <c r="EU5">
        <v>28.332000000000001</v>
      </c>
      <c r="EV5">
        <v>27.436</v>
      </c>
      <c r="EW5">
        <v>24.398</v>
      </c>
      <c r="EX5">
        <v>25.851000000000003</v>
      </c>
      <c r="EY5">
        <v>31.561</v>
      </c>
      <c r="EZ5">
        <v>31.565000000000001</v>
      </c>
      <c r="FA5">
        <v>31.089000000000002</v>
      </c>
      <c r="FB5">
        <v>29.486000000000001</v>
      </c>
      <c r="FC5">
        <v>27.594000000000001</v>
      </c>
      <c r="FD5">
        <v>30.532</v>
      </c>
      <c r="FE5">
        <v>29.959000000000003</v>
      </c>
      <c r="FF5">
        <v>28.711000000000002</v>
      </c>
      <c r="FG5">
        <v>28.571000000000002</v>
      </c>
      <c r="FH5">
        <v>27.518000000000001</v>
      </c>
      <c r="FI5">
        <v>24.516999999999999</v>
      </c>
      <c r="FJ5">
        <v>26.452000000000002</v>
      </c>
      <c r="FK5">
        <v>31.657</v>
      </c>
      <c r="FL5">
        <v>31.626000000000001</v>
      </c>
      <c r="FM5">
        <v>31.213000000000001</v>
      </c>
      <c r="FN5">
        <v>29.434000000000001</v>
      </c>
      <c r="FO5">
        <v>27.557000000000002</v>
      </c>
      <c r="FP5">
        <v>30.702000000000002</v>
      </c>
      <c r="FQ5">
        <v>29.866</v>
      </c>
      <c r="FR5">
        <v>28.981000000000002</v>
      </c>
      <c r="FS5">
        <v>28.796000000000003</v>
      </c>
      <c r="FT5">
        <v>28.023</v>
      </c>
      <c r="FU5">
        <v>24.914000000000001</v>
      </c>
      <c r="FV5">
        <v>26.793000000000003</v>
      </c>
      <c r="FW5">
        <v>31.504999999999999</v>
      </c>
      <c r="FX5">
        <v>32.069000000000003</v>
      </c>
      <c r="FY5">
        <v>31.336000000000002</v>
      </c>
      <c r="FZ5">
        <v>29.367000000000001</v>
      </c>
      <c r="GA5">
        <v>28.081000000000003</v>
      </c>
      <c r="GB5">
        <v>30.859000000000002</v>
      </c>
      <c r="GC5">
        <v>30.071000000000002</v>
      </c>
      <c r="GD5">
        <v>29.122</v>
      </c>
      <c r="GE5">
        <v>29.263000000000002</v>
      </c>
      <c r="GF5">
        <v>27.779</v>
      </c>
      <c r="GG5">
        <v>25.38</v>
      </c>
      <c r="GH5">
        <v>26.992000000000001</v>
      </c>
      <c r="GI5">
        <v>31.723000000000003</v>
      </c>
      <c r="GJ5">
        <v>32.298000000000002</v>
      </c>
      <c r="GK5">
        <v>31.552000000000003</v>
      </c>
      <c r="GL5">
        <v>29.565000000000001</v>
      </c>
      <c r="GM5">
        <v>28.27</v>
      </c>
      <c r="GN5">
        <v>30.895</v>
      </c>
      <c r="GO5">
        <v>30.527000000000001</v>
      </c>
      <c r="GP5">
        <v>29.328000000000003</v>
      </c>
      <c r="GQ5">
        <v>29.207000000000001</v>
      </c>
      <c r="GR5">
        <v>28.208000000000002</v>
      </c>
      <c r="GS5">
        <v>25.548999999999999</v>
      </c>
      <c r="GT5">
        <v>27.179000000000002</v>
      </c>
      <c r="GU5">
        <v>31.943000000000001</v>
      </c>
      <c r="GV5">
        <v>32.538000000000004</v>
      </c>
      <c r="GW5">
        <v>31.539000000000001</v>
      </c>
      <c r="GX5">
        <v>30.045000000000002</v>
      </c>
    </row>
    <row r="6" spans="1:206" x14ac:dyDescent="0.2">
      <c r="A6" s="242" t="s">
        <v>125</v>
      </c>
      <c r="B6" s="243" t="s">
        <v>145</v>
      </c>
      <c r="C6">
        <v>22</v>
      </c>
      <c r="D6">
        <v>30.25</v>
      </c>
      <c r="E6">
        <v>31.5</v>
      </c>
      <c r="F6">
        <v>29.65</v>
      </c>
      <c r="G6">
        <v>30</v>
      </c>
      <c r="H6">
        <v>30</v>
      </c>
      <c r="I6">
        <v>28.5</v>
      </c>
      <c r="J6">
        <v>30.5</v>
      </c>
      <c r="K6">
        <v>44.5</v>
      </c>
      <c r="L6">
        <v>51.5</v>
      </c>
      <c r="M6">
        <v>45</v>
      </c>
      <c r="N6">
        <v>39</v>
      </c>
      <c r="O6">
        <v>37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2">
      <c r="A7" s="242" t="s">
        <v>125</v>
      </c>
      <c r="B7" s="243" t="s">
        <v>175</v>
      </c>
      <c r="C7">
        <v>17</v>
      </c>
      <c r="D7">
        <v>23.282</v>
      </c>
      <c r="E7">
        <v>27.427</v>
      </c>
      <c r="F7">
        <v>25.146000000000001</v>
      </c>
      <c r="G7">
        <v>25.145</v>
      </c>
      <c r="H7">
        <v>20.6</v>
      </c>
      <c r="I7">
        <v>18.895</v>
      </c>
      <c r="J7">
        <v>19.708000000000002</v>
      </c>
      <c r="K7">
        <v>30.895</v>
      </c>
      <c r="L7">
        <v>33.435000000000002</v>
      </c>
      <c r="M7">
        <v>30.6</v>
      </c>
      <c r="N7">
        <v>29.565000000000001</v>
      </c>
      <c r="O7">
        <v>22.75</v>
      </c>
      <c r="P7">
        <v>26.565000000000001</v>
      </c>
      <c r="Q7">
        <v>28.073</v>
      </c>
      <c r="R7">
        <v>25.661000000000001</v>
      </c>
      <c r="S7">
        <v>25.492000000000001</v>
      </c>
      <c r="T7">
        <v>24.683</v>
      </c>
      <c r="U7">
        <v>18.468</v>
      </c>
      <c r="V7">
        <v>22.646000000000001</v>
      </c>
      <c r="W7">
        <v>34.492000000000004</v>
      </c>
      <c r="X7">
        <v>34.584000000000003</v>
      </c>
      <c r="Y7">
        <v>33.125</v>
      </c>
      <c r="Z7">
        <v>29.056000000000001</v>
      </c>
      <c r="AA7">
        <v>25.6</v>
      </c>
      <c r="AB7">
        <v>32.133000000000003</v>
      </c>
      <c r="AC7">
        <v>27.729000000000003</v>
      </c>
      <c r="AD7">
        <v>25.622</v>
      </c>
      <c r="AE7">
        <v>25.954000000000001</v>
      </c>
      <c r="AF7">
        <v>25.172000000000001</v>
      </c>
      <c r="AG7">
        <v>19.823</v>
      </c>
      <c r="AH7">
        <v>23.724</v>
      </c>
      <c r="AI7">
        <v>33.161999999999999</v>
      </c>
      <c r="AJ7">
        <v>33.216000000000001</v>
      </c>
      <c r="AK7">
        <v>32.154000000000003</v>
      </c>
      <c r="AL7">
        <v>28.752000000000002</v>
      </c>
      <c r="AM7">
        <v>26.256</v>
      </c>
      <c r="AN7">
        <v>31.531000000000002</v>
      </c>
      <c r="AO7">
        <v>27.895</v>
      </c>
      <c r="AP7">
        <v>26.376000000000001</v>
      </c>
      <c r="AQ7">
        <v>26.462</v>
      </c>
      <c r="AR7">
        <v>25.733000000000001</v>
      </c>
      <c r="AS7">
        <v>20.763999999999999</v>
      </c>
      <c r="AT7">
        <v>24.405000000000001</v>
      </c>
      <c r="AU7">
        <v>32.944000000000003</v>
      </c>
      <c r="AV7">
        <v>33.68</v>
      </c>
      <c r="AW7">
        <v>32.198</v>
      </c>
      <c r="AX7">
        <v>29.048000000000002</v>
      </c>
      <c r="AY7">
        <v>26.745000000000001</v>
      </c>
      <c r="AZ7">
        <v>31.567</v>
      </c>
      <c r="BA7">
        <v>28.161000000000001</v>
      </c>
      <c r="BB7">
        <v>26.841000000000001</v>
      </c>
      <c r="BC7">
        <v>26.934000000000001</v>
      </c>
      <c r="BD7">
        <v>26.096</v>
      </c>
      <c r="BE7">
        <v>22.023</v>
      </c>
      <c r="BF7">
        <v>25.092000000000002</v>
      </c>
      <c r="BG7">
        <v>32.862000000000002</v>
      </c>
      <c r="BH7">
        <v>33.575000000000003</v>
      </c>
      <c r="BI7">
        <v>32.219000000000001</v>
      </c>
      <c r="BJ7">
        <v>29.36</v>
      </c>
      <c r="BK7">
        <v>27.277000000000001</v>
      </c>
      <c r="BL7">
        <v>31.667000000000002</v>
      </c>
      <c r="BM7">
        <v>28.605</v>
      </c>
      <c r="BN7">
        <v>27.266000000000002</v>
      </c>
      <c r="BO7">
        <v>27.4</v>
      </c>
      <c r="BP7">
        <v>26.639000000000003</v>
      </c>
      <c r="BQ7">
        <v>22.956</v>
      </c>
      <c r="BR7">
        <v>25.819000000000003</v>
      </c>
      <c r="BS7">
        <v>32.905999999999999</v>
      </c>
      <c r="BT7">
        <v>33.643999999999998</v>
      </c>
      <c r="BU7">
        <v>32.265999999999998</v>
      </c>
      <c r="BV7">
        <v>30.04</v>
      </c>
      <c r="BW7">
        <v>27.969000000000001</v>
      </c>
      <c r="BX7">
        <v>32.020000000000003</v>
      </c>
      <c r="BY7">
        <v>29.405000000000001</v>
      </c>
      <c r="BZ7">
        <v>28.187000000000001</v>
      </c>
      <c r="CA7">
        <v>28.057000000000002</v>
      </c>
      <c r="CB7">
        <v>27.743000000000002</v>
      </c>
      <c r="CC7">
        <v>24.087</v>
      </c>
      <c r="CD7">
        <v>26.588000000000001</v>
      </c>
      <c r="CE7">
        <v>33.698999999999998</v>
      </c>
      <c r="CF7">
        <v>33.875</v>
      </c>
      <c r="CG7">
        <v>33.047000000000004</v>
      </c>
      <c r="CH7">
        <v>30.794</v>
      </c>
      <c r="CI7">
        <v>28.656000000000002</v>
      </c>
      <c r="CJ7">
        <v>32.706000000000003</v>
      </c>
      <c r="CK7">
        <v>30.021000000000001</v>
      </c>
      <c r="CL7">
        <v>28.879000000000001</v>
      </c>
      <c r="CM7">
        <v>28.832000000000001</v>
      </c>
      <c r="CN7">
        <v>28.57</v>
      </c>
      <c r="CO7">
        <v>24.881</v>
      </c>
      <c r="CP7">
        <v>27.741</v>
      </c>
      <c r="CQ7">
        <v>34.299999999999997</v>
      </c>
      <c r="CR7">
        <v>34.512999999999998</v>
      </c>
      <c r="CS7">
        <v>33.762</v>
      </c>
      <c r="CT7">
        <v>31.668000000000003</v>
      </c>
      <c r="CU7">
        <v>29.684000000000001</v>
      </c>
      <c r="CV7">
        <v>33.544000000000004</v>
      </c>
      <c r="CW7">
        <v>31.016000000000002</v>
      </c>
      <c r="CX7">
        <v>30.101000000000003</v>
      </c>
      <c r="CY7">
        <v>30.264000000000003</v>
      </c>
      <c r="CZ7">
        <v>29.817</v>
      </c>
      <c r="DA7">
        <v>26.331</v>
      </c>
      <c r="DB7">
        <v>29.039000000000001</v>
      </c>
      <c r="DC7">
        <v>35.32</v>
      </c>
      <c r="DD7">
        <v>35.534999999999997</v>
      </c>
      <c r="DE7">
        <v>34.805</v>
      </c>
      <c r="DF7">
        <v>32.655999999999999</v>
      </c>
      <c r="DG7">
        <v>31.103000000000002</v>
      </c>
      <c r="DH7">
        <v>34.609000000000002</v>
      </c>
      <c r="DI7">
        <v>32.212000000000003</v>
      </c>
      <c r="DJ7">
        <v>31.309000000000001</v>
      </c>
      <c r="DK7">
        <v>31.441000000000003</v>
      </c>
      <c r="DL7">
        <v>31.002000000000002</v>
      </c>
      <c r="DM7">
        <v>27.65</v>
      </c>
      <c r="DN7">
        <v>30.252000000000002</v>
      </c>
      <c r="DO7">
        <v>36.304000000000002</v>
      </c>
      <c r="DP7">
        <v>36.905999999999999</v>
      </c>
      <c r="DQ7">
        <v>35.942</v>
      </c>
      <c r="DR7">
        <v>33.832999999999998</v>
      </c>
      <c r="DS7">
        <v>32.308</v>
      </c>
      <c r="DT7">
        <v>35.713999999999999</v>
      </c>
      <c r="DU7">
        <v>33.424999999999997</v>
      </c>
      <c r="DV7">
        <v>32.53</v>
      </c>
      <c r="DW7">
        <v>32.630000000000003</v>
      </c>
      <c r="DX7">
        <v>32.088000000000001</v>
      </c>
      <c r="DY7">
        <v>29.159000000000002</v>
      </c>
      <c r="DZ7">
        <v>31.469000000000001</v>
      </c>
      <c r="EA7">
        <v>37.456000000000003</v>
      </c>
      <c r="EB7">
        <v>37.992000000000004</v>
      </c>
      <c r="EC7">
        <v>37.008000000000003</v>
      </c>
      <c r="ED7">
        <v>35.078000000000003</v>
      </c>
      <c r="EE7">
        <v>33.512999999999998</v>
      </c>
      <c r="EF7">
        <v>36.865000000000002</v>
      </c>
      <c r="EG7">
        <v>34.744999999999997</v>
      </c>
      <c r="EH7">
        <v>33.713999999999999</v>
      </c>
      <c r="EI7">
        <v>33.718000000000004</v>
      </c>
      <c r="EJ7">
        <v>33.437000000000005</v>
      </c>
      <c r="EK7">
        <v>30.544</v>
      </c>
      <c r="EL7">
        <v>32.651000000000003</v>
      </c>
      <c r="EM7">
        <v>38.564999999999998</v>
      </c>
      <c r="EN7">
        <v>38.974000000000004</v>
      </c>
      <c r="EO7">
        <v>38.099000000000004</v>
      </c>
      <c r="EP7">
        <v>36.222000000000001</v>
      </c>
      <c r="EQ7">
        <v>34.746000000000002</v>
      </c>
      <c r="ER7">
        <v>38.021999999999998</v>
      </c>
      <c r="ES7">
        <v>35.914999999999999</v>
      </c>
      <c r="ET7">
        <v>34.899000000000001</v>
      </c>
      <c r="EU7">
        <v>34.932000000000002</v>
      </c>
      <c r="EV7">
        <v>34.631</v>
      </c>
      <c r="EW7">
        <v>31.81</v>
      </c>
      <c r="EX7">
        <v>33.893000000000001</v>
      </c>
      <c r="EY7">
        <v>39.678000000000004</v>
      </c>
      <c r="EZ7">
        <v>39.880000000000003</v>
      </c>
      <c r="FA7">
        <v>39.268000000000001</v>
      </c>
      <c r="FB7">
        <v>37.364000000000004</v>
      </c>
      <c r="FC7">
        <v>35.928000000000004</v>
      </c>
      <c r="FD7">
        <v>39.111000000000004</v>
      </c>
      <c r="FE7">
        <v>37.036999999999999</v>
      </c>
      <c r="FF7">
        <v>35.992000000000004</v>
      </c>
      <c r="FG7">
        <v>36.133000000000003</v>
      </c>
      <c r="FH7">
        <v>35.805</v>
      </c>
      <c r="FI7">
        <v>32.981999999999999</v>
      </c>
      <c r="FJ7">
        <v>35.161000000000001</v>
      </c>
      <c r="FK7">
        <v>40.791000000000004</v>
      </c>
      <c r="FL7">
        <v>40.968000000000004</v>
      </c>
      <c r="FM7">
        <v>40.405999999999999</v>
      </c>
      <c r="FN7">
        <v>38.513000000000005</v>
      </c>
      <c r="FO7">
        <v>37.158999999999999</v>
      </c>
      <c r="FP7">
        <v>40.271999999999998</v>
      </c>
      <c r="FQ7">
        <v>38.213999999999999</v>
      </c>
      <c r="FR7">
        <v>37.216000000000001</v>
      </c>
      <c r="FS7">
        <v>37.335000000000001</v>
      </c>
      <c r="FT7">
        <v>37.018999999999998</v>
      </c>
      <c r="FU7">
        <v>34.283999999999999</v>
      </c>
      <c r="FV7">
        <v>36.383000000000003</v>
      </c>
      <c r="FW7">
        <v>41.892000000000003</v>
      </c>
      <c r="FX7">
        <v>42.181000000000004</v>
      </c>
      <c r="FY7">
        <v>41.542999999999999</v>
      </c>
      <c r="FZ7">
        <v>39.700000000000003</v>
      </c>
      <c r="GA7">
        <v>38.401000000000003</v>
      </c>
      <c r="GB7">
        <v>41.431000000000004</v>
      </c>
      <c r="GC7">
        <v>39.465000000000003</v>
      </c>
      <c r="GD7">
        <v>38.378</v>
      </c>
      <c r="GE7">
        <v>38.484000000000002</v>
      </c>
      <c r="GF7">
        <v>38.213000000000001</v>
      </c>
      <c r="GG7">
        <v>35.4</v>
      </c>
      <c r="GH7">
        <v>37.466999999999999</v>
      </c>
      <c r="GI7">
        <v>43.206000000000003</v>
      </c>
      <c r="GJ7">
        <v>43.44</v>
      </c>
      <c r="GK7">
        <v>42.801000000000002</v>
      </c>
      <c r="GL7">
        <v>40.923999999999999</v>
      </c>
      <c r="GM7">
        <v>39.594000000000001</v>
      </c>
      <c r="GN7">
        <v>42.847000000000001</v>
      </c>
      <c r="GO7">
        <v>40.68</v>
      </c>
      <c r="GP7">
        <v>39.536999999999999</v>
      </c>
      <c r="GQ7">
        <v>39.646999999999998</v>
      </c>
      <c r="GR7">
        <v>39.32</v>
      </c>
      <c r="GS7">
        <v>36.466999999999999</v>
      </c>
      <c r="GT7">
        <v>38.549999999999997</v>
      </c>
      <c r="GU7">
        <v>44.506</v>
      </c>
      <c r="GV7">
        <v>44.697000000000003</v>
      </c>
      <c r="GW7">
        <v>44.155999999999999</v>
      </c>
      <c r="GX7">
        <v>42.07</v>
      </c>
    </row>
    <row r="8" spans="1:206" x14ac:dyDescent="0.2">
      <c r="A8" s="242" t="s">
        <v>127</v>
      </c>
      <c r="B8" s="243" t="s">
        <v>145</v>
      </c>
      <c r="C8">
        <v>23.75</v>
      </c>
      <c r="D8">
        <v>31.25</v>
      </c>
      <c r="E8">
        <v>33.35</v>
      </c>
      <c r="F8">
        <v>32.299999999999997</v>
      </c>
      <c r="G8">
        <v>31.7</v>
      </c>
      <c r="H8">
        <v>29.25</v>
      </c>
      <c r="I8">
        <v>28.75</v>
      </c>
      <c r="J8">
        <v>35.75</v>
      </c>
      <c r="K8">
        <v>48.5</v>
      </c>
      <c r="L8">
        <v>54.75</v>
      </c>
      <c r="M8">
        <v>47.5</v>
      </c>
      <c r="N8">
        <v>37.75</v>
      </c>
      <c r="O8">
        <v>38.75</v>
      </c>
      <c r="P8">
        <v>39.75</v>
      </c>
      <c r="Q8">
        <v>42.25</v>
      </c>
      <c r="R8">
        <v>40.25</v>
      </c>
      <c r="S8">
        <v>38.25</v>
      </c>
      <c r="T8">
        <v>36.25</v>
      </c>
      <c r="U8">
        <v>36.75</v>
      </c>
      <c r="V8">
        <v>41.75</v>
      </c>
      <c r="W8">
        <v>52.25</v>
      </c>
      <c r="X8">
        <v>60.75</v>
      </c>
      <c r="Y8">
        <v>55.75</v>
      </c>
      <c r="Z8">
        <v>39.25</v>
      </c>
      <c r="AA8">
        <v>41.25</v>
      </c>
      <c r="AB8">
        <v>43.25</v>
      </c>
      <c r="AC8">
        <v>42.72</v>
      </c>
      <c r="AD8">
        <v>40.69</v>
      </c>
      <c r="AE8">
        <v>38.659999999999997</v>
      </c>
      <c r="AF8">
        <v>36.64</v>
      </c>
      <c r="AG8">
        <v>37.130000000000003</v>
      </c>
      <c r="AH8">
        <v>42.18</v>
      </c>
      <c r="AI8">
        <v>52.77</v>
      </c>
      <c r="AJ8">
        <v>61.35</v>
      </c>
      <c r="AK8">
        <v>56.29</v>
      </c>
      <c r="AL8">
        <v>39.619999999999997</v>
      </c>
      <c r="AM8">
        <v>41.63</v>
      </c>
      <c r="AN8">
        <v>43.64</v>
      </c>
      <c r="AO8">
        <v>43.08</v>
      </c>
      <c r="AP8">
        <v>41.03</v>
      </c>
      <c r="AQ8">
        <v>38.979999999999997</v>
      </c>
      <c r="AR8">
        <v>36.93</v>
      </c>
      <c r="AS8">
        <v>37.43</v>
      </c>
      <c r="AT8">
        <v>42.51</v>
      </c>
      <c r="AU8">
        <v>53.18</v>
      </c>
      <c r="AV8">
        <v>61.82</v>
      </c>
      <c r="AW8">
        <v>56.71</v>
      </c>
      <c r="AX8">
        <v>39.92</v>
      </c>
      <c r="AY8">
        <v>41.94</v>
      </c>
      <c r="AZ8">
        <v>43.96</v>
      </c>
      <c r="BA8">
        <v>43.37</v>
      </c>
      <c r="BB8">
        <v>41.31</v>
      </c>
      <c r="BC8">
        <v>39.24</v>
      </c>
      <c r="BD8">
        <v>37.18</v>
      </c>
      <c r="BE8">
        <v>37.68</v>
      </c>
      <c r="BF8">
        <v>42.79</v>
      </c>
      <c r="BG8">
        <v>53.54</v>
      </c>
      <c r="BH8">
        <v>62.23</v>
      </c>
      <c r="BI8">
        <v>57.09</v>
      </c>
      <c r="BJ8">
        <v>40.18</v>
      </c>
      <c r="BK8">
        <v>42.22</v>
      </c>
      <c r="BL8">
        <v>44.25</v>
      </c>
      <c r="BM8">
        <v>43.68</v>
      </c>
      <c r="BN8">
        <v>41.6</v>
      </c>
      <c r="BO8">
        <v>39.51</v>
      </c>
      <c r="BP8">
        <v>37.43</v>
      </c>
      <c r="BQ8">
        <v>37.93</v>
      </c>
      <c r="BR8">
        <v>43.08</v>
      </c>
      <c r="BS8">
        <v>53.89</v>
      </c>
      <c r="BT8">
        <v>62.63</v>
      </c>
      <c r="BU8">
        <v>57.46</v>
      </c>
      <c r="BV8">
        <v>40.44</v>
      </c>
      <c r="BW8">
        <v>42.48</v>
      </c>
      <c r="BX8">
        <v>44.52</v>
      </c>
      <c r="BY8">
        <v>43.94</v>
      </c>
      <c r="BZ8">
        <v>41.84</v>
      </c>
      <c r="CA8">
        <v>39.74</v>
      </c>
      <c r="CB8">
        <v>37.65</v>
      </c>
      <c r="CC8">
        <v>38.15</v>
      </c>
      <c r="CD8">
        <v>43.32</v>
      </c>
      <c r="CE8">
        <v>54.18</v>
      </c>
      <c r="CF8">
        <v>62.97</v>
      </c>
      <c r="CG8">
        <v>57.76</v>
      </c>
      <c r="CH8">
        <v>40.64</v>
      </c>
      <c r="CI8">
        <v>42.69</v>
      </c>
      <c r="CJ8">
        <v>44.74</v>
      </c>
      <c r="CK8">
        <v>44.13</v>
      </c>
      <c r="CL8">
        <v>42.02</v>
      </c>
      <c r="CM8">
        <v>39.92</v>
      </c>
      <c r="CN8">
        <v>37.81</v>
      </c>
      <c r="CO8">
        <v>38.31</v>
      </c>
      <c r="CP8">
        <v>43.51</v>
      </c>
      <c r="CQ8">
        <v>54.42</v>
      </c>
      <c r="CR8">
        <v>63.24</v>
      </c>
      <c r="CS8">
        <v>58.01</v>
      </c>
      <c r="CT8">
        <v>40.82</v>
      </c>
      <c r="CU8">
        <v>42.88</v>
      </c>
      <c r="CV8">
        <v>44.94</v>
      </c>
      <c r="CW8">
        <v>44.33</v>
      </c>
      <c r="CX8">
        <v>42.21</v>
      </c>
      <c r="CY8">
        <v>40.090000000000003</v>
      </c>
      <c r="CZ8">
        <v>37.979999999999997</v>
      </c>
      <c r="DA8">
        <v>38.479999999999997</v>
      </c>
      <c r="DB8">
        <v>43.7</v>
      </c>
      <c r="DC8">
        <v>54.66</v>
      </c>
      <c r="DD8">
        <v>63.52</v>
      </c>
      <c r="DE8">
        <v>58.26</v>
      </c>
      <c r="DF8">
        <v>41</v>
      </c>
      <c r="DG8">
        <v>43.07</v>
      </c>
      <c r="DH8">
        <v>45.13</v>
      </c>
      <c r="DI8">
        <v>44.54</v>
      </c>
      <c r="DJ8">
        <v>42.41</v>
      </c>
      <c r="DK8">
        <v>40.28</v>
      </c>
      <c r="DL8">
        <v>38.15</v>
      </c>
      <c r="DM8">
        <v>38.65</v>
      </c>
      <c r="DN8">
        <v>43.88</v>
      </c>
      <c r="DO8">
        <v>54.89</v>
      </c>
      <c r="DP8">
        <v>63.78</v>
      </c>
      <c r="DQ8">
        <v>58.5</v>
      </c>
      <c r="DR8">
        <v>41.16</v>
      </c>
      <c r="DS8">
        <v>43.23</v>
      </c>
      <c r="DT8">
        <v>45.3</v>
      </c>
      <c r="DU8">
        <v>44.68</v>
      </c>
      <c r="DV8">
        <v>42.54</v>
      </c>
      <c r="DW8">
        <v>40.409999999999997</v>
      </c>
      <c r="DX8">
        <v>38.270000000000003</v>
      </c>
      <c r="DY8">
        <v>38.78</v>
      </c>
      <c r="DZ8">
        <v>44.03</v>
      </c>
      <c r="EA8">
        <v>55.07</v>
      </c>
      <c r="EB8">
        <v>63.99</v>
      </c>
      <c r="EC8">
        <v>58.69</v>
      </c>
      <c r="ED8">
        <v>41.29</v>
      </c>
      <c r="EE8">
        <v>43.37</v>
      </c>
      <c r="EF8">
        <v>45.45</v>
      </c>
      <c r="EG8">
        <v>44.83</v>
      </c>
      <c r="EH8">
        <v>42.68</v>
      </c>
      <c r="EI8">
        <v>40.54</v>
      </c>
      <c r="EJ8">
        <v>38.4</v>
      </c>
      <c r="EK8">
        <v>38.9</v>
      </c>
      <c r="EL8">
        <v>44.17</v>
      </c>
      <c r="EM8">
        <v>55.25</v>
      </c>
      <c r="EN8">
        <v>64.2</v>
      </c>
      <c r="EO8">
        <v>58.88</v>
      </c>
      <c r="EP8">
        <v>41.43</v>
      </c>
      <c r="EQ8">
        <v>43.51</v>
      </c>
      <c r="ER8">
        <v>45.6</v>
      </c>
      <c r="ES8">
        <v>44.99</v>
      </c>
      <c r="ET8">
        <v>42.84</v>
      </c>
      <c r="EU8">
        <v>40.68</v>
      </c>
      <c r="EV8">
        <v>38.53</v>
      </c>
      <c r="EW8">
        <v>39.03</v>
      </c>
      <c r="EX8">
        <v>44.31</v>
      </c>
      <c r="EY8">
        <v>55.42</v>
      </c>
      <c r="EZ8">
        <v>64.39</v>
      </c>
      <c r="FA8">
        <v>59.05</v>
      </c>
      <c r="FB8">
        <v>41.55</v>
      </c>
      <c r="FC8">
        <v>43.63</v>
      </c>
      <c r="FD8">
        <v>45.72</v>
      </c>
      <c r="FE8">
        <v>45.09</v>
      </c>
      <c r="FF8">
        <v>42.93</v>
      </c>
      <c r="FG8">
        <v>40.770000000000003</v>
      </c>
      <c r="FH8">
        <v>38.61</v>
      </c>
      <c r="FI8">
        <v>39.119999999999997</v>
      </c>
      <c r="FJ8">
        <v>44.41</v>
      </c>
      <c r="FK8">
        <v>55.54</v>
      </c>
      <c r="FL8">
        <v>64.53</v>
      </c>
      <c r="FM8">
        <v>59.18</v>
      </c>
      <c r="FN8">
        <v>41.64</v>
      </c>
      <c r="FO8">
        <v>43.73</v>
      </c>
      <c r="FP8">
        <v>45.82</v>
      </c>
      <c r="FQ8">
        <v>45.19</v>
      </c>
      <c r="FR8">
        <v>43.02</v>
      </c>
      <c r="FS8">
        <v>40.85</v>
      </c>
      <c r="FT8">
        <v>38.69</v>
      </c>
      <c r="FU8">
        <v>39.200000000000003</v>
      </c>
      <c r="FV8">
        <v>44.5</v>
      </c>
      <c r="FW8">
        <v>55.66</v>
      </c>
      <c r="FX8">
        <v>64.67</v>
      </c>
      <c r="FY8">
        <v>59.3</v>
      </c>
      <c r="FZ8">
        <v>41.72</v>
      </c>
      <c r="GA8">
        <v>43.82</v>
      </c>
      <c r="GB8">
        <v>45.91</v>
      </c>
      <c r="GC8">
        <v>45.28</v>
      </c>
      <c r="GD8">
        <v>43.11</v>
      </c>
      <c r="GE8">
        <v>40.94</v>
      </c>
      <c r="GF8">
        <v>38.770000000000003</v>
      </c>
      <c r="GG8">
        <v>39.28</v>
      </c>
      <c r="GH8">
        <v>44.6</v>
      </c>
      <c r="GI8">
        <v>55.77</v>
      </c>
      <c r="GJ8">
        <v>64.8</v>
      </c>
      <c r="GK8">
        <v>59.43</v>
      </c>
      <c r="GL8">
        <v>41.81</v>
      </c>
      <c r="GM8">
        <v>43.91</v>
      </c>
      <c r="GN8">
        <v>46.01</v>
      </c>
      <c r="GO8">
        <v>45.38</v>
      </c>
      <c r="GP8">
        <v>43.2</v>
      </c>
      <c r="GQ8">
        <v>41.03</v>
      </c>
      <c r="GR8">
        <v>38.86</v>
      </c>
      <c r="GS8">
        <v>39.369999999999997</v>
      </c>
      <c r="GT8">
        <v>44.69</v>
      </c>
      <c r="GU8">
        <v>55.89</v>
      </c>
      <c r="GV8">
        <v>64.94</v>
      </c>
      <c r="GW8">
        <v>59.56</v>
      </c>
      <c r="GX8">
        <v>41.9</v>
      </c>
    </row>
    <row r="9" spans="1:206" x14ac:dyDescent="0.2">
      <c r="A9" s="242" t="s">
        <v>127</v>
      </c>
      <c r="B9" s="243" t="s">
        <v>175</v>
      </c>
      <c r="C9">
        <v>19</v>
      </c>
      <c r="D9">
        <v>27.684999999999999</v>
      </c>
      <c r="E9">
        <v>27.972000000000001</v>
      </c>
      <c r="F9">
        <v>27.471</v>
      </c>
      <c r="G9">
        <v>27.048000000000002</v>
      </c>
      <c r="H9">
        <v>24.55</v>
      </c>
      <c r="I9">
        <v>27.101000000000003</v>
      </c>
      <c r="J9">
        <v>28.729000000000003</v>
      </c>
      <c r="K9">
        <v>30.258000000000003</v>
      </c>
      <c r="L9">
        <v>31.234000000000002</v>
      </c>
      <c r="M9">
        <v>30.2</v>
      </c>
      <c r="N9">
        <v>27.29</v>
      </c>
      <c r="O9">
        <v>28.313000000000002</v>
      </c>
      <c r="P9">
        <v>30.419</v>
      </c>
      <c r="Q9">
        <v>29.125</v>
      </c>
      <c r="R9">
        <v>27.375</v>
      </c>
      <c r="S9">
        <v>26.456</v>
      </c>
      <c r="T9">
        <v>25.05</v>
      </c>
      <c r="U9">
        <v>25.827000000000002</v>
      </c>
      <c r="V9">
        <v>27.563000000000002</v>
      </c>
      <c r="W9">
        <v>30.343</v>
      </c>
      <c r="X9">
        <v>30.27</v>
      </c>
      <c r="Y9">
        <v>29.396000000000001</v>
      </c>
      <c r="Z9">
        <v>28.258000000000003</v>
      </c>
      <c r="AA9">
        <v>27.175000000000001</v>
      </c>
      <c r="AB9">
        <v>29.544</v>
      </c>
      <c r="AC9">
        <v>29.21</v>
      </c>
      <c r="AD9">
        <v>27.32</v>
      </c>
      <c r="AE9">
        <v>26.661000000000001</v>
      </c>
      <c r="AF9">
        <v>25.137</v>
      </c>
      <c r="AG9">
        <v>25.812000000000001</v>
      </c>
      <c r="AH9">
        <v>27.854000000000003</v>
      </c>
      <c r="AI9">
        <v>30.442</v>
      </c>
      <c r="AJ9">
        <v>30.35</v>
      </c>
      <c r="AK9">
        <v>29.488000000000003</v>
      </c>
      <c r="AL9">
        <v>28.306000000000001</v>
      </c>
      <c r="AM9">
        <v>27.446000000000002</v>
      </c>
      <c r="AN9">
        <v>29.648</v>
      </c>
      <c r="AO9">
        <v>29.189</v>
      </c>
      <c r="AP9">
        <v>27.581000000000003</v>
      </c>
      <c r="AQ9">
        <v>26.774999999999999</v>
      </c>
      <c r="AR9">
        <v>25.243000000000002</v>
      </c>
      <c r="AS9">
        <v>25.919</v>
      </c>
      <c r="AT9">
        <v>27.965</v>
      </c>
      <c r="AU9">
        <v>30.099</v>
      </c>
      <c r="AV9">
        <v>31.249000000000002</v>
      </c>
      <c r="AW9">
        <v>29.596</v>
      </c>
      <c r="AX9">
        <v>28.419</v>
      </c>
      <c r="AY9">
        <v>27.568000000000001</v>
      </c>
      <c r="AZ9">
        <v>29.783000000000001</v>
      </c>
      <c r="BA9">
        <v>29.313000000000002</v>
      </c>
      <c r="BB9">
        <v>27.701000000000001</v>
      </c>
      <c r="BC9">
        <v>26.901</v>
      </c>
      <c r="BD9">
        <v>25.225000000000001</v>
      </c>
      <c r="BE9">
        <v>26.131</v>
      </c>
      <c r="BF9">
        <v>28.099</v>
      </c>
      <c r="BG9">
        <v>30.23</v>
      </c>
      <c r="BH9">
        <v>31.384</v>
      </c>
      <c r="BI9">
        <v>29.728000000000002</v>
      </c>
      <c r="BJ9">
        <v>28.555</v>
      </c>
      <c r="BK9">
        <v>27.684999999999999</v>
      </c>
      <c r="BL9">
        <v>29.751000000000001</v>
      </c>
      <c r="BM9">
        <v>29.559000000000001</v>
      </c>
      <c r="BN9">
        <v>27.806000000000001</v>
      </c>
      <c r="BO9">
        <v>27</v>
      </c>
      <c r="BP9">
        <v>25.336000000000002</v>
      </c>
      <c r="BQ9">
        <v>26.242000000000001</v>
      </c>
      <c r="BR9">
        <v>28.219000000000001</v>
      </c>
      <c r="BS9">
        <v>30.364999999999998</v>
      </c>
      <c r="BT9">
        <v>31.545000000000002</v>
      </c>
      <c r="BU9">
        <v>29.214000000000002</v>
      </c>
      <c r="BV9">
        <v>28.783000000000001</v>
      </c>
      <c r="BW9">
        <v>27.847000000000001</v>
      </c>
      <c r="BX9">
        <v>29.922000000000001</v>
      </c>
      <c r="BY9">
        <v>29.761000000000003</v>
      </c>
      <c r="BZ9">
        <v>28.024000000000001</v>
      </c>
      <c r="CA9">
        <v>27.061</v>
      </c>
      <c r="CB9">
        <v>25.644000000000002</v>
      </c>
      <c r="CC9">
        <v>26.427</v>
      </c>
      <c r="CD9">
        <v>28.21</v>
      </c>
      <c r="CE9">
        <v>31.053000000000001</v>
      </c>
      <c r="CF9">
        <v>30.976000000000003</v>
      </c>
      <c r="CG9">
        <v>30.093</v>
      </c>
      <c r="CH9">
        <v>28.983000000000001</v>
      </c>
      <c r="CI9">
        <v>27.849</v>
      </c>
      <c r="CJ9">
        <v>30.308</v>
      </c>
      <c r="CK9">
        <v>29.993000000000002</v>
      </c>
      <c r="CL9">
        <v>28.204000000000001</v>
      </c>
      <c r="CM9">
        <v>27.254999999999999</v>
      </c>
      <c r="CN9">
        <v>25.84</v>
      </c>
      <c r="CO9">
        <v>26.524000000000001</v>
      </c>
      <c r="CP9">
        <v>28.627000000000002</v>
      </c>
      <c r="CQ9">
        <v>31.299000000000003</v>
      </c>
      <c r="CR9">
        <v>31.215</v>
      </c>
      <c r="CS9">
        <v>30.324000000000002</v>
      </c>
      <c r="CT9">
        <v>29.2</v>
      </c>
      <c r="CU9">
        <v>28.058</v>
      </c>
      <c r="CV9">
        <v>30.537000000000003</v>
      </c>
      <c r="CW9">
        <v>30.061</v>
      </c>
      <c r="CX9">
        <v>28.408000000000001</v>
      </c>
      <c r="CY9">
        <v>27.592000000000002</v>
      </c>
      <c r="CZ9">
        <v>26.021000000000001</v>
      </c>
      <c r="DA9">
        <v>26.724</v>
      </c>
      <c r="DB9">
        <v>28.842000000000002</v>
      </c>
      <c r="DC9">
        <v>31.532</v>
      </c>
      <c r="DD9">
        <v>31.452000000000002</v>
      </c>
      <c r="DE9">
        <v>30.568000000000001</v>
      </c>
      <c r="DF9">
        <v>29.335000000000001</v>
      </c>
      <c r="DG9">
        <v>28.472000000000001</v>
      </c>
      <c r="DH9">
        <v>30.756</v>
      </c>
      <c r="DI9">
        <v>30.291</v>
      </c>
      <c r="DJ9">
        <v>28.622</v>
      </c>
      <c r="DK9">
        <v>27.782</v>
      </c>
      <c r="DL9">
        <v>26.203000000000003</v>
      </c>
      <c r="DM9">
        <v>26.924000000000003</v>
      </c>
      <c r="DN9">
        <v>29.047000000000001</v>
      </c>
      <c r="DO9">
        <v>31.309000000000001</v>
      </c>
      <c r="DP9">
        <v>32.493000000000002</v>
      </c>
      <c r="DQ9">
        <v>30.802000000000003</v>
      </c>
      <c r="DR9">
        <v>29.561</v>
      </c>
      <c r="DS9">
        <v>28.686</v>
      </c>
      <c r="DT9">
        <v>30.993000000000002</v>
      </c>
      <c r="DU9">
        <v>30.528000000000002</v>
      </c>
      <c r="DV9">
        <v>28.862000000000002</v>
      </c>
      <c r="DW9">
        <v>27.996000000000002</v>
      </c>
      <c r="DX9">
        <v>26.286000000000001</v>
      </c>
      <c r="DY9">
        <v>27.227</v>
      </c>
      <c r="DZ9">
        <v>29.27</v>
      </c>
      <c r="EA9">
        <v>31.562000000000001</v>
      </c>
      <c r="EB9">
        <v>32.742000000000004</v>
      </c>
      <c r="EC9">
        <v>30.399000000000001</v>
      </c>
      <c r="ED9">
        <v>29.838000000000001</v>
      </c>
      <c r="EE9">
        <v>28.904</v>
      </c>
      <c r="EF9">
        <v>31.094999999999999</v>
      </c>
      <c r="EG9">
        <v>30.895</v>
      </c>
      <c r="EH9">
        <v>29.053000000000001</v>
      </c>
      <c r="EI9">
        <v>28.084</v>
      </c>
      <c r="EJ9">
        <v>26.596</v>
      </c>
      <c r="EK9">
        <v>27.436</v>
      </c>
      <c r="EL9">
        <v>29.291</v>
      </c>
      <c r="EM9">
        <v>32.262</v>
      </c>
      <c r="EN9">
        <v>32.99</v>
      </c>
      <c r="EO9">
        <v>30.65</v>
      </c>
      <c r="EP9">
        <v>30.063000000000002</v>
      </c>
      <c r="EQ9">
        <v>29.123000000000001</v>
      </c>
      <c r="ER9">
        <v>31.329000000000001</v>
      </c>
      <c r="ES9">
        <v>31.134</v>
      </c>
      <c r="ET9">
        <v>29.263000000000002</v>
      </c>
      <c r="EU9">
        <v>28.301000000000002</v>
      </c>
      <c r="EV9">
        <v>26.798000000000002</v>
      </c>
      <c r="EW9">
        <v>27.642000000000003</v>
      </c>
      <c r="EX9">
        <v>29.522000000000002</v>
      </c>
      <c r="EY9">
        <v>32.524999999999999</v>
      </c>
      <c r="EZ9">
        <v>32.471000000000004</v>
      </c>
      <c r="FA9">
        <v>31.544</v>
      </c>
      <c r="FB9">
        <v>30.279</v>
      </c>
      <c r="FC9">
        <v>29.191000000000003</v>
      </c>
      <c r="FD9">
        <v>31.711000000000002</v>
      </c>
      <c r="FE9">
        <v>31.254999999999999</v>
      </c>
      <c r="FF9">
        <v>29.337</v>
      </c>
      <c r="FG9">
        <v>28.518000000000001</v>
      </c>
      <c r="FH9">
        <v>26.894000000000002</v>
      </c>
      <c r="FI9">
        <v>27.786000000000001</v>
      </c>
      <c r="FJ9">
        <v>29.929000000000002</v>
      </c>
      <c r="FK9">
        <v>32.786999999999999</v>
      </c>
      <c r="FL9">
        <v>32.741</v>
      </c>
      <c r="FM9">
        <v>31.818000000000001</v>
      </c>
      <c r="FN9">
        <v>30.476000000000003</v>
      </c>
      <c r="FO9">
        <v>29.267000000000003</v>
      </c>
      <c r="FP9">
        <v>31.965</v>
      </c>
      <c r="FQ9">
        <v>31.407</v>
      </c>
      <c r="FR9">
        <v>29.609000000000002</v>
      </c>
      <c r="FS9">
        <v>28.75</v>
      </c>
      <c r="FT9">
        <v>27.209</v>
      </c>
      <c r="FU9">
        <v>28.013000000000002</v>
      </c>
      <c r="FV9">
        <v>30.164000000000001</v>
      </c>
      <c r="FW9">
        <v>32.625</v>
      </c>
      <c r="FX9">
        <v>33.78</v>
      </c>
      <c r="FY9">
        <v>32.082000000000001</v>
      </c>
      <c r="FZ9">
        <v>30.68</v>
      </c>
      <c r="GA9">
        <v>29.666</v>
      </c>
      <c r="GB9">
        <v>32.207000000000001</v>
      </c>
      <c r="GC9">
        <v>31.666</v>
      </c>
      <c r="GD9">
        <v>29.818000000000001</v>
      </c>
      <c r="GE9">
        <v>29.051000000000002</v>
      </c>
      <c r="GF9">
        <v>27.233000000000001</v>
      </c>
      <c r="GG9">
        <v>28.296000000000003</v>
      </c>
      <c r="GH9">
        <v>30.385000000000002</v>
      </c>
      <c r="GI9">
        <v>32.898000000000003</v>
      </c>
      <c r="GJ9">
        <v>34.044000000000004</v>
      </c>
      <c r="GK9">
        <v>32.343000000000004</v>
      </c>
      <c r="GL9">
        <v>30.931000000000001</v>
      </c>
      <c r="GM9">
        <v>29.919</v>
      </c>
      <c r="GN9">
        <v>32.361000000000004</v>
      </c>
      <c r="GO9">
        <v>32.017000000000003</v>
      </c>
      <c r="GP9">
        <v>30.052000000000003</v>
      </c>
      <c r="GQ9">
        <v>29.195</v>
      </c>
      <c r="GR9">
        <v>27.538</v>
      </c>
      <c r="GS9">
        <v>28.512</v>
      </c>
      <c r="GT9">
        <v>30.62</v>
      </c>
      <c r="GU9">
        <v>33.167999999999999</v>
      </c>
      <c r="GV9">
        <v>34.306000000000004</v>
      </c>
      <c r="GW9">
        <v>32</v>
      </c>
      <c r="GX9">
        <v>31.18</v>
      </c>
    </row>
    <row r="10" spans="1:206" x14ac:dyDescent="0.2">
      <c r="A10" s="242" t="s">
        <v>130</v>
      </c>
      <c r="B10" s="243" t="s">
        <v>145</v>
      </c>
      <c r="C10">
        <v>20.174999237060501</v>
      </c>
      <c r="D10">
        <v>28.8</v>
      </c>
      <c r="E10">
        <v>31.6</v>
      </c>
      <c r="F10">
        <v>31.15</v>
      </c>
      <c r="G10">
        <v>30.9</v>
      </c>
      <c r="H10">
        <v>29.25</v>
      </c>
      <c r="I10">
        <v>28.75</v>
      </c>
      <c r="J10">
        <v>35.75</v>
      </c>
      <c r="K10">
        <v>47.25</v>
      </c>
      <c r="L10">
        <v>54.75</v>
      </c>
      <c r="M10">
        <v>47.25</v>
      </c>
      <c r="N10">
        <v>37.75</v>
      </c>
      <c r="O10">
        <v>36.75</v>
      </c>
      <c r="P10">
        <v>38.75</v>
      </c>
      <c r="Q10">
        <v>39.75</v>
      </c>
      <c r="R10">
        <v>38.25</v>
      </c>
      <c r="S10">
        <v>37.5</v>
      </c>
      <c r="T10">
        <v>36.25</v>
      </c>
      <c r="U10">
        <v>36.75</v>
      </c>
      <c r="V10">
        <v>41.75</v>
      </c>
      <c r="W10">
        <v>52.25</v>
      </c>
      <c r="X10">
        <v>60.75</v>
      </c>
      <c r="Y10">
        <v>50.5</v>
      </c>
      <c r="Z10">
        <v>39</v>
      </c>
      <c r="AA10">
        <v>38.75</v>
      </c>
      <c r="AB10">
        <v>40</v>
      </c>
      <c r="AC10">
        <v>40.21</v>
      </c>
      <c r="AD10">
        <v>38.69</v>
      </c>
      <c r="AE10">
        <v>37.92</v>
      </c>
      <c r="AF10">
        <v>36.65</v>
      </c>
      <c r="AG10">
        <v>37.15</v>
      </c>
      <c r="AH10">
        <v>42.19</v>
      </c>
      <c r="AI10">
        <v>52.79</v>
      </c>
      <c r="AJ10">
        <v>61.37</v>
      </c>
      <c r="AK10">
        <v>51</v>
      </c>
      <c r="AL10">
        <v>39.380000000000003</v>
      </c>
      <c r="AM10">
        <v>39.119999999999997</v>
      </c>
      <c r="AN10">
        <v>40.369999999999997</v>
      </c>
      <c r="AO10">
        <v>40.56</v>
      </c>
      <c r="AP10">
        <v>39.020000000000003</v>
      </c>
      <c r="AQ10">
        <v>38.24</v>
      </c>
      <c r="AR10">
        <v>36.950000000000003</v>
      </c>
      <c r="AS10">
        <v>37.450000000000003</v>
      </c>
      <c r="AT10">
        <v>42.53</v>
      </c>
      <c r="AU10">
        <v>53.21</v>
      </c>
      <c r="AV10">
        <v>61.85</v>
      </c>
      <c r="AW10">
        <v>51.4</v>
      </c>
      <c r="AX10">
        <v>39.68</v>
      </c>
      <c r="AY10">
        <v>39.42</v>
      </c>
      <c r="AZ10">
        <v>40.68</v>
      </c>
      <c r="BA10">
        <v>40.840000000000003</v>
      </c>
      <c r="BB10">
        <v>39.29</v>
      </c>
      <c r="BC10">
        <v>38.5</v>
      </c>
      <c r="BD10">
        <v>37.21</v>
      </c>
      <c r="BE10">
        <v>37.71</v>
      </c>
      <c r="BF10">
        <v>42.83</v>
      </c>
      <c r="BG10">
        <v>53.58</v>
      </c>
      <c r="BH10">
        <v>62.28</v>
      </c>
      <c r="BI10">
        <v>51.76</v>
      </c>
      <c r="BJ10">
        <v>39.96</v>
      </c>
      <c r="BK10">
        <v>39.69</v>
      </c>
      <c r="BL10">
        <v>40.96</v>
      </c>
      <c r="BM10">
        <v>41.14</v>
      </c>
      <c r="BN10">
        <v>39.57</v>
      </c>
      <c r="BO10">
        <v>38.78</v>
      </c>
      <c r="BP10">
        <v>37.47</v>
      </c>
      <c r="BQ10">
        <v>37.97</v>
      </c>
      <c r="BR10">
        <v>43.12</v>
      </c>
      <c r="BS10">
        <v>53.94</v>
      </c>
      <c r="BT10">
        <v>62.69</v>
      </c>
      <c r="BU10">
        <v>52.1</v>
      </c>
      <c r="BV10">
        <v>40.22</v>
      </c>
      <c r="BW10">
        <v>39.94</v>
      </c>
      <c r="BX10">
        <v>41.21</v>
      </c>
      <c r="BY10">
        <v>41.39</v>
      </c>
      <c r="BZ10">
        <v>39.81</v>
      </c>
      <c r="CA10">
        <v>39.01</v>
      </c>
      <c r="CB10">
        <v>37.69</v>
      </c>
      <c r="CC10">
        <v>38.19</v>
      </c>
      <c r="CD10">
        <v>43.37</v>
      </c>
      <c r="CE10">
        <v>54.25</v>
      </c>
      <c r="CF10">
        <v>63.04</v>
      </c>
      <c r="CG10">
        <v>52.38</v>
      </c>
      <c r="CH10">
        <v>40.43</v>
      </c>
      <c r="CI10">
        <v>40.15</v>
      </c>
      <c r="CJ10">
        <v>41.42</v>
      </c>
      <c r="CK10">
        <v>41.58</v>
      </c>
      <c r="CL10">
        <v>39.99</v>
      </c>
      <c r="CM10">
        <v>39.19</v>
      </c>
      <c r="CN10">
        <v>37.86</v>
      </c>
      <c r="CO10">
        <v>38.36</v>
      </c>
      <c r="CP10">
        <v>43.56</v>
      </c>
      <c r="CQ10">
        <v>54.49</v>
      </c>
      <c r="CR10">
        <v>63.32</v>
      </c>
      <c r="CS10">
        <v>52.61</v>
      </c>
      <c r="CT10">
        <v>40.61</v>
      </c>
      <c r="CU10">
        <v>40.33</v>
      </c>
      <c r="CV10">
        <v>41.61</v>
      </c>
      <c r="CW10">
        <v>41.77</v>
      </c>
      <c r="CX10">
        <v>40.17</v>
      </c>
      <c r="CY10">
        <v>39.36</v>
      </c>
      <c r="CZ10">
        <v>38.03</v>
      </c>
      <c r="DA10">
        <v>38.54</v>
      </c>
      <c r="DB10">
        <v>43.76</v>
      </c>
      <c r="DC10">
        <v>54.74</v>
      </c>
      <c r="DD10">
        <v>63.61</v>
      </c>
      <c r="DE10">
        <v>52.85</v>
      </c>
      <c r="DF10">
        <v>40.79</v>
      </c>
      <c r="DG10">
        <v>40.51</v>
      </c>
      <c r="DH10">
        <v>41.8</v>
      </c>
      <c r="DI10">
        <v>41.97</v>
      </c>
      <c r="DJ10">
        <v>40.369999999999997</v>
      </c>
      <c r="DK10">
        <v>39.549999999999997</v>
      </c>
      <c r="DL10">
        <v>38.21</v>
      </c>
      <c r="DM10">
        <v>38.71</v>
      </c>
      <c r="DN10">
        <v>43.95</v>
      </c>
      <c r="DO10">
        <v>54.98</v>
      </c>
      <c r="DP10">
        <v>63.88</v>
      </c>
      <c r="DQ10">
        <v>53.07</v>
      </c>
      <c r="DR10">
        <v>40.96</v>
      </c>
      <c r="DS10">
        <v>40.67</v>
      </c>
      <c r="DT10">
        <v>41.96</v>
      </c>
      <c r="DU10">
        <v>42.12</v>
      </c>
      <c r="DV10">
        <v>40.5</v>
      </c>
      <c r="DW10">
        <v>39.68</v>
      </c>
      <c r="DX10">
        <v>38.340000000000003</v>
      </c>
      <c r="DY10">
        <v>38.840000000000003</v>
      </c>
      <c r="DZ10">
        <v>44.1</v>
      </c>
      <c r="EA10">
        <v>55.16</v>
      </c>
      <c r="EB10">
        <v>64.09</v>
      </c>
      <c r="EC10">
        <v>53.25</v>
      </c>
      <c r="ED10">
        <v>41.1</v>
      </c>
      <c r="EE10">
        <v>40.81</v>
      </c>
      <c r="EF10">
        <v>42.1</v>
      </c>
      <c r="EG10">
        <v>42.26</v>
      </c>
      <c r="EH10">
        <v>40.64</v>
      </c>
      <c r="EI10">
        <v>39.82</v>
      </c>
      <c r="EJ10">
        <v>38.47</v>
      </c>
      <c r="EK10">
        <v>38.97</v>
      </c>
      <c r="EL10">
        <v>44.25</v>
      </c>
      <c r="EM10">
        <v>55.34</v>
      </c>
      <c r="EN10">
        <v>64.31</v>
      </c>
      <c r="EO10">
        <v>53.42</v>
      </c>
      <c r="EP10">
        <v>41.23</v>
      </c>
      <c r="EQ10">
        <v>40.94</v>
      </c>
      <c r="ER10">
        <v>42.24</v>
      </c>
      <c r="ES10">
        <v>42.42</v>
      </c>
      <c r="ET10">
        <v>40.79</v>
      </c>
      <c r="EU10">
        <v>39.96</v>
      </c>
      <c r="EV10">
        <v>38.6</v>
      </c>
      <c r="EW10">
        <v>39.11</v>
      </c>
      <c r="EX10">
        <v>44.39</v>
      </c>
      <c r="EY10">
        <v>55.52</v>
      </c>
      <c r="EZ10">
        <v>64.510000000000005</v>
      </c>
      <c r="FA10">
        <v>53.59</v>
      </c>
      <c r="FB10">
        <v>41.36</v>
      </c>
      <c r="FC10">
        <v>41.06</v>
      </c>
      <c r="FD10">
        <v>42.36</v>
      </c>
      <c r="FE10">
        <v>42.51</v>
      </c>
      <c r="FF10">
        <v>40.880000000000003</v>
      </c>
      <c r="FG10">
        <v>40.049999999999997</v>
      </c>
      <c r="FH10">
        <v>38.69</v>
      </c>
      <c r="FI10">
        <v>39.19</v>
      </c>
      <c r="FJ10">
        <v>44.49</v>
      </c>
      <c r="FK10">
        <v>55.64</v>
      </c>
      <c r="FL10">
        <v>64.650000000000006</v>
      </c>
      <c r="FM10">
        <v>53.71</v>
      </c>
      <c r="FN10">
        <v>41.45</v>
      </c>
      <c r="FO10">
        <v>41.15</v>
      </c>
      <c r="FP10">
        <v>42.45</v>
      </c>
      <c r="FQ10">
        <v>42.6</v>
      </c>
      <c r="FR10">
        <v>40.97</v>
      </c>
      <c r="FS10">
        <v>40.14</v>
      </c>
      <c r="FT10">
        <v>38.770000000000003</v>
      </c>
      <c r="FU10">
        <v>39.28</v>
      </c>
      <c r="FV10">
        <v>44.59</v>
      </c>
      <c r="FW10">
        <v>55.77</v>
      </c>
      <c r="FX10">
        <v>64.790000000000006</v>
      </c>
      <c r="FY10">
        <v>53.82</v>
      </c>
      <c r="FZ10">
        <v>41.54</v>
      </c>
      <c r="GA10">
        <v>41.24</v>
      </c>
      <c r="GB10">
        <v>42.54</v>
      </c>
      <c r="GC10">
        <v>42.7</v>
      </c>
      <c r="GD10">
        <v>41.06</v>
      </c>
      <c r="GE10">
        <v>40.22</v>
      </c>
      <c r="GF10">
        <v>38.86</v>
      </c>
      <c r="GG10">
        <v>39.36</v>
      </c>
      <c r="GH10">
        <v>44.69</v>
      </c>
      <c r="GI10">
        <v>55.89</v>
      </c>
      <c r="GJ10">
        <v>64.94</v>
      </c>
      <c r="GK10">
        <v>53.94</v>
      </c>
      <c r="GL10">
        <v>41.63</v>
      </c>
      <c r="GM10">
        <v>41.33</v>
      </c>
      <c r="GN10">
        <v>42.64</v>
      </c>
      <c r="GO10">
        <v>42.79</v>
      </c>
      <c r="GP10">
        <v>41.15</v>
      </c>
      <c r="GQ10">
        <v>40.31</v>
      </c>
      <c r="GR10">
        <v>38.94</v>
      </c>
      <c r="GS10">
        <v>39.450000000000003</v>
      </c>
      <c r="GT10">
        <v>44.79</v>
      </c>
      <c r="GU10">
        <v>56.01</v>
      </c>
      <c r="GV10">
        <v>65.08</v>
      </c>
      <c r="GW10">
        <v>54.06</v>
      </c>
      <c r="GX10">
        <v>41.72</v>
      </c>
    </row>
    <row r="11" spans="1:206" x14ac:dyDescent="0.2">
      <c r="A11" s="242" t="s">
        <v>130</v>
      </c>
      <c r="B11" s="243" t="s">
        <v>175</v>
      </c>
      <c r="C11">
        <v>20.174999237060501</v>
      </c>
      <c r="D11">
        <v>22.274000000000001</v>
      </c>
      <c r="E11">
        <v>23.766000000000002</v>
      </c>
      <c r="F11">
        <v>23.539000000000001</v>
      </c>
      <c r="G11">
        <v>23.274000000000001</v>
      </c>
      <c r="H11">
        <v>23.917000000000002</v>
      </c>
      <c r="I11">
        <v>24.786000000000001</v>
      </c>
      <c r="J11">
        <v>24.729000000000003</v>
      </c>
      <c r="K11">
        <v>30.56</v>
      </c>
      <c r="L11">
        <v>31.234000000000002</v>
      </c>
      <c r="M11">
        <v>27.475000000000001</v>
      </c>
      <c r="N11">
        <v>26.032</v>
      </c>
      <c r="O11">
        <v>24.146000000000001</v>
      </c>
      <c r="P11">
        <v>27.589000000000002</v>
      </c>
      <c r="Q11">
        <v>26.093</v>
      </c>
      <c r="R11">
        <v>25.875</v>
      </c>
      <c r="S11">
        <v>25.315000000000001</v>
      </c>
      <c r="T11">
        <v>25.05</v>
      </c>
      <c r="U11">
        <v>25.496000000000002</v>
      </c>
      <c r="V11">
        <v>26.229000000000003</v>
      </c>
      <c r="W11">
        <v>29.681000000000001</v>
      </c>
      <c r="X11">
        <v>30.27</v>
      </c>
      <c r="Y11">
        <v>30.708000000000002</v>
      </c>
      <c r="Z11">
        <v>24.847000000000001</v>
      </c>
      <c r="AA11">
        <v>24.074999999999999</v>
      </c>
      <c r="AB11">
        <v>27.684999999999999</v>
      </c>
      <c r="AC11">
        <v>26.272000000000002</v>
      </c>
      <c r="AD11">
        <v>25.928000000000001</v>
      </c>
      <c r="AE11">
        <v>25.647000000000002</v>
      </c>
      <c r="AF11">
        <v>25.249000000000002</v>
      </c>
      <c r="AG11">
        <v>25.598000000000003</v>
      </c>
      <c r="AH11">
        <v>26.712</v>
      </c>
      <c r="AI11">
        <v>29.934000000000001</v>
      </c>
      <c r="AJ11">
        <v>30.53</v>
      </c>
      <c r="AK11">
        <v>30.983000000000001</v>
      </c>
      <c r="AL11">
        <v>24.846</v>
      </c>
      <c r="AM11">
        <v>24.553000000000001</v>
      </c>
      <c r="AN11">
        <v>27.966000000000001</v>
      </c>
      <c r="AO11">
        <v>26.356000000000002</v>
      </c>
      <c r="AP11">
        <v>26.34</v>
      </c>
      <c r="AQ11">
        <v>25.925000000000001</v>
      </c>
      <c r="AR11">
        <v>25.531000000000002</v>
      </c>
      <c r="AS11">
        <v>25.885000000000002</v>
      </c>
      <c r="AT11">
        <v>27.011000000000003</v>
      </c>
      <c r="AU11">
        <v>29.827000000000002</v>
      </c>
      <c r="AV11">
        <v>31.671000000000003</v>
      </c>
      <c r="AW11">
        <v>31.363000000000003</v>
      </c>
      <c r="AX11">
        <v>25.157</v>
      </c>
      <c r="AY11">
        <v>24.864999999999998</v>
      </c>
      <c r="AZ11">
        <v>28.315000000000001</v>
      </c>
      <c r="BA11">
        <v>26.746000000000002</v>
      </c>
      <c r="BB11">
        <v>26.706</v>
      </c>
      <c r="BC11">
        <v>26.277000000000001</v>
      </c>
      <c r="BD11">
        <v>25.764000000000003</v>
      </c>
      <c r="BE11">
        <v>26.361000000000001</v>
      </c>
      <c r="BF11">
        <v>27.382000000000001</v>
      </c>
      <c r="BG11">
        <v>30.274000000000001</v>
      </c>
      <c r="BH11">
        <v>32.116</v>
      </c>
      <c r="BI11">
        <v>31.82</v>
      </c>
      <c r="BJ11">
        <v>25.513000000000002</v>
      </c>
      <c r="BK11">
        <v>25.211000000000002</v>
      </c>
      <c r="BL11">
        <v>28.612000000000002</v>
      </c>
      <c r="BM11">
        <v>27.383000000000003</v>
      </c>
      <c r="BN11">
        <v>27.135000000000002</v>
      </c>
      <c r="BO11">
        <v>26.676000000000002</v>
      </c>
      <c r="BP11">
        <v>26.166</v>
      </c>
      <c r="BQ11">
        <v>26.734999999999999</v>
      </c>
      <c r="BR11">
        <v>27.767000000000003</v>
      </c>
      <c r="BS11">
        <v>30.697000000000003</v>
      </c>
      <c r="BT11">
        <v>32.527999999999999</v>
      </c>
      <c r="BU11">
        <v>31.872</v>
      </c>
      <c r="BV11">
        <v>26.032</v>
      </c>
      <c r="BW11">
        <v>25.495000000000001</v>
      </c>
      <c r="BX11">
        <v>28.927000000000003</v>
      </c>
      <c r="BY11">
        <v>27.574000000000002</v>
      </c>
      <c r="BZ11">
        <v>27.347000000000001</v>
      </c>
      <c r="CA11">
        <v>26.748000000000001</v>
      </c>
      <c r="CB11">
        <v>26.447000000000003</v>
      </c>
      <c r="CC11">
        <v>26.933</v>
      </c>
      <c r="CD11">
        <v>27.718</v>
      </c>
      <c r="CE11">
        <v>31.38</v>
      </c>
      <c r="CF11">
        <v>32.030999999999999</v>
      </c>
      <c r="CG11">
        <v>32.451999999999998</v>
      </c>
      <c r="CH11">
        <v>26.218</v>
      </c>
      <c r="CI11">
        <v>25.461000000000002</v>
      </c>
      <c r="CJ11">
        <v>29.233000000000001</v>
      </c>
      <c r="CK11">
        <v>27.779</v>
      </c>
      <c r="CL11">
        <v>27.534000000000002</v>
      </c>
      <c r="CM11">
        <v>26.942</v>
      </c>
      <c r="CN11">
        <v>26.641000000000002</v>
      </c>
      <c r="CO11">
        <v>27.05</v>
      </c>
      <c r="CP11">
        <v>28.173000000000002</v>
      </c>
      <c r="CQ11">
        <v>31.626000000000001</v>
      </c>
      <c r="CR11">
        <v>32.28</v>
      </c>
      <c r="CS11">
        <v>32.701000000000001</v>
      </c>
      <c r="CT11">
        <v>26.422000000000001</v>
      </c>
      <c r="CU11">
        <v>25.673000000000002</v>
      </c>
      <c r="CV11">
        <v>29.452000000000002</v>
      </c>
      <c r="CW11">
        <v>27.835000000000001</v>
      </c>
      <c r="CX11">
        <v>27.739000000000001</v>
      </c>
      <c r="CY11">
        <v>27.268000000000001</v>
      </c>
      <c r="CZ11">
        <v>26.835000000000001</v>
      </c>
      <c r="DA11">
        <v>27.261000000000003</v>
      </c>
      <c r="DB11">
        <v>28.374000000000002</v>
      </c>
      <c r="DC11">
        <v>31.856000000000002</v>
      </c>
      <c r="DD11">
        <v>32.527999999999999</v>
      </c>
      <c r="DE11">
        <v>32.948</v>
      </c>
      <c r="DF11">
        <v>26.41</v>
      </c>
      <c r="DG11">
        <v>26.086000000000002</v>
      </c>
      <c r="DH11">
        <v>29.67</v>
      </c>
      <c r="DI11">
        <v>28.041</v>
      </c>
      <c r="DJ11">
        <v>27.941000000000003</v>
      </c>
      <c r="DK11">
        <v>27.47</v>
      </c>
      <c r="DL11">
        <v>27.027000000000001</v>
      </c>
      <c r="DM11">
        <v>27.475000000000001</v>
      </c>
      <c r="DN11">
        <v>28.589000000000002</v>
      </c>
      <c r="DO11">
        <v>31.657</v>
      </c>
      <c r="DP11">
        <v>33.518000000000001</v>
      </c>
      <c r="DQ11">
        <v>33.213000000000001</v>
      </c>
      <c r="DR11">
        <v>26.607000000000003</v>
      </c>
      <c r="DS11">
        <v>26.286000000000001</v>
      </c>
      <c r="DT11">
        <v>29.896000000000001</v>
      </c>
      <c r="DU11">
        <v>28.261000000000003</v>
      </c>
      <c r="DV11">
        <v>28.174000000000003</v>
      </c>
      <c r="DW11">
        <v>27.672000000000001</v>
      </c>
      <c r="DX11">
        <v>27.162000000000003</v>
      </c>
      <c r="DY11">
        <v>27.754999999999999</v>
      </c>
      <c r="DZ11">
        <v>28.813000000000002</v>
      </c>
      <c r="EA11">
        <v>31.924000000000003</v>
      </c>
      <c r="EB11">
        <v>33.779000000000003</v>
      </c>
      <c r="EC11">
        <v>33.151000000000003</v>
      </c>
      <c r="ED11">
        <v>27.007000000000001</v>
      </c>
      <c r="EE11">
        <v>26.491</v>
      </c>
      <c r="EF11">
        <v>30.056000000000001</v>
      </c>
      <c r="EG11">
        <v>28.646000000000001</v>
      </c>
      <c r="EH11">
        <v>28.371000000000002</v>
      </c>
      <c r="EI11">
        <v>27.782</v>
      </c>
      <c r="EJ11">
        <v>27.443000000000001</v>
      </c>
      <c r="EK11">
        <v>27.974</v>
      </c>
      <c r="EL11">
        <v>28.804000000000002</v>
      </c>
      <c r="EM11">
        <v>32.624000000000002</v>
      </c>
      <c r="EN11">
        <v>34.051000000000002</v>
      </c>
      <c r="EO11">
        <v>33.422000000000004</v>
      </c>
      <c r="EP11">
        <v>27.221</v>
      </c>
      <c r="EQ11">
        <v>26.698</v>
      </c>
      <c r="ER11">
        <v>30.293000000000003</v>
      </c>
      <c r="ES11">
        <v>28.859000000000002</v>
      </c>
      <c r="ET11">
        <v>28.584</v>
      </c>
      <c r="EU11">
        <v>27.986000000000001</v>
      </c>
      <c r="EV11">
        <v>27.645</v>
      </c>
      <c r="EW11">
        <v>28.179000000000002</v>
      </c>
      <c r="EX11">
        <v>29.036000000000001</v>
      </c>
      <c r="EY11">
        <v>32.884999999999998</v>
      </c>
      <c r="EZ11">
        <v>33.593000000000004</v>
      </c>
      <c r="FA11">
        <v>34.002000000000002</v>
      </c>
      <c r="FB11">
        <v>27.422000000000001</v>
      </c>
      <c r="FC11">
        <v>26.714000000000002</v>
      </c>
      <c r="FD11">
        <v>30.593</v>
      </c>
      <c r="FE11">
        <v>28.952000000000002</v>
      </c>
      <c r="FF11">
        <v>28.706000000000003</v>
      </c>
      <c r="FG11">
        <v>28.216000000000001</v>
      </c>
      <c r="FH11">
        <v>27.794</v>
      </c>
      <c r="FI11">
        <v>28.363000000000003</v>
      </c>
      <c r="FJ11">
        <v>29.469000000000001</v>
      </c>
      <c r="FK11">
        <v>33.159999999999997</v>
      </c>
      <c r="FL11">
        <v>33.876000000000005</v>
      </c>
      <c r="FM11">
        <v>34.279000000000003</v>
      </c>
      <c r="FN11">
        <v>27.454000000000001</v>
      </c>
      <c r="FO11">
        <v>26.752000000000002</v>
      </c>
      <c r="FP11">
        <v>30.836000000000002</v>
      </c>
      <c r="FQ11">
        <v>29.076000000000001</v>
      </c>
      <c r="FR11">
        <v>28.956000000000003</v>
      </c>
      <c r="FS11">
        <v>28.445</v>
      </c>
      <c r="FT11">
        <v>28.08</v>
      </c>
      <c r="FU11">
        <v>28.586000000000002</v>
      </c>
      <c r="FV11">
        <v>29.703000000000003</v>
      </c>
      <c r="FW11">
        <v>33.009</v>
      </c>
      <c r="FX11">
        <v>34.864000000000004</v>
      </c>
      <c r="FY11">
        <v>34.558</v>
      </c>
      <c r="FZ11">
        <v>27.514000000000003</v>
      </c>
      <c r="GA11">
        <v>27.164000000000001</v>
      </c>
      <c r="GB11">
        <v>31.078000000000003</v>
      </c>
      <c r="GC11">
        <v>29.318000000000001</v>
      </c>
      <c r="GD11">
        <v>29.173000000000002</v>
      </c>
      <c r="GE11">
        <v>28.737000000000002</v>
      </c>
      <c r="GF11">
        <v>28.2</v>
      </c>
      <c r="GG11">
        <v>28.859000000000002</v>
      </c>
      <c r="GH11">
        <v>29.936</v>
      </c>
      <c r="GI11">
        <v>33.292999999999999</v>
      </c>
      <c r="GJ11">
        <v>35.137</v>
      </c>
      <c r="GK11">
        <v>34.835000000000001</v>
      </c>
      <c r="GL11">
        <v>27.737000000000002</v>
      </c>
      <c r="GM11">
        <v>27.403000000000002</v>
      </c>
      <c r="GN11">
        <v>31.286000000000001</v>
      </c>
      <c r="GO11">
        <v>29.675000000000001</v>
      </c>
      <c r="GP11">
        <v>29.407</v>
      </c>
      <c r="GQ11">
        <v>28.893000000000001</v>
      </c>
      <c r="GR11">
        <v>28.465</v>
      </c>
      <c r="GS11">
        <v>29.088000000000001</v>
      </c>
      <c r="GT11">
        <v>30.157</v>
      </c>
      <c r="GU11">
        <v>33.576999999999998</v>
      </c>
      <c r="GV11">
        <v>35.423999999999999</v>
      </c>
      <c r="GW11">
        <v>34.853999999999999</v>
      </c>
      <c r="GX11">
        <v>28.116</v>
      </c>
    </row>
    <row r="12" spans="1:206" x14ac:dyDescent="0.2">
      <c r="A12" s="242" t="s">
        <v>128</v>
      </c>
      <c r="B12" s="243" t="s">
        <v>145</v>
      </c>
      <c r="C12">
        <v>22.5</v>
      </c>
      <c r="D12">
        <v>28.8</v>
      </c>
      <c r="E12">
        <v>31.6</v>
      </c>
      <c r="F12">
        <v>31.15</v>
      </c>
      <c r="G12">
        <v>30.9</v>
      </c>
      <c r="H12">
        <v>29.25</v>
      </c>
      <c r="I12">
        <v>33.5</v>
      </c>
      <c r="J12">
        <v>40</v>
      </c>
      <c r="K12">
        <v>47.25</v>
      </c>
      <c r="L12">
        <v>55.75</v>
      </c>
      <c r="M12">
        <v>47.25</v>
      </c>
      <c r="N12">
        <v>37.75</v>
      </c>
      <c r="O12">
        <v>36.75</v>
      </c>
      <c r="P12">
        <v>38.75</v>
      </c>
      <c r="Q12">
        <v>39.75</v>
      </c>
      <c r="R12">
        <v>38.25</v>
      </c>
      <c r="S12">
        <v>37.5</v>
      </c>
      <c r="T12">
        <v>38.5</v>
      </c>
      <c r="U12">
        <v>39.25</v>
      </c>
      <c r="V12">
        <v>45.25</v>
      </c>
      <c r="W12">
        <v>57.75</v>
      </c>
      <c r="X12">
        <v>63.5</v>
      </c>
      <c r="Y12">
        <v>50.5</v>
      </c>
      <c r="Z12">
        <v>39</v>
      </c>
      <c r="AA12">
        <v>38.75</v>
      </c>
      <c r="AB12">
        <v>40</v>
      </c>
      <c r="AC12">
        <v>40.200000000000003</v>
      </c>
      <c r="AD12">
        <v>38.67</v>
      </c>
      <c r="AE12">
        <v>37.909999999999997</v>
      </c>
      <c r="AF12">
        <v>38.909999999999997</v>
      </c>
      <c r="AG12">
        <v>39.659999999999997</v>
      </c>
      <c r="AH12">
        <v>45.71</v>
      </c>
      <c r="AI12">
        <v>58.33</v>
      </c>
      <c r="AJ12">
        <v>64.12</v>
      </c>
      <c r="AK12">
        <v>50.99</v>
      </c>
      <c r="AL12">
        <v>39.369999999999997</v>
      </c>
      <c r="AM12">
        <v>39.11</v>
      </c>
      <c r="AN12">
        <v>40.36</v>
      </c>
      <c r="AO12">
        <v>40.53</v>
      </c>
      <c r="AP12">
        <v>38.99</v>
      </c>
      <c r="AQ12">
        <v>38.22</v>
      </c>
      <c r="AR12">
        <v>39.22</v>
      </c>
      <c r="AS12">
        <v>39.979999999999997</v>
      </c>
      <c r="AT12">
        <v>46.07</v>
      </c>
      <c r="AU12">
        <v>58.78</v>
      </c>
      <c r="AV12">
        <v>64.62</v>
      </c>
      <c r="AW12">
        <v>51.37</v>
      </c>
      <c r="AX12">
        <v>39.659999999999997</v>
      </c>
      <c r="AY12">
        <v>39.4</v>
      </c>
      <c r="AZ12">
        <v>40.659999999999997</v>
      </c>
      <c r="BA12">
        <v>40.799999999999997</v>
      </c>
      <c r="BB12">
        <v>39.25</v>
      </c>
      <c r="BC12">
        <v>38.47</v>
      </c>
      <c r="BD12">
        <v>39.49</v>
      </c>
      <c r="BE12">
        <v>40.24</v>
      </c>
      <c r="BF12">
        <v>46.38</v>
      </c>
      <c r="BG12">
        <v>59.18</v>
      </c>
      <c r="BH12">
        <v>65.05</v>
      </c>
      <c r="BI12">
        <v>51.72</v>
      </c>
      <c r="BJ12">
        <v>39.93</v>
      </c>
      <c r="BK12">
        <v>39.659999999999997</v>
      </c>
      <c r="BL12">
        <v>40.93</v>
      </c>
      <c r="BM12">
        <v>41.1</v>
      </c>
      <c r="BN12">
        <v>39.53</v>
      </c>
      <c r="BO12">
        <v>38.74</v>
      </c>
      <c r="BP12">
        <v>39.76</v>
      </c>
      <c r="BQ12">
        <v>40.51</v>
      </c>
      <c r="BR12">
        <v>46.69</v>
      </c>
      <c r="BS12">
        <v>59.56</v>
      </c>
      <c r="BT12">
        <v>65.47</v>
      </c>
      <c r="BU12">
        <v>52.05</v>
      </c>
      <c r="BV12">
        <v>40.18</v>
      </c>
      <c r="BW12">
        <v>39.9</v>
      </c>
      <c r="BX12">
        <v>41.18</v>
      </c>
      <c r="BY12">
        <v>41.34</v>
      </c>
      <c r="BZ12">
        <v>39.76</v>
      </c>
      <c r="CA12">
        <v>38.96</v>
      </c>
      <c r="CB12">
        <v>39.979999999999997</v>
      </c>
      <c r="CC12">
        <v>40.74</v>
      </c>
      <c r="CD12">
        <v>46.95</v>
      </c>
      <c r="CE12">
        <v>59.89</v>
      </c>
      <c r="CF12">
        <v>65.819999999999993</v>
      </c>
      <c r="CG12">
        <v>52.32</v>
      </c>
      <c r="CH12">
        <v>40.380000000000003</v>
      </c>
      <c r="CI12">
        <v>40.11</v>
      </c>
      <c r="CJ12">
        <v>41.38</v>
      </c>
      <c r="CK12">
        <v>41.52</v>
      </c>
      <c r="CL12">
        <v>39.94</v>
      </c>
      <c r="CM12">
        <v>39.130000000000003</v>
      </c>
      <c r="CN12">
        <v>40.159999999999997</v>
      </c>
      <c r="CO12">
        <v>40.92</v>
      </c>
      <c r="CP12">
        <v>47.15</v>
      </c>
      <c r="CQ12">
        <v>60.15</v>
      </c>
      <c r="CR12">
        <v>66.11</v>
      </c>
      <c r="CS12">
        <v>52.55</v>
      </c>
      <c r="CT12">
        <v>40.56</v>
      </c>
      <c r="CU12">
        <v>40.28</v>
      </c>
      <c r="CV12">
        <v>41.56</v>
      </c>
      <c r="CW12">
        <v>41.7</v>
      </c>
      <c r="CX12">
        <v>40.11</v>
      </c>
      <c r="CY12">
        <v>39.31</v>
      </c>
      <c r="CZ12">
        <v>40.33</v>
      </c>
      <c r="DA12">
        <v>41.1</v>
      </c>
      <c r="DB12">
        <v>47.36</v>
      </c>
      <c r="DC12">
        <v>60.41</v>
      </c>
      <c r="DD12">
        <v>66.39</v>
      </c>
      <c r="DE12">
        <v>52.78</v>
      </c>
      <c r="DF12">
        <v>40.74</v>
      </c>
      <c r="DG12">
        <v>40.46</v>
      </c>
      <c r="DH12">
        <v>41.74</v>
      </c>
      <c r="DI12">
        <v>41.9</v>
      </c>
      <c r="DJ12">
        <v>40.299999999999997</v>
      </c>
      <c r="DK12">
        <v>39.49</v>
      </c>
      <c r="DL12">
        <v>40.520000000000003</v>
      </c>
      <c r="DM12">
        <v>41.28</v>
      </c>
      <c r="DN12">
        <v>47.56</v>
      </c>
      <c r="DO12">
        <v>60.67</v>
      </c>
      <c r="DP12">
        <v>66.67</v>
      </c>
      <c r="DQ12">
        <v>52.99</v>
      </c>
      <c r="DR12">
        <v>40.9</v>
      </c>
      <c r="DS12">
        <v>40.61</v>
      </c>
      <c r="DT12">
        <v>41.9</v>
      </c>
      <c r="DU12">
        <v>42.04</v>
      </c>
      <c r="DV12">
        <v>40.43</v>
      </c>
      <c r="DW12">
        <v>39.61</v>
      </c>
      <c r="DX12">
        <v>40.65</v>
      </c>
      <c r="DY12">
        <v>41.42</v>
      </c>
      <c r="DZ12">
        <v>47.72</v>
      </c>
      <c r="EA12">
        <v>60.86</v>
      </c>
      <c r="EB12">
        <v>66.89</v>
      </c>
      <c r="EC12">
        <v>53.16</v>
      </c>
      <c r="ED12">
        <v>41.03</v>
      </c>
      <c r="EE12">
        <v>40.75</v>
      </c>
      <c r="EF12">
        <v>42.04</v>
      </c>
      <c r="EG12">
        <v>42.18</v>
      </c>
      <c r="EH12">
        <v>40.56</v>
      </c>
      <c r="EI12">
        <v>39.74</v>
      </c>
      <c r="EJ12">
        <v>40.78</v>
      </c>
      <c r="EK12">
        <v>41.55</v>
      </c>
      <c r="EL12">
        <v>47.87</v>
      </c>
      <c r="EM12">
        <v>61.06</v>
      </c>
      <c r="EN12">
        <v>67.099999999999994</v>
      </c>
      <c r="EO12">
        <v>53.33</v>
      </c>
      <c r="EP12">
        <v>41.16</v>
      </c>
      <c r="EQ12">
        <v>40.880000000000003</v>
      </c>
      <c r="ER12">
        <v>42.17</v>
      </c>
      <c r="ES12">
        <v>42.33</v>
      </c>
      <c r="ET12">
        <v>40.71</v>
      </c>
      <c r="EU12">
        <v>39.880000000000003</v>
      </c>
      <c r="EV12">
        <v>40.92</v>
      </c>
      <c r="EW12">
        <v>41.69</v>
      </c>
      <c r="EX12">
        <v>48.03</v>
      </c>
      <c r="EY12">
        <v>61.25</v>
      </c>
      <c r="EZ12">
        <v>67.31</v>
      </c>
      <c r="FA12">
        <v>53.49</v>
      </c>
      <c r="FB12">
        <v>41.28</v>
      </c>
      <c r="FC12">
        <v>40.99</v>
      </c>
      <c r="FD12">
        <v>42.28</v>
      </c>
      <c r="FE12">
        <v>42.42</v>
      </c>
      <c r="FF12">
        <v>40.79</v>
      </c>
      <c r="FG12">
        <v>39.97</v>
      </c>
      <c r="FH12">
        <v>41.01</v>
      </c>
      <c r="FI12">
        <v>41.78</v>
      </c>
      <c r="FJ12">
        <v>48.13</v>
      </c>
      <c r="FK12">
        <v>61.38</v>
      </c>
      <c r="FL12">
        <v>67.45</v>
      </c>
      <c r="FM12">
        <v>53.61</v>
      </c>
      <c r="FN12">
        <v>41.37</v>
      </c>
      <c r="FO12">
        <v>41.08</v>
      </c>
      <c r="FP12">
        <v>42.37</v>
      </c>
      <c r="FQ12">
        <v>42.51</v>
      </c>
      <c r="FR12">
        <v>40.880000000000003</v>
      </c>
      <c r="FS12">
        <v>40.049999999999997</v>
      </c>
      <c r="FT12">
        <v>41.09</v>
      </c>
      <c r="FU12">
        <v>41.87</v>
      </c>
      <c r="FV12">
        <v>48.23</v>
      </c>
      <c r="FW12">
        <v>61.51</v>
      </c>
      <c r="FX12">
        <v>67.59</v>
      </c>
      <c r="FY12">
        <v>53.72</v>
      </c>
      <c r="FZ12">
        <v>41.46</v>
      </c>
      <c r="GA12">
        <v>41.17</v>
      </c>
      <c r="GB12">
        <v>42.46</v>
      </c>
      <c r="GC12">
        <v>42.6</v>
      </c>
      <c r="GD12">
        <v>40.97</v>
      </c>
      <c r="GE12">
        <v>40.14</v>
      </c>
      <c r="GF12">
        <v>41.18</v>
      </c>
      <c r="GG12">
        <v>41.95</v>
      </c>
      <c r="GH12">
        <v>48.34</v>
      </c>
      <c r="GI12">
        <v>61.65</v>
      </c>
      <c r="GJ12">
        <v>67.739999999999995</v>
      </c>
      <c r="GK12">
        <v>53.83</v>
      </c>
      <c r="GL12">
        <v>41.55</v>
      </c>
      <c r="GM12">
        <v>41.25</v>
      </c>
      <c r="GN12">
        <v>42.56</v>
      </c>
      <c r="GO12">
        <v>42.69</v>
      </c>
      <c r="GP12">
        <v>41.06</v>
      </c>
      <c r="GQ12">
        <v>40.22</v>
      </c>
      <c r="GR12">
        <v>41.27</v>
      </c>
      <c r="GS12">
        <v>42.04</v>
      </c>
      <c r="GT12">
        <v>48.44</v>
      </c>
      <c r="GU12">
        <v>61.78</v>
      </c>
      <c r="GV12">
        <v>67.88</v>
      </c>
      <c r="GW12">
        <v>53.95</v>
      </c>
      <c r="GX12">
        <v>41.64</v>
      </c>
    </row>
    <row r="13" spans="1:206" x14ac:dyDescent="0.2">
      <c r="A13" s="242" t="s">
        <v>128</v>
      </c>
      <c r="B13" s="243" t="s">
        <v>175</v>
      </c>
      <c r="C13">
        <v>16.75</v>
      </c>
      <c r="D13">
        <v>21.33</v>
      </c>
      <c r="E13">
        <v>23.766000000000002</v>
      </c>
      <c r="F13">
        <v>23.539000000000001</v>
      </c>
      <c r="G13">
        <v>23.274000000000001</v>
      </c>
      <c r="H13">
        <v>23.917000000000002</v>
      </c>
      <c r="I13">
        <v>23.637</v>
      </c>
      <c r="J13">
        <v>23.667000000000002</v>
      </c>
      <c r="K13">
        <v>31.883000000000003</v>
      </c>
      <c r="L13">
        <v>32.298000000000002</v>
      </c>
      <c r="M13">
        <v>27.475000000000001</v>
      </c>
      <c r="N13">
        <v>26.032</v>
      </c>
      <c r="O13">
        <v>24.146000000000001</v>
      </c>
      <c r="P13">
        <v>27.589000000000002</v>
      </c>
      <c r="Q13">
        <v>26.093</v>
      </c>
      <c r="R13">
        <v>25.875</v>
      </c>
      <c r="S13">
        <v>25.315000000000001</v>
      </c>
      <c r="T13">
        <v>25.233000000000001</v>
      </c>
      <c r="U13">
        <v>24.891000000000002</v>
      </c>
      <c r="V13">
        <v>25.354000000000003</v>
      </c>
      <c r="W13">
        <v>28.351000000000003</v>
      </c>
      <c r="X13">
        <v>32.25</v>
      </c>
      <c r="Y13">
        <v>30.708000000000002</v>
      </c>
      <c r="Z13">
        <v>24.847000000000001</v>
      </c>
      <c r="AA13">
        <v>24.074999999999999</v>
      </c>
      <c r="AB13">
        <v>27.684999999999999</v>
      </c>
      <c r="AC13">
        <v>26.169</v>
      </c>
      <c r="AD13">
        <v>25.824999999999999</v>
      </c>
      <c r="AE13">
        <v>25.548000000000002</v>
      </c>
      <c r="AF13">
        <v>25.329000000000001</v>
      </c>
      <c r="AG13">
        <v>24.745000000000001</v>
      </c>
      <c r="AH13">
        <v>25.881</v>
      </c>
      <c r="AI13">
        <v>28.434999999999999</v>
      </c>
      <c r="AJ13">
        <v>32.350999999999999</v>
      </c>
      <c r="AK13">
        <v>30.813000000000002</v>
      </c>
      <c r="AL13">
        <v>24.717000000000002</v>
      </c>
      <c r="AM13">
        <v>24.409000000000002</v>
      </c>
      <c r="AN13">
        <v>27.797000000000001</v>
      </c>
      <c r="AO13">
        <v>26.087</v>
      </c>
      <c r="AP13">
        <v>26.076000000000001</v>
      </c>
      <c r="AQ13">
        <v>25.664999999999999</v>
      </c>
      <c r="AR13">
        <v>25.444000000000003</v>
      </c>
      <c r="AS13">
        <v>24.846</v>
      </c>
      <c r="AT13">
        <v>25.987000000000002</v>
      </c>
      <c r="AU13">
        <v>27.794</v>
      </c>
      <c r="AV13">
        <v>33.261000000000003</v>
      </c>
      <c r="AW13">
        <v>30.944000000000003</v>
      </c>
      <c r="AX13">
        <v>24.818000000000001</v>
      </c>
      <c r="AY13">
        <v>24.51</v>
      </c>
      <c r="AZ13">
        <v>27.923000000000002</v>
      </c>
      <c r="BA13">
        <v>26.203000000000003</v>
      </c>
      <c r="BB13">
        <v>26.201000000000001</v>
      </c>
      <c r="BC13">
        <v>25.78</v>
      </c>
      <c r="BD13">
        <v>25.341000000000001</v>
      </c>
      <c r="BE13">
        <v>25.194000000000003</v>
      </c>
      <c r="BF13">
        <v>26.114999999999998</v>
      </c>
      <c r="BG13">
        <v>27.913</v>
      </c>
      <c r="BH13">
        <v>33.417000000000002</v>
      </c>
      <c r="BI13">
        <v>31.097000000000001</v>
      </c>
      <c r="BJ13">
        <v>24.938000000000002</v>
      </c>
      <c r="BK13">
        <v>24.632000000000001</v>
      </c>
      <c r="BL13">
        <v>27.927</v>
      </c>
      <c r="BM13">
        <v>26.494</v>
      </c>
      <c r="BN13">
        <v>26.308</v>
      </c>
      <c r="BO13">
        <v>25.891000000000002</v>
      </c>
      <c r="BP13">
        <v>25.46</v>
      </c>
      <c r="BQ13">
        <v>25.314</v>
      </c>
      <c r="BR13">
        <v>26.23</v>
      </c>
      <c r="BS13">
        <v>28.039000000000001</v>
      </c>
      <c r="BT13">
        <v>33.587000000000003</v>
      </c>
      <c r="BU13">
        <v>30.864999999999998</v>
      </c>
      <c r="BV13">
        <v>25.323</v>
      </c>
      <c r="BW13">
        <v>24.772000000000002</v>
      </c>
      <c r="BX13">
        <v>28.09</v>
      </c>
      <c r="BY13">
        <v>26.7</v>
      </c>
      <c r="BZ13">
        <v>26.528000000000002</v>
      </c>
      <c r="CA13">
        <v>25.927</v>
      </c>
      <c r="CB13">
        <v>25.862000000000002</v>
      </c>
      <c r="CC13">
        <v>25.496000000000002</v>
      </c>
      <c r="CD13">
        <v>25.969000000000001</v>
      </c>
      <c r="CE13">
        <v>29.037000000000003</v>
      </c>
      <c r="CF13">
        <v>33.051000000000002</v>
      </c>
      <c r="CG13">
        <v>31.493000000000002</v>
      </c>
      <c r="CH13">
        <v>25.511000000000003</v>
      </c>
      <c r="CI13">
        <v>24.703000000000003</v>
      </c>
      <c r="CJ13">
        <v>28.436</v>
      </c>
      <c r="CK13">
        <v>26.908000000000001</v>
      </c>
      <c r="CL13">
        <v>26.696000000000002</v>
      </c>
      <c r="CM13">
        <v>26.124000000000002</v>
      </c>
      <c r="CN13">
        <v>26.054000000000002</v>
      </c>
      <c r="CO13">
        <v>25.461000000000002</v>
      </c>
      <c r="CP13">
        <v>26.632000000000001</v>
      </c>
      <c r="CQ13">
        <v>29.278000000000002</v>
      </c>
      <c r="CR13">
        <v>33.311</v>
      </c>
      <c r="CS13">
        <v>31.742000000000001</v>
      </c>
      <c r="CT13">
        <v>25.715</v>
      </c>
      <c r="CU13">
        <v>24.904</v>
      </c>
      <c r="CV13">
        <v>28.657</v>
      </c>
      <c r="CW13">
        <v>26.913</v>
      </c>
      <c r="CX13">
        <v>26.904</v>
      </c>
      <c r="CY13">
        <v>26.473000000000003</v>
      </c>
      <c r="CZ13">
        <v>26.261000000000003</v>
      </c>
      <c r="DA13">
        <v>25.658000000000001</v>
      </c>
      <c r="DB13">
        <v>26.843</v>
      </c>
      <c r="DC13">
        <v>29.506</v>
      </c>
      <c r="DD13">
        <v>33.588000000000001</v>
      </c>
      <c r="DE13">
        <v>31.992000000000001</v>
      </c>
      <c r="DF13">
        <v>25.668000000000003</v>
      </c>
      <c r="DG13">
        <v>25.352</v>
      </c>
      <c r="DH13">
        <v>28.878</v>
      </c>
      <c r="DI13">
        <v>27.118000000000002</v>
      </c>
      <c r="DJ13">
        <v>27.107000000000003</v>
      </c>
      <c r="DK13">
        <v>26.677</v>
      </c>
      <c r="DL13">
        <v>26.451000000000001</v>
      </c>
      <c r="DM13">
        <v>25.869</v>
      </c>
      <c r="DN13">
        <v>27.044</v>
      </c>
      <c r="DO13">
        <v>28.979000000000003</v>
      </c>
      <c r="DP13">
        <v>34.637999999999998</v>
      </c>
      <c r="DQ13">
        <v>32.246000000000002</v>
      </c>
      <c r="DR13">
        <v>25.867000000000001</v>
      </c>
      <c r="DS13">
        <v>25.554000000000002</v>
      </c>
      <c r="DT13">
        <v>29.104000000000003</v>
      </c>
      <c r="DU13">
        <v>27.341000000000001</v>
      </c>
      <c r="DV13">
        <v>27.347000000000001</v>
      </c>
      <c r="DW13">
        <v>26.88</v>
      </c>
      <c r="DX13">
        <v>26.464000000000002</v>
      </c>
      <c r="DY13">
        <v>26.31</v>
      </c>
      <c r="DZ13">
        <v>27.265000000000001</v>
      </c>
      <c r="EA13">
        <v>29.243000000000002</v>
      </c>
      <c r="EB13">
        <v>34.923000000000002</v>
      </c>
      <c r="EC13">
        <v>32.142000000000003</v>
      </c>
      <c r="ED13">
        <v>26.303000000000001</v>
      </c>
      <c r="EE13">
        <v>25.759</v>
      </c>
      <c r="EF13">
        <v>29.227</v>
      </c>
      <c r="EG13">
        <v>27.753</v>
      </c>
      <c r="EH13">
        <v>27.54</v>
      </c>
      <c r="EI13">
        <v>26.954999999999998</v>
      </c>
      <c r="EJ13">
        <v>26.867000000000001</v>
      </c>
      <c r="EK13">
        <v>26.517000000000003</v>
      </c>
      <c r="EL13">
        <v>27.033000000000001</v>
      </c>
      <c r="EM13">
        <v>30.248000000000001</v>
      </c>
      <c r="EN13">
        <v>35.197000000000003</v>
      </c>
      <c r="EO13">
        <v>32.413000000000004</v>
      </c>
      <c r="EP13">
        <v>26.504999999999999</v>
      </c>
      <c r="EQ13">
        <v>25.967000000000002</v>
      </c>
      <c r="ER13">
        <v>29.467000000000002</v>
      </c>
      <c r="ES13">
        <v>27.981000000000002</v>
      </c>
      <c r="ET13">
        <v>27.739000000000001</v>
      </c>
      <c r="EU13">
        <v>27.159000000000002</v>
      </c>
      <c r="EV13">
        <v>27.067</v>
      </c>
      <c r="EW13">
        <v>26.734000000000002</v>
      </c>
      <c r="EX13">
        <v>27.259</v>
      </c>
      <c r="EY13">
        <v>30.506</v>
      </c>
      <c r="EZ13">
        <v>34.713999999999999</v>
      </c>
      <c r="FA13">
        <v>33.041000000000004</v>
      </c>
      <c r="FB13">
        <v>26.708000000000002</v>
      </c>
      <c r="FC13">
        <v>25.951000000000001</v>
      </c>
      <c r="FD13">
        <v>29.805</v>
      </c>
      <c r="FE13">
        <v>28.035</v>
      </c>
      <c r="FF13">
        <v>27.821000000000002</v>
      </c>
      <c r="FG13">
        <v>27.389000000000003</v>
      </c>
      <c r="FH13">
        <v>27.108000000000001</v>
      </c>
      <c r="FI13">
        <v>26.737000000000002</v>
      </c>
      <c r="FJ13">
        <v>27.918000000000003</v>
      </c>
      <c r="FK13">
        <v>30.779</v>
      </c>
      <c r="FL13">
        <v>35.011000000000003</v>
      </c>
      <c r="FM13">
        <v>33.317</v>
      </c>
      <c r="FN13">
        <v>26.719000000000001</v>
      </c>
      <c r="FO13">
        <v>25.954999999999998</v>
      </c>
      <c r="FP13">
        <v>30.048000000000002</v>
      </c>
      <c r="FQ13">
        <v>28.105</v>
      </c>
      <c r="FR13">
        <v>28.078000000000003</v>
      </c>
      <c r="FS13">
        <v>27.607000000000003</v>
      </c>
      <c r="FT13">
        <v>27.502000000000002</v>
      </c>
      <c r="FU13">
        <v>26.974</v>
      </c>
      <c r="FV13">
        <v>28.151</v>
      </c>
      <c r="FW13">
        <v>30.302000000000003</v>
      </c>
      <c r="FX13">
        <v>36.071000000000005</v>
      </c>
      <c r="FY13">
        <v>33.597000000000001</v>
      </c>
      <c r="FZ13">
        <v>26.733000000000001</v>
      </c>
      <c r="GA13">
        <v>26.401</v>
      </c>
      <c r="GB13">
        <v>30.291</v>
      </c>
      <c r="GC13">
        <v>28.35</v>
      </c>
      <c r="GD13">
        <v>28.288</v>
      </c>
      <c r="GE13">
        <v>27.934999999999999</v>
      </c>
      <c r="GF13">
        <v>27.392000000000003</v>
      </c>
      <c r="GG13">
        <v>27.399000000000001</v>
      </c>
      <c r="GH13">
        <v>28.37</v>
      </c>
      <c r="GI13">
        <v>30.581000000000003</v>
      </c>
      <c r="GJ13">
        <v>36.356000000000002</v>
      </c>
      <c r="GK13">
        <v>33.876000000000005</v>
      </c>
      <c r="GL13">
        <v>26.956</v>
      </c>
      <c r="GM13">
        <v>26.629000000000001</v>
      </c>
      <c r="GN13">
        <v>30.464000000000002</v>
      </c>
      <c r="GO13">
        <v>28.747</v>
      </c>
      <c r="GP13">
        <v>28.522000000000002</v>
      </c>
      <c r="GQ13">
        <v>28.055</v>
      </c>
      <c r="GR13">
        <v>27.776</v>
      </c>
      <c r="GS13">
        <v>27.614999999999998</v>
      </c>
      <c r="GT13">
        <v>28.603000000000002</v>
      </c>
      <c r="GU13">
        <v>30.848000000000003</v>
      </c>
      <c r="GV13">
        <v>36.655999999999999</v>
      </c>
      <c r="GW13">
        <v>33.837000000000003</v>
      </c>
      <c r="GX13">
        <v>27.368000000000002</v>
      </c>
    </row>
    <row r="14" spans="1:206" x14ac:dyDescent="0.2">
      <c r="A14" s="242" t="s">
        <v>124</v>
      </c>
      <c r="B14" s="243" t="s">
        <v>145</v>
      </c>
      <c r="C14">
        <v>21.25</v>
      </c>
      <c r="D14">
        <v>26.5</v>
      </c>
      <c r="E14">
        <v>29.5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54.25</v>
      </c>
      <c r="L14">
        <v>60</v>
      </c>
      <c r="M14">
        <v>47.5</v>
      </c>
      <c r="N14">
        <v>36.25</v>
      </c>
      <c r="O14">
        <v>34.25</v>
      </c>
      <c r="P14">
        <v>35.5</v>
      </c>
      <c r="Q14">
        <v>35.5</v>
      </c>
      <c r="R14">
        <v>35.5</v>
      </c>
      <c r="S14">
        <v>35.5</v>
      </c>
      <c r="T14">
        <v>34</v>
      </c>
      <c r="U14">
        <v>35</v>
      </c>
      <c r="V14">
        <v>41.5</v>
      </c>
      <c r="W14">
        <v>53.5</v>
      </c>
      <c r="X14">
        <v>63.5</v>
      </c>
      <c r="Y14">
        <v>50</v>
      </c>
      <c r="Z14">
        <v>37</v>
      </c>
      <c r="AA14">
        <v>36</v>
      </c>
      <c r="AB14">
        <v>35.5</v>
      </c>
      <c r="AC14">
        <v>36.21</v>
      </c>
      <c r="AD14">
        <v>36.21</v>
      </c>
      <c r="AE14">
        <v>36.21</v>
      </c>
      <c r="AF14">
        <v>34.82</v>
      </c>
      <c r="AG14">
        <v>35.74</v>
      </c>
      <c r="AH14">
        <v>41.77</v>
      </c>
      <c r="AI14">
        <v>52.89</v>
      </c>
      <c r="AJ14">
        <v>62.16</v>
      </c>
      <c r="AK14">
        <v>49.65</v>
      </c>
      <c r="AL14">
        <v>37.6</v>
      </c>
      <c r="AM14">
        <v>36.67</v>
      </c>
      <c r="AN14">
        <v>36.21</v>
      </c>
      <c r="AO14">
        <v>36.47</v>
      </c>
      <c r="AP14">
        <v>36.47</v>
      </c>
      <c r="AQ14">
        <v>36.47</v>
      </c>
      <c r="AR14">
        <v>35.07</v>
      </c>
      <c r="AS14">
        <v>36</v>
      </c>
      <c r="AT14">
        <v>42.07</v>
      </c>
      <c r="AU14">
        <v>53.27</v>
      </c>
      <c r="AV14">
        <v>62.61</v>
      </c>
      <c r="AW14">
        <v>50.01</v>
      </c>
      <c r="AX14">
        <v>37.869999999999997</v>
      </c>
      <c r="AY14">
        <v>36.94</v>
      </c>
      <c r="AZ14">
        <v>36.47</v>
      </c>
      <c r="BA14">
        <v>36.729999999999997</v>
      </c>
      <c r="BB14">
        <v>36.729999999999997</v>
      </c>
      <c r="BC14">
        <v>36.729999999999997</v>
      </c>
      <c r="BD14">
        <v>35.32</v>
      </c>
      <c r="BE14">
        <v>36.26</v>
      </c>
      <c r="BF14">
        <v>42.38</v>
      </c>
      <c r="BG14">
        <v>53.66</v>
      </c>
      <c r="BH14">
        <v>63.06</v>
      </c>
      <c r="BI14">
        <v>50.37</v>
      </c>
      <c r="BJ14">
        <v>38.15</v>
      </c>
      <c r="BK14">
        <v>37.21</v>
      </c>
      <c r="BL14">
        <v>36.74</v>
      </c>
      <c r="BM14">
        <v>37</v>
      </c>
      <c r="BN14">
        <v>37</v>
      </c>
      <c r="BO14">
        <v>37</v>
      </c>
      <c r="BP14">
        <v>35.58</v>
      </c>
      <c r="BQ14">
        <v>36.520000000000003</v>
      </c>
      <c r="BR14">
        <v>42.68</v>
      </c>
      <c r="BS14">
        <v>54.04</v>
      </c>
      <c r="BT14">
        <v>63.51</v>
      </c>
      <c r="BU14">
        <v>50.73</v>
      </c>
      <c r="BV14">
        <v>38.42</v>
      </c>
      <c r="BW14">
        <v>37.47</v>
      </c>
      <c r="BX14">
        <v>37</v>
      </c>
      <c r="BY14">
        <v>37.26</v>
      </c>
      <c r="BZ14">
        <v>37.26</v>
      </c>
      <c r="CA14">
        <v>37.26</v>
      </c>
      <c r="CB14">
        <v>35.83</v>
      </c>
      <c r="CC14">
        <v>36.78</v>
      </c>
      <c r="CD14">
        <v>42.98</v>
      </c>
      <c r="CE14">
        <v>54.43</v>
      </c>
      <c r="CF14">
        <v>63.96</v>
      </c>
      <c r="CG14">
        <v>51.09</v>
      </c>
      <c r="CH14">
        <v>38.69</v>
      </c>
      <c r="CI14">
        <v>37.74</v>
      </c>
      <c r="CJ14">
        <v>37.26</v>
      </c>
      <c r="CK14">
        <v>37.520000000000003</v>
      </c>
      <c r="CL14">
        <v>37.520000000000003</v>
      </c>
      <c r="CM14">
        <v>37.520000000000003</v>
      </c>
      <c r="CN14">
        <v>36.08</v>
      </c>
      <c r="CO14">
        <v>37.04</v>
      </c>
      <c r="CP14">
        <v>43.28</v>
      </c>
      <c r="CQ14">
        <v>54.81</v>
      </c>
      <c r="CR14">
        <v>64.41</v>
      </c>
      <c r="CS14">
        <v>51.45</v>
      </c>
      <c r="CT14">
        <v>38.96</v>
      </c>
      <c r="CU14">
        <v>38</v>
      </c>
      <c r="CV14">
        <v>37.520000000000003</v>
      </c>
      <c r="CW14">
        <v>37.78</v>
      </c>
      <c r="CX14">
        <v>37.78</v>
      </c>
      <c r="CY14">
        <v>37.78</v>
      </c>
      <c r="CZ14">
        <v>36.33</v>
      </c>
      <c r="DA14">
        <v>37.299999999999997</v>
      </c>
      <c r="DB14">
        <v>43.59</v>
      </c>
      <c r="DC14">
        <v>55.19</v>
      </c>
      <c r="DD14">
        <v>64.86</v>
      </c>
      <c r="DE14">
        <v>51.81</v>
      </c>
      <c r="DF14">
        <v>39.24</v>
      </c>
      <c r="DG14">
        <v>38.270000000000003</v>
      </c>
      <c r="DH14">
        <v>37.79</v>
      </c>
      <c r="DI14">
        <v>38.049999999999997</v>
      </c>
      <c r="DJ14">
        <v>38.049999999999997</v>
      </c>
      <c r="DK14">
        <v>38.049999999999997</v>
      </c>
      <c r="DL14">
        <v>36.590000000000003</v>
      </c>
      <c r="DM14">
        <v>37.56</v>
      </c>
      <c r="DN14">
        <v>43.89</v>
      </c>
      <c r="DO14">
        <v>55.58</v>
      </c>
      <c r="DP14">
        <v>65.319999999999993</v>
      </c>
      <c r="DQ14">
        <v>52.17</v>
      </c>
      <c r="DR14">
        <v>39.51</v>
      </c>
      <c r="DS14">
        <v>38.54</v>
      </c>
      <c r="DT14">
        <v>38.049999999999997</v>
      </c>
      <c r="DU14">
        <v>38.31</v>
      </c>
      <c r="DV14">
        <v>38.31</v>
      </c>
      <c r="DW14">
        <v>38.31</v>
      </c>
      <c r="DX14">
        <v>36.840000000000003</v>
      </c>
      <c r="DY14">
        <v>37.82</v>
      </c>
      <c r="DZ14">
        <v>44.19</v>
      </c>
      <c r="EA14">
        <v>55.96</v>
      </c>
      <c r="EB14">
        <v>65.77</v>
      </c>
      <c r="EC14">
        <v>52.53</v>
      </c>
      <c r="ED14">
        <v>39.78</v>
      </c>
      <c r="EE14">
        <v>38.799999999999997</v>
      </c>
      <c r="EF14">
        <v>38.31</v>
      </c>
      <c r="EG14">
        <v>38.57</v>
      </c>
      <c r="EH14">
        <v>38.57</v>
      </c>
      <c r="EI14">
        <v>38.57</v>
      </c>
      <c r="EJ14">
        <v>37.090000000000003</v>
      </c>
      <c r="EK14">
        <v>38.08</v>
      </c>
      <c r="EL14">
        <v>44.5</v>
      </c>
      <c r="EM14">
        <v>56.34</v>
      </c>
      <c r="EN14">
        <v>66.22</v>
      </c>
      <c r="EO14">
        <v>52.89</v>
      </c>
      <c r="EP14">
        <v>40.049999999999997</v>
      </c>
      <c r="EQ14">
        <v>39.07</v>
      </c>
      <c r="ER14">
        <v>38.57</v>
      </c>
      <c r="ES14">
        <v>38.840000000000003</v>
      </c>
      <c r="ET14">
        <v>38.840000000000003</v>
      </c>
      <c r="EU14">
        <v>38.840000000000003</v>
      </c>
      <c r="EV14">
        <v>37.340000000000003</v>
      </c>
      <c r="EW14">
        <v>38.340000000000003</v>
      </c>
      <c r="EX14">
        <v>44.8</v>
      </c>
      <c r="EY14">
        <v>56.73</v>
      </c>
      <c r="EZ14">
        <v>66.67</v>
      </c>
      <c r="FA14">
        <v>53.25</v>
      </c>
      <c r="FB14">
        <v>40.33</v>
      </c>
      <c r="FC14">
        <v>39.33</v>
      </c>
      <c r="FD14">
        <v>38.840000000000003</v>
      </c>
      <c r="FE14">
        <v>39.1</v>
      </c>
      <c r="FF14">
        <v>39.1</v>
      </c>
      <c r="FG14">
        <v>39.1</v>
      </c>
      <c r="FH14">
        <v>37.6</v>
      </c>
      <c r="FI14">
        <v>38.6</v>
      </c>
      <c r="FJ14">
        <v>45.1</v>
      </c>
      <c r="FK14">
        <v>57.11</v>
      </c>
      <c r="FL14">
        <v>67.12</v>
      </c>
      <c r="FM14">
        <v>53.61</v>
      </c>
      <c r="FN14">
        <v>40.6</v>
      </c>
      <c r="FO14">
        <v>39.6</v>
      </c>
      <c r="FP14">
        <v>39.1</v>
      </c>
      <c r="FQ14">
        <v>39.36</v>
      </c>
      <c r="FR14">
        <v>39.36</v>
      </c>
      <c r="FS14">
        <v>39.36</v>
      </c>
      <c r="FT14">
        <v>37.85</v>
      </c>
      <c r="FU14">
        <v>38.86</v>
      </c>
      <c r="FV14">
        <v>45.41</v>
      </c>
      <c r="FW14">
        <v>57.5</v>
      </c>
      <c r="FX14">
        <v>67.569999999999993</v>
      </c>
      <c r="FY14">
        <v>53.97</v>
      </c>
      <c r="FZ14">
        <v>40.869999999999997</v>
      </c>
      <c r="GA14">
        <v>39.869999999999997</v>
      </c>
      <c r="GB14">
        <v>39.36</v>
      </c>
      <c r="GC14">
        <v>39.619999999999997</v>
      </c>
      <c r="GD14">
        <v>39.619999999999997</v>
      </c>
      <c r="GE14">
        <v>39.619999999999997</v>
      </c>
      <c r="GF14">
        <v>38.1</v>
      </c>
      <c r="GG14">
        <v>39.119999999999997</v>
      </c>
      <c r="GH14">
        <v>45.71</v>
      </c>
      <c r="GI14">
        <v>57.88</v>
      </c>
      <c r="GJ14">
        <v>68.02</v>
      </c>
      <c r="GK14">
        <v>54.33</v>
      </c>
      <c r="GL14">
        <v>41.15</v>
      </c>
      <c r="GM14">
        <v>40.130000000000003</v>
      </c>
      <c r="GN14">
        <v>39.619999999999997</v>
      </c>
      <c r="GO14">
        <v>39.89</v>
      </c>
      <c r="GP14">
        <v>39.89</v>
      </c>
      <c r="GQ14">
        <v>39.89</v>
      </c>
      <c r="GR14">
        <v>38.36</v>
      </c>
      <c r="GS14">
        <v>39.380000000000003</v>
      </c>
      <c r="GT14">
        <v>46.01</v>
      </c>
      <c r="GU14">
        <v>58.26</v>
      </c>
      <c r="GV14">
        <v>68.47</v>
      </c>
      <c r="GW14">
        <v>54.69</v>
      </c>
      <c r="GX14">
        <v>41.42</v>
      </c>
    </row>
    <row r="15" spans="1:206" x14ac:dyDescent="0.2">
      <c r="A15" s="242" t="s">
        <v>124</v>
      </c>
      <c r="B15" s="243" t="s">
        <v>175</v>
      </c>
      <c r="C15">
        <v>14.5</v>
      </c>
      <c r="D15">
        <v>17.966000000000001</v>
      </c>
      <c r="E15">
        <v>20.637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29.859000000000002</v>
      </c>
      <c r="L15">
        <v>33.048000000000002</v>
      </c>
      <c r="M15">
        <v>27.75</v>
      </c>
      <c r="N15">
        <v>25.064</v>
      </c>
      <c r="O15">
        <v>24.105</v>
      </c>
      <c r="P15">
        <v>23.678000000000001</v>
      </c>
      <c r="Q15">
        <v>24.145</v>
      </c>
      <c r="R15">
        <v>24.215</v>
      </c>
      <c r="S15">
        <v>23.483000000000001</v>
      </c>
      <c r="T15">
        <v>23.283000000000001</v>
      </c>
      <c r="U15">
        <v>22.943000000000001</v>
      </c>
      <c r="V15">
        <v>23.292000000000002</v>
      </c>
      <c r="W15">
        <v>28.387</v>
      </c>
      <c r="X15">
        <v>31.258000000000003</v>
      </c>
      <c r="Y15">
        <v>29.834000000000003</v>
      </c>
      <c r="Z15">
        <v>26.492000000000001</v>
      </c>
      <c r="AA15">
        <v>22.45</v>
      </c>
      <c r="AB15">
        <v>23.483000000000001</v>
      </c>
      <c r="AC15">
        <v>24.714000000000002</v>
      </c>
      <c r="AD15">
        <v>24.673000000000002</v>
      </c>
      <c r="AE15">
        <v>24.317</v>
      </c>
      <c r="AF15">
        <v>24.057000000000002</v>
      </c>
      <c r="AG15">
        <v>23.594000000000001</v>
      </c>
      <c r="AH15">
        <v>24.25</v>
      </c>
      <c r="AI15">
        <v>27.82</v>
      </c>
      <c r="AJ15">
        <v>29.954999999999998</v>
      </c>
      <c r="AK15">
        <v>29.094999999999999</v>
      </c>
      <c r="AL15">
        <v>26.599</v>
      </c>
      <c r="AM15">
        <v>23.513000000000002</v>
      </c>
      <c r="AN15">
        <v>24.211000000000002</v>
      </c>
      <c r="AO15">
        <v>25.047000000000001</v>
      </c>
      <c r="AP15">
        <v>25.215</v>
      </c>
      <c r="AQ15">
        <v>24.795000000000002</v>
      </c>
      <c r="AR15">
        <v>24.589000000000002</v>
      </c>
      <c r="AS15">
        <v>24.171000000000003</v>
      </c>
      <c r="AT15">
        <v>24.633000000000003</v>
      </c>
      <c r="AU15">
        <v>26.994</v>
      </c>
      <c r="AV15">
        <v>30.178000000000001</v>
      </c>
      <c r="AW15">
        <v>28.818000000000001</v>
      </c>
      <c r="AX15">
        <v>26.864999999999998</v>
      </c>
      <c r="AY15">
        <v>24.085000000000001</v>
      </c>
      <c r="AZ15">
        <v>24.73</v>
      </c>
      <c r="BA15">
        <v>25.484999999999999</v>
      </c>
      <c r="BB15">
        <v>25.648</v>
      </c>
      <c r="BC15">
        <v>25.261000000000003</v>
      </c>
      <c r="BD15">
        <v>25.037000000000003</v>
      </c>
      <c r="BE15">
        <v>24.82</v>
      </c>
      <c r="BF15">
        <v>25.015000000000001</v>
      </c>
      <c r="BG15">
        <v>26.784000000000002</v>
      </c>
      <c r="BH15">
        <v>29.663</v>
      </c>
      <c r="BI15">
        <v>28.594999999999999</v>
      </c>
      <c r="BJ15">
        <v>27.127000000000002</v>
      </c>
      <c r="BK15">
        <v>24.618000000000002</v>
      </c>
      <c r="BL15">
        <v>25.107000000000003</v>
      </c>
      <c r="BM15">
        <v>25.99</v>
      </c>
      <c r="BN15">
        <v>26.053000000000001</v>
      </c>
      <c r="BO15">
        <v>25.712</v>
      </c>
      <c r="BP15">
        <v>25.545000000000002</v>
      </c>
      <c r="BQ15">
        <v>25.326000000000001</v>
      </c>
      <c r="BR15">
        <v>25.373000000000001</v>
      </c>
      <c r="BS15">
        <v>26.618000000000002</v>
      </c>
      <c r="BT15">
        <v>29.211000000000002</v>
      </c>
      <c r="BU15">
        <v>27.943000000000001</v>
      </c>
      <c r="BV15">
        <v>27.45</v>
      </c>
      <c r="BW15">
        <v>25.14</v>
      </c>
      <c r="BX15">
        <v>25.6</v>
      </c>
      <c r="BY15">
        <v>26.364000000000001</v>
      </c>
      <c r="BZ15">
        <v>26.433</v>
      </c>
      <c r="CA15">
        <v>26.007000000000001</v>
      </c>
      <c r="CB15">
        <v>26.021000000000001</v>
      </c>
      <c r="CC15">
        <v>25.766000000000002</v>
      </c>
      <c r="CD15">
        <v>25.362000000000002</v>
      </c>
      <c r="CE15">
        <v>27.236000000000001</v>
      </c>
      <c r="CF15">
        <v>27.984999999999999</v>
      </c>
      <c r="CG15">
        <v>28.36</v>
      </c>
      <c r="CH15">
        <v>27.712</v>
      </c>
      <c r="CI15">
        <v>25.442</v>
      </c>
      <c r="CJ15">
        <v>26.113</v>
      </c>
      <c r="CK15">
        <v>26.724</v>
      </c>
      <c r="CL15">
        <v>26.778000000000002</v>
      </c>
      <c r="CM15">
        <v>26.407</v>
      </c>
      <c r="CN15">
        <v>26.439</v>
      </c>
      <c r="CO15">
        <v>26.116</v>
      </c>
      <c r="CP15">
        <v>26.038</v>
      </c>
      <c r="CQ15">
        <v>27.223000000000003</v>
      </c>
      <c r="CR15">
        <v>27.731000000000002</v>
      </c>
      <c r="CS15">
        <v>28.324999999999999</v>
      </c>
      <c r="CT15">
        <v>27.974</v>
      </c>
      <c r="CU15">
        <v>25.896000000000001</v>
      </c>
      <c r="CV15">
        <v>26.513000000000002</v>
      </c>
      <c r="CW15">
        <v>27.024000000000001</v>
      </c>
      <c r="CX15">
        <v>27.133000000000003</v>
      </c>
      <c r="CY15">
        <v>26.869</v>
      </c>
      <c r="CZ15">
        <v>26.844999999999999</v>
      </c>
      <c r="DA15">
        <v>26.54</v>
      </c>
      <c r="DB15">
        <v>26.356000000000002</v>
      </c>
      <c r="DC15">
        <v>27.224</v>
      </c>
      <c r="DD15">
        <v>27.516000000000002</v>
      </c>
      <c r="DE15">
        <v>28.315000000000001</v>
      </c>
      <c r="DF15">
        <v>28.173000000000002</v>
      </c>
      <c r="DG15">
        <v>26.433</v>
      </c>
      <c r="DH15">
        <v>26.91</v>
      </c>
      <c r="DI15">
        <v>27.362000000000002</v>
      </c>
      <c r="DJ15">
        <v>27.461000000000002</v>
      </c>
      <c r="DK15">
        <v>27.194000000000003</v>
      </c>
      <c r="DL15">
        <v>27.199000000000002</v>
      </c>
      <c r="DM15">
        <v>26.908000000000001</v>
      </c>
      <c r="DN15">
        <v>26.663</v>
      </c>
      <c r="DO15">
        <v>26.601000000000003</v>
      </c>
      <c r="DP15">
        <v>28.496000000000002</v>
      </c>
      <c r="DQ15">
        <v>28.385000000000002</v>
      </c>
      <c r="DR15">
        <v>28.438000000000002</v>
      </c>
      <c r="DS15">
        <v>26.806000000000001</v>
      </c>
      <c r="DT15">
        <v>27.257000000000001</v>
      </c>
      <c r="DU15">
        <v>27.762</v>
      </c>
      <c r="DV15">
        <v>27.733000000000001</v>
      </c>
      <c r="DW15">
        <v>27.534000000000002</v>
      </c>
      <c r="DX15">
        <v>27.549000000000003</v>
      </c>
      <c r="DY15">
        <v>27.326000000000001</v>
      </c>
      <c r="DZ15">
        <v>26.958000000000002</v>
      </c>
      <c r="EA15">
        <v>26.684999999999999</v>
      </c>
      <c r="EB15">
        <v>28.459</v>
      </c>
      <c r="EC15">
        <v>27.921000000000003</v>
      </c>
      <c r="ED15">
        <v>28.759</v>
      </c>
      <c r="EE15">
        <v>27.167000000000002</v>
      </c>
      <c r="EF15">
        <v>27.564</v>
      </c>
      <c r="EG15">
        <v>28.118000000000002</v>
      </c>
      <c r="EH15">
        <v>28.094999999999999</v>
      </c>
      <c r="EI15">
        <v>27.807000000000002</v>
      </c>
      <c r="EJ15">
        <v>27.897000000000002</v>
      </c>
      <c r="EK15">
        <v>27.687000000000001</v>
      </c>
      <c r="EL15">
        <v>26.929000000000002</v>
      </c>
      <c r="EM15">
        <v>27.488</v>
      </c>
      <c r="EN15">
        <v>28.447000000000003</v>
      </c>
      <c r="EO15">
        <v>27.995000000000001</v>
      </c>
      <c r="EP15">
        <v>29.021000000000001</v>
      </c>
      <c r="EQ15">
        <v>27.526</v>
      </c>
      <c r="ER15">
        <v>27.904</v>
      </c>
      <c r="ES15">
        <v>28.362000000000002</v>
      </c>
      <c r="ET15">
        <v>28.398</v>
      </c>
      <c r="EU15">
        <v>28.124000000000002</v>
      </c>
      <c r="EV15">
        <v>28.214000000000002</v>
      </c>
      <c r="EW15">
        <v>28.007000000000001</v>
      </c>
      <c r="EX15">
        <v>27.214000000000002</v>
      </c>
      <c r="EY15">
        <v>27.645</v>
      </c>
      <c r="EZ15">
        <v>27.423000000000002</v>
      </c>
      <c r="FA15">
        <v>28.701000000000001</v>
      </c>
      <c r="FB15">
        <v>29.282</v>
      </c>
      <c r="FC15">
        <v>27.765000000000001</v>
      </c>
      <c r="FD15">
        <v>28.27</v>
      </c>
      <c r="FE15">
        <v>28.625</v>
      </c>
      <c r="FF15">
        <v>28.653000000000002</v>
      </c>
      <c r="FG15">
        <v>28.432000000000002</v>
      </c>
      <c r="FH15">
        <v>28.547000000000001</v>
      </c>
      <c r="FI15">
        <v>28.285</v>
      </c>
      <c r="FJ15">
        <v>27.815000000000001</v>
      </c>
      <c r="FK15">
        <v>27.804000000000002</v>
      </c>
      <c r="FL15">
        <v>27.499000000000002</v>
      </c>
      <c r="FM15">
        <v>28.851000000000003</v>
      </c>
      <c r="FN15">
        <v>29.484000000000002</v>
      </c>
      <c r="FO15">
        <v>28.014000000000003</v>
      </c>
      <c r="FP15">
        <v>28.577000000000002</v>
      </c>
      <c r="FQ15">
        <v>28.896000000000001</v>
      </c>
      <c r="FR15">
        <v>28.956000000000003</v>
      </c>
      <c r="FS15">
        <v>28.726000000000003</v>
      </c>
      <c r="FT15">
        <v>28.847000000000001</v>
      </c>
      <c r="FU15">
        <v>28.611000000000001</v>
      </c>
      <c r="FV15">
        <v>28.094999999999999</v>
      </c>
      <c r="FW15">
        <v>27.222000000000001</v>
      </c>
      <c r="FX15">
        <v>28.702000000000002</v>
      </c>
      <c r="FY15">
        <v>29.014000000000003</v>
      </c>
      <c r="FZ15">
        <v>29.706000000000003</v>
      </c>
      <c r="GA15">
        <v>28.49</v>
      </c>
      <c r="GB15">
        <v>28.824999999999999</v>
      </c>
      <c r="GC15">
        <v>29.171000000000003</v>
      </c>
      <c r="GD15">
        <v>29.22</v>
      </c>
      <c r="GE15">
        <v>29.029</v>
      </c>
      <c r="GF15">
        <v>29.156000000000002</v>
      </c>
      <c r="GG15">
        <v>28.89</v>
      </c>
      <c r="GH15">
        <v>28.389000000000003</v>
      </c>
      <c r="GI15">
        <v>27.486000000000001</v>
      </c>
      <c r="GJ15">
        <v>28.967000000000002</v>
      </c>
      <c r="GK15">
        <v>29.284000000000002</v>
      </c>
      <c r="GL15">
        <v>30.044</v>
      </c>
      <c r="GM15">
        <v>28.598000000000003</v>
      </c>
      <c r="GN15">
        <v>29.111000000000001</v>
      </c>
      <c r="GO15">
        <v>29.45</v>
      </c>
      <c r="GP15">
        <v>29.473000000000003</v>
      </c>
      <c r="GQ15">
        <v>29.246000000000002</v>
      </c>
      <c r="GR15">
        <v>29.384</v>
      </c>
      <c r="GS15">
        <v>29.144000000000002</v>
      </c>
      <c r="GT15">
        <v>28.594999999999999</v>
      </c>
      <c r="GU15">
        <v>27.737000000000002</v>
      </c>
      <c r="GV15">
        <v>29.232000000000003</v>
      </c>
      <c r="GW15">
        <v>28.967000000000002</v>
      </c>
      <c r="GX15">
        <v>30.278000000000002</v>
      </c>
    </row>
    <row r="16" spans="1:206" x14ac:dyDescent="0.2">
      <c r="A16" s="242" t="s">
        <v>129</v>
      </c>
      <c r="B16" s="243" t="s">
        <v>145</v>
      </c>
      <c r="C16">
        <v>22.25</v>
      </c>
      <c r="D16">
        <v>27.5</v>
      </c>
      <c r="E16">
        <v>31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61.25</v>
      </c>
      <c r="L16">
        <v>70</v>
      </c>
      <c r="M16">
        <v>54.5</v>
      </c>
      <c r="N16">
        <v>38.75</v>
      </c>
      <c r="O16">
        <v>36.25</v>
      </c>
      <c r="P16">
        <v>37.5</v>
      </c>
      <c r="Q16">
        <v>37.5</v>
      </c>
      <c r="R16">
        <v>37.5</v>
      </c>
      <c r="S16">
        <v>37.5</v>
      </c>
      <c r="T16">
        <v>36</v>
      </c>
      <c r="U16">
        <v>37</v>
      </c>
      <c r="V16">
        <v>46</v>
      </c>
      <c r="W16">
        <v>59.5</v>
      </c>
      <c r="X16">
        <v>71.5</v>
      </c>
      <c r="Y16">
        <v>56</v>
      </c>
      <c r="Z16">
        <v>39.25</v>
      </c>
      <c r="AA16">
        <v>37.75</v>
      </c>
      <c r="AB16">
        <v>37</v>
      </c>
      <c r="AC16">
        <v>38.409999999999997</v>
      </c>
      <c r="AD16">
        <v>38.409999999999997</v>
      </c>
      <c r="AE16">
        <v>38.409999999999997</v>
      </c>
      <c r="AF16">
        <v>37.020000000000003</v>
      </c>
      <c r="AG16">
        <v>37.94</v>
      </c>
      <c r="AH16">
        <v>46.1</v>
      </c>
      <c r="AI16">
        <v>58.49</v>
      </c>
      <c r="AJ16">
        <v>69.459999999999994</v>
      </c>
      <c r="AK16">
        <v>55.25</v>
      </c>
      <c r="AL16">
        <v>40.01</v>
      </c>
      <c r="AM16">
        <v>38.65</v>
      </c>
      <c r="AN16">
        <v>37.979999999999997</v>
      </c>
      <c r="AO16">
        <v>38.79</v>
      </c>
      <c r="AP16">
        <v>38.79</v>
      </c>
      <c r="AQ16">
        <v>38.79</v>
      </c>
      <c r="AR16">
        <v>37.39</v>
      </c>
      <c r="AS16">
        <v>38.32</v>
      </c>
      <c r="AT16">
        <v>46.2</v>
      </c>
      <c r="AU16">
        <v>58.47</v>
      </c>
      <c r="AV16">
        <v>69.25</v>
      </c>
      <c r="AW16">
        <v>55.21</v>
      </c>
      <c r="AX16">
        <v>40.369999999999997</v>
      </c>
      <c r="AY16">
        <v>39.08</v>
      </c>
      <c r="AZ16">
        <v>38.43</v>
      </c>
      <c r="BA16">
        <v>39.15</v>
      </c>
      <c r="BB16">
        <v>39.15</v>
      </c>
      <c r="BC16">
        <v>39.15</v>
      </c>
      <c r="BD16">
        <v>37.74</v>
      </c>
      <c r="BE16">
        <v>38.68</v>
      </c>
      <c r="BF16">
        <v>46.34</v>
      </c>
      <c r="BG16">
        <v>58.52</v>
      </c>
      <c r="BH16">
        <v>69.14</v>
      </c>
      <c r="BI16">
        <v>55.23</v>
      </c>
      <c r="BJ16">
        <v>40.72</v>
      </c>
      <c r="BK16">
        <v>39.47</v>
      </c>
      <c r="BL16">
        <v>38.85</v>
      </c>
      <c r="BM16">
        <v>39.450000000000003</v>
      </c>
      <c r="BN16">
        <v>39.450000000000003</v>
      </c>
      <c r="BO16">
        <v>39.450000000000003</v>
      </c>
      <c r="BP16">
        <v>38.04</v>
      </c>
      <c r="BQ16">
        <v>38.97</v>
      </c>
      <c r="BR16">
        <v>46.52</v>
      </c>
      <c r="BS16">
        <v>58.68</v>
      </c>
      <c r="BT16">
        <v>69.25</v>
      </c>
      <c r="BU16">
        <v>55.37</v>
      </c>
      <c r="BV16">
        <v>41</v>
      </c>
      <c r="BW16">
        <v>39.78</v>
      </c>
      <c r="BX16">
        <v>39.17</v>
      </c>
      <c r="BY16">
        <v>39.72</v>
      </c>
      <c r="BZ16">
        <v>39.72</v>
      </c>
      <c r="CA16">
        <v>39.72</v>
      </c>
      <c r="CB16">
        <v>38.299999999999997</v>
      </c>
      <c r="CC16">
        <v>39.25</v>
      </c>
      <c r="CD16">
        <v>46.72</v>
      </c>
      <c r="CE16">
        <v>58.9</v>
      </c>
      <c r="CF16">
        <v>69.44</v>
      </c>
      <c r="CG16">
        <v>55.56</v>
      </c>
      <c r="CH16">
        <v>41.27</v>
      </c>
      <c r="CI16">
        <v>40.07</v>
      </c>
      <c r="CJ16">
        <v>39.46</v>
      </c>
      <c r="CK16">
        <v>39.99</v>
      </c>
      <c r="CL16">
        <v>39.99</v>
      </c>
      <c r="CM16">
        <v>39.99</v>
      </c>
      <c r="CN16">
        <v>38.549999999999997</v>
      </c>
      <c r="CO16">
        <v>39.51</v>
      </c>
      <c r="CP16">
        <v>46.93</v>
      </c>
      <c r="CQ16">
        <v>59.11</v>
      </c>
      <c r="CR16">
        <v>69.64</v>
      </c>
      <c r="CS16">
        <v>55.76</v>
      </c>
      <c r="CT16">
        <v>41.53</v>
      </c>
      <c r="CU16">
        <v>40.340000000000003</v>
      </c>
      <c r="CV16">
        <v>39.74</v>
      </c>
      <c r="CW16">
        <v>40.200000000000003</v>
      </c>
      <c r="CX16">
        <v>40.200000000000003</v>
      </c>
      <c r="CY16">
        <v>40.21</v>
      </c>
      <c r="CZ16">
        <v>38.76</v>
      </c>
      <c r="DA16">
        <v>39.729999999999997</v>
      </c>
      <c r="DB16">
        <v>47.09</v>
      </c>
      <c r="DC16">
        <v>59.28</v>
      </c>
      <c r="DD16">
        <v>69.8</v>
      </c>
      <c r="DE16">
        <v>55.91</v>
      </c>
      <c r="DF16">
        <v>41.76</v>
      </c>
      <c r="DG16">
        <v>40.58</v>
      </c>
      <c r="DH16">
        <v>39.99</v>
      </c>
      <c r="DI16">
        <v>40.42</v>
      </c>
      <c r="DJ16">
        <v>40.42</v>
      </c>
      <c r="DK16">
        <v>40.43</v>
      </c>
      <c r="DL16">
        <v>38.97</v>
      </c>
      <c r="DM16">
        <v>39.94</v>
      </c>
      <c r="DN16">
        <v>47.25</v>
      </c>
      <c r="DO16">
        <v>59.47</v>
      </c>
      <c r="DP16">
        <v>69.989999999999995</v>
      </c>
      <c r="DQ16">
        <v>56.07</v>
      </c>
      <c r="DR16">
        <v>41.97</v>
      </c>
      <c r="DS16">
        <v>40.81</v>
      </c>
      <c r="DT16">
        <v>40.21</v>
      </c>
      <c r="DU16">
        <v>40.630000000000003</v>
      </c>
      <c r="DV16">
        <v>40.630000000000003</v>
      </c>
      <c r="DW16">
        <v>40.630000000000003</v>
      </c>
      <c r="DX16">
        <v>39.159999999999997</v>
      </c>
      <c r="DY16">
        <v>40.14</v>
      </c>
      <c r="DZ16">
        <v>47.42</v>
      </c>
      <c r="EA16">
        <v>59.66</v>
      </c>
      <c r="EB16">
        <v>70.180000000000007</v>
      </c>
      <c r="EC16">
        <v>56.24</v>
      </c>
      <c r="ED16">
        <v>42.17</v>
      </c>
      <c r="EE16">
        <v>41.02</v>
      </c>
      <c r="EF16">
        <v>40.43</v>
      </c>
      <c r="EG16">
        <v>40.79</v>
      </c>
      <c r="EH16">
        <v>40.79</v>
      </c>
      <c r="EI16">
        <v>40.799999999999997</v>
      </c>
      <c r="EJ16">
        <v>39.32</v>
      </c>
      <c r="EK16">
        <v>40.31</v>
      </c>
      <c r="EL16">
        <v>47.63</v>
      </c>
      <c r="EM16">
        <v>59.93</v>
      </c>
      <c r="EN16">
        <v>70.52</v>
      </c>
      <c r="EO16">
        <v>56.49</v>
      </c>
      <c r="EP16">
        <v>42.35</v>
      </c>
      <c r="EQ16">
        <v>41.2</v>
      </c>
      <c r="ER16">
        <v>40.6</v>
      </c>
      <c r="ES16">
        <v>40.96</v>
      </c>
      <c r="ET16">
        <v>40.97</v>
      </c>
      <c r="EU16">
        <v>40.97</v>
      </c>
      <c r="EV16">
        <v>39.479999999999997</v>
      </c>
      <c r="EW16">
        <v>40.47</v>
      </c>
      <c r="EX16">
        <v>47.83</v>
      </c>
      <c r="EY16">
        <v>60.2</v>
      </c>
      <c r="EZ16">
        <v>70.849999999999994</v>
      </c>
      <c r="FA16">
        <v>56.74</v>
      </c>
      <c r="FB16">
        <v>42.53</v>
      </c>
      <c r="FC16">
        <v>41.36</v>
      </c>
      <c r="FD16">
        <v>40.770000000000003</v>
      </c>
      <c r="FE16">
        <v>41.08</v>
      </c>
      <c r="FF16">
        <v>41.08</v>
      </c>
      <c r="FG16">
        <v>41.09</v>
      </c>
      <c r="FH16">
        <v>39.590000000000003</v>
      </c>
      <c r="FI16">
        <v>40.590000000000003</v>
      </c>
      <c r="FJ16">
        <v>47.99</v>
      </c>
      <c r="FK16">
        <v>60.42</v>
      </c>
      <c r="FL16">
        <v>71.12</v>
      </c>
      <c r="FM16">
        <v>56.94</v>
      </c>
      <c r="FN16">
        <v>42.65</v>
      </c>
      <c r="FO16">
        <v>41.49</v>
      </c>
      <c r="FP16">
        <v>40.89</v>
      </c>
      <c r="FQ16">
        <v>41.2</v>
      </c>
      <c r="FR16">
        <v>41.2</v>
      </c>
      <c r="FS16">
        <v>41.21</v>
      </c>
      <c r="FT16">
        <v>39.700000000000003</v>
      </c>
      <c r="FU16">
        <v>40.71</v>
      </c>
      <c r="FV16">
        <v>48.15</v>
      </c>
      <c r="FW16">
        <v>60.64</v>
      </c>
      <c r="FX16">
        <v>71.400000000000006</v>
      </c>
      <c r="FY16">
        <v>57.13</v>
      </c>
      <c r="FZ16">
        <v>42.78</v>
      </c>
      <c r="GA16">
        <v>41.61</v>
      </c>
      <c r="GB16">
        <v>41.01</v>
      </c>
      <c r="GC16">
        <v>41.31</v>
      </c>
      <c r="GD16">
        <v>41.32</v>
      </c>
      <c r="GE16">
        <v>41.33</v>
      </c>
      <c r="GF16">
        <v>39.81</v>
      </c>
      <c r="GG16">
        <v>40.83</v>
      </c>
      <c r="GH16">
        <v>48.3</v>
      </c>
      <c r="GI16">
        <v>60.85</v>
      </c>
      <c r="GJ16">
        <v>71.67</v>
      </c>
      <c r="GK16">
        <v>57.33</v>
      </c>
      <c r="GL16">
        <v>42.91</v>
      </c>
      <c r="GM16">
        <v>41.73</v>
      </c>
      <c r="GN16">
        <v>41.12</v>
      </c>
      <c r="GO16">
        <v>41.44</v>
      </c>
      <c r="GP16">
        <v>41.44</v>
      </c>
      <c r="GQ16">
        <v>41.45</v>
      </c>
      <c r="GR16">
        <v>39.93</v>
      </c>
      <c r="GS16">
        <v>40.950000000000003</v>
      </c>
      <c r="GT16">
        <v>48.45</v>
      </c>
      <c r="GU16">
        <v>61.06</v>
      </c>
      <c r="GV16">
        <v>71.94</v>
      </c>
      <c r="GW16">
        <v>57.52</v>
      </c>
      <c r="GX16">
        <v>43.04</v>
      </c>
    </row>
    <row r="17" spans="1:235" x14ac:dyDescent="0.2">
      <c r="A17" s="242" t="s">
        <v>129</v>
      </c>
      <c r="B17" s="243" t="s">
        <v>175</v>
      </c>
      <c r="C17">
        <v>15</v>
      </c>
      <c r="D17">
        <v>18.466000000000001</v>
      </c>
      <c r="E17">
        <v>21.387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33.359000000000002</v>
      </c>
      <c r="L17">
        <v>38.048000000000002</v>
      </c>
      <c r="M17">
        <v>31.25</v>
      </c>
      <c r="N17">
        <v>26.314</v>
      </c>
      <c r="O17">
        <v>25.105</v>
      </c>
      <c r="P17">
        <v>24.678000000000001</v>
      </c>
      <c r="Q17">
        <v>25.145</v>
      </c>
      <c r="R17">
        <v>25.215</v>
      </c>
      <c r="S17">
        <v>24.483000000000001</v>
      </c>
      <c r="T17">
        <v>24.283000000000001</v>
      </c>
      <c r="U17">
        <v>23.943000000000001</v>
      </c>
      <c r="V17">
        <v>25.542000000000002</v>
      </c>
      <c r="W17">
        <v>31.387</v>
      </c>
      <c r="X17">
        <v>35.258000000000003</v>
      </c>
      <c r="Y17">
        <v>32.834000000000003</v>
      </c>
      <c r="Z17">
        <v>27.622</v>
      </c>
      <c r="AA17">
        <v>23.33</v>
      </c>
      <c r="AB17">
        <v>24.233000000000001</v>
      </c>
      <c r="AC17">
        <v>25.814</v>
      </c>
      <c r="AD17">
        <v>25.773</v>
      </c>
      <c r="AE17">
        <v>25.417000000000002</v>
      </c>
      <c r="AF17">
        <v>25.157</v>
      </c>
      <c r="AG17">
        <v>24.694000000000003</v>
      </c>
      <c r="AH17">
        <v>26.41</v>
      </c>
      <c r="AI17">
        <v>30.62</v>
      </c>
      <c r="AJ17">
        <v>33.604999999999997</v>
      </c>
      <c r="AK17">
        <v>31.895</v>
      </c>
      <c r="AL17">
        <v>27.799000000000003</v>
      </c>
      <c r="AM17">
        <v>24.503</v>
      </c>
      <c r="AN17">
        <v>25.101000000000003</v>
      </c>
      <c r="AO17">
        <v>26.207000000000001</v>
      </c>
      <c r="AP17">
        <v>26.375</v>
      </c>
      <c r="AQ17">
        <v>25.954999999999998</v>
      </c>
      <c r="AR17">
        <v>25.749000000000002</v>
      </c>
      <c r="AS17">
        <v>25.331</v>
      </c>
      <c r="AT17">
        <v>26.703000000000003</v>
      </c>
      <c r="AU17">
        <v>29.594000000000001</v>
      </c>
      <c r="AV17">
        <v>33.498000000000005</v>
      </c>
      <c r="AW17">
        <v>31.418000000000003</v>
      </c>
      <c r="AX17">
        <v>28.114999999999998</v>
      </c>
      <c r="AY17">
        <v>25.155000000000001</v>
      </c>
      <c r="AZ17">
        <v>25.71</v>
      </c>
      <c r="BA17">
        <v>26.695</v>
      </c>
      <c r="BB17">
        <v>26.858000000000001</v>
      </c>
      <c r="BC17">
        <v>26.471</v>
      </c>
      <c r="BD17">
        <v>26.247</v>
      </c>
      <c r="BE17">
        <v>26.03</v>
      </c>
      <c r="BF17">
        <v>26.995000000000001</v>
      </c>
      <c r="BG17">
        <v>29.214000000000002</v>
      </c>
      <c r="BH17">
        <v>32.703000000000003</v>
      </c>
      <c r="BI17">
        <v>31.024999999999999</v>
      </c>
      <c r="BJ17">
        <v>28.407</v>
      </c>
      <c r="BK17">
        <v>25.748000000000001</v>
      </c>
      <c r="BL17">
        <v>26.157</v>
      </c>
      <c r="BM17">
        <v>27.22</v>
      </c>
      <c r="BN17">
        <v>27.283000000000001</v>
      </c>
      <c r="BO17">
        <v>26.942</v>
      </c>
      <c r="BP17">
        <v>26.774999999999999</v>
      </c>
      <c r="BQ17">
        <v>26.556000000000001</v>
      </c>
      <c r="BR17">
        <v>27.293000000000003</v>
      </c>
      <c r="BS17">
        <v>28.938000000000002</v>
      </c>
      <c r="BT17">
        <v>32.081000000000003</v>
      </c>
      <c r="BU17">
        <v>30.263000000000002</v>
      </c>
      <c r="BV17">
        <v>28.74</v>
      </c>
      <c r="BW17">
        <v>26.3</v>
      </c>
      <c r="BX17">
        <v>26.68</v>
      </c>
      <c r="BY17">
        <v>27.594000000000001</v>
      </c>
      <c r="BZ17">
        <v>27.663</v>
      </c>
      <c r="CA17">
        <v>27.237000000000002</v>
      </c>
      <c r="CB17">
        <v>27.251000000000001</v>
      </c>
      <c r="CC17">
        <v>26.996000000000002</v>
      </c>
      <c r="CD17">
        <v>27.232000000000003</v>
      </c>
      <c r="CE17">
        <v>29.466000000000001</v>
      </c>
      <c r="CF17">
        <v>30.725000000000001</v>
      </c>
      <c r="CG17">
        <v>30.6</v>
      </c>
      <c r="CH17">
        <v>29.002000000000002</v>
      </c>
      <c r="CI17">
        <v>26.612000000000002</v>
      </c>
      <c r="CJ17">
        <v>27.213000000000001</v>
      </c>
      <c r="CK17">
        <v>27.954000000000001</v>
      </c>
      <c r="CL17">
        <v>28.008000000000003</v>
      </c>
      <c r="CM17">
        <v>27.647000000000002</v>
      </c>
      <c r="CN17">
        <v>27.679000000000002</v>
      </c>
      <c r="CO17">
        <v>27.356000000000002</v>
      </c>
      <c r="CP17">
        <v>27.858000000000001</v>
      </c>
      <c r="CQ17">
        <v>29.373000000000001</v>
      </c>
      <c r="CR17">
        <v>30.351000000000003</v>
      </c>
      <c r="CS17">
        <v>30.484999999999999</v>
      </c>
      <c r="CT17">
        <v>29.264000000000003</v>
      </c>
      <c r="CU17">
        <v>27.066000000000003</v>
      </c>
      <c r="CV17">
        <v>27.623000000000001</v>
      </c>
      <c r="CW17">
        <v>28.234000000000002</v>
      </c>
      <c r="CX17">
        <v>28.343</v>
      </c>
      <c r="CY17">
        <v>28.079000000000001</v>
      </c>
      <c r="CZ17">
        <v>28.055</v>
      </c>
      <c r="DA17">
        <v>27.75</v>
      </c>
      <c r="DB17">
        <v>28.106000000000002</v>
      </c>
      <c r="DC17">
        <v>29.274000000000001</v>
      </c>
      <c r="DD17">
        <v>29.986000000000001</v>
      </c>
      <c r="DE17">
        <v>30.364999999999998</v>
      </c>
      <c r="DF17">
        <v>29.433</v>
      </c>
      <c r="DG17">
        <v>27.583000000000002</v>
      </c>
      <c r="DH17">
        <v>28.01</v>
      </c>
      <c r="DI17">
        <v>28.552</v>
      </c>
      <c r="DJ17">
        <v>28.651</v>
      </c>
      <c r="DK17">
        <v>28.384</v>
      </c>
      <c r="DL17">
        <v>28.389000000000003</v>
      </c>
      <c r="DM17">
        <v>28.098000000000003</v>
      </c>
      <c r="DN17">
        <v>28.343</v>
      </c>
      <c r="DO17">
        <v>28.551000000000002</v>
      </c>
      <c r="DP17">
        <v>30.836000000000002</v>
      </c>
      <c r="DQ17">
        <v>30.335000000000001</v>
      </c>
      <c r="DR17">
        <v>29.668000000000003</v>
      </c>
      <c r="DS17">
        <v>27.936</v>
      </c>
      <c r="DT17">
        <v>28.337</v>
      </c>
      <c r="DU17">
        <v>28.922000000000001</v>
      </c>
      <c r="DV17">
        <v>28.893000000000001</v>
      </c>
      <c r="DW17">
        <v>28.694000000000003</v>
      </c>
      <c r="DX17">
        <v>28.709</v>
      </c>
      <c r="DY17">
        <v>28.486000000000001</v>
      </c>
      <c r="DZ17">
        <v>28.568000000000001</v>
      </c>
      <c r="EA17">
        <v>28.535</v>
      </c>
      <c r="EB17">
        <v>30.669</v>
      </c>
      <c r="EC17">
        <v>29.781000000000002</v>
      </c>
      <c r="ED17">
        <v>29.959000000000003</v>
      </c>
      <c r="EE17">
        <v>28.277000000000001</v>
      </c>
      <c r="EF17">
        <v>28.624000000000002</v>
      </c>
      <c r="EG17">
        <v>29.228000000000002</v>
      </c>
      <c r="EH17">
        <v>29.204999999999998</v>
      </c>
      <c r="EI17">
        <v>28.917000000000002</v>
      </c>
      <c r="EJ17">
        <v>29.007000000000001</v>
      </c>
      <c r="EK17">
        <v>28.797000000000001</v>
      </c>
      <c r="EL17">
        <v>28.499000000000002</v>
      </c>
      <c r="EM17">
        <v>29.278000000000002</v>
      </c>
      <c r="EN17">
        <v>30.597000000000001</v>
      </c>
      <c r="EO17">
        <v>29.795000000000002</v>
      </c>
      <c r="EP17">
        <v>30.171000000000003</v>
      </c>
      <c r="EQ17">
        <v>28.586000000000002</v>
      </c>
      <c r="ER17">
        <v>28.914000000000001</v>
      </c>
      <c r="ES17">
        <v>29.422000000000001</v>
      </c>
      <c r="ET17">
        <v>29.458000000000002</v>
      </c>
      <c r="EU17">
        <v>29.194000000000003</v>
      </c>
      <c r="EV17">
        <v>29.284000000000002</v>
      </c>
      <c r="EW17">
        <v>29.077000000000002</v>
      </c>
      <c r="EX17">
        <v>28.734000000000002</v>
      </c>
      <c r="EY17">
        <v>29.385000000000002</v>
      </c>
      <c r="EZ17">
        <v>29.513000000000002</v>
      </c>
      <c r="FA17">
        <v>30.451000000000001</v>
      </c>
      <c r="FB17">
        <v>30.382000000000001</v>
      </c>
      <c r="FC17">
        <v>28.774999999999999</v>
      </c>
      <c r="FD17">
        <v>29.23</v>
      </c>
      <c r="FE17">
        <v>29.614999999999998</v>
      </c>
      <c r="FF17">
        <v>29.643000000000001</v>
      </c>
      <c r="FG17">
        <v>29.432000000000002</v>
      </c>
      <c r="FH17">
        <v>29.547000000000001</v>
      </c>
      <c r="FI17">
        <v>29.285</v>
      </c>
      <c r="FJ17">
        <v>29.254999999999999</v>
      </c>
      <c r="FK17">
        <v>29.454000000000001</v>
      </c>
      <c r="FL17">
        <v>29.499000000000002</v>
      </c>
      <c r="FM17">
        <v>30.511000000000003</v>
      </c>
      <c r="FN17">
        <v>30.514000000000003</v>
      </c>
      <c r="FO17">
        <v>28.954000000000001</v>
      </c>
      <c r="FP17">
        <v>29.467000000000002</v>
      </c>
      <c r="FQ17">
        <v>29.816000000000003</v>
      </c>
      <c r="FR17">
        <v>29.876000000000001</v>
      </c>
      <c r="FS17">
        <v>29.646000000000001</v>
      </c>
      <c r="FT17">
        <v>29.777000000000001</v>
      </c>
      <c r="FU17">
        <v>29.541</v>
      </c>
      <c r="FV17">
        <v>29.465</v>
      </c>
      <c r="FW17">
        <v>28.792000000000002</v>
      </c>
      <c r="FX17">
        <v>30.612000000000002</v>
      </c>
      <c r="FY17">
        <v>30.594000000000001</v>
      </c>
      <c r="FZ17">
        <v>30.656000000000002</v>
      </c>
      <c r="GA17">
        <v>29.36</v>
      </c>
      <c r="GB17">
        <v>29.645</v>
      </c>
      <c r="GC17">
        <v>30.021000000000001</v>
      </c>
      <c r="GD17">
        <v>30.07</v>
      </c>
      <c r="GE17">
        <v>29.879000000000001</v>
      </c>
      <c r="GF17">
        <v>30.016000000000002</v>
      </c>
      <c r="GG17">
        <v>29.74</v>
      </c>
      <c r="GH17">
        <v>29.689</v>
      </c>
      <c r="GI17">
        <v>28.966000000000001</v>
      </c>
      <c r="GJ17">
        <v>30.797000000000001</v>
      </c>
      <c r="GK17">
        <v>30.784000000000002</v>
      </c>
      <c r="GL17">
        <v>30.924000000000003</v>
      </c>
      <c r="GM17">
        <v>29.398</v>
      </c>
      <c r="GN17">
        <v>29.861000000000001</v>
      </c>
      <c r="GO17">
        <v>30.22</v>
      </c>
      <c r="GP17">
        <v>30.253</v>
      </c>
      <c r="GQ17">
        <v>30.026</v>
      </c>
      <c r="GR17">
        <v>30.164000000000001</v>
      </c>
      <c r="GS17">
        <v>29.924000000000003</v>
      </c>
      <c r="GT17">
        <v>29.815000000000001</v>
      </c>
      <c r="GU17">
        <v>29.137</v>
      </c>
      <c r="GV17">
        <v>30.972000000000001</v>
      </c>
      <c r="GW17">
        <v>30.387</v>
      </c>
      <c r="GX17">
        <v>31.088000000000001</v>
      </c>
    </row>
    <row r="18" spans="1:235" ht="13.2" x14ac:dyDescent="0.25">
      <c r="B18" s="247"/>
    </row>
    <row r="19" spans="1:235" ht="13.2" x14ac:dyDescent="0.25">
      <c r="B19" s="247"/>
    </row>
    <row r="20" spans="1:235" s="143" customFormat="1" ht="13.2" x14ac:dyDescent="0.25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3.2" x14ac:dyDescent="0.25">
      <c r="A21" t="s">
        <v>126</v>
      </c>
      <c r="B21" s="247" t="s">
        <v>177</v>
      </c>
      <c r="C21">
        <v>20.4375</v>
      </c>
      <c r="D21">
        <v>29.25</v>
      </c>
      <c r="E21">
        <v>23.625</v>
      </c>
      <c r="F21">
        <v>22.313000000000002</v>
      </c>
      <c r="G21">
        <v>22.5</v>
      </c>
      <c r="H21">
        <v>21</v>
      </c>
      <c r="I21">
        <v>19.5</v>
      </c>
      <c r="J21">
        <v>21</v>
      </c>
      <c r="K21">
        <v>31.125</v>
      </c>
      <c r="L21">
        <v>36.75</v>
      </c>
      <c r="M21">
        <v>31.125</v>
      </c>
      <c r="N21">
        <v>28.5</v>
      </c>
      <c r="O21">
        <v>27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29.0625</v>
      </c>
      <c r="AB21">
        <v>30</v>
      </c>
      <c r="AC21">
        <v>31.59</v>
      </c>
      <c r="AD21">
        <v>30.3</v>
      </c>
      <c r="AE21">
        <v>29.01</v>
      </c>
      <c r="AF21">
        <v>25.7925</v>
      </c>
      <c r="AG21">
        <v>23.535</v>
      </c>
      <c r="AH21">
        <v>24.502500000000001</v>
      </c>
      <c r="AI21">
        <v>34.807499999999997</v>
      </c>
      <c r="AJ21">
        <v>39.96</v>
      </c>
      <c r="AK21">
        <v>32.872500000000002</v>
      </c>
      <c r="AL21">
        <v>31.267499999999998</v>
      </c>
      <c r="AM21">
        <v>29.497499999999999</v>
      </c>
      <c r="AN21">
        <v>30.3</v>
      </c>
      <c r="AO21">
        <v>31.657499999999999</v>
      </c>
      <c r="AP21">
        <v>30.555</v>
      </c>
      <c r="AQ21">
        <v>29.452500000000001</v>
      </c>
      <c r="AR21">
        <v>26.692499999999999</v>
      </c>
      <c r="AS21">
        <v>24.765000000000001</v>
      </c>
      <c r="AT21">
        <v>25.59</v>
      </c>
      <c r="AU21">
        <v>34.424999999999997</v>
      </c>
      <c r="AV21">
        <v>38.842500000000001</v>
      </c>
      <c r="AW21">
        <v>32.774999999999999</v>
      </c>
      <c r="AX21">
        <v>31.395</v>
      </c>
      <c r="AY21">
        <v>29.872499999999999</v>
      </c>
      <c r="AZ21">
        <v>30.57</v>
      </c>
      <c r="BA21">
        <v>31.852499999999999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34.372500000000002</v>
      </c>
      <c r="BH21">
        <v>38.384999999999998</v>
      </c>
      <c r="BI21">
        <v>32.872500000000002</v>
      </c>
      <c r="BJ21">
        <v>31.62</v>
      </c>
      <c r="BK21">
        <v>30.24</v>
      </c>
      <c r="BL21">
        <v>30.87</v>
      </c>
      <c r="BM21">
        <v>32.055</v>
      </c>
      <c r="BN21">
        <v>31.147500000000001</v>
      </c>
      <c r="BO21">
        <v>30.24</v>
      </c>
      <c r="BP21">
        <v>27.96</v>
      </c>
      <c r="BQ21">
        <v>26.37</v>
      </c>
      <c r="BR21">
        <v>27.052499999999998</v>
      </c>
      <c r="BS21">
        <v>34.35</v>
      </c>
      <c r="BT21">
        <v>38.002499999999998</v>
      </c>
      <c r="BU21">
        <v>32.9925</v>
      </c>
      <c r="BV21">
        <v>31.852499999999999</v>
      </c>
      <c r="BW21">
        <v>30.6</v>
      </c>
      <c r="BX21">
        <v>31.177499999999998</v>
      </c>
      <c r="BY21">
        <v>32.369999999999997</v>
      </c>
      <c r="BZ21">
        <v>31.522500000000001</v>
      </c>
      <c r="CA21">
        <v>30.675000000000001</v>
      </c>
      <c r="CB21">
        <v>28.552499999999998</v>
      </c>
      <c r="CC21">
        <v>27.074999999999999</v>
      </c>
      <c r="CD21">
        <v>27.712499999999999</v>
      </c>
      <c r="CE21">
        <v>34.5075</v>
      </c>
      <c r="CF21">
        <v>37.905000000000001</v>
      </c>
      <c r="CG21">
        <v>33.24</v>
      </c>
      <c r="CH21">
        <v>32.182499999999997</v>
      </c>
      <c r="CI21">
        <v>31.012499999999999</v>
      </c>
      <c r="CJ21">
        <v>31.552499999999998</v>
      </c>
      <c r="CK21">
        <v>32.685000000000002</v>
      </c>
      <c r="CL21">
        <v>31.897500000000001</v>
      </c>
      <c r="CM21">
        <v>31.11</v>
      </c>
      <c r="CN21">
        <v>29.137499999999999</v>
      </c>
      <c r="CO21">
        <v>27.75</v>
      </c>
      <c r="CP21">
        <v>28.35</v>
      </c>
      <c r="CQ21">
        <v>34.672499999999999</v>
      </c>
      <c r="CR21">
        <v>37.837499999999999</v>
      </c>
      <c r="CS21">
        <v>33.494999999999997</v>
      </c>
      <c r="CT21">
        <v>32.512500000000003</v>
      </c>
      <c r="CU21">
        <v>31.425000000000001</v>
      </c>
      <c r="CV21">
        <v>31.927499999999998</v>
      </c>
      <c r="CW21">
        <v>33</v>
      </c>
      <c r="CX21">
        <v>32.265000000000001</v>
      </c>
      <c r="CY21">
        <v>31.537500000000001</v>
      </c>
      <c r="CZ21">
        <v>29.7</v>
      </c>
      <c r="DA21">
        <v>28.4175</v>
      </c>
      <c r="DB21">
        <v>28.9725</v>
      </c>
      <c r="DC21">
        <v>34.86</v>
      </c>
      <c r="DD21">
        <v>37.807499999999997</v>
      </c>
      <c r="DE21">
        <v>33.765000000000001</v>
      </c>
      <c r="DF21">
        <v>32.842500000000001</v>
      </c>
      <c r="DG21">
        <v>31.837499999999999</v>
      </c>
      <c r="DH21">
        <v>32.302500000000002</v>
      </c>
      <c r="DI21">
        <v>33.322499999999998</v>
      </c>
      <c r="DJ21">
        <v>32.64</v>
      </c>
      <c r="DK21">
        <v>31.9575</v>
      </c>
      <c r="DL21">
        <v>30.254999999999999</v>
      </c>
      <c r="DM21">
        <v>29.055</v>
      </c>
      <c r="DN21">
        <v>29.572500000000002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32.2425</v>
      </c>
      <c r="DT21">
        <v>32.677500000000002</v>
      </c>
      <c r="DU21">
        <v>33.652500000000003</v>
      </c>
      <c r="DV21">
        <v>33.015000000000001</v>
      </c>
      <c r="DW21">
        <v>32.384999999999998</v>
      </c>
      <c r="DX21">
        <v>30.795000000000002</v>
      </c>
      <c r="DY21">
        <v>29.677499999999998</v>
      </c>
      <c r="DZ21">
        <v>30.164999999999999</v>
      </c>
      <c r="EA21">
        <v>35.265000000000001</v>
      </c>
      <c r="EB21">
        <v>37.814999999999998</v>
      </c>
      <c r="EC21">
        <v>34.3125</v>
      </c>
      <c r="ED21">
        <v>33.524999999999999</v>
      </c>
      <c r="EE21">
        <v>32.647500000000001</v>
      </c>
      <c r="EF21">
        <v>33.052500000000002</v>
      </c>
      <c r="EG21">
        <v>34.034999999999997</v>
      </c>
      <c r="EH21">
        <v>33.39</v>
      </c>
      <c r="EI21">
        <v>32.752499999999998</v>
      </c>
      <c r="EJ21">
        <v>31.14</v>
      </c>
      <c r="EK21">
        <v>30.015000000000001</v>
      </c>
      <c r="EL21">
        <v>30.502500000000001</v>
      </c>
      <c r="EM21">
        <v>35.662500000000001</v>
      </c>
      <c r="EN21">
        <v>38.2425</v>
      </c>
      <c r="EO21">
        <v>34.702500000000001</v>
      </c>
      <c r="EP21">
        <v>33.9</v>
      </c>
      <c r="EQ21">
        <v>33.022500000000001</v>
      </c>
      <c r="ER21">
        <v>33.427500000000002</v>
      </c>
      <c r="ES21">
        <v>34.417499999999997</v>
      </c>
      <c r="ET21">
        <v>33.765000000000001</v>
      </c>
      <c r="EU21">
        <v>33.119999999999997</v>
      </c>
      <c r="EV21">
        <v>31.4925</v>
      </c>
      <c r="EW21">
        <v>30.352499999999999</v>
      </c>
      <c r="EX21">
        <v>30.8475</v>
      </c>
      <c r="EY21">
        <v>36.067500000000003</v>
      </c>
      <c r="EZ21">
        <v>38.677500000000002</v>
      </c>
      <c r="FA21">
        <v>35.092500000000001</v>
      </c>
      <c r="FB21">
        <v>34.282499999999999</v>
      </c>
      <c r="FC21">
        <v>33.39</v>
      </c>
      <c r="FD21">
        <v>33.802500000000002</v>
      </c>
      <c r="FE21">
        <v>34.799999999999997</v>
      </c>
      <c r="FF21">
        <v>34.14</v>
      </c>
      <c r="FG21">
        <v>33.487499999999997</v>
      </c>
      <c r="FH21">
        <v>31.844999999999999</v>
      </c>
      <c r="FI21">
        <v>30.69</v>
      </c>
      <c r="FJ21">
        <v>31.192499999999999</v>
      </c>
      <c r="FK21">
        <v>36.465000000000003</v>
      </c>
      <c r="FL21">
        <v>39.104999999999997</v>
      </c>
      <c r="FM21">
        <v>35.482500000000002</v>
      </c>
      <c r="FN21">
        <v>34.664999999999999</v>
      </c>
      <c r="FO21">
        <v>33.7575</v>
      </c>
      <c r="FP21">
        <v>34.177500000000002</v>
      </c>
      <c r="FQ21">
        <v>35.182499999999997</v>
      </c>
      <c r="FR21">
        <v>34.515000000000001</v>
      </c>
      <c r="FS21">
        <v>33.854999999999997</v>
      </c>
      <c r="FT21">
        <v>32.19</v>
      </c>
      <c r="FU21">
        <v>31.0275</v>
      </c>
      <c r="FV21">
        <v>31.53</v>
      </c>
      <c r="FW21">
        <v>36.862499999999997</v>
      </c>
      <c r="FX21">
        <v>39.532499999999999</v>
      </c>
      <c r="FY21">
        <v>35.872500000000002</v>
      </c>
      <c r="FZ21">
        <v>35.04</v>
      </c>
      <c r="GA21">
        <v>34.1325</v>
      </c>
      <c r="GB21">
        <v>34.552500000000002</v>
      </c>
      <c r="GC21">
        <v>35.564999999999998</v>
      </c>
      <c r="GD21">
        <v>34.89</v>
      </c>
      <c r="GE21">
        <v>34.222499999999997</v>
      </c>
      <c r="GF21">
        <v>32.542499999999997</v>
      </c>
      <c r="GG21">
        <v>31.364999999999998</v>
      </c>
      <c r="GH21">
        <v>31.875</v>
      </c>
      <c r="GI21">
        <v>37.267499999999998</v>
      </c>
      <c r="GJ21">
        <v>39.96</v>
      </c>
      <c r="GK21">
        <v>36.262500000000003</v>
      </c>
      <c r="GL21">
        <v>35.422499999999999</v>
      </c>
      <c r="GM21">
        <v>34.5</v>
      </c>
      <c r="GN21">
        <v>34.927500000000002</v>
      </c>
      <c r="GO21">
        <v>35.947499999999998</v>
      </c>
      <c r="GP21">
        <v>35.265000000000001</v>
      </c>
      <c r="GQ21">
        <v>34.590000000000003</v>
      </c>
      <c r="GR21">
        <v>32.895000000000003</v>
      </c>
      <c r="GS21">
        <v>31.702500000000001</v>
      </c>
      <c r="GT21">
        <v>32.22</v>
      </c>
      <c r="GU21">
        <v>37.664999999999999</v>
      </c>
      <c r="GV21">
        <v>40.395000000000003</v>
      </c>
      <c r="GW21">
        <v>36.652500000000003</v>
      </c>
      <c r="GX21">
        <v>35.805</v>
      </c>
      <c r="GY21">
        <v>34.875</v>
      </c>
      <c r="GZ21">
        <v>35.302500000000002</v>
      </c>
      <c r="HA21">
        <v>36.33</v>
      </c>
      <c r="HB21">
        <v>35.64</v>
      </c>
      <c r="HC21">
        <v>34.957500000000003</v>
      </c>
      <c r="HD21">
        <v>33.24</v>
      </c>
      <c r="HE21">
        <v>32.04</v>
      </c>
      <c r="HF21">
        <v>32.557499999999997</v>
      </c>
      <c r="HG21">
        <v>38.0625</v>
      </c>
      <c r="HH21">
        <v>40.822499999999998</v>
      </c>
      <c r="HI21">
        <v>37.042499999999997</v>
      </c>
      <c r="HJ21">
        <v>36.1875</v>
      </c>
      <c r="HK21">
        <v>35.2425</v>
      </c>
      <c r="HL21">
        <v>35.677500000000002</v>
      </c>
      <c r="HM21">
        <v>36.712499999999999</v>
      </c>
      <c r="HN21">
        <v>36.015000000000001</v>
      </c>
      <c r="HO21">
        <v>35.325000000000003</v>
      </c>
      <c r="HP21">
        <v>33.592500000000001</v>
      </c>
      <c r="HQ21">
        <v>32.377499999999998</v>
      </c>
      <c r="HR21">
        <v>32.902500000000003</v>
      </c>
      <c r="HS21">
        <v>38.467500000000001</v>
      </c>
      <c r="HT21">
        <v>41.25</v>
      </c>
      <c r="HU21">
        <v>37.432499999999997</v>
      </c>
      <c r="HV21">
        <v>36.5625</v>
      </c>
      <c r="HW21">
        <v>35.61</v>
      </c>
      <c r="HX21">
        <v>36.052500000000002</v>
      </c>
      <c r="HY21">
        <v>36.344999999999999</v>
      </c>
      <c r="HZ21">
        <v>36</v>
      </c>
      <c r="IA21">
        <v>34.005000000000003</v>
      </c>
    </row>
    <row r="22" spans="1:235" ht="13.2" x14ac:dyDescent="0.25">
      <c r="A22" t="s">
        <v>125</v>
      </c>
      <c r="B22" s="247" t="s">
        <v>177</v>
      </c>
      <c r="C22">
        <v>21</v>
      </c>
      <c r="D22">
        <v>29.4375</v>
      </c>
      <c r="E22">
        <v>23.625</v>
      </c>
      <c r="F22">
        <v>22.238</v>
      </c>
      <c r="G22">
        <v>22.5</v>
      </c>
      <c r="H22">
        <v>22.5</v>
      </c>
      <c r="I22">
        <v>21.375</v>
      </c>
      <c r="J22">
        <v>22.875</v>
      </c>
      <c r="K22">
        <v>33.375</v>
      </c>
      <c r="L22">
        <v>38.625</v>
      </c>
      <c r="M22">
        <v>33.75</v>
      </c>
      <c r="N22">
        <v>29.25</v>
      </c>
      <c r="O22">
        <v>27.75</v>
      </c>
      <c r="P22">
        <v>28.125</v>
      </c>
      <c r="Q22">
        <v>31.875</v>
      </c>
      <c r="R22">
        <v>30.5625</v>
      </c>
      <c r="S22">
        <v>29.625</v>
      </c>
      <c r="T22">
        <v>27.375</v>
      </c>
      <c r="U22">
        <v>24.75</v>
      </c>
      <c r="V22">
        <v>26.0625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28.297499999999999</v>
      </c>
      <c r="AG22">
        <v>26.047499999999999</v>
      </c>
      <c r="AH22">
        <v>27.172499999999999</v>
      </c>
      <c r="AI22">
        <v>37.950000000000003</v>
      </c>
      <c r="AJ22">
        <v>42.457500000000003</v>
      </c>
      <c r="AK22">
        <v>35.377499999999998</v>
      </c>
      <c r="AL22">
        <v>32.64</v>
      </c>
      <c r="AM22">
        <v>30.232500000000002</v>
      </c>
      <c r="AN22">
        <v>31.035</v>
      </c>
      <c r="AO22">
        <v>32.392499999999998</v>
      </c>
      <c r="AP22">
        <v>31.432500000000001</v>
      </c>
      <c r="AQ22">
        <v>30.7425</v>
      </c>
      <c r="AR22">
        <v>29.092500000000001</v>
      </c>
      <c r="AS22">
        <v>27.164999999999999</v>
      </c>
      <c r="AT22">
        <v>28.1325</v>
      </c>
      <c r="AU22">
        <v>37.372500000000002</v>
      </c>
      <c r="AV22">
        <v>41.234999999999999</v>
      </c>
      <c r="AW22">
        <v>35.167499999999997</v>
      </c>
      <c r="AX22">
        <v>32.827500000000001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31.252500000000001</v>
      </c>
      <c r="BD22">
        <v>29.752500000000001</v>
      </c>
      <c r="BE22">
        <v>27.997499999999999</v>
      </c>
      <c r="BF22">
        <v>28.8825</v>
      </c>
      <c r="BG22">
        <v>37.297499999999999</v>
      </c>
      <c r="BH22">
        <v>40.814999999999998</v>
      </c>
      <c r="BI22">
        <v>35.302500000000002</v>
      </c>
      <c r="BJ22">
        <v>33.172499999999999</v>
      </c>
      <c r="BK22">
        <v>31.29</v>
      </c>
      <c r="BL22">
        <v>31.927499999999998</v>
      </c>
      <c r="BM22">
        <v>33.299999999999997</v>
      </c>
      <c r="BN22">
        <v>32.505000000000003</v>
      </c>
      <c r="BO22">
        <v>31.934999999999999</v>
      </c>
      <c r="BP22">
        <v>30.5625</v>
      </c>
      <c r="BQ22">
        <v>28.9575</v>
      </c>
      <c r="BR22">
        <v>29.767499999999998</v>
      </c>
      <c r="BS22">
        <v>37.47</v>
      </c>
      <c r="BT22">
        <v>40.695</v>
      </c>
      <c r="BU22">
        <v>35.64</v>
      </c>
      <c r="BV22">
        <v>33.697499999999998</v>
      </c>
      <c r="BW22">
        <v>31.9725</v>
      </c>
      <c r="BX22">
        <v>32.557499999999997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37.762500000000003</v>
      </c>
      <c r="CF22">
        <v>40.784999999999997</v>
      </c>
      <c r="CG22">
        <v>36.06</v>
      </c>
      <c r="CH22">
        <v>34.237499999999997</v>
      </c>
      <c r="CI22">
        <v>32.625</v>
      </c>
      <c r="CJ22">
        <v>33.172499999999999</v>
      </c>
      <c r="CK22">
        <v>34.484999999999999</v>
      </c>
      <c r="CL22">
        <v>33.787500000000001</v>
      </c>
      <c r="CM22">
        <v>33.292499999999997</v>
      </c>
      <c r="CN22">
        <v>32.085000000000001</v>
      </c>
      <c r="CO22">
        <v>30.682500000000001</v>
      </c>
      <c r="CP22">
        <v>31.395</v>
      </c>
      <c r="CQ22">
        <v>38.152500000000003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34.462499999999999</v>
      </c>
      <c r="CY22">
        <v>33.997500000000002</v>
      </c>
      <c r="CZ22">
        <v>32.872500000000002</v>
      </c>
      <c r="DA22">
        <v>31.56</v>
      </c>
      <c r="DB22">
        <v>32.227499999999999</v>
      </c>
      <c r="DC22">
        <v>38.557499999999997</v>
      </c>
      <c r="DD22">
        <v>41.212499999999999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35.752499999999998</v>
      </c>
      <c r="DJ22">
        <v>35.137500000000003</v>
      </c>
      <c r="DK22">
        <v>34.702500000000001</v>
      </c>
      <c r="DL22">
        <v>33.652500000000003</v>
      </c>
      <c r="DM22">
        <v>32.414999999999999</v>
      </c>
      <c r="DN22">
        <v>33.045000000000002</v>
      </c>
      <c r="DO22">
        <v>38.977499999999999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36.3825</v>
      </c>
      <c r="DV22">
        <v>35.8125</v>
      </c>
      <c r="DW22">
        <v>35.407499999999999</v>
      </c>
      <c r="DX22">
        <v>34.417499999999997</v>
      </c>
      <c r="DY22">
        <v>33.262500000000003</v>
      </c>
      <c r="DZ22">
        <v>33.847499999999997</v>
      </c>
      <c r="EA22">
        <v>39.405000000000001</v>
      </c>
      <c r="EB22">
        <v>41.737499999999997</v>
      </c>
      <c r="EC22">
        <v>38.1</v>
      </c>
      <c r="ED22">
        <v>36.697499999999998</v>
      </c>
      <c r="EE22">
        <v>35.46</v>
      </c>
      <c r="EF22">
        <v>35.880000000000003</v>
      </c>
      <c r="EG22">
        <v>37.020000000000003</v>
      </c>
      <c r="EH22">
        <v>36.442500000000003</v>
      </c>
      <c r="EI22">
        <v>36.022500000000001</v>
      </c>
      <c r="EJ22">
        <v>35.017499999999998</v>
      </c>
      <c r="EK22">
        <v>33.847499999999997</v>
      </c>
      <c r="EL22">
        <v>34.447499999999998</v>
      </c>
      <c r="EM22">
        <v>40.102499999999999</v>
      </c>
      <c r="EN22">
        <v>42.465000000000003</v>
      </c>
      <c r="EO22">
        <v>38.767499999999998</v>
      </c>
      <c r="EP22">
        <v>37.335000000000001</v>
      </c>
      <c r="EQ22">
        <v>36.082500000000003</v>
      </c>
      <c r="ER22">
        <v>36.51</v>
      </c>
      <c r="ES22">
        <v>37.657499999999999</v>
      </c>
      <c r="ET22">
        <v>37.064999999999998</v>
      </c>
      <c r="EU22">
        <v>36.645000000000003</v>
      </c>
      <c r="EV22">
        <v>35.625</v>
      </c>
      <c r="EW22">
        <v>34.432499999999997</v>
      </c>
      <c r="EX22">
        <v>35.04</v>
      </c>
      <c r="EY22">
        <v>40.792499999999997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38.302500000000002</v>
      </c>
      <c r="FF22">
        <v>37.695</v>
      </c>
      <c r="FG22">
        <v>37.267499999999998</v>
      </c>
      <c r="FH22">
        <v>36.225000000000001</v>
      </c>
      <c r="FI22">
        <v>35.017499999999998</v>
      </c>
      <c r="FJ22">
        <v>35.6325</v>
      </c>
      <c r="FK22">
        <v>41.482500000000002</v>
      </c>
      <c r="FL22">
        <v>43.927500000000002</v>
      </c>
      <c r="FM22">
        <v>40.102499999999999</v>
      </c>
      <c r="FN22">
        <v>38.625</v>
      </c>
      <c r="FO22">
        <v>37.32</v>
      </c>
      <c r="FP22">
        <v>37.762500000000003</v>
      </c>
      <c r="FQ22">
        <v>38.94</v>
      </c>
      <c r="FR22">
        <v>38.325000000000003</v>
      </c>
      <c r="FS22">
        <v>37.89</v>
      </c>
      <c r="FT22">
        <v>36.832500000000003</v>
      </c>
      <c r="FU22">
        <v>35.594999999999999</v>
      </c>
      <c r="FV22">
        <v>36.225000000000001</v>
      </c>
      <c r="FW22">
        <v>42.172499999999999</v>
      </c>
      <c r="FX22">
        <v>44.662500000000001</v>
      </c>
      <c r="FY22">
        <v>40.770000000000003</v>
      </c>
      <c r="FZ22">
        <v>39.270000000000003</v>
      </c>
      <c r="GA22">
        <v>37.942500000000003</v>
      </c>
      <c r="GB22">
        <v>38.392499999999998</v>
      </c>
      <c r="GC22">
        <v>39.577500000000001</v>
      </c>
      <c r="GD22">
        <v>38.954999999999998</v>
      </c>
      <c r="GE22">
        <v>38.512500000000003</v>
      </c>
      <c r="GF22">
        <v>37.432499999999997</v>
      </c>
      <c r="GG22">
        <v>36.18</v>
      </c>
      <c r="GH22">
        <v>36.817500000000003</v>
      </c>
      <c r="GI22">
        <v>42.862499999999997</v>
      </c>
      <c r="GJ22">
        <v>45.39</v>
      </c>
      <c r="GK22">
        <v>41.4375</v>
      </c>
      <c r="GL22">
        <v>39.907499999999999</v>
      </c>
      <c r="GM22">
        <v>38.564999999999998</v>
      </c>
      <c r="GN22">
        <v>39.022500000000001</v>
      </c>
      <c r="GO22">
        <v>40.215000000000003</v>
      </c>
      <c r="GP22">
        <v>39.585000000000001</v>
      </c>
      <c r="GQ22">
        <v>39.127499999999998</v>
      </c>
      <c r="GR22">
        <v>38.04</v>
      </c>
      <c r="GS22">
        <v>36.765000000000001</v>
      </c>
      <c r="GT22">
        <v>37.409999999999997</v>
      </c>
      <c r="GU22">
        <v>43.552500000000002</v>
      </c>
      <c r="GV22">
        <v>46.125</v>
      </c>
      <c r="GW22">
        <v>42.104999999999997</v>
      </c>
      <c r="GX22">
        <v>40.552500000000002</v>
      </c>
      <c r="GY22">
        <v>39.1875</v>
      </c>
      <c r="GZ22">
        <v>39.652500000000003</v>
      </c>
      <c r="HA22">
        <v>40.852499999999999</v>
      </c>
      <c r="HB22">
        <v>40.207500000000003</v>
      </c>
      <c r="HC22">
        <v>39.75</v>
      </c>
      <c r="HD22">
        <v>38.64</v>
      </c>
      <c r="HE22">
        <v>37.35</v>
      </c>
      <c r="HF22">
        <v>38.002499999999998</v>
      </c>
      <c r="HG22">
        <v>44.2425</v>
      </c>
      <c r="HH22">
        <v>46.852499999999999</v>
      </c>
      <c r="HI22">
        <v>42.772500000000001</v>
      </c>
      <c r="HJ22">
        <v>41.197499999999998</v>
      </c>
      <c r="HK22">
        <v>39.802500000000002</v>
      </c>
      <c r="HL22">
        <v>40.274999999999999</v>
      </c>
      <c r="HM22">
        <v>41.497500000000002</v>
      </c>
      <c r="HN22">
        <v>40.844999999999999</v>
      </c>
      <c r="HO22">
        <v>40.380000000000003</v>
      </c>
      <c r="HP22">
        <v>39.247500000000002</v>
      </c>
      <c r="HQ22">
        <v>37.935000000000002</v>
      </c>
      <c r="HR22">
        <v>38.602499999999999</v>
      </c>
      <c r="HS22">
        <v>44.932499999999997</v>
      </c>
      <c r="HT22">
        <v>47.587499999999999</v>
      </c>
      <c r="HU22">
        <v>43.432499999999997</v>
      </c>
      <c r="HV22">
        <v>41.835000000000001</v>
      </c>
      <c r="HW22">
        <v>40.424999999999997</v>
      </c>
      <c r="HX22">
        <v>40.897500000000001</v>
      </c>
      <c r="HY22">
        <v>42.322499999999998</v>
      </c>
      <c r="HZ22">
        <v>42.037500000000001</v>
      </c>
      <c r="IA22">
        <v>39.877499999999998</v>
      </c>
    </row>
    <row r="23" spans="1:235" ht="13.2" x14ac:dyDescent="0.25">
      <c r="A23" t="s">
        <v>127</v>
      </c>
      <c r="B23" s="247" t="s">
        <v>177</v>
      </c>
      <c r="C23">
        <v>17.809999999999999</v>
      </c>
      <c r="D23">
        <v>23.1</v>
      </c>
      <c r="E23">
        <v>25.013000000000002</v>
      </c>
      <c r="F23">
        <v>24.225000000000001</v>
      </c>
      <c r="G23">
        <v>23.774999999999999</v>
      </c>
      <c r="H23">
        <v>21.938000000000002</v>
      </c>
      <c r="I23">
        <v>21.563000000000002</v>
      </c>
      <c r="J23">
        <v>26.813000000000002</v>
      </c>
      <c r="K23">
        <v>36.375</v>
      </c>
      <c r="L23">
        <v>41.063000000000002</v>
      </c>
      <c r="M23">
        <v>35.625</v>
      </c>
      <c r="N23">
        <v>28.313000000000002</v>
      </c>
      <c r="O23">
        <v>29.063000000000002</v>
      </c>
      <c r="P23">
        <v>29.813000000000002</v>
      </c>
      <c r="Q23">
        <v>31.688000000000002</v>
      </c>
      <c r="R23">
        <v>30.188000000000002</v>
      </c>
      <c r="S23">
        <v>28.688000000000002</v>
      </c>
      <c r="T23">
        <v>27.188000000000002</v>
      </c>
      <c r="U23">
        <v>27.563000000000002</v>
      </c>
      <c r="V23">
        <v>31.313000000000002</v>
      </c>
      <c r="W23">
        <v>39.188000000000002</v>
      </c>
      <c r="X23">
        <v>45.563000000000002</v>
      </c>
      <c r="Y23">
        <v>41.813000000000002</v>
      </c>
      <c r="Z23">
        <v>29.438000000000002</v>
      </c>
      <c r="AA23">
        <v>30.938000000000002</v>
      </c>
      <c r="AB23">
        <v>32.438000000000002</v>
      </c>
      <c r="AC23">
        <v>32.04</v>
      </c>
      <c r="AD23">
        <v>30.518000000000001</v>
      </c>
      <c r="AE23">
        <v>28.995000000000001</v>
      </c>
      <c r="AF23">
        <v>27.48</v>
      </c>
      <c r="AG23">
        <v>27.848000000000003</v>
      </c>
      <c r="AH23">
        <v>31.635000000000002</v>
      </c>
      <c r="AI23">
        <v>39.578000000000003</v>
      </c>
      <c r="AJ23">
        <v>46.013000000000005</v>
      </c>
      <c r="AK23">
        <v>42.218000000000004</v>
      </c>
      <c r="AL23">
        <v>29.715</v>
      </c>
      <c r="AM23">
        <v>31.223000000000003</v>
      </c>
      <c r="AN23">
        <v>32.729999999999997</v>
      </c>
      <c r="AO23">
        <v>32.31</v>
      </c>
      <c r="AP23">
        <v>30.773000000000003</v>
      </c>
      <c r="AQ23">
        <v>29.234999999999999</v>
      </c>
      <c r="AR23">
        <v>27.698</v>
      </c>
      <c r="AS23">
        <v>28.073</v>
      </c>
      <c r="AT23">
        <v>31.883000000000003</v>
      </c>
      <c r="AU23">
        <v>39.884999999999998</v>
      </c>
      <c r="AV23">
        <v>46.365000000000002</v>
      </c>
      <c r="AW23">
        <v>42.533000000000001</v>
      </c>
      <c r="AX23">
        <v>29.94</v>
      </c>
      <c r="AY23">
        <v>31.454999999999998</v>
      </c>
      <c r="AZ23">
        <v>32.97</v>
      </c>
      <c r="BA23">
        <v>32.527999999999999</v>
      </c>
      <c r="BB23">
        <v>30.983000000000001</v>
      </c>
      <c r="BC23">
        <v>29.43</v>
      </c>
      <c r="BD23">
        <v>27.885000000000002</v>
      </c>
      <c r="BE23">
        <v>28.26</v>
      </c>
      <c r="BF23">
        <v>32.093000000000004</v>
      </c>
      <c r="BG23">
        <v>40.155000000000001</v>
      </c>
      <c r="BH23">
        <v>46.673000000000002</v>
      </c>
      <c r="BI23">
        <v>42.818000000000005</v>
      </c>
      <c r="BJ23">
        <v>30.135000000000002</v>
      </c>
      <c r="BK23">
        <v>31.664999999999999</v>
      </c>
      <c r="BL23">
        <v>33.188000000000002</v>
      </c>
      <c r="BM23">
        <v>32.76</v>
      </c>
      <c r="BN23">
        <v>31.2</v>
      </c>
      <c r="BO23">
        <v>29.633000000000003</v>
      </c>
      <c r="BP23">
        <v>28.073</v>
      </c>
      <c r="BQ23">
        <v>28.448</v>
      </c>
      <c r="BR23">
        <v>32.31</v>
      </c>
      <c r="BS23">
        <v>40.417999999999999</v>
      </c>
      <c r="BT23">
        <v>46.972000000000001</v>
      </c>
      <c r="BU23">
        <v>43.094999999999999</v>
      </c>
      <c r="BV23">
        <v>30.33</v>
      </c>
      <c r="BW23">
        <v>31.86</v>
      </c>
      <c r="BX23">
        <v>33.39</v>
      </c>
      <c r="BY23">
        <v>32.954999999999998</v>
      </c>
      <c r="BZ23">
        <v>31.38</v>
      </c>
      <c r="CA23">
        <v>29.805</v>
      </c>
      <c r="CB23">
        <v>28.238000000000003</v>
      </c>
      <c r="CC23">
        <v>28.613000000000003</v>
      </c>
      <c r="CD23">
        <v>32.49</v>
      </c>
      <c r="CE23">
        <v>40.634999999999998</v>
      </c>
      <c r="CF23">
        <v>47.228000000000002</v>
      </c>
      <c r="CG23">
        <v>43.32</v>
      </c>
      <c r="CH23">
        <v>30.48</v>
      </c>
      <c r="CI23">
        <v>32.018000000000001</v>
      </c>
      <c r="CJ23">
        <v>33.555</v>
      </c>
      <c r="CK23">
        <v>33.097000000000001</v>
      </c>
      <c r="CL23">
        <v>31.515000000000001</v>
      </c>
      <c r="CM23">
        <v>29.94</v>
      </c>
      <c r="CN23">
        <v>28.358000000000001</v>
      </c>
      <c r="CO23">
        <v>28.733000000000001</v>
      </c>
      <c r="CP23">
        <v>32.633000000000003</v>
      </c>
      <c r="CQ23">
        <v>40.814999999999998</v>
      </c>
      <c r="CR23">
        <v>47.43</v>
      </c>
      <c r="CS23">
        <v>43.508000000000003</v>
      </c>
      <c r="CT23">
        <v>30.614999999999998</v>
      </c>
      <c r="CU23">
        <v>32.159999999999997</v>
      </c>
      <c r="CV23">
        <v>33.704999999999998</v>
      </c>
      <c r="CW23">
        <v>33.248000000000005</v>
      </c>
      <c r="CX23">
        <v>31.658000000000001</v>
      </c>
      <c r="CY23">
        <v>30.068000000000001</v>
      </c>
      <c r="CZ23">
        <v>28.484999999999999</v>
      </c>
      <c r="DA23">
        <v>28.86</v>
      </c>
      <c r="DB23">
        <v>32.774999999999999</v>
      </c>
      <c r="DC23">
        <v>40.994999999999997</v>
      </c>
      <c r="DD23">
        <v>47.64</v>
      </c>
      <c r="DE23">
        <v>43.695</v>
      </c>
      <c r="DF23">
        <v>30.75</v>
      </c>
      <c r="DG23">
        <v>32.303000000000004</v>
      </c>
      <c r="DH23">
        <v>33.847000000000001</v>
      </c>
      <c r="DI23">
        <v>33.405000000000001</v>
      </c>
      <c r="DJ23">
        <v>31.808</v>
      </c>
      <c r="DK23">
        <v>30.21</v>
      </c>
      <c r="DL23">
        <v>28.613000000000003</v>
      </c>
      <c r="DM23">
        <v>28.988000000000003</v>
      </c>
      <c r="DN23">
        <v>32.909999999999997</v>
      </c>
      <c r="DO23">
        <v>41.167999999999999</v>
      </c>
      <c r="DP23">
        <v>47.835000000000001</v>
      </c>
      <c r="DQ23">
        <v>43.875</v>
      </c>
      <c r="DR23">
        <v>30.87</v>
      </c>
      <c r="DS23">
        <v>32.423000000000002</v>
      </c>
      <c r="DT23">
        <v>33.975000000000001</v>
      </c>
      <c r="DU23">
        <v>33.51</v>
      </c>
      <c r="DV23">
        <v>31.905000000000001</v>
      </c>
      <c r="DW23">
        <v>30.308</v>
      </c>
      <c r="DX23">
        <v>28.703000000000003</v>
      </c>
      <c r="DY23">
        <v>29.085000000000001</v>
      </c>
      <c r="DZ23">
        <v>33.023000000000003</v>
      </c>
      <c r="EA23">
        <v>41.303000000000004</v>
      </c>
      <c r="EB23">
        <v>47.993000000000002</v>
      </c>
      <c r="EC23">
        <v>44.018000000000001</v>
      </c>
      <c r="ED23">
        <v>30.968</v>
      </c>
      <c r="EE23">
        <v>32.527999999999999</v>
      </c>
      <c r="EF23">
        <v>34.088000000000001</v>
      </c>
      <c r="EG23">
        <v>33.623000000000005</v>
      </c>
      <c r="EH23">
        <v>32.01</v>
      </c>
      <c r="EI23">
        <v>30.405000000000001</v>
      </c>
      <c r="EJ23">
        <v>28.8</v>
      </c>
      <c r="EK23">
        <v>29.175000000000001</v>
      </c>
      <c r="EL23">
        <v>33.128</v>
      </c>
      <c r="EM23">
        <v>41.438000000000002</v>
      </c>
      <c r="EN23">
        <v>48.15</v>
      </c>
      <c r="EO23">
        <v>44.16</v>
      </c>
      <c r="EP23">
        <v>31.073</v>
      </c>
      <c r="EQ23">
        <v>32.633000000000003</v>
      </c>
      <c r="ER23">
        <v>34.200000000000003</v>
      </c>
      <c r="ES23">
        <v>33.743000000000002</v>
      </c>
      <c r="ET23">
        <v>32.130000000000003</v>
      </c>
      <c r="EU23">
        <v>30.51</v>
      </c>
      <c r="EV23">
        <v>28.898</v>
      </c>
      <c r="EW23">
        <v>29.273</v>
      </c>
      <c r="EX23">
        <v>33.233000000000004</v>
      </c>
      <c r="EY23">
        <v>41.564999999999998</v>
      </c>
      <c r="EZ23">
        <v>48.292999999999999</v>
      </c>
      <c r="FA23">
        <v>44.288000000000004</v>
      </c>
      <c r="FB23">
        <v>31.163</v>
      </c>
      <c r="FC23">
        <v>32.722000000000001</v>
      </c>
      <c r="FD23">
        <v>34.29</v>
      </c>
      <c r="FE23">
        <v>33.818000000000005</v>
      </c>
      <c r="FF23">
        <v>32.198</v>
      </c>
      <c r="FG23">
        <v>30.578000000000003</v>
      </c>
      <c r="FH23">
        <v>28.958000000000002</v>
      </c>
      <c r="FI23">
        <v>29.34</v>
      </c>
      <c r="FJ23">
        <v>33.308</v>
      </c>
      <c r="FK23">
        <v>41.655000000000001</v>
      </c>
      <c r="FL23">
        <v>48.398000000000003</v>
      </c>
      <c r="FM23">
        <v>44.384999999999998</v>
      </c>
      <c r="FN23">
        <v>31.23</v>
      </c>
      <c r="FO23">
        <v>32.798000000000002</v>
      </c>
      <c r="FP23">
        <v>34.365000000000002</v>
      </c>
      <c r="FQ23">
        <v>33.893000000000001</v>
      </c>
      <c r="FR23">
        <v>32.265000000000001</v>
      </c>
      <c r="FS23">
        <v>30.638000000000002</v>
      </c>
      <c r="FT23">
        <v>29.018000000000001</v>
      </c>
      <c r="FU23">
        <v>29.4</v>
      </c>
      <c r="FV23">
        <v>33.375</v>
      </c>
      <c r="FW23">
        <v>41.744999999999997</v>
      </c>
      <c r="FX23">
        <v>48.503</v>
      </c>
      <c r="FY23">
        <v>44.475000000000001</v>
      </c>
      <c r="FZ23">
        <v>31.29</v>
      </c>
      <c r="GA23">
        <v>32.865000000000002</v>
      </c>
      <c r="GB23">
        <v>34.433</v>
      </c>
      <c r="GC23">
        <v>33.96</v>
      </c>
      <c r="GD23">
        <v>32.332999999999998</v>
      </c>
      <c r="GE23">
        <v>30.704999999999998</v>
      </c>
      <c r="GF23">
        <v>29.078000000000003</v>
      </c>
      <c r="GG23">
        <v>29.46</v>
      </c>
      <c r="GH23">
        <v>33.450000000000003</v>
      </c>
      <c r="GI23">
        <v>41.828000000000003</v>
      </c>
      <c r="GJ23">
        <v>48.6</v>
      </c>
      <c r="GK23">
        <v>44.573</v>
      </c>
      <c r="GL23">
        <v>31.358000000000001</v>
      </c>
      <c r="GM23">
        <v>32.933</v>
      </c>
      <c r="GN23">
        <v>34.508000000000003</v>
      </c>
      <c r="GO23">
        <v>34.034999999999997</v>
      </c>
      <c r="GP23">
        <v>32.4</v>
      </c>
      <c r="GQ23">
        <v>30.773000000000003</v>
      </c>
      <c r="GR23">
        <v>29.145</v>
      </c>
      <c r="GS23">
        <v>29.528000000000002</v>
      </c>
      <c r="GT23">
        <v>33.518000000000001</v>
      </c>
      <c r="GU23">
        <v>41.917999999999999</v>
      </c>
      <c r="GV23">
        <v>48.704999999999998</v>
      </c>
      <c r="GW23">
        <v>44.67</v>
      </c>
      <c r="GX23">
        <v>31.425000000000001</v>
      </c>
      <c r="GY23">
        <v>33.008000000000003</v>
      </c>
      <c r="GZ23">
        <v>34.582999999999998</v>
      </c>
      <c r="HA23">
        <v>34.11</v>
      </c>
      <c r="HB23">
        <v>32.468000000000004</v>
      </c>
      <c r="HC23">
        <v>30.84</v>
      </c>
      <c r="HD23">
        <v>29.204999999999998</v>
      </c>
      <c r="HE23">
        <v>29.588000000000001</v>
      </c>
      <c r="HF23">
        <v>33.593000000000004</v>
      </c>
      <c r="HG23">
        <v>42.008000000000003</v>
      </c>
      <c r="HH23">
        <v>48.81</v>
      </c>
      <c r="HI23">
        <v>44.76</v>
      </c>
      <c r="HJ23">
        <v>31.493000000000002</v>
      </c>
      <c r="HK23">
        <v>33.075000000000003</v>
      </c>
      <c r="HL23">
        <v>34.658000000000001</v>
      </c>
      <c r="HM23">
        <v>34.178000000000004</v>
      </c>
      <c r="HN23">
        <v>32.542999999999999</v>
      </c>
      <c r="HO23">
        <v>30.9</v>
      </c>
      <c r="HP23">
        <v>29.265000000000001</v>
      </c>
      <c r="HQ23">
        <v>29.648</v>
      </c>
      <c r="HR23">
        <v>33.659999999999997</v>
      </c>
      <c r="HS23">
        <v>42.097000000000001</v>
      </c>
      <c r="HT23">
        <v>48.914999999999999</v>
      </c>
      <c r="HU23">
        <v>44.858000000000004</v>
      </c>
      <c r="HV23">
        <v>31.56</v>
      </c>
      <c r="HW23">
        <v>33.143000000000001</v>
      </c>
      <c r="HX23">
        <v>34.733000000000004</v>
      </c>
      <c r="HY23">
        <v>34.253</v>
      </c>
      <c r="HZ23">
        <v>32.61</v>
      </c>
      <c r="IA23">
        <v>30.968</v>
      </c>
    </row>
    <row r="24" spans="1:235" ht="13.2" x14ac:dyDescent="0.25">
      <c r="A24" t="s">
        <v>130</v>
      </c>
      <c r="B24" s="247" t="s">
        <v>177</v>
      </c>
      <c r="C24">
        <v>20.175000000000001</v>
      </c>
      <c r="D24">
        <v>19.5</v>
      </c>
      <c r="E24">
        <v>23.7</v>
      </c>
      <c r="F24">
        <v>23.363</v>
      </c>
      <c r="G24">
        <v>23.175000000000001</v>
      </c>
      <c r="H24">
        <v>21.938000000000002</v>
      </c>
      <c r="I24">
        <v>21.563000000000002</v>
      </c>
      <c r="J24">
        <v>26.813000000000002</v>
      </c>
      <c r="K24">
        <v>35.4375</v>
      </c>
      <c r="L24">
        <v>41.063000000000002</v>
      </c>
      <c r="M24">
        <v>35.438000000000002</v>
      </c>
      <c r="N24">
        <v>28.313000000000002</v>
      </c>
      <c r="O24">
        <v>27.563000000000002</v>
      </c>
      <c r="P24">
        <v>29.063000000000002</v>
      </c>
      <c r="Q24">
        <v>29.813000000000002</v>
      </c>
      <c r="R24">
        <v>28.688000000000002</v>
      </c>
      <c r="S24">
        <v>28.125</v>
      </c>
      <c r="T24">
        <v>27.188000000000002</v>
      </c>
      <c r="U24">
        <v>27.563000000000002</v>
      </c>
      <c r="V24">
        <v>31.313000000000002</v>
      </c>
      <c r="W24">
        <v>39.188000000000002</v>
      </c>
      <c r="X24">
        <v>45.563000000000002</v>
      </c>
      <c r="Y24">
        <v>37.875</v>
      </c>
      <c r="Z24">
        <v>29.25</v>
      </c>
      <c r="AA24">
        <v>29.063000000000002</v>
      </c>
      <c r="AB24">
        <v>30</v>
      </c>
      <c r="AC24">
        <v>30.158000000000001</v>
      </c>
      <c r="AD24">
        <v>29.018000000000001</v>
      </c>
      <c r="AE24">
        <v>28.44</v>
      </c>
      <c r="AF24">
        <v>27.488</v>
      </c>
      <c r="AG24">
        <v>27.863000000000003</v>
      </c>
      <c r="AH24">
        <v>31.643000000000001</v>
      </c>
      <c r="AI24">
        <v>39.593000000000004</v>
      </c>
      <c r="AJ24">
        <v>46.027999999999999</v>
      </c>
      <c r="AK24">
        <v>38.25</v>
      </c>
      <c r="AL24">
        <v>29.535</v>
      </c>
      <c r="AM24">
        <v>29.34</v>
      </c>
      <c r="AN24">
        <v>30.278000000000002</v>
      </c>
      <c r="AO24">
        <v>30.42</v>
      </c>
      <c r="AP24">
        <v>29.265000000000001</v>
      </c>
      <c r="AQ24">
        <v>28.68</v>
      </c>
      <c r="AR24">
        <v>27.713000000000001</v>
      </c>
      <c r="AS24">
        <v>28.088000000000001</v>
      </c>
      <c r="AT24">
        <v>31.898000000000003</v>
      </c>
      <c r="AU24">
        <v>39.908000000000001</v>
      </c>
      <c r="AV24">
        <v>46.388000000000005</v>
      </c>
      <c r="AW24">
        <v>38.549999999999997</v>
      </c>
      <c r="AX24">
        <v>29.76</v>
      </c>
      <c r="AY24">
        <v>29.565000000000001</v>
      </c>
      <c r="AZ24">
        <v>30.51</v>
      </c>
      <c r="BA24">
        <v>30.63</v>
      </c>
      <c r="BB24">
        <v>29.468</v>
      </c>
      <c r="BC24">
        <v>28.875</v>
      </c>
      <c r="BD24">
        <v>27.908000000000001</v>
      </c>
      <c r="BE24">
        <v>28.283000000000001</v>
      </c>
      <c r="BF24">
        <v>32.123000000000005</v>
      </c>
      <c r="BG24">
        <v>40.185000000000002</v>
      </c>
      <c r="BH24">
        <v>46.71</v>
      </c>
      <c r="BI24">
        <v>38.82</v>
      </c>
      <c r="BJ24">
        <v>29.97</v>
      </c>
      <c r="BK24">
        <v>29.768000000000001</v>
      </c>
      <c r="BL24">
        <v>30.72</v>
      </c>
      <c r="BM24">
        <v>30.855</v>
      </c>
      <c r="BN24">
        <v>29.678000000000001</v>
      </c>
      <c r="BO24">
        <v>29.085000000000001</v>
      </c>
      <c r="BP24">
        <v>28.103000000000002</v>
      </c>
      <c r="BQ24">
        <v>28.478000000000002</v>
      </c>
      <c r="BR24">
        <v>32.340000000000003</v>
      </c>
      <c r="BS24">
        <v>40.454999999999998</v>
      </c>
      <c r="BT24">
        <v>47.018000000000001</v>
      </c>
      <c r="BU24">
        <v>39.075000000000003</v>
      </c>
      <c r="BV24">
        <v>30.164999999999999</v>
      </c>
      <c r="BW24">
        <v>29.954999999999998</v>
      </c>
      <c r="BX24">
        <v>30.908000000000001</v>
      </c>
      <c r="BY24">
        <v>31.043000000000003</v>
      </c>
      <c r="BZ24">
        <v>29.858000000000001</v>
      </c>
      <c r="CA24">
        <v>29.258000000000003</v>
      </c>
      <c r="CB24">
        <v>28.267000000000003</v>
      </c>
      <c r="CC24">
        <v>28.642000000000003</v>
      </c>
      <c r="CD24">
        <v>32.527999999999999</v>
      </c>
      <c r="CE24">
        <v>40.688000000000002</v>
      </c>
      <c r="CF24">
        <v>47.28</v>
      </c>
      <c r="CG24">
        <v>39.284999999999997</v>
      </c>
      <c r="CH24">
        <v>30.323</v>
      </c>
      <c r="CI24">
        <v>30.113000000000003</v>
      </c>
      <c r="CJ24">
        <v>31.065000000000001</v>
      </c>
      <c r="CK24">
        <v>31.184999999999999</v>
      </c>
      <c r="CL24">
        <v>29.993000000000002</v>
      </c>
      <c r="CM24">
        <v>29.393000000000001</v>
      </c>
      <c r="CN24">
        <v>28.395</v>
      </c>
      <c r="CO24">
        <v>28.77</v>
      </c>
      <c r="CP24">
        <v>32.67</v>
      </c>
      <c r="CQ24">
        <v>40.868000000000002</v>
      </c>
      <c r="CR24">
        <v>47.49</v>
      </c>
      <c r="CS24">
        <v>39.457999999999998</v>
      </c>
      <c r="CT24">
        <v>30.458000000000002</v>
      </c>
      <c r="CU24">
        <v>30.248000000000001</v>
      </c>
      <c r="CV24">
        <v>31.208000000000002</v>
      </c>
      <c r="CW24">
        <v>31.328000000000003</v>
      </c>
      <c r="CX24">
        <v>30.128</v>
      </c>
      <c r="CY24">
        <v>29.52</v>
      </c>
      <c r="CZ24">
        <v>28.523</v>
      </c>
      <c r="DA24">
        <v>28.905000000000001</v>
      </c>
      <c r="DB24">
        <v>32.82</v>
      </c>
      <c r="DC24">
        <v>41.055</v>
      </c>
      <c r="DD24">
        <v>47.708000000000006</v>
      </c>
      <c r="DE24">
        <v>39.638000000000005</v>
      </c>
      <c r="DF24">
        <v>30.593</v>
      </c>
      <c r="DG24">
        <v>30.383000000000003</v>
      </c>
      <c r="DH24">
        <v>31.35</v>
      </c>
      <c r="DI24">
        <v>31.478000000000002</v>
      </c>
      <c r="DJ24">
        <v>30.278000000000002</v>
      </c>
      <c r="DK24">
        <v>29.663</v>
      </c>
      <c r="DL24">
        <v>28.658000000000001</v>
      </c>
      <c r="DM24">
        <v>29.033000000000001</v>
      </c>
      <c r="DN24">
        <v>32.963000000000001</v>
      </c>
      <c r="DO24">
        <v>41.234999999999999</v>
      </c>
      <c r="DP24">
        <v>47.91</v>
      </c>
      <c r="DQ24">
        <v>39.803000000000004</v>
      </c>
      <c r="DR24">
        <v>30.72</v>
      </c>
      <c r="DS24">
        <v>30.503</v>
      </c>
      <c r="DT24">
        <v>31.47</v>
      </c>
      <c r="DU24">
        <v>31.59</v>
      </c>
      <c r="DV24">
        <v>30.375</v>
      </c>
      <c r="DW24">
        <v>29.76</v>
      </c>
      <c r="DX24">
        <v>28.754999999999999</v>
      </c>
      <c r="DY24">
        <v>29.13</v>
      </c>
      <c r="DZ24">
        <v>33.075000000000003</v>
      </c>
      <c r="EA24">
        <v>41.37</v>
      </c>
      <c r="EB24">
        <v>48.068000000000005</v>
      </c>
      <c r="EC24">
        <v>39.938000000000002</v>
      </c>
      <c r="ED24">
        <v>30.824999999999999</v>
      </c>
      <c r="EE24">
        <v>30.608000000000001</v>
      </c>
      <c r="EF24">
        <v>31.574999999999999</v>
      </c>
      <c r="EG24">
        <v>31.695</v>
      </c>
      <c r="EH24">
        <v>30.48</v>
      </c>
      <c r="EI24">
        <v>29.864999999999998</v>
      </c>
      <c r="EJ24">
        <v>28.853000000000002</v>
      </c>
      <c r="EK24">
        <v>29.228000000000002</v>
      </c>
      <c r="EL24">
        <v>33.188000000000002</v>
      </c>
      <c r="EM24">
        <v>41.505000000000003</v>
      </c>
      <c r="EN24">
        <v>48.233000000000004</v>
      </c>
      <c r="EO24">
        <v>40.064999999999998</v>
      </c>
      <c r="EP24">
        <v>30.923000000000002</v>
      </c>
      <c r="EQ24">
        <v>30.704999999999998</v>
      </c>
      <c r="ER24">
        <v>31.68</v>
      </c>
      <c r="ES24">
        <v>31.815000000000001</v>
      </c>
      <c r="ET24">
        <v>30.593</v>
      </c>
      <c r="EU24">
        <v>29.97</v>
      </c>
      <c r="EV24">
        <v>28.95</v>
      </c>
      <c r="EW24">
        <v>29.333000000000002</v>
      </c>
      <c r="EX24">
        <v>33.292999999999999</v>
      </c>
      <c r="EY24">
        <v>41.64</v>
      </c>
      <c r="EZ24">
        <v>48.383000000000003</v>
      </c>
      <c r="FA24">
        <v>40.193000000000005</v>
      </c>
      <c r="FB24">
        <v>31.02</v>
      </c>
      <c r="FC24">
        <v>30.795000000000002</v>
      </c>
      <c r="FD24">
        <v>31.77</v>
      </c>
      <c r="FE24">
        <v>31.883000000000003</v>
      </c>
      <c r="FF24">
        <v>30.66</v>
      </c>
      <c r="FG24">
        <v>30.038</v>
      </c>
      <c r="FH24">
        <v>29.018000000000001</v>
      </c>
      <c r="FI24">
        <v>29.393000000000001</v>
      </c>
      <c r="FJ24">
        <v>33.368000000000002</v>
      </c>
      <c r="FK24">
        <v>41.73</v>
      </c>
      <c r="FL24">
        <v>48.488</v>
      </c>
      <c r="FM24">
        <v>40.283000000000001</v>
      </c>
      <c r="FN24">
        <v>31.088000000000001</v>
      </c>
      <c r="FO24">
        <v>30.863000000000003</v>
      </c>
      <c r="FP24">
        <v>31.838000000000001</v>
      </c>
      <c r="FQ24">
        <v>31.95</v>
      </c>
      <c r="FR24">
        <v>30.728000000000002</v>
      </c>
      <c r="FS24">
        <v>30.105</v>
      </c>
      <c r="FT24">
        <v>29.078000000000003</v>
      </c>
      <c r="FU24">
        <v>29.46</v>
      </c>
      <c r="FV24">
        <v>33.443000000000005</v>
      </c>
      <c r="FW24">
        <v>41.828000000000003</v>
      </c>
      <c r="FX24">
        <v>48.593000000000004</v>
      </c>
      <c r="FY24">
        <v>40.365000000000002</v>
      </c>
      <c r="FZ24">
        <v>31.155000000000001</v>
      </c>
      <c r="GA24">
        <v>30.93</v>
      </c>
      <c r="GB24">
        <v>31.905000000000001</v>
      </c>
      <c r="GC24">
        <v>32.024999999999999</v>
      </c>
      <c r="GD24">
        <v>30.795000000000002</v>
      </c>
      <c r="GE24">
        <v>30.164999999999999</v>
      </c>
      <c r="GF24">
        <v>29.145</v>
      </c>
      <c r="GG24">
        <v>29.52</v>
      </c>
      <c r="GH24">
        <v>33.518000000000001</v>
      </c>
      <c r="GI24">
        <v>41.917999999999999</v>
      </c>
      <c r="GJ24">
        <v>48.704999999999998</v>
      </c>
      <c r="GK24">
        <v>40.454999999999998</v>
      </c>
      <c r="GL24">
        <v>31.223000000000003</v>
      </c>
      <c r="GM24">
        <v>30.998000000000001</v>
      </c>
      <c r="GN24">
        <v>31.98</v>
      </c>
      <c r="GO24">
        <v>32.093000000000004</v>
      </c>
      <c r="GP24">
        <v>30.863000000000003</v>
      </c>
      <c r="GQ24">
        <v>30.233000000000001</v>
      </c>
      <c r="GR24">
        <v>29.204999999999998</v>
      </c>
      <c r="GS24">
        <v>29.588000000000001</v>
      </c>
      <c r="GT24">
        <v>33.593000000000004</v>
      </c>
      <c r="GU24">
        <v>42.008000000000003</v>
      </c>
      <c r="GV24">
        <v>48.81</v>
      </c>
      <c r="GW24">
        <v>40.545000000000002</v>
      </c>
      <c r="GX24">
        <v>31.29</v>
      </c>
      <c r="GY24">
        <v>31.065000000000001</v>
      </c>
      <c r="GZ24">
        <v>32.048000000000002</v>
      </c>
      <c r="HA24">
        <v>32.159999999999997</v>
      </c>
      <c r="HB24">
        <v>30.93</v>
      </c>
      <c r="HC24">
        <v>30.3</v>
      </c>
      <c r="HD24">
        <v>29.273</v>
      </c>
      <c r="HE24">
        <v>29.655000000000001</v>
      </c>
      <c r="HF24">
        <v>33.659999999999997</v>
      </c>
      <c r="HG24">
        <v>42.097000000000001</v>
      </c>
      <c r="HH24">
        <v>48.914999999999999</v>
      </c>
      <c r="HI24">
        <v>40.634999999999998</v>
      </c>
      <c r="HJ24">
        <v>31.358000000000001</v>
      </c>
      <c r="HK24">
        <v>31.133000000000003</v>
      </c>
      <c r="HL24">
        <v>32.115000000000002</v>
      </c>
      <c r="HM24">
        <v>32.234999999999999</v>
      </c>
      <c r="HN24">
        <v>30.998000000000001</v>
      </c>
      <c r="HO24">
        <v>30.368000000000002</v>
      </c>
      <c r="HP24">
        <v>29.333000000000002</v>
      </c>
      <c r="HQ24">
        <v>29.715</v>
      </c>
      <c r="HR24">
        <v>33.734999999999999</v>
      </c>
      <c r="HS24">
        <v>42.195</v>
      </c>
      <c r="HT24">
        <v>49.02</v>
      </c>
      <c r="HU24">
        <v>40.725000000000001</v>
      </c>
      <c r="HV24">
        <v>31.425000000000001</v>
      </c>
      <c r="HW24">
        <v>31.2</v>
      </c>
      <c r="HX24">
        <v>32.19</v>
      </c>
      <c r="HY24">
        <v>32.303000000000004</v>
      </c>
      <c r="HZ24">
        <v>31.065000000000001</v>
      </c>
      <c r="IA24">
        <v>30.434999999999999</v>
      </c>
    </row>
    <row r="25" spans="1:235" ht="13.2" x14ac:dyDescent="0.25">
      <c r="A25" t="s">
        <v>128</v>
      </c>
      <c r="B25" s="247" t="s">
        <v>177</v>
      </c>
      <c r="C25">
        <v>16.875</v>
      </c>
      <c r="D25">
        <v>21.6</v>
      </c>
      <c r="E25">
        <v>23.7</v>
      </c>
      <c r="F25">
        <v>23.363</v>
      </c>
      <c r="G25">
        <v>23.175000000000001</v>
      </c>
      <c r="H25">
        <v>21.938000000000002</v>
      </c>
      <c r="I25">
        <v>25.125</v>
      </c>
      <c r="J25">
        <v>30</v>
      </c>
      <c r="K25">
        <v>35.4375</v>
      </c>
      <c r="L25">
        <v>41.813000000000002</v>
      </c>
      <c r="M25">
        <v>35.438000000000002</v>
      </c>
      <c r="N25">
        <v>28.313000000000002</v>
      </c>
      <c r="O25">
        <v>27.563000000000002</v>
      </c>
      <c r="P25">
        <v>29.063000000000002</v>
      </c>
      <c r="Q25">
        <v>29.813000000000002</v>
      </c>
      <c r="R25">
        <v>28.688000000000002</v>
      </c>
      <c r="S25">
        <v>28.125</v>
      </c>
      <c r="T25">
        <v>28.875</v>
      </c>
      <c r="U25">
        <v>29.438000000000002</v>
      </c>
      <c r="V25">
        <v>33.938000000000002</v>
      </c>
      <c r="W25">
        <v>43.313000000000002</v>
      </c>
      <c r="X25">
        <v>47.625</v>
      </c>
      <c r="Y25">
        <v>37.875</v>
      </c>
      <c r="Z25">
        <v>29.25</v>
      </c>
      <c r="AA25">
        <v>29.063000000000002</v>
      </c>
      <c r="AB25">
        <v>30</v>
      </c>
      <c r="AC25">
        <v>30.15</v>
      </c>
      <c r="AD25">
        <v>29.003</v>
      </c>
      <c r="AE25">
        <v>28.433</v>
      </c>
      <c r="AF25">
        <v>29.183</v>
      </c>
      <c r="AG25">
        <v>29.745000000000001</v>
      </c>
      <c r="AH25">
        <v>34.283000000000001</v>
      </c>
      <c r="AI25">
        <v>43.748000000000005</v>
      </c>
      <c r="AJ25">
        <v>48.09</v>
      </c>
      <c r="AK25">
        <v>38.243000000000002</v>
      </c>
      <c r="AL25">
        <v>29.528000000000002</v>
      </c>
      <c r="AM25">
        <v>29.333000000000002</v>
      </c>
      <c r="AN25">
        <v>30.27</v>
      </c>
      <c r="AO25">
        <v>30.398</v>
      </c>
      <c r="AP25">
        <v>29.243000000000002</v>
      </c>
      <c r="AQ25">
        <v>28.664999999999999</v>
      </c>
      <c r="AR25">
        <v>29.414999999999999</v>
      </c>
      <c r="AS25">
        <v>29.984999999999999</v>
      </c>
      <c r="AT25">
        <v>34.553000000000004</v>
      </c>
      <c r="AU25">
        <v>44.085000000000001</v>
      </c>
      <c r="AV25">
        <v>48.465000000000003</v>
      </c>
      <c r="AW25">
        <v>38.527999999999999</v>
      </c>
      <c r="AX25">
        <v>29.745000000000001</v>
      </c>
      <c r="AY25">
        <v>29.55</v>
      </c>
      <c r="AZ25">
        <v>30.495000000000001</v>
      </c>
      <c r="BA25">
        <v>30.6</v>
      </c>
      <c r="BB25">
        <v>29.438000000000002</v>
      </c>
      <c r="BC25">
        <v>28.853000000000002</v>
      </c>
      <c r="BD25">
        <v>29.618000000000002</v>
      </c>
      <c r="BE25">
        <v>30.18</v>
      </c>
      <c r="BF25">
        <v>34.784999999999997</v>
      </c>
      <c r="BG25">
        <v>44.384999999999998</v>
      </c>
      <c r="BH25">
        <v>48.788000000000004</v>
      </c>
      <c r="BI25">
        <v>38.79</v>
      </c>
      <c r="BJ25">
        <v>29.948</v>
      </c>
      <c r="BK25">
        <v>29.745000000000001</v>
      </c>
      <c r="BL25">
        <v>30.698</v>
      </c>
      <c r="BM25">
        <v>30.824999999999999</v>
      </c>
      <c r="BN25">
        <v>29.648</v>
      </c>
      <c r="BO25">
        <v>29.055</v>
      </c>
      <c r="BP25">
        <v>29.82</v>
      </c>
      <c r="BQ25">
        <v>30.383000000000003</v>
      </c>
      <c r="BR25">
        <v>35.018000000000001</v>
      </c>
      <c r="BS25">
        <v>44.67</v>
      </c>
      <c r="BT25">
        <v>49.103000000000002</v>
      </c>
      <c r="BU25">
        <v>39.038000000000004</v>
      </c>
      <c r="BV25">
        <v>30.135000000000002</v>
      </c>
      <c r="BW25">
        <v>29.925000000000001</v>
      </c>
      <c r="BX25">
        <v>30.885000000000002</v>
      </c>
      <c r="BY25">
        <v>31.004999999999999</v>
      </c>
      <c r="BZ25">
        <v>29.82</v>
      </c>
      <c r="CA25">
        <v>29.22</v>
      </c>
      <c r="CB25">
        <v>29.984999999999999</v>
      </c>
      <c r="CC25">
        <v>30.555</v>
      </c>
      <c r="CD25">
        <v>35.213000000000001</v>
      </c>
      <c r="CE25">
        <v>44.917999999999999</v>
      </c>
      <c r="CF25">
        <v>49.365000000000002</v>
      </c>
      <c r="CG25">
        <v>39.24</v>
      </c>
      <c r="CH25">
        <v>30.285</v>
      </c>
      <c r="CI25">
        <v>30.083000000000002</v>
      </c>
      <c r="CJ25">
        <v>31.035</v>
      </c>
      <c r="CK25">
        <v>31.14</v>
      </c>
      <c r="CL25">
        <v>29.954999999999998</v>
      </c>
      <c r="CM25">
        <v>29.348000000000003</v>
      </c>
      <c r="CN25">
        <v>30.12</v>
      </c>
      <c r="CO25">
        <v>30.69</v>
      </c>
      <c r="CP25">
        <v>35.363</v>
      </c>
      <c r="CQ25">
        <v>45.113</v>
      </c>
      <c r="CR25">
        <v>49.583000000000006</v>
      </c>
      <c r="CS25">
        <v>39.413000000000004</v>
      </c>
      <c r="CT25">
        <v>30.42</v>
      </c>
      <c r="CU25">
        <v>30.21</v>
      </c>
      <c r="CV25">
        <v>31.17</v>
      </c>
      <c r="CW25">
        <v>31.274999999999999</v>
      </c>
      <c r="CX25">
        <v>30.083000000000002</v>
      </c>
      <c r="CY25">
        <v>29.483000000000001</v>
      </c>
      <c r="CZ25">
        <v>30.248000000000001</v>
      </c>
      <c r="DA25">
        <v>30.824999999999999</v>
      </c>
      <c r="DB25">
        <v>35.520000000000003</v>
      </c>
      <c r="DC25">
        <v>45.308</v>
      </c>
      <c r="DD25">
        <v>49.792999999999999</v>
      </c>
      <c r="DE25">
        <v>39.585000000000001</v>
      </c>
      <c r="DF25">
        <v>30.555</v>
      </c>
      <c r="DG25">
        <v>30.344999999999999</v>
      </c>
      <c r="DH25">
        <v>31.305</v>
      </c>
      <c r="DI25">
        <v>31.425000000000001</v>
      </c>
      <c r="DJ25">
        <v>30.225000000000001</v>
      </c>
      <c r="DK25">
        <v>29.618000000000002</v>
      </c>
      <c r="DL25">
        <v>30.39</v>
      </c>
      <c r="DM25">
        <v>30.96</v>
      </c>
      <c r="DN25">
        <v>35.67</v>
      </c>
      <c r="DO25">
        <v>45.503</v>
      </c>
      <c r="DP25">
        <v>50.003</v>
      </c>
      <c r="DQ25">
        <v>39.743000000000002</v>
      </c>
      <c r="DR25">
        <v>30.675000000000001</v>
      </c>
      <c r="DS25">
        <v>30.458000000000002</v>
      </c>
      <c r="DT25">
        <v>31.425000000000001</v>
      </c>
      <c r="DU25">
        <v>31.53</v>
      </c>
      <c r="DV25">
        <v>30.323</v>
      </c>
      <c r="DW25">
        <v>29.708000000000002</v>
      </c>
      <c r="DX25">
        <v>30.488000000000003</v>
      </c>
      <c r="DY25">
        <v>31.065000000000001</v>
      </c>
      <c r="DZ25">
        <v>35.79</v>
      </c>
      <c r="EA25">
        <v>45.645000000000003</v>
      </c>
      <c r="EB25">
        <v>50.167999999999999</v>
      </c>
      <c r="EC25">
        <v>39.869999999999997</v>
      </c>
      <c r="ED25">
        <v>30.773000000000003</v>
      </c>
      <c r="EE25">
        <v>30.563000000000002</v>
      </c>
      <c r="EF25">
        <v>31.53</v>
      </c>
      <c r="EG25">
        <v>31.635000000000002</v>
      </c>
      <c r="EH25">
        <v>30.42</v>
      </c>
      <c r="EI25">
        <v>29.805</v>
      </c>
      <c r="EJ25">
        <v>30.585000000000001</v>
      </c>
      <c r="EK25">
        <v>31.163</v>
      </c>
      <c r="EL25">
        <v>35.902999999999999</v>
      </c>
      <c r="EM25">
        <v>45.795000000000002</v>
      </c>
      <c r="EN25">
        <v>50.325000000000003</v>
      </c>
      <c r="EO25">
        <v>39.998000000000005</v>
      </c>
      <c r="EP25">
        <v>30.87</v>
      </c>
      <c r="EQ25">
        <v>30.66</v>
      </c>
      <c r="ER25">
        <v>31.628</v>
      </c>
      <c r="ES25">
        <v>31.748000000000001</v>
      </c>
      <c r="ET25">
        <v>30.533000000000001</v>
      </c>
      <c r="EU25">
        <v>29.91</v>
      </c>
      <c r="EV25">
        <v>30.69</v>
      </c>
      <c r="EW25">
        <v>31.268000000000001</v>
      </c>
      <c r="EX25">
        <v>36.023000000000003</v>
      </c>
      <c r="EY25">
        <v>45.938000000000002</v>
      </c>
      <c r="EZ25">
        <v>50.483000000000004</v>
      </c>
      <c r="FA25">
        <v>40.118000000000002</v>
      </c>
      <c r="FB25">
        <v>30.96</v>
      </c>
      <c r="FC25">
        <v>30.743000000000002</v>
      </c>
      <c r="FD25">
        <v>31.71</v>
      </c>
      <c r="FE25">
        <v>31.815000000000001</v>
      </c>
      <c r="FF25">
        <v>30.593</v>
      </c>
      <c r="FG25">
        <v>29.978000000000002</v>
      </c>
      <c r="FH25">
        <v>30.758000000000003</v>
      </c>
      <c r="FI25">
        <v>31.335000000000001</v>
      </c>
      <c r="FJ25">
        <v>36.097000000000001</v>
      </c>
      <c r="FK25">
        <v>46.034999999999997</v>
      </c>
      <c r="FL25">
        <v>50.588000000000001</v>
      </c>
      <c r="FM25">
        <v>40.207999999999998</v>
      </c>
      <c r="FN25">
        <v>31.028000000000002</v>
      </c>
      <c r="FO25">
        <v>30.81</v>
      </c>
      <c r="FP25">
        <v>31.778000000000002</v>
      </c>
      <c r="FQ25">
        <v>31.883000000000003</v>
      </c>
      <c r="FR25">
        <v>30.66</v>
      </c>
      <c r="FS25">
        <v>30.038</v>
      </c>
      <c r="FT25">
        <v>30.818000000000001</v>
      </c>
      <c r="FU25">
        <v>31.403000000000002</v>
      </c>
      <c r="FV25">
        <v>36.173000000000002</v>
      </c>
      <c r="FW25">
        <v>46.133000000000003</v>
      </c>
      <c r="FX25">
        <v>50.693000000000005</v>
      </c>
      <c r="FY25">
        <v>40.29</v>
      </c>
      <c r="FZ25">
        <v>31.094999999999999</v>
      </c>
      <c r="GA25">
        <v>30.878</v>
      </c>
      <c r="GB25">
        <v>31.844999999999999</v>
      </c>
      <c r="GC25">
        <v>31.95</v>
      </c>
      <c r="GD25">
        <v>30.728000000000002</v>
      </c>
      <c r="GE25">
        <v>30.105</v>
      </c>
      <c r="GF25">
        <v>30.885000000000002</v>
      </c>
      <c r="GG25">
        <v>31.463000000000001</v>
      </c>
      <c r="GH25">
        <v>36.255000000000003</v>
      </c>
      <c r="GI25">
        <v>46.238</v>
      </c>
      <c r="GJ25">
        <v>50.805</v>
      </c>
      <c r="GK25">
        <v>40.373000000000005</v>
      </c>
      <c r="GL25">
        <v>31.163</v>
      </c>
      <c r="GM25">
        <v>30.938000000000002</v>
      </c>
      <c r="GN25">
        <v>31.92</v>
      </c>
      <c r="GO25">
        <v>32.018000000000001</v>
      </c>
      <c r="GP25">
        <v>30.795000000000002</v>
      </c>
      <c r="GQ25">
        <v>30.164999999999999</v>
      </c>
      <c r="GR25">
        <v>30.953000000000003</v>
      </c>
      <c r="GS25">
        <v>31.53</v>
      </c>
      <c r="GT25">
        <v>36.33</v>
      </c>
      <c r="GU25">
        <v>46.335000000000001</v>
      </c>
      <c r="GV25">
        <v>50.91</v>
      </c>
      <c r="GW25">
        <v>40.463000000000001</v>
      </c>
      <c r="GX25">
        <v>31.23</v>
      </c>
      <c r="GY25">
        <v>31.004999999999999</v>
      </c>
      <c r="GZ25">
        <v>31.988000000000003</v>
      </c>
      <c r="HA25">
        <v>32.093000000000004</v>
      </c>
      <c r="HB25">
        <v>30.855</v>
      </c>
      <c r="HC25">
        <v>30.233000000000001</v>
      </c>
      <c r="HD25">
        <v>31.02</v>
      </c>
      <c r="HE25">
        <v>31.598000000000003</v>
      </c>
      <c r="HF25">
        <v>36.405000000000001</v>
      </c>
      <c r="HG25">
        <v>46.433</v>
      </c>
      <c r="HH25">
        <v>51.023000000000003</v>
      </c>
      <c r="HI25">
        <v>40.545000000000002</v>
      </c>
      <c r="HJ25">
        <v>31.29</v>
      </c>
      <c r="HK25">
        <v>31.073</v>
      </c>
      <c r="HL25">
        <v>32.055</v>
      </c>
      <c r="HM25">
        <v>32.159999999999997</v>
      </c>
      <c r="HN25">
        <v>30.923000000000002</v>
      </c>
      <c r="HO25">
        <v>30.293000000000003</v>
      </c>
      <c r="HP25">
        <v>31.08</v>
      </c>
      <c r="HQ25">
        <v>31.664999999999999</v>
      </c>
      <c r="HR25">
        <v>36.479999999999997</v>
      </c>
      <c r="HS25">
        <v>46.53</v>
      </c>
      <c r="HT25">
        <v>51.128</v>
      </c>
      <c r="HU25">
        <v>40.634999999999998</v>
      </c>
      <c r="HV25">
        <v>31.358000000000001</v>
      </c>
      <c r="HW25">
        <v>31.14</v>
      </c>
      <c r="HX25">
        <v>32.123000000000005</v>
      </c>
      <c r="HY25">
        <v>32.228000000000002</v>
      </c>
      <c r="HZ25">
        <v>30.99</v>
      </c>
      <c r="IA25">
        <v>30.36</v>
      </c>
    </row>
    <row r="26" spans="1:235" ht="13.2" x14ac:dyDescent="0.25">
      <c r="A26" t="s">
        <v>124</v>
      </c>
      <c r="B26" s="247" t="s">
        <v>177</v>
      </c>
      <c r="C26">
        <v>15.93</v>
      </c>
      <c r="D26">
        <v>19.88</v>
      </c>
      <c r="E26">
        <v>22.125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40.688000000000002</v>
      </c>
      <c r="L26">
        <v>45</v>
      </c>
      <c r="M26">
        <v>35.625</v>
      </c>
      <c r="N26">
        <v>27.188000000000002</v>
      </c>
      <c r="O26">
        <v>25.688000000000002</v>
      </c>
      <c r="P26">
        <v>26.625</v>
      </c>
      <c r="Q26">
        <v>26.625</v>
      </c>
      <c r="R26">
        <v>26.625</v>
      </c>
      <c r="S26">
        <v>26.625</v>
      </c>
      <c r="T26">
        <v>25.5</v>
      </c>
      <c r="U26">
        <v>26.25</v>
      </c>
      <c r="V26">
        <v>31.125</v>
      </c>
      <c r="W26">
        <v>40.125</v>
      </c>
      <c r="X26">
        <v>47.625</v>
      </c>
      <c r="Y26">
        <v>37.5</v>
      </c>
      <c r="Z26">
        <v>27.75</v>
      </c>
      <c r="AA26">
        <v>27</v>
      </c>
      <c r="AB26">
        <v>26.625</v>
      </c>
      <c r="AC26">
        <v>27.158000000000001</v>
      </c>
      <c r="AD26">
        <v>27.158000000000001</v>
      </c>
      <c r="AE26">
        <v>27.158000000000001</v>
      </c>
      <c r="AF26">
        <v>26.114999999999998</v>
      </c>
      <c r="AG26">
        <v>26.805</v>
      </c>
      <c r="AH26">
        <v>31.328000000000003</v>
      </c>
      <c r="AI26">
        <v>39.667999999999999</v>
      </c>
      <c r="AJ26">
        <v>46.62</v>
      </c>
      <c r="AK26">
        <v>37.238</v>
      </c>
      <c r="AL26">
        <v>28.2</v>
      </c>
      <c r="AM26">
        <v>27.503</v>
      </c>
      <c r="AN26">
        <v>27.158000000000001</v>
      </c>
      <c r="AO26">
        <v>27.353000000000002</v>
      </c>
      <c r="AP26">
        <v>27.353000000000002</v>
      </c>
      <c r="AQ26">
        <v>27.353000000000002</v>
      </c>
      <c r="AR26">
        <v>26.303000000000001</v>
      </c>
      <c r="AS26">
        <v>27</v>
      </c>
      <c r="AT26">
        <v>31.553000000000001</v>
      </c>
      <c r="AU26">
        <v>39.953000000000003</v>
      </c>
      <c r="AV26">
        <v>46.958000000000006</v>
      </c>
      <c r="AW26">
        <v>37.508000000000003</v>
      </c>
      <c r="AX26">
        <v>28.403000000000002</v>
      </c>
      <c r="AY26">
        <v>27.704999999999998</v>
      </c>
      <c r="AZ26">
        <v>27.353000000000002</v>
      </c>
      <c r="BA26">
        <v>27.548000000000002</v>
      </c>
      <c r="BB26">
        <v>27.548000000000002</v>
      </c>
      <c r="BC26">
        <v>27.548000000000002</v>
      </c>
      <c r="BD26">
        <v>26.49</v>
      </c>
      <c r="BE26">
        <v>27.195</v>
      </c>
      <c r="BF26">
        <v>31.785</v>
      </c>
      <c r="BG26">
        <v>40.244999999999997</v>
      </c>
      <c r="BH26">
        <v>47.295000000000002</v>
      </c>
      <c r="BI26">
        <v>37.777999999999999</v>
      </c>
      <c r="BJ26">
        <v>28.613000000000003</v>
      </c>
      <c r="BK26">
        <v>27.908000000000001</v>
      </c>
      <c r="BL26">
        <v>27.555</v>
      </c>
      <c r="BM26">
        <v>27.75</v>
      </c>
      <c r="BN26">
        <v>27.75</v>
      </c>
      <c r="BO26">
        <v>27.75</v>
      </c>
      <c r="BP26">
        <v>26.684999999999999</v>
      </c>
      <c r="BQ26">
        <v>27.39</v>
      </c>
      <c r="BR26">
        <v>32.01</v>
      </c>
      <c r="BS26">
        <v>40.53</v>
      </c>
      <c r="BT26">
        <v>47.633000000000003</v>
      </c>
      <c r="BU26">
        <v>38.048000000000002</v>
      </c>
      <c r="BV26">
        <v>28.815000000000001</v>
      </c>
      <c r="BW26">
        <v>28.103000000000002</v>
      </c>
      <c r="BX26">
        <v>27.75</v>
      </c>
      <c r="BY26">
        <v>27.945</v>
      </c>
      <c r="BZ26">
        <v>27.945</v>
      </c>
      <c r="CA26">
        <v>27.945</v>
      </c>
      <c r="CB26">
        <v>26.873000000000001</v>
      </c>
      <c r="CC26">
        <v>27.585000000000001</v>
      </c>
      <c r="CD26">
        <v>32.234999999999999</v>
      </c>
      <c r="CE26">
        <v>40.823</v>
      </c>
      <c r="CF26">
        <v>47.97</v>
      </c>
      <c r="CG26">
        <v>38.318000000000005</v>
      </c>
      <c r="CH26">
        <v>29.018000000000001</v>
      </c>
      <c r="CI26">
        <v>28.305</v>
      </c>
      <c r="CJ26">
        <v>27.945</v>
      </c>
      <c r="CK26">
        <v>28.14</v>
      </c>
      <c r="CL26">
        <v>28.14</v>
      </c>
      <c r="CM26">
        <v>28.14</v>
      </c>
      <c r="CN26">
        <v>27.06</v>
      </c>
      <c r="CO26">
        <v>27.78</v>
      </c>
      <c r="CP26">
        <v>32.46</v>
      </c>
      <c r="CQ26">
        <v>41.108000000000004</v>
      </c>
      <c r="CR26">
        <v>48.308</v>
      </c>
      <c r="CS26">
        <v>38.588000000000001</v>
      </c>
      <c r="CT26">
        <v>29.22</v>
      </c>
      <c r="CU26">
        <v>28.5</v>
      </c>
      <c r="CV26">
        <v>28.14</v>
      </c>
      <c r="CW26">
        <v>28.335000000000001</v>
      </c>
      <c r="CX26">
        <v>28.335000000000001</v>
      </c>
      <c r="CY26">
        <v>28.335000000000001</v>
      </c>
      <c r="CZ26">
        <v>27.248000000000001</v>
      </c>
      <c r="DA26">
        <v>27.975000000000001</v>
      </c>
      <c r="DB26">
        <v>32.693000000000005</v>
      </c>
      <c r="DC26">
        <v>41.393000000000001</v>
      </c>
      <c r="DD26">
        <v>48.645000000000003</v>
      </c>
      <c r="DE26">
        <v>38.858000000000004</v>
      </c>
      <c r="DF26">
        <v>29.43</v>
      </c>
      <c r="DG26">
        <v>28.703000000000003</v>
      </c>
      <c r="DH26">
        <v>28.343</v>
      </c>
      <c r="DI26">
        <v>28.538</v>
      </c>
      <c r="DJ26">
        <v>28.538</v>
      </c>
      <c r="DK26">
        <v>28.538</v>
      </c>
      <c r="DL26">
        <v>27.443000000000001</v>
      </c>
      <c r="DM26">
        <v>28.17</v>
      </c>
      <c r="DN26">
        <v>32.917999999999999</v>
      </c>
      <c r="DO26">
        <v>41.685000000000002</v>
      </c>
      <c r="DP26">
        <v>48.99</v>
      </c>
      <c r="DQ26">
        <v>39.128</v>
      </c>
      <c r="DR26">
        <v>29.633000000000003</v>
      </c>
      <c r="DS26">
        <v>28.905000000000001</v>
      </c>
      <c r="DT26">
        <v>28.538</v>
      </c>
      <c r="DU26">
        <v>28.733000000000001</v>
      </c>
      <c r="DV26">
        <v>28.732500000000002</v>
      </c>
      <c r="DW26">
        <v>28.733000000000001</v>
      </c>
      <c r="DX26">
        <v>27.63</v>
      </c>
      <c r="DY26">
        <v>28.364999999999998</v>
      </c>
      <c r="DZ26">
        <v>33.143000000000001</v>
      </c>
      <c r="EA26">
        <v>41.97</v>
      </c>
      <c r="EB26">
        <v>49.328000000000003</v>
      </c>
      <c r="EC26">
        <v>39.398000000000003</v>
      </c>
      <c r="ED26">
        <v>29.835000000000001</v>
      </c>
      <c r="EE26">
        <v>29.1</v>
      </c>
      <c r="EF26">
        <v>28.733000000000001</v>
      </c>
      <c r="EG26">
        <v>28.928000000000001</v>
      </c>
      <c r="EH26">
        <v>28.927499999999998</v>
      </c>
      <c r="EI26">
        <v>28.927499999999998</v>
      </c>
      <c r="EJ26">
        <v>27.818000000000001</v>
      </c>
      <c r="EK26">
        <v>28.56</v>
      </c>
      <c r="EL26">
        <v>33.375</v>
      </c>
      <c r="EM26">
        <v>42.255000000000003</v>
      </c>
      <c r="EN26">
        <v>49.664999999999999</v>
      </c>
      <c r="EO26">
        <v>39.667999999999999</v>
      </c>
      <c r="EP26">
        <v>30.038</v>
      </c>
      <c r="EQ26">
        <v>29.303000000000001</v>
      </c>
      <c r="ER26">
        <v>28.928000000000001</v>
      </c>
      <c r="ES26">
        <v>29.13</v>
      </c>
      <c r="ET26">
        <v>29.13</v>
      </c>
      <c r="EU26">
        <v>29.13</v>
      </c>
      <c r="EV26">
        <v>28.004999999999999</v>
      </c>
      <c r="EW26">
        <v>28.754999999999999</v>
      </c>
      <c r="EX26">
        <v>33.6</v>
      </c>
      <c r="EY26">
        <v>42.548000000000002</v>
      </c>
      <c r="EZ26">
        <v>50.003</v>
      </c>
      <c r="FA26">
        <v>39.938000000000002</v>
      </c>
      <c r="FB26">
        <v>30.248000000000001</v>
      </c>
      <c r="FC26">
        <v>29.498000000000001</v>
      </c>
      <c r="FD26">
        <v>29.13</v>
      </c>
      <c r="FE26">
        <v>29.324999999999999</v>
      </c>
      <c r="FF26">
        <v>29.324999999999999</v>
      </c>
      <c r="FG26">
        <v>29.324999999999999</v>
      </c>
      <c r="FH26">
        <v>28.2</v>
      </c>
      <c r="FI26">
        <v>28.95</v>
      </c>
      <c r="FJ26">
        <v>33.825000000000003</v>
      </c>
      <c r="FK26">
        <v>42.833000000000006</v>
      </c>
      <c r="FL26">
        <v>50.34</v>
      </c>
      <c r="FM26">
        <v>40.207999999999998</v>
      </c>
      <c r="FN26">
        <v>30.45</v>
      </c>
      <c r="FO26">
        <v>29.7</v>
      </c>
      <c r="FP26">
        <v>29.324999999999999</v>
      </c>
      <c r="FQ26">
        <v>29.52</v>
      </c>
      <c r="FR26">
        <v>29.52</v>
      </c>
      <c r="FS26">
        <v>29.52</v>
      </c>
      <c r="FT26">
        <v>28.388000000000002</v>
      </c>
      <c r="FU26">
        <v>29.145</v>
      </c>
      <c r="FV26">
        <v>34.058</v>
      </c>
      <c r="FW26">
        <v>43.125</v>
      </c>
      <c r="FX26">
        <v>50.678000000000004</v>
      </c>
      <c r="FY26">
        <v>40.478000000000002</v>
      </c>
      <c r="FZ26">
        <v>30.653000000000002</v>
      </c>
      <c r="GA26">
        <v>29.903000000000002</v>
      </c>
      <c r="GB26">
        <v>29.52</v>
      </c>
      <c r="GC26">
        <v>29.715</v>
      </c>
      <c r="GD26">
        <v>29.715</v>
      </c>
      <c r="GE26">
        <v>29.715</v>
      </c>
      <c r="GF26">
        <v>28.574999999999999</v>
      </c>
      <c r="GG26">
        <v>29.34</v>
      </c>
      <c r="GH26">
        <v>34.283000000000001</v>
      </c>
      <c r="GI26">
        <v>43.41</v>
      </c>
      <c r="GJ26">
        <v>51.015000000000001</v>
      </c>
      <c r="GK26">
        <v>40.748000000000005</v>
      </c>
      <c r="GL26">
        <v>30.863000000000003</v>
      </c>
      <c r="GM26">
        <v>30.0975</v>
      </c>
      <c r="GN26">
        <v>29.715</v>
      </c>
      <c r="GO26">
        <v>29.918000000000003</v>
      </c>
      <c r="GP26">
        <v>29.918000000000003</v>
      </c>
      <c r="GQ26">
        <v>29.918000000000003</v>
      </c>
      <c r="GR26">
        <v>28.77</v>
      </c>
      <c r="GS26">
        <v>29.535</v>
      </c>
      <c r="GT26">
        <v>34.508000000000003</v>
      </c>
      <c r="GU26">
        <v>43.695</v>
      </c>
      <c r="GV26">
        <v>51.353000000000002</v>
      </c>
      <c r="GW26">
        <v>41.018000000000001</v>
      </c>
      <c r="GX26">
        <v>31.065000000000001</v>
      </c>
      <c r="GY26">
        <v>30.3</v>
      </c>
      <c r="GZ26">
        <v>29.918000000000003</v>
      </c>
      <c r="HA26">
        <v>30.113000000000003</v>
      </c>
      <c r="HB26">
        <v>30.113000000000003</v>
      </c>
      <c r="HC26">
        <v>30.113000000000003</v>
      </c>
      <c r="HD26">
        <v>28.958000000000002</v>
      </c>
      <c r="HE26">
        <v>29.73</v>
      </c>
      <c r="HF26">
        <v>34.74</v>
      </c>
      <c r="HG26">
        <v>43.988</v>
      </c>
      <c r="HH26">
        <v>51.69</v>
      </c>
      <c r="HI26">
        <v>41.288000000000004</v>
      </c>
      <c r="HJ26">
        <v>31.268000000000001</v>
      </c>
      <c r="HK26">
        <v>30.495000000000001</v>
      </c>
      <c r="HL26">
        <v>30.113000000000003</v>
      </c>
      <c r="HM26">
        <v>30.308</v>
      </c>
      <c r="HN26">
        <v>30.308</v>
      </c>
      <c r="HO26">
        <v>30.308</v>
      </c>
      <c r="HP26">
        <v>29.145</v>
      </c>
      <c r="HQ26">
        <v>29.925000000000001</v>
      </c>
      <c r="HR26">
        <v>34.965000000000003</v>
      </c>
      <c r="HS26">
        <v>44.273000000000003</v>
      </c>
      <c r="HT26">
        <v>52.028000000000006</v>
      </c>
      <c r="HU26">
        <v>41.558</v>
      </c>
      <c r="HV26">
        <v>31.47</v>
      </c>
      <c r="HW26">
        <v>30.698</v>
      </c>
      <c r="HX26">
        <v>30.308</v>
      </c>
      <c r="HY26">
        <v>32.594999999999999</v>
      </c>
      <c r="HZ26">
        <v>32.594999999999999</v>
      </c>
      <c r="IA26">
        <v>32.594999999999999</v>
      </c>
    </row>
    <row r="27" spans="1:235" ht="13.2" x14ac:dyDescent="0.25">
      <c r="A27" t="s">
        <v>129</v>
      </c>
      <c r="B27" s="247" t="s">
        <v>177</v>
      </c>
      <c r="C27">
        <v>15.93</v>
      </c>
      <c r="D27">
        <v>19.88</v>
      </c>
      <c r="E27">
        <v>22.125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40.688000000000002</v>
      </c>
      <c r="L27">
        <v>45</v>
      </c>
      <c r="M27">
        <v>35.625</v>
      </c>
      <c r="N27">
        <v>27.188000000000002</v>
      </c>
      <c r="O27">
        <v>25.688000000000002</v>
      </c>
      <c r="P27">
        <v>26.625</v>
      </c>
      <c r="Q27">
        <v>26.625</v>
      </c>
      <c r="R27">
        <v>26.625</v>
      </c>
      <c r="S27">
        <v>26.625</v>
      </c>
      <c r="T27">
        <v>25.5</v>
      </c>
      <c r="U27">
        <v>26.25</v>
      </c>
      <c r="V27">
        <v>31.125</v>
      </c>
      <c r="W27">
        <v>40.125</v>
      </c>
      <c r="X27">
        <v>47.625</v>
      </c>
      <c r="Y27">
        <v>37.5</v>
      </c>
      <c r="Z27">
        <v>27.75</v>
      </c>
      <c r="AA27">
        <v>27</v>
      </c>
      <c r="AB27">
        <v>26.625</v>
      </c>
      <c r="AC27">
        <v>27.158000000000001</v>
      </c>
      <c r="AD27">
        <v>27.158000000000001</v>
      </c>
      <c r="AE27">
        <v>27.158000000000001</v>
      </c>
      <c r="AF27">
        <v>26.114999999999998</v>
      </c>
      <c r="AG27">
        <v>26.805</v>
      </c>
      <c r="AH27">
        <v>31.328000000000003</v>
      </c>
      <c r="AI27">
        <v>39.667999999999999</v>
      </c>
      <c r="AJ27">
        <v>46.62</v>
      </c>
      <c r="AK27">
        <v>37.238</v>
      </c>
      <c r="AL27">
        <v>28.2</v>
      </c>
      <c r="AM27">
        <v>27.503</v>
      </c>
      <c r="AN27">
        <v>27.158000000000001</v>
      </c>
      <c r="AO27">
        <v>27.353000000000002</v>
      </c>
      <c r="AP27">
        <v>27.353000000000002</v>
      </c>
      <c r="AQ27">
        <v>27.353000000000002</v>
      </c>
      <c r="AR27">
        <v>26.303000000000001</v>
      </c>
      <c r="AS27">
        <v>27</v>
      </c>
      <c r="AT27">
        <v>31.553000000000001</v>
      </c>
      <c r="AU27">
        <v>39.953000000000003</v>
      </c>
      <c r="AV27">
        <v>46.958000000000006</v>
      </c>
      <c r="AW27">
        <v>37.508000000000003</v>
      </c>
      <c r="AX27">
        <v>28.403000000000002</v>
      </c>
      <c r="AY27">
        <v>27.704999999999998</v>
      </c>
      <c r="AZ27">
        <v>27.353000000000002</v>
      </c>
      <c r="BA27">
        <v>27.548000000000002</v>
      </c>
      <c r="BB27">
        <v>27.548000000000002</v>
      </c>
      <c r="BC27">
        <v>27.548000000000002</v>
      </c>
      <c r="BD27">
        <v>26.49</v>
      </c>
      <c r="BE27">
        <v>27.195</v>
      </c>
      <c r="BF27">
        <v>31.785</v>
      </c>
      <c r="BG27">
        <v>40.244999999999997</v>
      </c>
      <c r="BH27">
        <v>47.295000000000002</v>
      </c>
      <c r="BI27">
        <v>37.777999999999999</v>
      </c>
      <c r="BJ27">
        <v>28.613000000000003</v>
      </c>
      <c r="BK27">
        <v>27.908000000000001</v>
      </c>
      <c r="BL27">
        <v>27.555</v>
      </c>
      <c r="BM27">
        <v>27.75</v>
      </c>
      <c r="BN27">
        <v>27.75</v>
      </c>
      <c r="BO27">
        <v>27.75</v>
      </c>
      <c r="BP27">
        <v>26.684999999999999</v>
      </c>
      <c r="BQ27">
        <v>27.39</v>
      </c>
      <c r="BR27">
        <v>32.01</v>
      </c>
      <c r="BS27">
        <v>40.53</v>
      </c>
      <c r="BT27">
        <v>47.633000000000003</v>
      </c>
      <c r="BU27">
        <v>38.048000000000002</v>
      </c>
      <c r="BV27">
        <v>28.815000000000001</v>
      </c>
      <c r="BW27">
        <v>28.103000000000002</v>
      </c>
      <c r="BX27">
        <v>27.75</v>
      </c>
      <c r="BY27">
        <v>27.945</v>
      </c>
      <c r="BZ27">
        <v>27.945</v>
      </c>
      <c r="CA27">
        <v>27.945</v>
      </c>
      <c r="CB27">
        <v>26.873000000000001</v>
      </c>
      <c r="CC27">
        <v>27.585000000000001</v>
      </c>
      <c r="CD27">
        <v>32.234999999999999</v>
      </c>
      <c r="CE27">
        <v>40.823</v>
      </c>
      <c r="CF27">
        <v>47.97</v>
      </c>
      <c r="CG27">
        <v>38.318000000000005</v>
      </c>
      <c r="CH27">
        <v>29.018000000000001</v>
      </c>
      <c r="CI27">
        <v>28.305</v>
      </c>
      <c r="CJ27">
        <v>27.945</v>
      </c>
      <c r="CK27">
        <v>28.14</v>
      </c>
      <c r="CL27">
        <v>28.14</v>
      </c>
      <c r="CM27">
        <v>28.14</v>
      </c>
      <c r="CN27">
        <v>27.06</v>
      </c>
      <c r="CO27">
        <v>27.78</v>
      </c>
      <c r="CP27">
        <v>32.46</v>
      </c>
      <c r="CQ27">
        <v>41.108000000000004</v>
      </c>
      <c r="CR27">
        <v>48.308</v>
      </c>
      <c r="CS27">
        <v>38.588000000000001</v>
      </c>
      <c r="CT27">
        <v>29.22</v>
      </c>
      <c r="CU27">
        <v>28.5</v>
      </c>
      <c r="CV27">
        <v>28.14</v>
      </c>
      <c r="CW27">
        <v>28.335000000000001</v>
      </c>
      <c r="CX27">
        <v>28.335000000000001</v>
      </c>
      <c r="CY27">
        <v>28.335000000000001</v>
      </c>
      <c r="CZ27">
        <v>27.248000000000001</v>
      </c>
      <c r="DA27">
        <v>27.975000000000001</v>
      </c>
      <c r="DB27">
        <v>32.693000000000005</v>
      </c>
      <c r="DC27">
        <v>41.393000000000001</v>
      </c>
      <c r="DD27">
        <v>48.645000000000003</v>
      </c>
      <c r="DE27">
        <v>38.858000000000004</v>
      </c>
      <c r="DF27">
        <v>29.43</v>
      </c>
      <c r="DG27">
        <v>28.703000000000003</v>
      </c>
      <c r="DH27">
        <v>28.343</v>
      </c>
      <c r="DI27">
        <v>28.538</v>
      </c>
      <c r="DJ27">
        <v>28.538</v>
      </c>
      <c r="DK27">
        <v>28.538</v>
      </c>
      <c r="DL27">
        <v>27.443000000000001</v>
      </c>
      <c r="DM27">
        <v>28.17</v>
      </c>
      <c r="DN27">
        <v>32.917999999999999</v>
      </c>
      <c r="DO27">
        <v>41.685000000000002</v>
      </c>
      <c r="DP27">
        <v>48.99</v>
      </c>
      <c r="DQ27">
        <v>39.128</v>
      </c>
      <c r="DR27">
        <v>29.633000000000003</v>
      </c>
      <c r="DS27">
        <v>28.905000000000001</v>
      </c>
      <c r="DT27">
        <v>28.538</v>
      </c>
      <c r="DU27">
        <v>28.733000000000001</v>
      </c>
      <c r="DV27">
        <v>28.732500000000002</v>
      </c>
      <c r="DW27">
        <v>28.733000000000001</v>
      </c>
      <c r="DX27">
        <v>27.63</v>
      </c>
      <c r="DY27">
        <v>28.364999999999998</v>
      </c>
      <c r="DZ27">
        <v>33.143000000000001</v>
      </c>
      <c r="EA27">
        <v>41.97</v>
      </c>
      <c r="EB27">
        <v>49.328000000000003</v>
      </c>
      <c r="EC27">
        <v>39.398000000000003</v>
      </c>
      <c r="ED27">
        <v>29.835000000000001</v>
      </c>
      <c r="EE27">
        <v>29.1</v>
      </c>
      <c r="EF27">
        <v>28.733000000000001</v>
      </c>
      <c r="EG27">
        <v>28.928000000000001</v>
      </c>
      <c r="EH27">
        <v>28.927499999999998</v>
      </c>
      <c r="EI27">
        <v>28.927499999999998</v>
      </c>
      <c r="EJ27">
        <v>27.818000000000001</v>
      </c>
      <c r="EK27">
        <v>28.56</v>
      </c>
      <c r="EL27">
        <v>33.375</v>
      </c>
      <c r="EM27">
        <v>42.255000000000003</v>
      </c>
      <c r="EN27">
        <v>49.664999999999999</v>
      </c>
      <c r="EO27">
        <v>39.667999999999999</v>
      </c>
      <c r="EP27">
        <v>30.038</v>
      </c>
      <c r="EQ27">
        <v>29.303000000000001</v>
      </c>
      <c r="ER27">
        <v>28.928000000000001</v>
      </c>
      <c r="ES27">
        <v>29.13</v>
      </c>
      <c r="ET27">
        <v>29.13</v>
      </c>
      <c r="EU27">
        <v>29.13</v>
      </c>
      <c r="EV27">
        <v>28.004999999999999</v>
      </c>
      <c r="EW27">
        <v>28.754999999999999</v>
      </c>
      <c r="EX27">
        <v>33.6</v>
      </c>
      <c r="EY27">
        <v>42.548000000000002</v>
      </c>
      <c r="EZ27">
        <v>50.003</v>
      </c>
      <c r="FA27">
        <v>39.938000000000002</v>
      </c>
      <c r="FB27">
        <v>30.248000000000001</v>
      </c>
      <c r="FC27">
        <v>29.498000000000001</v>
      </c>
      <c r="FD27">
        <v>29.13</v>
      </c>
      <c r="FE27">
        <v>29.324999999999999</v>
      </c>
      <c r="FF27">
        <v>29.324999999999999</v>
      </c>
      <c r="FG27">
        <v>29.324999999999999</v>
      </c>
      <c r="FH27">
        <v>28.2</v>
      </c>
      <c r="FI27">
        <v>28.95</v>
      </c>
      <c r="FJ27">
        <v>33.825000000000003</v>
      </c>
      <c r="FK27">
        <v>42.833000000000006</v>
      </c>
      <c r="FL27">
        <v>50.34</v>
      </c>
      <c r="FM27">
        <v>40.207999999999998</v>
      </c>
      <c r="FN27">
        <v>30.45</v>
      </c>
      <c r="FO27">
        <v>29.7</v>
      </c>
      <c r="FP27">
        <v>29.324999999999999</v>
      </c>
      <c r="FQ27">
        <v>29.52</v>
      </c>
      <c r="FR27">
        <v>29.52</v>
      </c>
      <c r="FS27">
        <v>29.52</v>
      </c>
      <c r="FT27">
        <v>28.388000000000002</v>
      </c>
      <c r="FU27">
        <v>29.145</v>
      </c>
      <c r="FV27">
        <v>34.058</v>
      </c>
      <c r="FW27">
        <v>43.125</v>
      </c>
      <c r="FX27">
        <v>50.678000000000004</v>
      </c>
      <c r="FY27">
        <v>40.478000000000002</v>
      </c>
      <c r="FZ27">
        <v>30.653000000000002</v>
      </c>
      <c r="GA27">
        <v>29.903000000000002</v>
      </c>
      <c r="GB27">
        <v>29.52</v>
      </c>
      <c r="GC27">
        <v>29.715</v>
      </c>
      <c r="GD27">
        <v>29.715</v>
      </c>
      <c r="GE27">
        <v>29.715</v>
      </c>
      <c r="GF27">
        <v>28.574999999999999</v>
      </c>
      <c r="GG27">
        <v>29.34</v>
      </c>
      <c r="GH27">
        <v>34.283000000000001</v>
      </c>
      <c r="GI27">
        <v>43.41</v>
      </c>
      <c r="GJ27">
        <v>51.015000000000001</v>
      </c>
      <c r="GK27">
        <v>40.748000000000005</v>
      </c>
      <c r="GL27">
        <v>30.863000000000003</v>
      </c>
      <c r="GM27">
        <v>30.0975</v>
      </c>
      <c r="GN27">
        <v>29.715</v>
      </c>
      <c r="GO27">
        <v>29.918000000000003</v>
      </c>
      <c r="GP27">
        <v>29.918000000000003</v>
      </c>
      <c r="GQ27">
        <v>29.918000000000003</v>
      </c>
      <c r="GR27">
        <v>28.77</v>
      </c>
      <c r="GS27">
        <v>29.535</v>
      </c>
      <c r="GT27">
        <v>34.508000000000003</v>
      </c>
      <c r="GU27">
        <v>43.695</v>
      </c>
      <c r="GV27">
        <v>51.353000000000002</v>
      </c>
      <c r="GW27">
        <v>41.018000000000001</v>
      </c>
      <c r="GX27">
        <v>31.065000000000001</v>
      </c>
      <c r="GY27">
        <v>30.3</v>
      </c>
      <c r="GZ27">
        <v>29.918000000000003</v>
      </c>
      <c r="HA27">
        <v>30.113000000000003</v>
      </c>
      <c r="HB27">
        <v>30.113000000000003</v>
      </c>
      <c r="HC27">
        <v>30.113000000000003</v>
      </c>
      <c r="HD27">
        <v>28.958000000000002</v>
      </c>
      <c r="HE27">
        <v>29.73</v>
      </c>
      <c r="HF27">
        <v>34.74</v>
      </c>
      <c r="HG27">
        <v>43.988</v>
      </c>
      <c r="HH27">
        <v>51.69</v>
      </c>
      <c r="HI27">
        <v>41.288000000000004</v>
      </c>
      <c r="HJ27">
        <v>31.268000000000001</v>
      </c>
      <c r="HK27">
        <v>30.495000000000001</v>
      </c>
      <c r="HL27">
        <v>30.113000000000003</v>
      </c>
      <c r="HM27">
        <v>30.308</v>
      </c>
      <c r="HN27">
        <v>30.308</v>
      </c>
      <c r="HO27">
        <v>30.308</v>
      </c>
      <c r="HP27">
        <v>29.145</v>
      </c>
      <c r="HQ27">
        <v>29.925000000000001</v>
      </c>
      <c r="HR27">
        <v>34.965000000000003</v>
      </c>
      <c r="HS27">
        <v>44.273000000000003</v>
      </c>
      <c r="HT27">
        <v>52.028000000000006</v>
      </c>
      <c r="HU27">
        <v>41.558</v>
      </c>
      <c r="HV27">
        <v>31.47</v>
      </c>
      <c r="HW27">
        <v>30.698</v>
      </c>
      <c r="HX27">
        <v>30.308</v>
      </c>
      <c r="HY27">
        <v>32.594999999999999</v>
      </c>
      <c r="HZ27">
        <v>32.594999999999999</v>
      </c>
      <c r="IA27">
        <v>32.594999999999999</v>
      </c>
    </row>
    <row r="28" spans="1:235" ht="13.2" x14ac:dyDescent="0.25">
      <c r="B28" s="247"/>
    </row>
    <row r="29" spans="1:235" ht="13.2" x14ac:dyDescent="0.25">
      <c r="B29" s="247"/>
    </row>
    <row r="30" spans="1:235" ht="13.2" x14ac:dyDescent="0.25">
      <c r="B30" s="247"/>
    </row>
    <row r="31" spans="1:235" ht="13.2" x14ac:dyDescent="0.25">
      <c r="B31" s="247"/>
    </row>
    <row r="32" spans="1:235" ht="13.2" x14ac:dyDescent="0.25">
      <c r="B32" s="247"/>
    </row>
    <row r="33" spans="2:2" ht="13.2" x14ac:dyDescent="0.25">
      <c r="B33" s="247"/>
    </row>
    <row r="34" spans="2:2" ht="13.2" x14ac:dyDescent="0.25">
      <c r="B34" s="247"/>
    </row>
    <row r="35" spans="2:2" ht="13.2" x14ac:dyDescent="0.25">
      <c r="B35" s="247"/>
    </row>
    <row r="36" spans="2:2" ht="13.2" x14ac:dyDescent="0.25">
      <c r="B36" s="247"/>
    </row>
    <row r="37" spans="2:2" ht="13.2" x14ac:dyDescent="0.25">
      <c r="B37" s="247"/>
    </row>
    <row r="38" spans="2:2" ht="13.2" x14ac:dyDescent="0.25">
      <c r="B38" s="247"/>
    </row>
    <row r="39" spans="2:2" ht="13.2" x14ac:dyDescent="0.25">
      <c r="B39" s="247"/>
    </row>
    <row r="40" spans="2:2" ht="13.2" x14ac:dyDescent="0.25">
      <c r="B40" s="247"/>
    </row>
    <row r="41" spans="2:2" ht="13.2" x14ac:dyDescent="0.25">
      <c r="B41" s="247"/>
    </row>
    <row r="42" spans="2:2" ht="13.2" x14ac:dyDescent="0.25">
      <c r="B42" s="247"/>
    </row>
    <row r="43" spans="2:2" ht="13.2" x14ac:dyDescent="0.25">
      <c r="B43" s="247"/>
    </row>
    <row r="44" spans="2:2" ht="13.2" x14ac:dyDescent="0.25">
      <c r="B44" s="247"/>
    </row>
    <row r="45" spans="2:2" ht="13.2" x14ac:dyDescent="0.25">
      <c r="B45" s="247"/>
    </row>
    <row r="46" spans="2:2" ht="13.2" x14ac:dyDescent="0.25">
      <c r="B46" s="247"/>
    </row>
    <row r="47" spans="2:2" ht="13.2" x14ac:dyDescent="0.25">
      <c r="B47" s="247"/>
    </row>
    <row r="48" spans="2: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  <row r="305" spans="2:2" ht="13.2" x14ac:dyDescent="0.25">
      <c r="B305" s="247"/>
    </row>
    <row r="306" spans="2:2" ht="13.2" x14ac:dyDescent="0.25">
      <c r="B306" s="247"/>
    </row>
    <row r="307" spans="2:2" ht="13.2" x14ac:dyDescent="0.25">
      <c r="B307" s="247"/>
    </row>
    <row r="308" spans="2:2" ht="13.2" x14ac:dyDescent="0.25">
      <c r="B308" s="247"/>
    </row>
    <row r="309" spans="2:2" ht="13.2" x14ac:dyDescent="0.25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2001-11-07T21:23:17Z</cp:lastPrinted>
  <dcterms:created xsi:type="dcterms:W3CDTF">2000-04-24T18:04:08Z</dcterms:created>
  <dcterms:modified xsi:type="dcterms:W3CDTF">2023-09-10T12:04:03Z</dcterms:modified>
</cp:coreProperties>
</file>