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2120" windowHeight="9120"/>
  </bookViews>
  <sheets>
    <sheet name="Analysis" sheetId="7" r:id="rId1"/>
    <sheet name="Fuel Use" sheetId="1" r:id="rId2"/>
    <sheet name="2000MMBTU" sheetId="6" r:id="rId3"/>
    <sheet name="2001MMBTU" sheetId="5" r:id="rId4"/>
  </sheets>
  <definedNames>
    <definedName name="_xlnm.Print_Area" localSheetId="2">'2000MMBTU'!$11:$223</definedName>
    <definedName name="_xlnm.Print_Area" localSheetId="3">'2001MMBTU'!$11:$224</definedName>
    <definedName name="_xlnm.Print_Area" localSheetId="1">'Fuel Use'!$A$6:$AF$28</definedName>
    <definedName name="_xlnm.Print_Titles" localSheetId="2">'2000MMBTU'!$1:$10</definedName>
    <definedName name="_xlnm.Print_Titles" localSheetId="3">'2001MMBTU'!$1:$10</definedName>
  </definedNames>
  <calcPr calcId="92512" fullCalcOnLoad="1"/>
</workbook>
</file>

<file path=xl/calcChain.xml><?xml version="1.0" encoding="utf-8"?>
<calcChain xmlns="http://schemas.openxmlformats.org/spreadsheetml/2006/main">
  <c r="M11" i="6" l="1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N56" i="6"/>
  <c r="P56" i="6"/>
  <c r="Q56" i="6"/>
  <c r="R56" i="6"/>
  <c r="S56" i="6"/>
  <c r="T56" i="6"/>
  <c r="U56" i="6"/>
  <c r="V56" i="6"/>
  <c r="W56" i="6"/>
  <c r="X56" i="6"/>
  <c r="Y56" i="6"/>
  <c r="Z56" i="6"/>
  <c r="M58" i="6"/>
  <c r="N58" i="6"/>
  <c r="P58" i="6"/>
  <c r="Q58" i="6"/>
  <c r="R58" i="6"/>
  <c r="S58" i="6"/>
  <c r="T58" i="6"/>
  <c r="U58" i="6"/>
  <c r="V58" i="6"/>
  <c r="W58" i="6"/>
  <c r="X58" i="6"/>
  <c r="Y58" i="6"/>
  <c r="Z58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6" i="6"/>
  <c r="M218" i="6"/>
  <c r="N218" i="6"/>
  <c r="P218" i="6"/>
  <c r="Q218" i="6"/>
  <c r="R218" i="6"/>
  <c r="S218" i="6"/>
  <c r="T218" i="6"/>
  <c r="U218" i="6"/>
  <c r="V218" i="6"/>
  <c r="W218" i="6"/>
  <c r="X218" i="6"/>
  <c r="Y218" i="6"/>
  <c r="Z218" i="6"/>
  <c r="M220" i="6"/>
  <c r="N220" i="6"/>
  <c r="P220" i="6"/>
  <c r="Q220" i="6"/>
  <c r="R220" i="6"/>
  <c r="S220" i="6"/>
  <c r="T220" i="6"/>
  <c r="U220" i="6"/>
  <c r="V220" i="6"/>
  <c r="W220" i="6"/>
  <c r="X220" i="6"/>
  <c r="Y220" i="6"/>
  <c r="Z220" i="6"/>
  <c r="M221" i="6"/>
  <c r="N221" i="6"/>
  <c r="P221" i="6"/>
  <c r="Q221" i="6"/>
  <c r="R221" i="6"/>
  <c r="S221" i="6"/>
  <c r="T221" i="6"/>
  <c r="U221" i="6"/>
  <c r="V221" i="6"/>
  <c r="W221" i="6"/>
  <c r="X221" i="6"/>
  <c r="Y221" i="6"/>
  <c r="Z221" i="6"/>
  <c r="M223" i="6"/>
  <c r="N223" i="6"/>
  <c r="P223" i="6"/>
  <c r="Q223" i="6"/>
  <c r="R223" i="6"/>
  <c r="S223" i="6"/>
  <c r="T223" i="6"/>
  <c r="U223" i="6"/>
  <c r="V223" i="6"/>
  <c r="W223" i="6"/>
  <c r="X223" i="6"/>
  <c r="Y223" i="6"/>
  <c r="Z223" i="6"/>
  <c r="M225" i="6"/>
  <c r="N225" i="6"/>
  <c r="P225" i="6"/>
  <c r="Q225" i="6"/>
  <c r="R225" i="6"/>
  <c r="S225" i="6"/>
  <c r="T225" i="6"/>
  <c r="U225" i="6"/>
  <c r="V225" i="6"/>
  <c r="W225" i="6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M57" i="5"/>
  <c r="O57" i="5"/>
  <c r="P57" i="5"/>
  <c r="Q57" i="5"/>
  <c r="R57" i="5"/>
  <c r="S57" i="5"/>
  <c r="T57" i="5"/>
  <c r="U57" i="5"/>
  <c r="V57" i="5"/>
  <c r="W57" i="5"/>
  <c r="X57" i="5"/>
  <c r="Y57" i="5"/>
  <c r="L59" i="5"/>
  <c r="M59" i="5"/>
  <c r="O59" i="5"/>
  <c r="P59" i="5"/>
  <c r="Q59" i="5"/>
  <c r="R59" i="5"/>
  <c r="S59" i="5"/>
  <c r="T59" i="5"/>
  <c r="U59" i="5"/>
  <c r="V59" i="5"/>
  <c r="W59" i="5"/>
  <c r="X59" i="5"/>
  <c r="Y59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V212" i="5"/>
  <c r="L213" i="5"/>
  <c r="L214" i="5"/>
  <c r="L215" i="5"/>
  <c r="L217" i="5"/>
  <c r="L219" i="5"/>
  <c r="M219" i="5"/>
  <c r="O219" i="5"/>
  <c r="P219" i="5"/>
  <c r="Q219" i="5"/>
  <c r="R219" i="5"/>
  <c r="S219" i="5"/>
  <c r="T219" i="5"/>
  <c r="U219" i="5"/>
  <c r="V219" i="5"/>
  <c r="W219" i="5"/>
  <c r="X219" i="5"/>
  <c r="Y219" i="5"/>
  <c r="L221" i="5"/>
  <c r="M221" i="5"/>
  <c r="O221" i="5"/>
  <c r="P221" i="5"/>
  <c r="Q221" i="5"/>
  <c r="R221" i="5"/>
  <c r="S221" i="5"/>
  <c r="T221" i="5"/>
  <c r="U221" i="5"/>
  <c r="V221" i="5"/>
  <c r="W221" i="5"/>
  <c r="X221" i="5"/>
  <c r="Y221" i="5"/>
  <c r="L222" i="5"/>
  <c r="M222" i="5"/>
  <c r="O222" i="5"/>
  <c r="P222" i="5"/>
  <c r="Q222" i="5"/>
  <c r="R222" i="5"/>
  <c r="S222" i="5"/>
  <c r="T222" i="5"/>
  <c r="U222" i="5"/>
  <c r="V222" i="5"/>
  <c r="W222" i="5"/>
  <c r="X222" i="5"/>
  <c r="Y222" i="5"/>
  <c r="L224" i="5"/>
  <c r="M224" i="5"/>
  <c r="O224" i="5"/>
  <c r="P224" i="5"/>
  <c r="Q224" i="5"/>
  <c r="R224" i="5"/>
  <c r="S224" i="5"/>
  <c r="T224" i="5"/>
  <c r="U224" i="5"/>
  <c r="V224" i="5"/>
  <c r="W224" i="5"/>
  <c r="X224" i="5"/>
  <c r="Y224" i="5"/>
  <c r="L226" i="5"/>
  <c r="M226" i="5"/>
  <c r="O226" i="5"/>
  <c r="P226" i="5"/>
  <c r="Q226" i="5"/>
  <c r="R226" i="5"/>
  <c r="S226" i="5"/>
  <c r="T226" i="5"/>
  <c r="U226" i="5"/>
  <c r="V226" i="5"/>
  <c r="W226" i="5"/>
  <c r="E5" i="7"/>
  <c r="E6" i="7"/>
  <c r="C7" i="7"/>
  <c r="D7" i="7"/>
  <c r="E7" i="7"/>
  <c r="C8" i="7"/>
  <c r="D8" i="7"/>
  <c r="E8" i="7"/>
  <c r="F8" i="7"/>
  <c r="G8" i="7"/>
  <c r="E9" i="7"/>
  <c r="F9" i="7"/>
  <c r="D10" i="7"/>
  <c r="E10" i="7"/>
  <c r="F10" i="7"/>
  <c r="C11" i="7"/>
  <c r="D11" i="7"/>
  <c r="E11" i="7"/>
  <c r="F11" i="7"/>
  <c r="D12" i="7"/>
  <c r="E12" i="7"/>
  <c r="F12" i="7"/>
  <c r="C13" i="7"/>
  <c r="D13" i="7"/>
  <c r="E13" i="7"/>
  <c r="F13" i="7"/>
  <c r="G13" i="7"/>
  <c r="C15" i="7"/>
  <c r="D15" i="7"/>
  <c r="E15" i="7"/>
  <c r="F15" i="7"/>
  <c r="G15" i="7"/>
  <c r="C16" i="7"/>
  <c r="D16" i="7"/>
  <c r="E16" i="7"/>
  <c r="F16" i="7"/>
  <c r="G16" i="7"/>
  <c r="C17" i="7"/>
  <c r="D17" i="7"/>
  <c r="E17" i="7"/>
  <c r="F17" i="7"/>
  <c r="G17" i="7"/>
  <c r="C18" i="7"/>
  <c r="D18" i="7"/>
  <c r="E18" i="7"/>
  <c r="F18" i="7"/>
  <c r="G18" i="7"/>
  <c r="C19" i="7"/>
  <c r="D19" i="7"/>
  <c r="E19" i="7"/>
  <c r="F19" i="7"/>
  <c r="G19" i="7"/>
  <c r="C20" i="7"/>
  <c r="D20" i="7"/>
  <c r="E20" i="7"/>
  <c r="F20" i="7"/>
  <c r="G20" i="7"/>
  <c r="C21" i="7"/>
  <c r="D21" i="7"/>
  <c r="E21" i="7"/>
  <c r="F21" i="7"/>
  <c r="G21" i="7"/>
  <c r="C23" i="7"/>
  <c r="D23" i="7"/>
  <c r="E23" i="7"/>
  <c r="F23" i="7"/>
  <c r="G23" i="7"/>
  <c r="C25" i="7"/>
  <c r="D25" i="7"/>
  <c r="E25" i="7"/>
  <c r="F25" i="7"/>
  <c r="C27" i="7"/>
  <c r="D27" i="7"/>
  <c r="E27" i="7"/>
  <c r="F27" i="7"/>
  <c r="G27" i="7"/>
  <c r="E9" i="1"/>
  <c r="K9" i="1"/>
  <c r="AT9" i="1"/>
  <c r="AV9" i="1"/>
  <c r="AX9" i="1"/>
  <c r="AZ9" i="1"/>
  <c r="E10" i="1"/>
  <c r="K10" i="1"/>
  <c r="C11" i="1"/>
  <c r="E11" i="1"/>
  <c r="G11" i="1"/>
  <c r="I11" i="1"/>
  <c r="K11" i="1"/>
  <c r="M11" i="1"/>
  <c r="C12" i="1"/>
  <c r="E12" i="1"/>
  <c r="K12" i="1"/>
  <c r="E13" i="1"/>
  <c r="K13" i="1"/>
  <c r="AL13" i="1"/>
  <c r="AN13" i="1"/>
  <c r="AP13" i="1"/>
  <c r="AR13" i="1"/>
  <c r="AT13" i="1"/>
  <c r="AV13" i="1"/>
  <c r="AX13" i="1"/>
  <c r="AZ13" i="1"/>
  <c r="E14" i="1"/>
  <c r="K14" i="1"/>
  <c r="T14" i="1"/>
  <c r="X14" i="1"/>
  <c r="AB14" i="1"/>
  <c r="AF14" i="1"/>
  <c r="E15" i="1"/>
  <c r="K15" i="1"/>
  <c r="T15" i="1"/>
  <c r="X15" i="1"/>
  <c r="AB15" i="1"/>
  <c r="AF15" i="1"/>
  <c r="E16" i="1"/>
  <c r="K16" i="1"/>
  <c r="T16" i="1"/>
  <c r="X16" i="1"/>
  <c r="AB16" i="1"/>
  <c r="AF16" i="1"/>
  <c r="E17" i="1"/>
  <c r="K17" i="1"/>
  <c r="E18" i="1"/>
  <c r="K18" i="1"/>
  <c r="T18" i="1"/>
  <c r="X18" i="1"/>
  <c r="AB18" i="1"/>
  <c r="AF18" i="1"/>
  <c r="E19" i="1"/>
  <c r="K19" i="1"/>
  <c r="E20" i="1"/>
  <c r="K20" i="1"/>
  <c r="P20" i="1"/>
  <c r="AD20" i="1"/>
  <c r="AH20" i="1"/>
  <c r="AJ20" i="1"/>
  <c r="AL20" i="1"/>
  <c r="AN20" i="1"/>
  <c r="AR20" i="1"/>
  <c r="AV20" i="1"/>
  <c r="AZ20" i="1"/>
  <c r="E21" i="1"/>
  <c r="K21" i="1"/>
  <c r="P21" i="1"/>
  <c r="AD21" i="1"/>
  <c r="AJ21" i="1"/>
  <c r="AV21" i="1"/>
  <c r="E22" i="1"/>
  <c r="K22" i="1"/>
  <c r="E23" i="1"/>
  <c r="K23" i="1"/>
  <c r="C24" i="1"/>
  <c r="E24" i="1"/>
  <c r="G24" i="1"/>
  <c r="I24" i="1"/>
  <c r="K24" i="1"/>
  <c r="M24" i="1"/>
  <c r="P24" i="1"/>
  <c r="T24" i="1"/>
  <c r="X24" i="1"/>
  <c r="AB24" i="1"/>
  <c r="AF24" i="1"/>
  <c r="AJ24" i="1"/>
  <c r="AN24" i="1"/>
  <c r="AR24" i="1"/>
  <c r="AV24" i="1"/>
  <c r="AZ24" i="1"/>
  <c r="I25" i="1"/>
  <c r="K25" i="1"/>
  <c r="M25" i="1"/>
  <c r="E27" i="1"/>
  <c r="K27" i="1"/>
  <c r="P27" i="1"/>
  <c r="T27" i="1"/>
  <c r="X27" i="1"/>
  <c r="AB27" i="1"/>
  <c r="AF27" i="1"/>
  <c r="AJ27" i="1"/>
  <c r="AN27" i="1"/>
  <c r="AR27" i="1"/>
  <c r="AV27" i="1"/>
  <c r="AZ27" i="1"/>
</calcChain>
</file>

<file path=xl/sharedStrings.xml><?xml version="1.0" encoding="utf-8"?>
<sst xmlns="http://schemas.openxmlformats.org/spreadsheetml/2006/main" count="1737" uniqueCount="355">
  <si>
    <t>1210 MMcf/d</t>
  </si>
  <si>
    <t>1520 MMcf/d Cal. Border</t>
  </si>
  <si>
    <t>1368 MMcf/d Cal. Border</t>
  </si>
  <si>
    <t>1216 MMcf/d Cal. Border</t>
  </si>
  <si>
    <t>1064 MMcf/d Cal. Border</t>
  </si>
  <si>
    <t>912 MMcf/d Cal. Border</t>
  </si>
  <si>
    <t>Horsepower</t>
  </si>
  <si>
    <t>Fuel</t>
  </si>
  <si>
    <t>500 MMcf/d to Phoenix</t>
  </si>
  <si>
    <t>E</t>
  </si>
  <si>
    <t>G</t>
  </si>
  <si>
    <t>Transwestern Pipeline Company</t>
  </si>
  <si>
    <t>Current Fuel Use</t>
  </si>
  <si>
    <t>MMBtu</t>
  </si>
  <si>
    <t>$</t>
  </si>
  <si>
    <t xml:space="preserve">STA. 1.5 COMP. </t>
  </si>
  <si>
    <t>STA. .5 KINGMAN COMP.</t>
  </si>
  <si>
    <t xml:space="preserve">STA. 1 SELIGMAN COMP. </t>
  </si>
  <si>
    <t xml:space="preserve">STA. 7 MOUNTAINAIR COMP. </t>
  </si>
  <si>
    <t>STA. 6 LAGUNA COMP.</t>
  </si>
  <si>
    <t>STA. 4 KLAGETOH COMP.</t>
  </si>
  <si>
    <t xml:space="preserve">STA. 8 CORONA COMP. </t>
  </si>
  <si>
    <t>STA. 9 ROSWELL COMP.</t>
  </si>
  <si>
    <t>STA. 5 THOREAU COMP.</t>
  </si>
  <si>
    <t>STA 3 LEUPP COMP.</t>
  </si>
  <si>
    <t>STA 2 FLAGSTAFF COMP.</t>
  </si>
  <si>
    <t>STA. 10 BLOOMFIELD COMP.</t>
  </si>
  <si>
    <t>Bloomfield/Bisti/Gallup Electric Unit</t>
  </si>
  <si>
    <t>STA. Gallup COMP.</t>
  </si>
  <si>
    <t>Total</t>
  </si>
  <si>
    <t>2001 (10 Months)</t>
  </si>
  <si>
    <t>Annualized</t>
  </si>
  <si>
    <t>Avg. Thruput to California per day</t>
  </si>
  <si>
    <t>MMBtu/d</t>
  </si>
  <si>
    <t>Sun Devil (100% lF)</t>
  </si>
  <si>
    <t>Sun Devil (90% LF)</t>
  </si>
  <si>
    <t>Sun Devil (80% LF)</t>
  </si>
  <si>
    <t>Sun Devil (70% LF)</t>
  </si>
  <si>
    <t>Sun Devil (60% LF)</t>
  </si>
  <si>
    <t>Red Rock Base (100%LF)</t>
  </si>
  <si>
    <t>Red Rock Base (90%LF)</t>
  </si>
  <si>
    <t>Red Rock Base (80%LF)</t>
  </si>
  <si>
    <t>Red Rock Base (70%LF)</t>
  </si>
  <si>
    <t>Red Rock Base (60%LF)</t>
  </si>
  <si>
    <t>Fuel Analysis</t>
  </si>
  <si>
    <t>992 MMcf/d</t>
  </si>
  <si>
    <t>1116 MMcf/d</t>
  </si>
  <si>
    <t>868 MMcf/d</t>
  </si>
  <si>
    <t>744 MMcf/d</t>
  </si>
  <si>
    <t>TRANSWESTERN PIPELINE COMPANIES</t>
  </si>
  <si>
    <t>LIST OF FULE AND COMPANY USE STATIONS</t>
  </si>
  <si>
    <t>Calender Year 2001</t>
  </si>
  <si>
    <t>(Mmbtu Basis)</t>
  </si>
  <si>
    <t>MONTHLY INDEX PRICE</t>
  </si>
  <si>
    <t>NEW</t>
  </si>
  <si>
    <t>OLD</t>
  </si>
  <si>
    <t xml:space="preserve">DEBIT </t>
  </si>
  <si>
    <t>DETAIL</t>
  </si>
  <si>
    <t>STATION</t>
  </si>
  <si>
    <t>STATION NAME</t>
  </si>
  <si>
    <t>REGION</t>
  </si>
  <si>
    <t>LATERAL NAME</t>
  </si>
  <si>
    <t>CODE</t>
  </si>
  <si>
    <t>CLASS</t>
  </si>
  <si>
    <t>R.C.</t>
  </si>
  <si>
    <t>PROCESS</t>
  </si>
  <si>
    <t>ASSET</t>
  </si>
  <si>
    <t>TYPE</t>
  </si>
  <si>
    <t>TOTAL</t>
  </si>
  <si>
    <t>Wt-1 Eng #3</t>
  </si>
  <si>
    <t>8540.902</t>
  </si>
  <si>
    <t>C</t>
  </si>
  <si>
    <t>STA. 5 THOREAU ENG. #1</t>
  </si>
  <si>
    <t>NM STATE LINE THRU #5</t>
  </si>
  <si>
    <t>STA. 6 LAGUNA ENG. #1</t>
  </si>
  <si>
    <t>STA. 5 THRU STA. 6</t>
  </si>
  <si>
    <t>MOUNTAINAIR</t>
  </si>
  <si>
    <t>STA. 6 THRU STA. 7</t>
  </si>
  <si>
    <t>STA. 7 MOUNTAINAIR COMP. ENG. #1</t>
  </si>
  <si>
    <t>STA. 8 CORONA COMP. ENG. #1</t>
  </si>
  <si>
    <t>STA. 7 THRU STA. 8</t>
  </si>
  <si>
    <t>ROSWELL ENG. #1</t>
  </si>
  <si>
    <t>STA. 1 SELIGMAN COMP. #1</t>
  </si>
  <si>
    <t>STA 2 FLAGSTAFF ENG. #1</t>
  </si>
  <si>
    <t>STA. 1 THRU STA. 2</t>
  </si>
  <si>
    <t>STA 3 LEUPP COMP ENG. #1</t>
  </si>
  <si>
    <t>STA. 2 THRU STA. 3</t>
  </si>
  <si>
    <t>NEEDLES MEAS. STA. FUEL</t>
  </si>
  <si>
    <t>STA. 1 TO NEEDLES</t>
  </si>
  <si>
    <t>STA. 4 KLAGETOH COM. ENG. #1</t>
  </si>
  <si>
    <t>STA. 3 TO AZ STATE LINE</t>
  </si>
  <si>
    <t>KEYSTONE STA</t>
  </si>
  <si>
    <t>KEYSTONE</t>
  </si>
  <si>
    <t>WALTON PLANT FUEL</t>
  </si>
  <si>
    <t>KEYSTONE TURBINE #1</t>
  </si>
  <si>
    <t>IVANHOE STATION</t>
  </si>
  <si>
    <t>LIPS-MOCANE OK</t>
  </si>
  <si>
    <t>IVANHOE PLT HEATER FUEL</t>
  </si>
  <si>
    <t>IVANHOE WELDING SHOP</t>
  </si>
  <si>
    <t>IVANHOE OFFICE &amp; TECH SHOP</t>
  </si>
  <si>
    <t>PAMPA TURBINE #1</t>
  </si>
  <si>
    <t>VALVE 311 THRU P-3</t>
  </si>
  <si>
    <t>WT-2 ENG #1</t>
  </si>
  <si>
    <t>WT LAT-TX ST LINE SOUTH</t>
  </si>
  <si>
    <t>CRAWFORD LAT COMP</t>
  </si>
  <si>
    <t>CRAWFORD</t>
  </si>
  <si>
    <t>ATOKA #2 COMP</t>
  </si>
  <si>
    <t>ATOKA</t>
  </si>
  <si>
    <t>ATOKA #3 COMP</t>
  </si>
  <si>
    <t>CANADIAN COMP ENG #1</t>
  </si>
  <si>
    <t>CANADIAN RIVER</t>
  </si>
  <si>
    <t>ATOKA #1 COMP</t>
  </si>
  <si>
    <t>ATOKA #1 UNIT 719</t>
  </si>
  <si>
    <t>MALJAMAR COMPRESSOR</t>
  </si>
  <si>
    <t>MALJAMAR</t>
  </si>
  <si>
    <t>P-1 YARD TURBINE</t>
  </si>
  <si>
    <t>PH LAT-STA.9 TO TX ST LINE</t>
  </si>
  <si>
    <t>P-2 TURBINE FUEL</t>
  </si>
  <si>
    <t>TX ST LINE TO VALVE 311</t>
  </si>
  <si>
    <t>SAN JUAN COMPRESSOR FUEL #1</t>
  </si>
  <si>
    <t>SAN JUAN</t>
  </si>
  <si>
    <t>Canadian River Dehy #1 &amp; #2</t>
  </si>
  <si>
    <t>THERMAL GENERATOR SECTION 3</t>
  </si>
  <si>
    <t>THERMAL GENERATIONR SECTION 1 SEG 1</t>
  </si>
  <si>
    <t>MONUMENT II FUEL #1</t>
  </si>
  <si>
    <t>MONUMENT</t>
  </si>
  <si>
    <t>MONUMENT II FUEL #2</t>
  </si>
  <si>
    <t>LONE STAR/VALERO COMP.</t>
  </si>
  <si>
    <t>STATION #2 FILTER SEPERATOR</t>
  </si>
  <si>
    <t>LA PLATA "A" ENGINE FUEL GAS</t>
  </si>
  <si>
    <t>LA PLATA "A" DOMESTIC FUEL GAS</t>
  </si>
  <si>
    <t>Sid Richardson Blk #16</t>
  </si>
  <si>
    <t>BISTI/BLOOMFIELD/GALLUP FUEL GAS</t>
  </si>
  <si>
    <t>205/204</t>
  </si>
  <si>
    <t>BLUITT/WARREN DELIVERY - NOT FUEL</t>
  </si>
  <si>
    <t>8560.902</t>
  </si>
  <si>
    <t>O</t>
  </si>
  <si>
    <t>LEEDY LATERAL UNMEASURED COMP</t>
  </si>
  <si>
    <t>LEFORS PLANT 78-1</t>
  </si>
  <si>
    <t xml:space="preserve">     COST OF TRANSPORT - COMPRESSOR FUEL USE</t>
  </si>
  <si>
    <t xml:space="preserve">     COST OF SALES - COMPRESSOR FUEL USE</t>
  </si>
  <si>
    <t>8100.999</t>
  </si>
  <si>
    <t>LIPSCOMB-MOCANE UNMEASURED COMP</t>
  </si>
  <si>
    <t>LIPS-MOCANE TX</t>
  </si>
  <si>
    <t>GUYMON LATERAL UNMEASURED COMP. FUEL</t>
  </si>
  <si>
    <t>CACTUS</t>
  </si>
  <si>
    <t>LEFORS LATERAL UNMEASURED COMP. FUEL</t>
  </si>
  <si>
    <t>LEFORS</t>
  </si>
  <si>
    <t>P-2 TO P-3 LATERAL UNMEASURED COMP. FUEL</t>
  </si>
  <si>
    <t>4102/5095</t>
  </si>
  <si>
    <t>500/730</t>
  </si>
  <si>
    <t>P-1 TO P-2 LATERAL UNMEASURED COMP. FUEL</t>
  </si>
  <si>
    <t>STA-9 TO P-1 LATERAL UNMEASURE COMP. FUEL</t>
  </si>
  <si>
    <t>GOMEZ LATERAL UNMEASURED COMP. FUEL</t>
  </si>
  <si>
    <t>GOMEZ 20"</t>
  </si>
  <si>
    <t>WT-2 TO PECOS LATERAL UNMEASURED COMP. FUEL</t>
  </si>
  <si>
    <t>KEYSTONE LATERAL UNMEASURED COMP. FUEL</t>
  </si>
  <si>
    <t>WT-1 TO WT-2 LATERAL UNMEASURED COMP. FUEL</t>
  </si>
  <si>
    <t>WT LAT-STA. 9 TO TX ST LINE</t>
  </si>
  <si>
    <t>MONUMENT LATERAL UNMEASURED COMP. FUEL</t>
  </si>
  <si>
    <t>CRAWFORD LATERAL UNMEASURED COMP. FUEL</t>
  </si>
  <si>
    <t>MALJAMAR LATERAL UNMEASURED COMP. FUEL</t>
  </si>
  <si>
    <t>ATOKA LATERAL UNMEASURED COMP. FUEL</t>
  </si>
  <si>
    <t>WT-1 TO STA-9 LATERAL UNMEASURED COMP. FUEL</t>
  </si>
  <si>
    <t>5095/5128/5129</t>
  </si>
  <si>
    <t>STA-8 TO STA-9 LATERAL UNMEASURED COMP. FUEL</t>
  </si>
  <si>
    <t>STA. 8 THRU STA. 9</t>
  </si>
  <si>
    <t>STA-7 TO STA-8 LATERAL UNMEASURED COMP. FUEL</t>
  </si>
  <si>
    <t>STA-6 TO STA-7 LATERAL UNMEASURED COMP. FUEL</t>
  </si>
  <si>
    <t>STA-5 TO STA-6 LATERAL UNMEASURED COMP. FUEL</t>
  </si>
  <si>
    <t>STA-4 TO STA-5 LATERAL UNMEASURED COMP. FUEL</t>
  </si>
  <si>
    <t>STA-3 TO STA-4 LATERAL UNMEASURED COMP. FUEL</t>
  </si>
  <si>
    <t>STA-2 TO STA-3 LATERAL UNMEASURED COMP. FUEL</t>
  </si>
  <si>
    <t>STA-1 TO STA-2 LATERAL UNMEASURED COMP. FUEL</t>
  </si>
  <si>
    <t>5081/5083</t>
  </si>
  <si>
    <t>STA-1 TO CALIFORNIA LATERAL UNMEASURED COMP. FUEL</t>
  </si>
  <si>
    <t>FELDMAN TO P-3 LATERAL UNMEASURED COMP. FUEL</t>
  </si>
  <si>
    <t>CANADIAN STA. THRU FELDMAN</t>
  </si>
  <si>
    <t>LEEDY LATERAL UNMEASURED COMP. FUEL</t>
  </si>
  <si>
    <t>LEEDY TX</t>
  </si>
  <si>
    <t>LIPSCOMB-MOCANE UNMETERED LOSS</t>
  </si>
  <si>
    <t>WT-1 TO STA-9 LATERAL UNMETERED LOSS</t>
  </si>
  <si>
    <t>P-2 TO P-3 LATERAL UNMETERED LOSS</t>
  </si>
  <si>
    <t>P-1 TO P-2 LATERAL UNMETERED LOSS</t>
  </si>
  <si>
    <t>400/500</t>
  </si>
  <si>
    <t>STA-9 TO P-1 LATERAL UNMETERED LOSS</t>
  </si>
  <si>
    <t>STA-5 TO STA-6 LATERAL UNMETERD LOSS</t>
  </si>
  <si>
    <t>WT-2 TO PECOS LATERAL UNMETERED LOSS</t>
  </si>
  <si>
    <t>KEYSTONE LATERAL UNMETERED LOSS</t>
  </si>
  <si>
    <t>WT-1 TO WT-2 LATERAL UNMETERED LOSS</t>
  </si>
  <si>
    <t>5129/5280</t>
  </si>
  <si>
    <t>800/900</t>
  </si>
  <si>
    <t>MONUMENT LATERAL UNMETERED LOSS</t>
  </si>
  <si>
    <t>CRAWFORD LATERAL UNMETERED LOSS</t>
  </si>
  <si>
    <t>MALJAMAR LATERAL UNMETERED LOSS</t>
  </si>
  <si>
    <t>ATOKA LATERAL UNMETERED LOSS</t>
  </si>
  <si>
    <t>WT-1 TO STA-9 LATERAL UNMETERERED LOSS</t>
  </si>
  <si>
    <t>STA-8 TO STA-9 LATERAL UNMETERED LOSS</t>
  </si>
  <si>
    <t>STA-7 TO STA-8 LATERAL UNMETERED LOSS</t>
  </si>
  <si>
    <t>5093/5095</t>
  </si>
  <si>
    <t>STA-6 TO STA-7 LATERAL UNMETERED LOSS</t>
  </si>
  <si>
    <t>STA-5 TO STA-6 LATERAL UNMETERED LOSS</t>
  </si>
  <si>
    <t>5085/5093</t>
  </si>
  <si>
    <t>SAN JUAN LATERAL UNMETERED LOSSS</t>
  </si>
  <si>
    <t>STA-4 TO STA-5 LATERAL UNMETERED LOSS</t>
  </si>
  <si>
    <t>STA-3 TO STA-4 LATERAL UNMETERED LOSS</t>
  </si>
  <si>
    <t>5083/5085</t>
  </si>
  <si>
    <t>STA-2 TO STA-3 LATERAL UNMETERED LOSS</t>
  </si>
  <si>
    <t>STA-1 TO STA-2 LATERAL UNMETERED LOSS</t>
  </si>
  <si>
    <t>STA-1 TO CALIFORNIA LATERAL UNMETERED LOSS</t>
  </si>
  <si>
    <t>FELDMAN TO P-3 LATERAL UNMETERED LOSS</t>
  </si>
  <si>
    <t>LEEDY LATERAL UNMETERED LOSS</t>
  </si>
  <si>
    <t>IGNACIO/NM UNMETERED GAS LOSS</t>
  </si>
  <si>
    <t>IGNACIO/CO UNMETERED GAS LOSS</t>
  </si>
  <si>
    <t>GUYMON LATERAL V.E.</t>
  </si>
  <si>
    <t>LEFORS LATERAL V.E.</t>
  </si>
  <si>
    <t>P-2 TO P-3 LATERAL V.E.</t>
  </si>
  <si>
    <t>P-1 TO P-2 LATERAL V.E.</t>
  </si>
  <si>
    <t>STA-9 TO P-1 LATERAL V.E.</t>
  </si>
  <si>
    <t>GOMEZ LATERAL V.E.</t>
  </si>
  <si>
    <t>WT-2 TO PECOS LATERAL V.E.</t>
  </si>
  <si>
    <t>KEYSTONE LATERAL V.E.</t>
  </si>
  <si>
    <t>WT-1 TO WT-2 LATERAL V.E.</t>
  </si>
  <si>
    <t>CRAWFORD LATERAL V.E.</t>
  </si>
  <si>
    <t>Aloka Later V.E.</t>
  </si>
  <si>
    <t>STA 8 TO STA 9 LATERAL V.E.</t>
  </si>
  <si>
    <t>STA-6 STA-7 LATERAL V.E.</t>
  </si>
  <si>
    <t>FELDMAN TO P-3 LATERAL V.E.</t>
  </si>
  <si>
    <t>LEEDY LATERAL V.E.</t>
  </si>
  <si>
    <t>LIPSCOMB-MOCANE WATER REMOVAL</t>
  </si>
  <si>
    <t>GUYMON LATERAL WATER REMOVAL</t>
  </si>
  <si>
    <t>LEFORS LATERAL WATER REMOVAL</t>
  </si>
  <si>
    <t>P-2 TO P-3 LATERAL WATER REMOVAL</t>
  </si>
  <si>
    <t>P-1 TO P-2 LATERAL WATER REMOVAL</t>
  </si>
  <si>
    <t>STA-9 TO P-1 LATERAL WATER REMOVAL</t>
  </si>
  <si>
    <t>GOMEZ LATERAL WATER REMOVAL</t>
  </si>
  <si>
    <t>WT-2 TO PECOS LATERAL WATER REMOVAL</t>
  </si>
  <si>
    <t>KEYSTONE LATERAL WATER REMOVAL</t>
  </si>
  <si>
    <t>WT-1 TO WT-2 LATERAL WATER REMOVAL</t>
  </si>
  <si>
    <t>MONUMENT LATERAL WATER REMOVAL</t>
  </si>
  <si>
    <t>CRAWFORD LATERAL WATER REMOVAL</t>
  </si>
  <si>
    <t>MALJAMAR LATERAL WATER REMOVAL</t>
  </si>
  <si>
    <t>ATOKA LATERAL WATER REMOVAL</t>
  </si>
  <si>
    <t>WT-1 TO STA-9 LATERAL WATER REMOVAL</t>
  </si>
  <si>
    <t>STA-8 TO STA-9 LATERAL WATER REMOVAL</t>
  </si>
  <si>
    <t>STA-7 TO STA-8 LATERAL WATER REMOVAL</t>
  </si>
  <si>
    <t>STA-6 TO STA-7 LATERAL WATER REMOVAL</t>
  </si>
  <si>
    <t>STA-5 TO STA-6 LATERAL WATER REMOVAL</t>
  </si>
  <si>
    <t>SAN JUAN LATERAL WATER REMOVAL</t>
  </si>
  <si>
    <t>STA-4 TO STA-5 LATERAL WATER REMOVAL</t>
  </si>
  <si>
    <t>STA-3 TO STA-4 LATERAL WATER REMOVAL</t>
  </si>
  <si>
    <t>STA-2 TO STA-3 LATERAL WATER REMOVAL</t>
  </si>
  <si>
    <t>STA-1 TO STA-2 LATERAL WATER REMOVAL</t>
  </si>
  <si>
    <t>STA-1 TO CALIFORNIA LATERAL WATER REMOVAL</t>
  </si>
  <si>
    <t>FELDMAN TO P-3 LATERAL WATER REMOVAL</t>
  </si>
  <si>
    <t>LEEDY LATERAL WATER REMOVAL</t>
  </si>
  <si>
    <t>STA. 6 TO RIO GRANDE LAT. UNMEAS COMP FUEL</t>
  </si>
  <si>
    <t>STA. 6 TO RIO GRANDE LAT. UNMETERED LOSS</t>
  </si>
  <si>
    <t>V.E. P-1 TO ROSWELL</t>
  </si>
  <si>
    <t>TW/ANR COMPRESSOR FUEL #802</t>
  </si>
  <si>
    <t>PYOTE TO WT2</t>
  </si>
  <si>
    <t>WT2 TO WT1</t>
  </si>
  <si>
    <t>P3 TO P2</t>
  </si>
  <si>
    <t>P-2 TO P-1</t>
  </si>
  <si>
    <t>P-1 TO ROSWELL</t>
  </si>
  <si>
    <t>STATION 9 TO STATION 8</t>
  </si>
  <si>
    <t>STATION 8 TO STATION 7 ????</t>
  </si>
  <si>
    <t>STATION 7 TO STATION 6</t>
  </si>
  <si>
    <t>STATION 6 TO STATION 5</t>
  </si>
  <si>
    <t>STATION 5 TO STATION 4</t>
  </si>
  <si>
    <t>STATION 4 TO STATION 3</t>
  </si>
  <si>
    <t>STATION 3 TO STATION 2</t>
  </si>
  <si>
    <t>STATION 2 TO STATION 1</t>
  </si>
  <si>
    <t>STATION 1 TO NEEDLES</t>
  </si>
  <si>
    <t>ATOKA #1 DEHY FUEL</t>
  </si>
  <si>
    <t>AGAVE LONG ARROYO OD FUEL</t>
  </si>
  <si>
    <t>AGAVE LONG ARROYO MQ FUEL</t>
  </si>
  <si>
    <t>NED STATE FUEL</t>
  </si>
  <si>
    <t>THERMAL GEN/CATHODIC PROTECTION</t>
  </si>
  <si>
    <t>WT-1 AUXILIARY FUEL</t>
  </si>
  <si>
    <t>STA. 5 THOREAU AUX. FUEL</t>
  </si>
  <si>
    <t>STA. 6 LAGUNA AUX. FUEL</t>
  </si>
  <si>
    <t>STA. 8 CORONA FUEL</t>
  </si>
  <si>
    <t>ROSWELL   AUXILIARY FUEL</t>
  </si>
  <si>
    <t>STA. 1 SELIGMAN AUX. FUEL</t>
  </si>
  <si>
    <t>STA. 2 FLAGSTAFF AUX. FUEL</t>
  </si>
  <si>
    <t>STA. 3 LEUPP AUX. FUEL</t>
  </si>
  <si>
    <t>STA. 4 KLAGETOH AUX. FUEL</t>
  </si>
  <si>
    <t>KEYSTONE STA AUXILIARY FUEL</t>
  </si>
  <si>
    <t>LEFORS STA</t>
  </si>
  <si>
    <t>PAMPA STA AUXILIARY</t>
  </si>
  <si>
    <t>WT-2 AUXILIARY FUEL</t>
  </si>
  <si>
    <t>P3 Overhaul Engine Fuel</t>
  </si>
  <si>
    <t>SAN JUAN AUXILLARY FUEL</t>
  </si>
  <si>
    <t>IVANHOE DEHY FUEL</t>
  </si>
  <si>
    <t>FOLLETT TBS GYLCOL HEATER</t>
  </si>
  <si>
    <t>PAMPA P-3 DEHY FUEL</t>
  </si>
  <si>
    <t>CRAWFORD LATERAL DEHY WT1</t>
  </si>
  <si>
    <t>AMOCO ABO FUEL</t>
  </si>
  <si>
    <t>PEPL HANSFORD DEHY FUEL</t>
  </si>
  <si>
    <t>FLAGSTAFF TBS FUEL #1</t>
  </si>
  <si>
    <t>TW STA. #1 WASTE WATER BOILER FUEL</t>
  </si>
  <si>
    <t>NAVAJO ORMAT GENERATOR SEC 4</t>
  </si>
  <si>
    <t>STA. 4 FUEL-GALLUP TEG-CPU</t>
  </si>
  <si>
    <t>STA. 4 FUEL OILY WASTE</t>
  </si>
  <si>
    <t>80006/50309</t>
  </si>
  <si>
    <t>VAPOR EQUIVALANT PUCKETT TO PY</t>
  </si>
  <si>
    <t>80009/50307/50.306</t>
  </si>
  <si>
    <t>VAPOR EQUIV. N.M.STATELINE TO</t>
  </si>
  <si>
    <t>80010/50317</t>
  </si>
  <si>
    <t>VAPOR EQUIV.WT-1 TO ROSWELL</t>
  </si>
  <si>
    <t>80025/50317</t>
  </si>
  <si>
    <t>V.E. P-2 TO N.M. STATELINE</t>
  </si>
  <si>
    <t>80033/50329</t>
  </si>
  <si>
    <t>V.E. OK STLNE TO CANADIAN RIVE</t>
  </si>
  <si>
    <t>80032/50300</t>
  </si>
  <si>
    <t>V.E. @ IVENHOE STATION</t>
  </si>
  <si>
    <t>LIPS-MOCANE</t>
  </si>
  <si>
    <t>8560.904</t>
  </si>
  <si>
    <t>750/760</t>
  </si>
  <si>
    <t xml:space="preserve">     COST OF TRANSPORT - OTHER FUEL USE</t>
  </si>
  <si>
    <t xml:space="preserve">     COST OF SALE - OTHER FUEL USE</t>
  </si>
  <si>
    <t>8120.100</t>
  </si>
  <si>
    <t xml:space="preserve">     COST OF SALE - OTHER FUEL LIQUIDS</t>
  </si>
  <si>
    <t>8120.940</t>
  </si>
  <si>
    <t xml:space="preserve">          TOTAL COMPANY FUEL USE</t>
  </si>
  <si>
    <t>TRANSWESTERN PIPELINE COMPANY</t>
  </si>
  <si>
    <t>LIST OF FUEL AND COMPANY USE STATIONS</t>
  </si>
  <si>
    <t>Calender Year 2000</t>
  </si>
  <si>
    <t>(MMBTU BASIS)</t>
  </si>
  <si>
    <t>SAN JUAN LATERAL UNMEASURED COMP. FUEL</t>
  </si>
  <si>
    <t>LIPSCINB-MOCANE UNMETERED LOSS</t>
  </si>
  <si>
    <t>GUYMON LATERAL UNMETERED LOSS</t>
  </si>
  <si>
    <t>LEFORS LATERAL UNMETERED LOSS</t>
  </si>
  <si>
    <t>GOMEZ LATERAL UNMETERED LOSS</t>
  </si>
  <si>
    <t>80009/50307</t>
  </si>
  <si>
    <t>East to West (5%)</t>
  </si>
  <si>
    <t>Thor to West (4.5%)</t>
  </si>
  <si>
    <t>IG/SJ  to West (4.75%)</t>
  </si>
  <si>
    <t>IG to El Paso Blanco (.25%)</t>
  </si>
  <si>
    <t>IG to Blanco Hub and SJ to Thor (.25%)</t>
  </si>
  <si>
    <t>IG/SJ  to East (1.56%)</t>
  </si>
  <si>
    <t>East to East (1.31%)</t>
  </si>
  <si>
    <t>%</t>
  </si>
  <si>
    <t>Total Retention</t>
  </si>
  <si>
    <t>Average Daily Volume</t>
  </si>
  <si>
    <t>Total Volumes</t>
  </si>
  <si>
    <t>Actual Fuel Usage</t>
  </si>
  <si>
    <t>Over Retention per day</t>
  </si>
  <si>
    <t>Red Rock</t>
  </si>
  <si>
    <t>Total Volumes West</t>
  </si>
  <si>
    <t>Plan</t>
  </si>
  <si>
    <t>(120 MMBtu/d)</t>
  </si>
  <si>
    <t>Actual</t>
  </si>
  <si>
    <t>Capacity 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</si>
</sst>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_(* #,##0.000_);_(* \(#,##0.000\);_(* &quot;-&quot;??_);_(@_)"/>
    <numFmt numFmtId="168" formatCode="_(* #,##0_);_(* \(#,##0\);_(* &quot;-&quot;??_);_(@_)"/>
    <numFmt numFmtId="170" formatCode="_(&quot;$&quot;* #,##0_);_(&quot;$&quot;* \(#,##0\);_(&quot;$&quot;* &quot;-&quot;??_);_(@_)"/>
    <numFmt numFmtId="175" formatCode="0.00000"/>
    <numFmt numFmtId="176" formatCode="0.0000"/>
    <numFmt numFmtId="177" formatCode="_(* #,##0.0000_);_(* \(#,##0.0000\);_(* &quot;-&quot;??_);_(@_)"/>
    <numFmt numFmtId="184" formatCode="#,##0.000_);[Red]\(#,##0.000\)"/>
  </numFmts>
  <fonts count="8" x14ac:knownFonts="1">
    <font>
      <sz val="10"/>
      <name val="Arial"/>
    </font>
    <font>
      <sz val="10"/>
      <name val="Arial"/>
    </font>
    <font>
      <b/>
      <sz val="16"/>
      <name val="Arial"/>
      <family val="2"/>
    </font>
    <font>
      <b/>
      <sz val="10"/>
      <name val="Arial"/>
      <family val="2"/>
    </font>
    <font>
      <b/>
      <sz val="8"/>
      <name val="Arial"/>
    </font>
    <font>
      <b/>
      <sz val="8"/>
      <name val="Arial"/>
      <family val="2"/>
    </font>
    <font>
      <b/>
      <u/>
      <sz val="8"/>
      <name val="Arial"/>
    </font>
    <font>
      <b/>
      <u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gray06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6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0" applyNumberFormat="1"/>
    <xf numFmtId="0" fontId="3" fillId="0" borderId="0" xfId="0" applyFont="1"/>
    <xf numFmtId="164" fontId="0" fillId="0" borderId="0" xfId="0" quotePrefix="1" applyNumberFormat="1" applyAlignment="1">
      <alignment horizontal="right"/>
    </xf>
    <xf numFmtId="1" fontId="0" fillId="0" borderId="0" xfId="0" applyNumberFormat="1"/>
    <xf numFmtId="9" fontId="3" fillId="0" borderId="0" xfId="0" applyNumberFormat="1" applyFont="1" applyAlignment="1">
      <alignment horizontal="center"/>
    </xf>
    <xf numFmtId="9" fontId="3" fillId="0" borderId="0" xfId="3" applyFont="1" applyAlignment="1">
      <alignment horizontal="center"/>
    </xf>
    <xf numFmtId="168" fontId="0" fillId="0" borderId="0" xfId="1" applyNumberFormat="1" applyFont="1" applyAlignment="1">
      <alignment horizontal="center"/>
    </xf>
    <xf numFmtId="168" fontId="2" fillId="0" borderId="0" xfId="1" applyNumberFormat="1" applyFont="1" applyAlignment="1">
      <alignment horizontal="center"/>
    </xf>
    <xf numFmtId="168" fontId="0" fillId="0" borderId="0" xfId="1" applyNumberFormat="1" applyFont="1"/>
    <xf numFmtId="168" fontId="3" fillId="0" borderId="0" xfId="1" applyNumberFormat="1" applyFont="1" applyAlignment="1">
      <alignment horizontal="center"/>
    </xf>
    <xf numFmtId="168" fontId="3" fillId="0" borderId="0" xfId="1" applyNumberFormat="1" applyFont="1"/>
    <xf numFmtId="43" fontId="0" fillId="0" borderId="0" xfId="1" applyFont="1" applyAlignment="1">
      <alignment horizontal="right"/>
    </xf>
    <xf numFmtId="168" fontId="0" fillId="0" borderId="0" xfId="1" applyNumberFormat="1" applyFont="1" applyAlignment="1">
      <alignment horizontal="right"/>
    </xf>
    <xf numFmtId="168" fontId="0" fillId="0" borderId="0" xfId="1" applyNumberFormat="1" applyFont="1" applyAlignment="1"/>
    <xf numFmtId="1" fontId="4" fillId="0" borderId="0" xfId="0" applyNumberFormat="1" applyFont="1"/>
    <xf numFmtId="0" fontId="5" fillId="0" borderId="0" xfId="0" applyFont="1" applyAlignment="1">
      <alignment horizontal="left"/>
    </xf>
    <xf numFmtId="168" fontId="0" fillId="0" borderId="0" xfId="0" applyNumberFormat="1"/>
    <xf numFmtId="170" fontId="0" fillId="0" borderId="0" xfId="2" applyNumberFormat="1" applyFont="1" applyAlignment="1">
      <alignment horizontal="center"/>
    </xf>
    <xf numFmtId="170" fontId="0" fillId="0" borderId="0" xfId="2" applyNumberFormat="1" applyFont="1" applyAlignment="1">
      <alignment horizontal="right"/>
    </xf>
    <xf numFmtId="170" fontId="0" fillId="0" borderId="0" xfId="2" applyNumberFormat="1" applyFont="1"/>
    <xf numFmtId="166" fontId="0" fillId="0" borderId="0" xfId="1" applyNumberFormat="1" applyFont="1" applyAlignment="1"/>
    <xf numFmtId="166" fontId="0" fillId="0" borderId="0" xfId="1" applyNumberFormat="1" applyFont="1" applyAlignment="1">
      <alignment horizontal="right"/>
    </xf>
    <xf numFmtId="0" fontId="0" fillId="0" borderId="1" xfId="0" applyBorder="1" applyAlignment="1">
      <alignment horizontal="center"/>
    </xf>
    <xf numFmtId="175" fontId="0" fillId="0" borderId="0" xfId="0" applyNumberFormat="1"/>
    <xf numFmtId="176" fontId="0" fillId="0" borderId="0" xfId="0" applyNumberFormat="1"/>
    <xf numFmtId="177" fontId="0" fillId="0" borderId="0" xfId="1" applyNumberFormat="1" applyFont="1" applyAlignment="1">
      <alignment horizontal="right"/>
    </xf>
    <xf numFmtId="43" fontId="0" fillId="0" borderId="0" xfId="0" applyNumberFormat="1"/>
    <xf numFmtId="0" fontId="3" fillId="0" borderId="0" xfId="0" applyFont="1" applyAlignment="1"/>
    <xf numFmtId="168" fontId="2" fillId="0" borderId="0" xfId="1" applyNumberFormat="1" applyFont="1" applyAlignment="1">
      <alignment horizontal="left"/>
    </xf>
    <xf numFmtId="168" fontId="0" fillId="0" borderId="0" xfId="1" quotePrefix="1" applyNumberFormat="1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38" fontId="4" fillId="0" borderId="0" xfId="0" applyNumberFormat="1" applyFont="1" applyFill="1"/>
    <xf numFmtId="0" fontId="4" fillId="0" borderId="0" xfId="0" applyFont="1" applyFill="1"/>
    <xf numFmtId="168" fontId="4" fillId="0" borderId="0" xfId="1" applyNumberFormat="1" applyFont="1" applyFill="1"/>
    <xf numFmtId="38" fontId="4" fillId="0" borderId="2" xfId="0" applyNumberFormat="1" applyFont="1" applyFill="1" applyBorder="1" applyAlignment="1">
      <alignment horizontal="centerContinuous"/>
    </xf>
    <xf numFmtId="38" fontId="4" fillId="0" borderId="3" xfId="0" applyNumberFormat="1" applyFont="1" applyFill="1" applyBorder="1" applyAlignment="1">
      <alignment horizontal="centerContinuous"/>
    </xf>
    <xf numFmtId="0" fontId="4" fillId="0" borderId="4" xfId="0" applyFont="1" applyFill="1" applyBorder="1" applyAlignment="1">
      <alignment horizontal="centerContinuous"/>
    </xf>
    <xf numFmtId="168" fontId="4" fillId="0" borderId="3" xfId="1" applyNumberFormat="1" applyFont="1" applyFill="1" applyBorder="1" applyAlignment="1">
      <alignment horizontal="centerContinuous"/>
    </xf>
    <xf numFmtId="0" fontId="4" fillId="0" borderId="5" xfId="0" applyFont="1" applyFill="1" applyBorder="1"/>
    <xf numFmtId="44" fontId="4" fillId="0" borderId="6" xfId="0" applyNumberFormat="1" applyFont="1" applyFill="1" applyBorder="1"/>
    <xf numFmtId="44" fontId="4" fillId="0" borderId="7" xfId="0" applyNumberFormat="1" applyFont="1" applyFill="1" applyBorder="1"/>
    <xf numFmtId="44" fontId="4" fillId="0" borderId="7" xfId="2" applyFont="1" applyFill="1" applyBorder="1"/>
    <xf numFmtId="44" fontId="4" fillId="0" borderId="3" xfId="2" applyFont="1" applyFill="1" applyBorder="1"/>
    <xf numFmtId="44" fontId="4" fillId="0" borderId="8" xfId="2" applyFont="1" applyFill="1" applyBorder="1"/>
    <xf numFmtId="38" fontId="4" fillId="0" borderId="0" xfId="0" applyNumberFormat="1" applyFont="1" applyFill="1" applyAlignment="1">
      <alignment horizontal="center"/>
    </xf>
    <xf numFmtId="17" fontId="4" fillId="0" borderId="0" xfId="0" applyNumberFormat="1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38" fontId="6" fillId="0" borderId="0" xfId="0" applyNumberFormat="1" applyFont="1" applyFill="1" applyAlignment="1">
      <alignment horizontal="center"/>
    </xf>
    <xf numFmtId="17" fontId="6" fillId="0" borderId="0" xfId="0" applyNumberFormat="1" applyFont="1" applyFill="1" applyAlignment="1">
      <alignment horizontal="center"/>
    </xf>
    <xf numFmtId="17" fontId="7" fillId="0" borderId="0" xfId="0" applyNumberFormat="1" applyFont="1" applyFill="1" applyAlignment="1">
      <alignment horizontal="center"/>
    </xf>
    <xf numFmtId="0" fontId="5" fillId="0" borderId="4" xfId="0" applyFont="1" applyBorder="1" applyAlignment="1">
      <alignment horizontal="center"/>
    </xf>
    <xf numFmtId="1" fontId="4" fillId="0" borderId="0" xfId="0" quotePrefix="1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3" fontId="6" fillId="0" borderId="0" xfId="0" applyNumberFormat="1" applyFont="1" applyFill="1" applyAlignment="1">
      <alignment horizontal="center"/>
    </xf>
    <xf numFmtId="3" fontId="6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2" borderId="0" xfId="0" applyFont="1" applyFill="1"/>
    <xf numFmtId="1" fontId="4" fillId="0" borderId="0" xfId="0" quotePrefix="1" applyNumberFormat="1" applyFont="1" applyAlignment="1">
      <alignment horizontal="left"/>
    </xf>
    <xf numFmtId="1" fontId="4" fillId="0" borderId="0" xfId="0" quotePrefix="1" applyNumberFormat="1" applyFont="1" applyFill="1" applyBorder="1" applyAlignment="1">
      <alignment horizontal="center"/>
    </xf>
    <xf numFmtId="1" fontId="4" fillId="0" borderId="0" xfId="0" applyNumberFormat="1" applyFont="1" applyFill="1" applyAlignment="1">
      <alignment horizontal="center"/>
    </xf>
    <xf numFmtId="0" fontId="4" fillId="0" borderId="0" xfId="0" applyFont="1" applyBorder="1"/>
    <xf numFmtId="1" fontId="4" fillId="0" borderId="0" xfId="0" applyNumberFormat="1" applyFont="1" applyFill="1" applyBorder="1" applyAlignment="1">
      <alignment horizontal="right"/>
    </xf>
    <xf numFmtId="41" fontId="4" fillId="0" borderId="0" xfId="0" applyNumberFormat="1" applyFont="1" applyFill="1"/>
    <xf numFmtId="0" fontId="4" fillId="0" borderId="0" xfId="0" quotePrefix="1" applyFont="1" applyAlignment="1">
      <alignment horizontal="left"/>
    </xf>
    <xf numFmtId="0" fontId="4" fillId="0" borderId="0" xfId="0" applyFont="1" applyAlignment="1">
      <alignment horizontal="left"/>
    </xf>
    <xf numFmtId="38" fontId="4" fillId="0" borderId="4" xfId="0" applyNumberFormat="1" applyFont="1" applyFill="1" applyBorder="1"/>
    <xf numFmtId="38" fontId="4" fillId="0" borderId="0" xfId="0" applyNumberFormat="1" applyFont="1" applyFill="1" applyBorder="1"/>
    <xf numFmtId="168" fontId="4" fillId="0" borderId="0" xfId="1" applyNumberFormat="1" applyFont="1" applyFill="1" applyBorder="1"/>
    <xf numFmtId="1" fontId="4" fillId="2" borderId="0" xfId="0" quotePrefix="1" applyNumberFormat="1" applyFont="1" applyFill="1" applyAlignment="1">
      <alignment horizontal="center"/>
    </xf>
    <xf numFmtId="0" fontId="4" fillId="2" borderId="0" xfId="0" applyFont="1" applyFill="1" applyBorder="1" applyAlignment="1">
      <alignment horizontal="center"/>
    </xf>
    <xf numFmtId="1" fontId="4" fillId="2" borderId="0" xfId="0" applyNumberFormat="1" applyFont="1" applyFill="1" applyBorder="1" applyAlignment="1">
      <alignment horizontal="center"/>
    </xf>
    <xf numFmtId="41" fontId="4" fillId="0" borderId="0" xfId="0" applyNumberFormat="1" applyFont="1"/>
    <xf numFmtId="38" fontId="4" fillId="0" borderId="9" xfId="0" applyNumberFormat="1" applyFont="1" applyFill="1" applyBorder="1"/>
    <xf numFmtId="168" fontId="4" fillId="0" borderId="9" xfId="1" applyNumberFormat="1" applyFont="1" applyFill="1" applyBorder="1"/>
    <xf numFmtId="168" fontId="4" fillId="0" borderId="0" xfId="0" applyNumberFormat="1" applyFont="1" applyFill="1"/>
    <xf numFmtId="10" fontId="0" fillId="0" borderId="0" xfId="3" applyNumberFormat="1" applyFont="1"/>
    <xf numFmtId="165" fontId="0" fillId="0" borderId="0" xfId="0" applyNumberFormat="1"/>
    <xf numFmtId="184" fontId="0" fillId="0" borderId="0" xfId="0" applyNumberFormat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7"/>
  <sheetViews>
    <sheetView tabSelected="1" workbookViewId="0">
      <selection activeCell="F3" sqref="F3"/>
    </sheetView>
  </sheetViews>
  <sheetFormatPr defaultRowHeight="13.2" x14ac:dyDescent="0.25"/>
  <cols>
    <col min="1" max="1" width="33.109375" customWidth="1"/>
    <col min="2" max="2" width="8.33203125" bestFit="1" customWidth="1"/>
    <col min="3" max="3" width="18.5546875" bestFit="1" customWidth="1"/>
    <col min="5" max="5" width="13.44140625" bestFit="1" customWidth="1"/>
    <col min="6" max="6" width="13.44140625" customWidth="1"/>
  </cols>
  <sheetData>
    <row r="2" spans="1:7" x14ac:dyDescent="0.25">
      <c r="C2" s="90" t="s">
        <v>345</v>
      </c>
      <c r="D2" s="90"/>
      <c r="E2" s="90"/>
      <c r="F2" s="90"/>
      <c r="G2" s="90"/>
    </row>
    <row r="3" spans="1:7" x14ac:dyDescent="0.25">
      <c r="C3" s="4">
        <v>2000</v>
      </c>
      <c r="D3" s="4">
        <v>2001</v>
      </c>
      <c r="E3" s="4" t="s">
        <v>349</v>
      </c>
      <c r="F3" s="9">
        <v>1</v>
      </c>
      <c r="G3" s="4">
        <v>2002</v>
      </c>
    </row>
    <row r="4" spans="1:7" x14ac:dyDescent="0.25">
      <c r="B4" t="s">
        <v>343</v>
      </c>
      <c r="C4" s="4" t="s">
        <v>353</v>
      </c>
      <c r="D4" s="4" t="s">
        <v>353</v>
      </c>
      <c r="E4" s="6" t="s">
        <v>352</v>
      </c>
      <c r="F4" s="6" t="s">
        <v>354</v>
      </c>
      <c r="G4" s="4" t="s">
        <v>351</v>
      </c>
    </row>
    <row r="5" spans="1:7" x14ac:dyDescent="0.25">
      <c r="A5" t="s">
        <v>336</v>
      </c>
      <c r="B5" s="87">
        <v>0.05</v>
      </c>
      <c r="C5">
        <v>331.8</v>
      </c>
      <c r="D5">
        <v>358.4</v>
      </c>
      <c r="E5">
        <f>+D5+120</f>
        <v>478.4</v>
      </c>
      <c r="F5">
        <v>478.4</v>
      </c>
      <c r="G5" s="88">
        <v>427.73</v>
      </c>
    </row>
    <row r="6" spans="1:7" x14ac:dyDescent="0.25">
      <c r="A6" t="s">
        <v>337</v>
      </c>
      <c r="B6" s="87">
        <v>4.4999999999999998E-2</v>
      </c>
      <c r="C6">
        <v>403.9</v>
      </c>
      <c r="D6">
        <v>465.7</v>
      </c>
      <c r="E6">
        <f>+D6</f>
        <v>465.7</v>
      </c>
      <c r="F6">
        <v>465.5</v>
      </c>
      <c r="G6" s="88">
        <v>389.96</v>
      </c>
    </row>
    <row r="7" spans="1:7" x14ac:dyDescent="0.25">
      <c r="A7" t="s">
        <v>338</v>
      </c>
      <c r="B7" s="87">
        <v>4.7500000000000001E-2</v>
      </c>
      <c r="C7">
        <f>57.4+151.6</f>
        <v>209</v>
      </c>
      <c r="D7">
        <f>56+180.1</f>
        <v>236.1</v>
      </c>
      <c r="E7">
        <f t="shared" ref="E7:F12" si="0">+D7</f>
        <v>236.1</v>
      </c>
      <c r="F7">
        <v>296.10000000000002</v>
      </c>
      <c r="G7" s="88">
        <v>248.56</v>
      </c>
    </row>
    <row r="8" spans="1:7" x14ac:dyDescent="0.25">
      <c r="A8" s="6" t="s">
        <v>350</v>
      </c>
      <c r="B8" s="87"/>
      <c r="C8">
        <f>SUM(C5:C7)</f>
        <v>944.7</v>
      </c>
      <c r="D8">
        <f>SUM(D5:D7)</f>
        <v>1060.1999999999998</v>
      </c>
      <c r="E8">
        <f>SUM(E5:E7)</f>
        <v>1180.1999999999998</v>
      </c>
      <c r="F8" s="6">
        <f>SUM(F5:F7)</f>
        <v>1240</v>
      </c>
      <c r="G8" s="88">
        <f>SUM(G5:G7)</f>
        <v>1066.25</v>
      </c>
    </row>
    <row r="9" spans="1:7" x14ac:dyDescent="0.25">
      <c r="A9" t="s">
        <v>339</v>
      </c>
      <c r="B9" s="87">
        <v>2.5000000000000001E-3</v>
      </c>
      <c r="C9">
        <v>309.89999999999998</v>
      </c>
      <c r="D9">
        <v>335.3</v>
      </c>
      <c r="E9">
        <f t="shared" si="0"/>
        <v>335.3</v>
      </c>
      <c r="F9">
        <f t="shared" si="0"/>
        <v>335.3</v>
      </c>
      <c r="G9" s="88">
        <v>304.7</v>
      </c>
    </row>
    <row r="10" spans="1:7" x14ac:dyDescent="0.25">
      <c r="A10" t="s">
        <v>340</v>
      </c>
      <c r="B10" s="87">
        <v>2.5000000000000001E-3</v>
      </c>
      <c r="C10">
        <v>736.9</v>
      </c>
      <c r="D10">
        <f>259.8+459.5</f>
        <v>719.3</v>
      </c>
      <c r="E10">
        <f t="shared" si="0"/>
        <v>719.3</v>
      </c>
      <c r="F10">
        <f t="shared" si="0"/>
        <v>719.3</v>
      </c>
      <c r="G10" s="88">
        <v>642.9</v>
      </c>
    </row>
    <row r="11" spans="1:7" x14ac:dyDescent="0.25">
      <c r="A11" t="s">
        <v>341</v>
      </c>
      <c r="B11" s="87">
        <v>1.5599999999999999E-2</v>
      </c>
      <c r="C11">
        <f>26.5+109.7</f>
        <v>136.19999999999999</v>
      </c>
      <c r="D11">
        <f>26.4+103.2</f>
        <v>129.6</v>
      </c>
      <c r="E11">
        <f t="shared" si="0"/>
        <v>129.6</v>
      </c>
      <c r="F11">
        <f t="shared" si="0"/>
        <v>129.6</v>
      </c>
      <c r="G11" s="88">
        <v>66.37</v>
      </c>
    </row>
    <row r="12" spans="1:7" x14ac:dyDescent="0.25">
      <c r="A12" t="s">
        <v>342</v>
      </c>
      <c r="B12" s="87">
        <v>1.3100000000000001E-2</v>
      </c>
      <c r="C12">
        <v>266.5</v>
      </c>
      <c r="D12">
        <f>8.8+320.9</f>
        <v>329.7</v>
      </c>
      <c r="E12">
        <f t="shared" si="0"/>
        <v>329.7</v>
      </c>
      <c r="F12">
        <f t="shared" si="0"/>
        <v>329.7</v>
      </c>
      <c r="G12" s="88">
        <v>347.9</v>
      </c>
    </row>
    <row r="13" spans="1:7" x14ac:dyDescent="0.25">
      <c r="A13" t="s">
        <v>346</v>
      </c>
      <c r="B13" s="87"/>
      <c r="C13">
        <f>SUM(C8:C12)</f>
        <v>2394.1999999999998</v>
      </c>
      <c r="D13">
        <f>SUM(D8:D12)</f>
        <v>2574.0999999999995</v>
      </c>
      <c r="E13">
        <f>SUM(E8:E12)</f>
        <v>2694.0999999999995</v>
      </c>
      <c r="F13">
        <f>SUM(F8:F12)</f>
        <v>2753.8999999999996</v>
      </c>
      <c r="G13" s="88">
        <f>SUM(G8:G12)</f>
        <v>2428.12</v>
      </c>
    </row>
    <row r="14" spans="1:7" x14ac:dyDescent="0.25">
      <c r="B14" s="87"/>
    </row>
    <row r="15" spans="1:7" x14ac:dyDescent="0.25">
      <c r="A15" t="s">
        <v>336</v>
      </c>
      <c r="B15" s="87"/>
      <c r="C15" s="5">
        <f>+C5*B5</f>
        <v>16.59</v>
      </c>
      <c r="D15" s="5">
        <f t="shared" ref="D15:G17" si="1">+D5*$B5</f>
        <v>17.919999999999998</v>
      </c>
      <c r="E15" s="5">
        <f t="shared" si="1"/>
        <v>23.92</v>
      </c>
      <c r="F15" s="5">
        <f t="shared" si="1"/>
        <v>23.92</v>
      </c>
      <c r="G15" s="5">
        <f t="shared" si="1"/>
        <v>21.386500000000002</v>
      </c>
    </row>
    <row r="16" spans="1:7" x14ac:dyDescent="0.25">
      <c r="A16" t="s">
        <v>337</v>
      </c>
      <c r="B16" s="87"/>
      <c r="C16" s="5">
        <f>+C6*B6</f>
        <v>18.1755</v>
      </c>
      <c r="D16" s="5">
        <f t="shared" si="1"/>
        <v>20.956499999999998</v>
      </c>
      <c r="E16" s="5">
        <f t="shared" si="1"/>
        <v>20.956499999999998</v>
      </c>
      <c r="F16" s="5">
        <f t="shared" si="1"/>
        <v>20.947499999999998</v>
      </c>
      <c r="G16" s="5">
        <f t="shared" si="1"/>
        <v>17.548199999999998</v>
      </c>
    </row>
    <row r="17" spans="1:7" x14ac:dyDescent="0.25">
      <c r="A17" t="s">
        <v>338</v>
      </c>
      <c r="B17" s="87"/>
      <c r="C17" s="5">
        <f>+C7*B7</f>
        <v>9.9275000000000002</v>
      </c>
      <c r="D17" s="5">
        <f t="shared" si="1"/>
        <v>11.21475</v>
      </c>
      <c r="E17" s="5">
        <f t="shared" si="1"/>
        <v>11.21475</v>
      </c>
      <c r="F17" s="5">
        <f t="shared" si="1"/>
        <v>14.064750000000002</v>
      </c>
      <c r="G17" s="5">
        <f t="shared" si="1"/>
        <v>11.8066</v>
      </c>
    </row>
    <row r="18" spans="1:7" x14ac:dyDescent="0.25">
      <c r="A18" t="s">
        <v>339</v>
      </c>
      <c r="B18" s="87"/>
      <c r="C18" s="5">
        <f>+C9*B9</f>
        <v>0.77474999999999994</v>
      </c>
      <c r="D18" s="5">
        <f t="shared" ref="D18:E21" si="2">+D9*$B9</f>
        <v>0.83825000000000005</v>
      </c>
      <c r="E18" s="5">
        <f t="shared" si="2"/>
        <v>0.83825000000000005</v>
      </c>
      <c r="F18" s="5">
        <f t="shared" ref="F18:G21" si="3">+F9*$B9</f>
        <v>0.83825000000000005</v>
      </c>
      <c r="G18" s="5">
        <f t="shared" si="3"/>
        <v>0.76175000000000004</v>
      </c>
    </row>
    <row r="19" spans="1:7" x14ac:dyDescent="0.25">
      <c r="A19" t="s">
        <v>340</v>
      </c>
      <c r="B19" s="87"/>
      <c r="C19" s="5">
        <f>+C10*B10</f>
        <v>1.8422499999999999</v>
      </c>
      <c r="D19" s="5">
        <f t="shared" si="2"/>
        <v>1.7982499999999999</v>
      </c>
      <c r="E19" s="5">
        <f t="shared" si="2"/>
        <v>1.7982499999999999</v>
      </c>
      <c r="F19" s="5">
        <f t="shared" si="3"/>
        <v>1.7982499999999999</v>
      </c>
      <c r="G19" s="5">
        <f t="shared" si="3"/>
        <v>1.6072500000000001</v>
      </c>
    </row>
    <row r="20" spans="1:7" x14ac:dyDescent="0.25">
      <c r="A20" t="s">
        <v>341</v>
      </c>
      <c r="B20" s="87"/>
      <c r="C20" s="5">
        <f>+C11*B11</f>
        <v>2.1247199999999999</v>
      </c>
      <c r="D20" s="5">
        <f t="shared" si="2"/>
        <v>2.02176</v>
      </c>
      <c r="E20" s="5">
        <f t="shared" si="2"/>
        <v>2.02176</v>
      </c>
      <c r="F20" s="5">
        <f t="shared" si="3"/>
        <v>2.02176</v>
      </c>
      <c r="G20" s="5">
        <f t="shared" si="3"/>
        <v>1.035372</v>
      </c>
    </row>
    <row r="21" spans="1:7" x14ac:dyDescent="0.25">
      <c r="A21" t="s">
        <v>342</v>
      </c>
      <c r="B21" s="87"/>
      <c r="C21" s="5">
        <f>+C12*B12</f>
        <v>3.4911500000000002</v>
      </c>
      <c r="D21" s="5">
        <f t="shared" si="2"/>
        <v>4.31907</v>
      </c>
      <c r="E21" s="5">
        <f t="shared" si="2"/>
        <v>4.31907</v>
      </c>
      <c r="F21" s="5">
        <f t="shared" si="3"/>
        <v>4.31907</v>
      </c>
      <c r="G21" s="5">
        <f t="shared" si="3"/>
        <v>4.5574899999999996</v>
      </c>
    </row>
    <row r="23" spans="1:7" x14ac:dyDescent="0.25">
      <c r="A23" t="s">
        <v>344</v>
      </c>
      <c r="C23" s="5">
        <f>SUM(C15:C22)</f>
        <v>52.925869999999996</v>
      </c>
      <c r="D23" s="5">
        <f>SUM(D15:D22)</f>
        <v>59.068579999999997</v>
      </c>
      <c r="E23" s="5">
        <f>SUM(E15:E22)</f>
        <v>65.068580000000011</v>
      </c>
      <c r="F23" s="5">
        <f>SUM(F15:F22)</f>
        <v>67.909580000000005</v>
      </c>
      <c r="G23" s="5">
        <f>SUM(G15:G22)</f>
        <v>58.703161999999999</v>
      </c>
    </row>
    <row r="25" spans="1:7" x14ac:dyDescent="0.25">
      <c r="A25" t="s">
        <v>347</v>
      </c>
      <c r="C25" s="89">
        <f>+'2000MMBTU'!M223/365/1000</f>
        <v>28.148610958904108</v>
      </c>
      <c r="D25" s="5">
        <f>+'2001MMBTU'!L224/304/1000</f>
        <v>31.114286184210528</v>
      </c>
      <c r="E25" s="5">
        <f>+D25+9.026</f>
        <v>40.140286184210524</v>
      </c>
      <c r="F25" s="5">
        <f>+E25</f>
        <v>40.140286184210524</v>
      </c>
      <c r="G25" s="5">
        <v>33.700000000000003</v>
      </c>
    </row>
    <row r="27" spans="1:7" x14ac:dyDescent="0.25">
      <c r="A27" t="s">
        <v>348</v>
      </c>
      <c r="C27" s="89">
        <f>+C23-C25</f>
        <v>24.777259041095888</v>
      </c>
      <c r="D27" s="89">
        <f>+D23-D25</f>
        <v>27.95429381578947</v>
      </c>
      <c r="E27" s="89">
        <f>+E23-E25</f>
        <v>24.928293815789488</v>
      </c>
      <c r="F27" s="89">
        <f>+F23-F25</f>
        <v>27.769293815789482</v>
      </c>
      <c r="G27" s="5">
        <f>+G23-G25</f>
        <v>25.003161999999996</v>
      </c>
    </row>
  </sheetData>
  <mergeCells count="1">
    <mergeCell ref="C2:G2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30"/>
  <sheetViews>
    <sheetView workbookViewId="0">
      <selection activeCell="A6" sqref="A6:AF28"/>
    </sheetView>
  </sheetViews>
  <sheetFormatPr defaultRowHeight="13.2" x14ac:dyDescent="0.25"/>
  <cols>
    <col min="1" max="1" width="29.109375" bestFit="1" customWidth="1"/>
    <col min="2" max="2" width="11" customWidth="1"/>
    <col min="3" max="3" width="11.33203125" bestFit="1" customWidth="1"/>
    <col min="4" max="4" width="3" customWidth="1"/>
    <col min="5" max="5" width="11.33203125" customWidth="1"/>
    <col min="6" max="6" width="2" customWidth="1"/>
    <col min="7" max="7" width="15" bestFit="1" customWidth="1"/>
    <col min="8" max="8" width="2.6640625" customWidth="1"/>
    <col min="9" max="9" width="12.88671875" bestFit="1" customWidth="1"/>
    <col min="10" max="10" width="2.5546875" customWidth="1"/>
    <col min="11" max="11" width="12.88671875" customWidth="1"/>
    <col min="12" max="12" width="3.109375" customWidth="1"/>
    <col min="13" max="13" width="12.33203125" bestFit="1" customWidth="1"/>
    <col min="14" max="14" width="11.88671875" bestFit="1" customWidth="1"/>
    <col min="15" max="15" width="1.6640625" customWidth="1"/>
    <col min="16" max="16" width="10.6640625" customWidth="1"/>
    <col min="17" max="17" width="2.33203125" customWidth="1"/>
    <col min="18" max="18" width="11.88671875" bestFit="1" customWidth="1"/>
    <col min="19" max="19" width="3.109375" customWidth="1"/>
    <col min="20" max="20" width="10.6640625" customWidth="1"/>
    <col min="21" max="21" width="3.6640625" customWidth="1"/>
    <col min="22" max="22" width="10.6640625" customWidth="1"/>
    <col min="23" max="23" width="4.33203125" customWidth="1"/>
    <col min="24" max="24" width="10.6640625" customWidth="1"/>
    <col min="25" max="25" width="3" customWidth="1"/>
    <col min="26" max="26" width="10.6640625" customWidth="1"/>
    <col min="27" max="27" width="2.44140625" customWidth="1"/>
    <col min="28" max="28" width="10.6640625" customWidth="1"/>
    <col min="29" max="29" width="2.88671875" customWidth="1"/>
    <col min="30" max="30" width="11.88671875" bestFit="1" customWidth="1"/>
    <col min="31" max="31" width="2.88671875" customWidth="1"/>
    <col min="32" max="32" width="10.6640625" customWidth="1"/>
    <col min="33" max="33" width="3.109375" customWidth="1"/>
    <col min="34" max="34" width="10.6640625" style="13" customWidth="1"/>
    <col min="35" max="35" width="1.6640625" customWidth="1"/>
    <col min="36" max="36" width="11.6640625" customWidth="1"/>
    <col min="37" max="37" width="2.6640625" customWidth="1"/>
    <col min="38" max="38" width="15.6640625" customWidth="1"/>
    <col min="39" max="39" width="3.33203125" customWidth="1"/>
    <col min="40" max="40" width="10.33203125" customWidth="1"/>
    <col min="41" max="41" width="2.88671875" customWidth="1"/>
    <col min="42" max="42" width="13.109375" bestFit="1" customWidth="1"/>
    <col min="43" max="43" width="2.6640625" customWidth="1"/>
    <col min="44" max="44" width="10.6640625" customWidth="1"/>
    <col min="45" max="45" width="3.109375" customWidth="1"/>
    <col min="46" max="46" width="13.109375" bestFit="1" customWidth="1"/>
    <col min="47" max="47" width="3.33203125" customWidth="1"/>
    <col min="48" max="48" width="7.5546875" bestFit="1" customWidth="1"/>
    <col min="49" max="49" width="5.109375" customWidth="1"/>
    <col min="50" max="50" width="12.5546875" customWidth="1"/>
    <col min="51" max="51" width="4.44140625" customWidth="1"/>
  </cols>
  <sheetData>
    <row r="1" spans="1:52" ht="21" x14ac:dyDescent="0.4">
      <c r="A1" s="33" t="s">
        <v>11</v>
      </c>
      <c r="AH1" s="12"/>
    </row>
    <row r="2" spans="1:52" ht="21" x14ac:dyDescent="0.4">
      <c r="A2" s="33" t="s">
        <v>44</v>
      </c>
      <c r="AH2" s="12"/>
    </row>
    <row r="3" spans="1:52" ht="21" x14ac:dyDescent="0.4">
      <c r="A3" s="1"/>
      <c r="AH3" s="12"/>
    </row>
    <row r="4" spans="1:52" ht="21" x14ac:dyDescent="0.4">
      <c r="A4" s="1"/>
      <c r="AH4" s="12"/>
    </row>
    <row r="5" spans="1:52" ht="13.8" thickBot="1" x14ac:dyDescent="0.3">
      <c r="N5" s="4"/>
      <c r="AG5" s="4"/>
      <c r="AH5" s="90" t="s">
        <v>34</v>
      </c>
      <c r="AI5" s="90"/>
      <c r="AJ5" s="90"/>
      <c r="AK5" s="9"/>
      <c r="AL5" s="90" t="s">
        <v>35</v>
      </c>
      <c r="AM5" s="90"/>
      <c r="AN5" s="90"/>
      <c r="AP5" s="90" t="s">
        <v>36</v>
      </c>
      <c r="AQ5" s="90"/>
      <c r="AR5" s="90"/>
      <c r="AT5" s="90" t="s">
        <v>37</v>
      </c>
      <c r="AU5" s="90"/>
      <c r="AV5" s="90"/>
      <c r="AX5" s="90" t="s">
        <v>38</v>
      </c>
      <c r="AY5" s="90"/>
      <c r="AZ5" s="90"/>
    </row>
    <row r="6" spans="1:52" ht="13.8" thickBot="1" x14ac:dyDescent="0.3">
      <c r="C6" s="93" t="s">
        <v>12</v>
      </c>
      <c r="D6" s="94"/>
      <c r="E6" s="94"/>
      <c r="F6" s="94"/>
      <c r="G6" s="94"/>
      <c r="H6" s="94"/>
      <c r="I6" s="94"/>
      <c r="J6" s="94"/>
      <c r="K6" s="94"/>
      <c r="L6" s="94"/>
      <c r="M6" s="95"/>
      <c r="N6" s="92" t="s">
        <v>39</v>
      </c>
      <c r="O6" s="90"/>
      <c r="P6" s="90"/>
      <c r="Q6" s="4"/>
      <c r="R6" s="91" t="s">
        <v>40</v>
      </c>
      <c r="S6" s="91"/>
      <c r="T6" s="91"/>
      <c r="U6" s="4"/>
      <c r="V6" s="91" t="s">
        <v>41</v>
      </c>
      <c r="W6" s="91"/>
      <c r="X6" s="91"/>
      <c r="Y6" s="4"/>
      <c r="Z6" s="91" t="s">
        <v>42</v>
      </c>
      <c r="AA6" s="91"/>
      <c r="AB6" s="91"/>
      <c r="AC6" s="4"/>
      <c r="AD6" s="91" t="s">
        <v>43</v>
      </c>
      <c r="AE6" s="91"/>
      <c r="AF6" s="91"/>
      <c r="AG6" s="4"/>
      <c r="AH6" s="14"/>
      <c r="AI6" s="4" t="s">
        <v>8</v>
      </c>
      <c r="AJ6" s="4"/>
      <c r="AK6" s="4"/>
      <c r="AL6" s="90" t="s">
        <v>8</v>
      </c>
      <c r="AM6" s="90"/>
      <c r="AN6" s="90"/>
      <c r="AP6" s="90" t="s">
        <v>8</v>
      </c>
      <c r="AQ6" s="90"/>
      <c r="AR6" s="90"/>
      <c r="AS6" s="4"/>
      <c r="AT6" s="90" t="s">
        <v>8</v>
      </c>
      <c r="AU6" s="90"/>
      <c r="AV6" s="90"/>
      <c r="AX6" s="90" t="s">
        <v>8</v>
      </c>
      <c r="AY6" s="90"/>
      <c r="AZ6" s="90"/>
    </row>
    <row r="7" spans="1:52" ht="13.8" thickBot="1" x14ac:dyDescent="0.3">
      <c r="C7" s="93">
        <v>2000</v>
      </c>
      <c r="D7" s="94"/>
      <c r="E7" s="94"/>
      <c r="F7" s="94"/>
      <c r="G7" s="95"/>
      <c r="I7" s="93" t="s">
        <v>30</v>
      </c>
      <c r="J7" s="94"/>
      <c r="K7" s="94"/>
      <c r="L7" s="94"/>
      <c r="M7" s="95"/>
      <c r="N7" s="92" t="s">
        <v>0</v>
      </c>
      <c r="O7" s="90"/>
      <c r="P7" s="90"/>
      <c r="Q7" s="4"/>
      <c r="R7" s="91" t="s">
        <v>46</v>
      </c>
      <c r="S7" s="91"/>
      <c r="T7" s="91"/>
      <c r="U7" s="4"/>
      <c r="V7" s="91" t="s">
        <v>45</v>
      </c>
      <c r="W7" s="91"/>
      <c r="X7" s="91"/>
      <c r="Y7" s="4"/>
      <c r="Z7" s="91" t="s">
        <v>47</v>
      </c>
      <c r="AA7" s="91"/>
      <c r="AB7" s="91"/>
      <c r="AC7" s="4"/>
      <c r="AD7" s="91" t="s">
        <v>48</v>
      </c>
      <c r="AE7" s="91"/>
      <c r="AF7" s="91"/>
      <c r="AG7" s="4"/>
      <c r="AH7" s="14"/>
      <c r="AI7" s="4" t="s">
        <v>1</v>
      </c>
      <c r="AJ7" s="4"/>
      <c r="AK7" s="10"/>
      <c r="AL7" s="90" t="s">
        <v>2</v>
      </c>
      <c r="AM7" s="90"/>
      <c r="AN7" s="90"/>
      <c r="AP7" s="90" t="s">
        <v>3</v>
      </c>
      <c r="AQ7" s="90"/>
      <c r="AR7" s="90"/>
      <c r="AS7" s="10"/>
      <c r="AT7" s="90" t="s">
        <v>4</v>
      </c>
      <c r="AU7" s="90"/>
      <c r="AV7" s="90"/>
      <c r="AX7" s="90" t="s">
        <v>5</v>
      </c>
      <c r="AY7" s="90"/>
      <c r="AZ7" s="90"/>
    </row>
    <row r="8" spans="1:52" ht="13.8" thickBot="1" x14ac:dyDescent="0.3">
      <c r="C8" s="27" t="s">
        <v>13</v>
      </c>
      <c r="D8" s="3"/>
      <c r="E8" s="27" t="s">
        <v>33</v>
      </c>
      <c r="F8" s="3"/>
      <c r="G8" s="27" t="s">
        <v>14</v>
      </c>
      <c r="I8" s="27" t="s">
        <v>13</v>
      </c>
      <c r="J8" s="3"/>
      <c r="K8" s="27" t="s">
        <v>33</v>
      </c>
      <c r="L8" s="3"/>
      <c r="M8" s="27" t="s">
        <v>14</v>
      </c>
      <c r="N8" s="32" t="s">
        <v>6</v>
      </c>
      <c r="P8" s="4" t="s">
        <v>7</v>
      </c>
      <c r="Q8" s="4"/>
      <c r="R8" s="32" t="s">
        <v>6</v>
      </c>
      <c r="T8" s="4" t="s">
        <v>7</v>
      </c>
      <c r="U8" s="4"/>
      <c r="V8" s="32" t="s">
        <v>6</v>
      </c>
      <c r="X8" s="4" t="s">
        <v>7</v>
      </c>
      <c r="Y8" s="4"/>
      <c r="Z8" s="32" t="s">
        <v>6</v>
      </c>
      <c r="AB8" s="4" t="s">
        <v>7</v>
      </c>
      <c r="AC8" s="4"/>
      <c r="AD8" s="32" t="s">
        <v>6</v>
      </c>
      <c r="AF8" s="4" t="s">
        <v>7</v>
      </c>
      <c r="AG8" s="4"/>
      <c r="AH8" s="15" t="s">
        <v>6</v>
      </c>
      <c r="AJ8" s="4" t="s">
        <v>7</v>
      </c>
      <c r="AL8" s="14" t="s">
        <v>6</v>
      </c>
      <c r="AN8" s="4" t="s">
        <v>7</v>
      </c>
      <c r="AP8" s="14" t="s">
        <v>6</v>
      </c>
      <c r="AR8" s="4" t="s">
        <v>7</v>
      </c>
      <c r="AS8" s="10"/>
      <c r="AT8" s="14" t="s">
        <v>6</v>
      </c>
      <c r="AV8" s="4" t="s">
        <v>7</v>
      </c>
      <c r="AX8" s="14" t="s">
        <v>6</v>
      </c>
      <c r="AZ8" s="4" t="s">
        <v>7</v>
      </c>
    </row>
    <row r="9" spans="1:52" x14ac:dyDescent="0.25">
      <c r="A9" s="19" t="s">
        <v>22</v>
      </c>
      <c r="B9" s="3"/>
      <c r="C9" s="18">
        <v>61775</v>
      </c>
      <c r="D9" s="18"/>
      <c r="E9" s="25">
        <f>+C9/365/1000</f>
        <v>0.16924657534246573</v>
      </c>
      <c r="F9" s="18"/>
      <c r="G9" s="22">
        <v>207845.99</v>
      </c>
      <c r="H9" s="3"/>
      <c r="I9" s="17">
        <v>73943</v>
      </c>
      <c r="J9" s="17"/>
      <c r="K9" s="26">
        <f>+I9/304/1000</f>
        <v>0.24323355263157895</v>
      </c>
      <c r="L9" s="3"/>
      <c r="M9" s="23">
        <v>282004.39</v>
      </c>
      <c r="N9" s="3"/>
      <c r="O9" s="3"/>
      <c r="P9" s="5">
        <v>0.76</v>
      </c>
      <c r="Q9" s="5"/>
      <c r="R9" s="13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13"/>
      <c r="AE9" s="5"/>
      <c r="AF9" s="5"/>
      <c r="AG9" s="5"/>
      <c r="AH9" s="13">
        <v>3895</v>
      </c>
      <c r="AI9" s="5"/>
      <c r="AJ9" s="5">
        <v>0.77900000000000003</v>
      </c>
      <c r="AK9" s="5"/>
      <c r="AL9" s="13">
        <v>3645</v>
      </c>
      <c r="AM9" s="5"/>
      <c r="AN9" s="5">
        <v>0.72899999999999998</v>
      </c>
      <c r="AP9" s="13">
        <v>2913</v>
      </c>
      <c r="AQ9" s="5"/>
      <c r="AR9" s="5">
        <v>0.58299999999999996</v>
      </c>
      <c r="AT9" s="13">
        <f>2634*2</f>
        <v>5268</v>
      </c>
      <c r="AV9" s="5">
        <f>0.527</f>
        <v>0.52700000000000002</v>
      </c>
      <c r="AX9" s="13">
        <f>2223*2</f>
        <v>4446</v>
      </c>
      <c r="AZ9" s="5">
        <f>0.444*2</f>
        <v>0.88800000000000001</v>
      </c>
    </row>
    <row r="10" spans="1:52" x14ac:dyDescent="0.25">
      <c r="A10" s="19" t="s">
        <v>21</v>
      </c>
      <c r="B10" s="3"/>
      <c r="C10" s="18">
        <v>35474</v>
      </c>
      <c r="D10" s="18"/>
      <c r="E10" s="25">
        <f t="shared" ref="E10:E24" si="0">+C10/365/1000</f>
        <v>9.7189041095890411E-2</v>
      </c>
      <c r="F10" s="18"/>
      <c r="G10" s="22">
        <v>104392.96000000001</v>
      </c>
      <c r="H10" s="3"/>
      <c r="I10" s="17">
        <v>73705</v>
      </c>
      <c r="J10" s="17"/>
      <c r="K10" s="26">
        <f t="shared" ref="K10:K23" si="1">+I10/304/1000</f>
        <v>0.24245065789473685</v>
      </c>
      <c r="L10" s="3"/>
      <c r="M10" s="23">
        <v>518693.9</v>
      </c>
      <c r="N10" s="3"/>
      <c r="O10" s="3"/>
      <c r="P10" s="5">
        <v>0</v>
      </c>
      <c r="Q10" s="5"/>
      <c r="R10" s="13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13"/>
      <c r="AE10" s="5"/>
      <c r="AF10" s="5"/>
      <c r="AG10" s="5"/>
      <c r="AI10" s="5"/>
      <c r="AJ10" s="5">
        <v>0</v>
      </c>
      <c r="AK10" s="5"/>
      <c r="AL10" s="13"/>
      <c r="AM10" s="5"/>
      <c r="AN10" s="5">
        <v>0</v>
      </c>
      <c r="AP10" s="13"/>
      <c r="AQ10" s="5"/>
      <c r="AR10" s="5">
        <v>0</v>
      </c>
      <c r="AS10" s="5"/>
      <c r="AT10" s="13"/>
      <c r="AV10" s="5">
        <v>0</v>
      </c>
      <c r="AX10" s="13"/>
      <c r="AZ10" s="5">
        <v>0</v>
      </c>
    </row>
    <row r="11" spans="1:52" x14ac:dyDescent="0.25">
      <c r="A11" s="19" t="s">
        <v>18</v>
      </c>
      <c r="B11" s="3"/>
      <c r="C11" s="18">
        <f>751+18376</f>
        <v>19127</v>
      </c>
      <c r="D11" s="18"/>
      <c r="E11" s="25">
        <f t="shared" si="0"/>
        <v>5.2402739726027402E-2</v>
      </c>
      <c r="F11" s="18"/>
      <c r="G11" s="22">
        <f>65131.13+1699.44</f>
        <v>66830.569999999992</v>
      </c>
      <c r="H11" s="3"/>
      <c r="I11" s="17">
        <f>6729+17475</f>
        <v>24204</v>
      </c>
      <c r="J11" s="17"/>
      <c r="K11" s="26">
        <f t="shared" si="1"/>
        <v>7.9618421052631574E-2</v>
      </c>
      <c r="L11" s="3"/>
      <c r="M11" s="23">
        <f>33510.42+81176.82</f>
        <v>114687.24</v>
      </c>
      <c r="N11" s="3"/>
      <c r="O11" s="3"/>
      <c r="P11" s="5">
        <v>0</v>
      </c>
      <c r="Q11" s="5"/>
      <c r="R11" s="13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13"/>
      <c r="AE11" s="5"/>
      <c r="AF11" s="5"/>
      <c r="AG11" s="5"/>
      <c r="AI11" s="5"/>
      <c r="AJ11" s="5">
        <v>0</v>
      </c>
      <c r="AK11" s="5"/>
      <c r="AL11" s="13"/>
      <c r="AM11" s="5"/>
      <c r="AN11" s="5">
        <v>0</v>
      </c>
      <c r="AP11" s="13"/>
      <c r="AQ11" s="5"/>
      <c r="AR11" s="5">
        <v>0</v>
      </c>
      <c r="AS11" s="5"/>
      <c r="AT11" s="13"/>
      <c r="AV11" s="5">
        <v>0</v>
      </c>
      <c r="AX11" s="13"/>
      <c r="AZ11" s="5">
        <v>0</v>
      </c>
    </row>
    <row r="12" spans="1:52" x14ac:dyDescent="0.25">
      <c r="A12" s="19" t="s">
        <v>19</v>
      </c>
      <c r="B12" s="3"/>
      <c r="C12" s="18">
        <f>97810</f>
        <v>97810</v>
      </c>
      <c r="D12" s="18"/>
      <c r="E12" s="25">
        <f t="shared" si="0"/>
        <v>0.26797260273972601</v>
      </c>
      <c r="F12" s="18"/>
      <c r="G12" s="22">
        <v>401463.16</v>
      </c>
      <c r="H12" s="3"/>
      <c r="I12" s="17">
        <v>3662</v>
      </c>
      <c r="J12" s="17"/>
      <c r="K12" s="26">
        <f t="shared" si="1"/>
        <v>1.2046052631578947E-2</v>
      </c>
      <c r="L12" s="3"/>
      <c r="M12" s="23">
        <v>17457.16</v>
      </c>
      <c r="N12" s="3"/>
      <c r="O12" s="3"/>
      <c r="P12" s="5">
        <v>0</v>
      </c>
      <c r="Q12" s="5"/>
      <c r="R12" s="13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13"/>
      <c r="AE12" s="5"/>
      <c r="AF12" s="5"/>
      <c r="AG12" s="5"/>
      <c r="AI12" s="5"/>
      <c r="AJ12" s="5">
        <v>0</v>
      </c>
      <c r="AK12" s="5"/>
      <c r="AL12" s="13"/>
      <c r="AM12" s="5"/>
      <c r="AN12" s="5">
        <v>0</v>
      </c>
      <c r="AP12" s="13"/>
      <c r="AQ12" s="5"/>
      <c r="AR12" s="5">
        <v>0</v>
      </c>
      <c r="AS12" s="5"/>
      <c r="AT12" s="13"/>
      <c r="AV12" s="5">
        <v>0</v>
      </c>
      <c r="AX12" s="13"/>
      <c r="AZ12" s="5">
        <v>0</v>
      </c>
    </row>
    <row r="13" spans="1:52" x14ac:dyDescent="0.25">
      <c r="A13" s="19" t="s">
        <v>23</v>
      </c>
      <c r="B13" s="3"/>
      <c r="C13" s="18">
        <v>13899</v>
      </c>
      <c r="D13" s="18"/>
      <c r="E13" s="25">
        <f t="shared" si="0"/>
        <v>3.8079452054794523E-2</v>
      </c>
      <c r="F13" s="18"/>
      <c r="G13" s="22">
        <v>74242.17</v>
      </c>
      <c r="H13" s="3"/>
      <c r="I13" s="17">
        <v>117672</v>
      </c>
      <c r="J13" s="17"/>
      <c r="K13" s="26">
        <f t="shared" si="1"/>
        <v>0.38707894736842102</v>
      </c>
      <c r="L13" s="3"/>
      <c r="M13" s="23">
        <v>622129.56000000006</v>
      </c>
      <c r="N13" s="3"/>
      <c r="O13" s="3"/>
      <c r="P13" s="5">
        <v>1.0489999999999999</v>
      </c>
      <c r="Q13" s="5"/>
      <c r="R13" s="13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13"/>
      <c r="AE13" s="5"/>
      <c r="AF13" s="5"/>
      <c r="AG13" s="5"/>
      <c r="AH13" s="13">
        <v>5712</v>
      </c>
      <c r="AI13" s="5"/>
      <c r="AJ13" s="5">
        <v>1.1419999999999999</v>
      </c>
      <c r="AK13" s="5"/>
      <c r="AL13" s="13">
        <f>4743</f>
        <v>4743</v>
      </c>
      <c r="AM13" s="5"/>
      <c r="AN13" s="5">
        <f>0.949*1.5</f>
        <v>1.4235</v>
      </c>
      <c r="AP13" s="13">
        <f>2694*1.5</f>
        <v>4041</v>
      </c>
      <c r="AQ13" s="5"/>
      <c r="AR13" s="5">
        <f>0.539*2</f>
        <v>1.0780000000000001</v>
      </c>
      <c r="AS13" s="5"/>
      <c r="AT13" s="13">
        <f>1643*2</f>
        <v>3286</v>
      </c>
      <c r="AV13" s="5">
        <f>0.329*2</f>
        <v>0.65800000000000003</v>
      </c>
      <c r="AX13" s="13">
        <f>1028*2</f>
        <v>2056</v>
      </c>
      <c r="AZ13" s="5">
        <f>0.206*2</f>
        <v>0.41199999999999998</v>
      </c>
    </row>
    <row r="14" spans="1:52" x14ac:dyDescent="0.25">
      <c r="A14" s="19" t="s">
        <v>20</v>
      </c>
      <c r="B14" s="3"/>
      <c r="C14" s="18">
        <v>759104</v>
      </c>
      <c r="D14" s="18"/>
      <c r="E14" s="25">
        <f t="shared" si="0"/>
        <v>2.0797369863013699</v>
      </c>
      <c r="F14" s="18"/>
      <c r="G14" s="22">
        <v>2679320.2799999998</v>
      </c>
      <c r="H14" s="3"/>
      <c r="I14" s="17">
        <v>618367</v>
      </c>
      <c r="J14" s="17"/>
      <c r="K14" s="26">
        <f t="shared" si="1"/>
        <v>2.0341019736842108</v>
      </c>
      <c r="L14" s="3"/>
      <c r="M14" s="23">
        <v>2924556.02</v>
      </c>
      <c r="N14" s="11">
        <v>11432</v>
      </c>
      <c r="O14" s="3"/>
      <c r="P14" s="5">
        <v>2.3439999999999999</v>
      </c>
      <c r="Q14" s="5"/>
      <c r="R14" s="13">
        <v>13240</v>
      </c>
      <c r="S14" s="5"/>
      <c r="T14" s="5">
        <f>(+R14*24*0.73)/100000</f>
        <v>2.3196479999999999</v>
      </c>
      <c r="U14" s="5"/>
      <c r="V14" s="13">
        <v>8747</v>
      </c>
      <c r="W14" s="5"/>
      <c r="X14" s="5">
        <f>(+V14*24*0.73)/100000</f>
        <v>1.5324744000000001</v>
      </c>
      <c r="Y14" s="5"/>
      <c r="Z14" s="13">
        <v>8840</v>
      </c>
      <c r="AA14" s="5"/>
      <c r="AB14" s="5">
        <f>(+Z14*24*0.73)/100000</f>
        <v>1.5487679999999999</v>
      </c>
      <c r="AC14" s="5"/>
      <c r="AD14" s="13">
        <v>0</v>
      </c>
      <c r="AE14" s="5"/>
      <c r="AF14" s="5">
        <f>(+AD14*24*0.73)/100000</f>
        <v>0</v>
      </c>
      <c r="AG14" s="5"/>
      <c r="AH14" s="13">
        <v>25000</v>
      </c>
      <c r="AI14" s="5"/>
      <c r="AJ14" s="5">
        <v>4.375</v>
      </c>
      <c r="AK14" s="5"/>
      <c r="AL14" s="13">
        <v>21026</v>
      </c>
      <c r="AM14" s="5"/>
      <c r="AN14" s="5">
        <v>3.6789999999999998</v>
      </c>
      <c r="AP14" s="13">
        <v>14860</v>
      </c>
      <c r="AQ14" s="5"/>
      <c r="AR14" s="5">
        <v>2.6</v>
      </c>
      <c r="AS14" s="5"/>
      <c r="AT14" s="13">
        <v>11825</v>
      </c>
      <c r="AV14" s="5">
        <v>2.0680000000000001</v>
      </c>
      <c r="AX14" s="13">
        <v>10045</v>
      </c>
      <c r="AZ14" s="5">
        <v>1.756</v>
      </c>
    </row>
    <row r="15" spans="1:52" x14ac:dyDescent="0.25">
      <c r="A15" s="19" t="s">
        <v>24</v>
      </c>
      <c r="B15" s="3"/>
      <c r="C15" s="18">
        <v>607911</v>
      </c>
      <c r="D15" s="18"/>
      <c r="E15" s="25">
        <f t="shared" si="0"/>
        <v>1.665509589041096</v>
      </c>
      <c r="F15" s="18"/>
      <c r="G15" s="22">
        <v>2198788.04</v>
      </c>
      <c r="H15" s="3"/>
      <c r="I15" s="17">
        <v>557513</v>
      </c>
      <c r="J15" s="17"/>
      <c r="K15" s="26">
        <f t="shared" si="1"/>
        <v>1.8339243421052631</v>
      </c>
      <c r="L15" s="3"/>
      <c r="M15" s="23">
        <v>2663373.58</v>
      </c>
      <c r="N15" s="11">
        <v>28000</v>
      </c>
      <c r="O15" s="3"/>
      <c r="P15" s="5">
        <v>4.9000000000000004</v>
      </c>
      <c r="Q15" s="5"/>
      <c r="R15" s="13">
        <v>13120</v>
      </c>
      <c r="S15" s="5"/>
      <c r="T15" s="5">
        <f>(+R15*24*0.73)/100000</f>
        <v>2.2986239999999998</v>
      </c>
      <c r="U15" s="5"/>
      <c r="V15" s="13">
        <v>8690</v>
      </c>
      <c r="W15" s="5"/>
      <c r="X15" s="5">
        <f>(+V15*24*0.73)/100000</f>
        <v>1.5224879999999998</v>
      </c>
      <c r="Y15" s="5"/>
      <c r="Z15" s="13">
        <v>0</v>
      </c>
      <c r="AA15" s="5"/>
      <c r="AB15" s="5">
        <f>(+Z15*24*0.73)/100000</f>
        <v>0</v>
      </c>
      <c r="AC15" s="5"/>
      <c r="AD15" s="13">
        <v>0</v>
      </c>
      <c r="AE15" s="5"/>
      <c r="AF15" s="5">
        <f>(+AD15*24*0.73)/100000</f>
        <v>0</v>
      </c>
      <c r="AG15" s="5"/>
      <c r="AH15" s="13">
        <v>24100</v>
      </c>
      <c r="AI15" s="5"/>
      <c r="AJ15" s="5">
        <v>4.2220000000000004</v>
      </c>
      <c r="AK15" s="5"/>
      <c r="AL15" s="13">
        <v>17350</v>
      </c>
      <c r="AM15" s="5"/>
      <c r="AN15" s="5">
        <v>3.036</v>
      </c>
      <c r="AP15" s="13">
        <v>14095</v>
      </c>
      <c r="AQ15" s="5"/>
      <c r="AR15" s="5">
        <v>2.4660000000000002</v>
      </c>
      <c r="AS15" s="5"/>
      <c r="AT15" s="13">
        <v>9705</v>
      </c>
      <c r="AV15" s="5">
        <v>1.698</v>
      </c>
      <c r="AX15" s="13">
        <v>0</v>
      </c>
      <c r="AZ15" s="5">
        <v>0</v>
      </c>
    </row>
    <row r="16" spans="1:52" x14ac:dyDescent="0.25">
      <c r="A16" s="19" t="s">
        <v>25</v>
      </c>
      <c r="B16" s="3"/>
      <c r="C16" s="18">
        <v>635277</v>
      </c>
      <c r="D16" s="18"/>
      <c r="E16" s="25">
        <f t="shared" si="0"/>
        <v>1.7404849315068494</v>
      </c>
      <c r="F16" s="18"/>
      <c r="G16" s="22">
        <v>2238230.8199999998</v>
      </c>
      <c r="H16" s="3"/>
      <c r="I16" s="17">
        <v>559668</v>
      </c>
      <c r="J16" s="17"/>
      <c r="K16" s="26">
        <f t="shared" si="1"/>
        <v>1.8410131578947369</v>
      </c>
      <c r="L16" s="3"/>
      <c r="M16" s="23">
        <v>2629472.41</v>
      </c>
      <c r="N16" s="11">
        <v>27500</v>
      </c>
      <c r="O16" s="3"/>
      <c r="P16" s="5">
        <v>4.375</v>
      </c>
      <c r="Q16" s="5"/>
      <c r="R16" s="13">
        <v>13960</v>
      </c>
      <c r="S16" s="5"/>
      <c r="T16" s="5">
        <f>(+R16*24*0.73)/100000</f>
        <v>2.445792</v>
      </c>
      <c r="U16" s="5"/>
      <c r="V16" s="13">
        <v>8440</v>
      </c>
      <c r="W16" s="5"/>
      <c r="X16" s="5">
        <f>(+V16*24*0.73)/100000</f>
        <v>1.4786879999999998</v>
      </c>
      <c r="Y16" s="5"/>
      <c r="Z16" s="13">
        <v>15770</v>
      </c>
      <c r="AA16" s="5"/>
      <c r="AB16" s="5">
        <f>(+Z16*24*0.73)/100000</f>
        <v>2.7629039999999998</v>
      </c>
      <c r="AC16" s="5"/>
      <c r="AD16" s="13">
        <v>11310</v>
      </c>
      <c r="AE16" s="5"/>
      <c r="AF16" s="5">
        <f>(+AD16*24*0.73)/100000</f>
        <v>1.9815119999999997</v>
      </c>
      <c r="AG16" s="5"/>
      <c r="AH16" s="13">
        <v>25000</v>
      </c>
      <c r="AI16" s="5"/>
      <c r="AJ16" s="5">
        <v>4.375</v>
      </c>
      <c r="AK16" s="5"/>
      <c r="AL16" s="13">
        <v>23364</v>
      </c>
      <c r="AM16" s="5"/>
      <c r="AN16" s="5">
        <v>4.0890000000000004</v>
      </c>
      <c r="AP16" s="13">
        <v>14609</v>
      </c>
      <c r="AQ16" s="5"/>
      <c r="AR16" s="5">
        <v>2.5569999999999999</v>
      </c>
      <c r="AS16" s="5"/>
      <c r="AT16" s="13">
        <v>0</v>
      </c>
      <c r="AV16" s="5">
        <v>0</v>
      </c>
      <c r="AX16" s="13">
        <v>0</v>
      </c>
      <c r="AZ16" s="5">
        <v>0</v>
      </c>
    </row>
    <row r="17" spans="1:52" x14ac:dyDescent="0.25">
      <c r="A17" s="19" t="s">
        <v>15</v>
      </c>
      <c r="B17" s="3"/>
      <c r="C17" s="18">
        <v>0</v>
      </c>
      <c r="D17" s="18"/>
      <c r="E17" s="25">
        <f t="shared" si="0"/>
        <v>0</v>
      </c>
      <c r="F17" s="18"/>
      <c r="G17" s="22">
        <v>0</v>
      </c>
      <c r="H17" s="3"/>
      <c r="I17" s="17">
        <v>0</v>
      </c>
      <c r="J17" s="17"/>
      <c r="K17" s="26">
        <f t="shared" si="1"/>
        <v>0</v>
      </c>
      <c r="L17" s="3"/>
      <c r="M17" s="23">
        <v>0</v>
      </c>
      <c r="N17" s="11">
        <v>0</v>
      </c>
      <c r="O17" s="3"/>
      <c r="P17" s="7">
        <v>0</v>
      </c>
      <c r="Q17" s="7"/>
      <c r="R17" s="13"/>
      <c r="S17" s="7"/>
      <c r="T17" s="7"/>
      <c r="U17" s="7"/>
      <c r="V17" s="34"/>
      <c r="W17" s="7"/>
      <c r="X17" s="7"/>
      <c r="Y17" s="7"/>
      <c r="Z17" s="34"/>
      <c r="AA17" s="7"/>
      <c r="AB17" s="7"/>
      <c r="AC17" s="7"/>
      <c r="AD17" s="34"/>
      <c r="AE17" s="7"/>
      <c r="AF17" s="7"/>
      <c r="AG17" s="7"/>
      <c r="AH17" s="13">
        <v>9985</v>
      </c>
      <c r="AI17" s="5"/>
      <c r="AJ17" s="5">
        <v>1.7470000000000001</v>
      </c>
      <c r="AK17" s="5"/>
      <c r="AL17" s="13">
        <v>0</v>
      </c>
      <c r="AM17" s="5"/>
      <c r="AN17" s="5">
        <v>0</v>
      </c>
      <c r="AP17" s="13">
        <v>0</v>
      </c>
      <c r="AQ17" s="5"/>
      <c r="AR17" s="5">
        <v>0</v>
      </c>
      <c r="AS17" s="5"/>
      <c r="AT17" s="13">
        <v>0</v>
      </c>
      <c r="AV17" s="5">
        <v>0</v>
      </c>
      <c r="AX17" s="13">
        <v>0</v>
      </c>
      <c r="AZ17" s="5">
        <v>0</v>
      </c>
    </row>
    <row r="18" spans="1:52" x14ac:dyDescent="0.25">
      <c r="A18" s="19" t="s">
        <v>17</v>
      </c>
      <c r="B18" s="3"/>
      <c r="C18" s="18">
        <v>509479</v>
      </c>
      <c r="D18" s="18"/>
      <c r="E18" s="25">
        <f t="shared" si="0"/>
        <v>1.3958328767123287</v>
      </c>
      <c r="F18" s="18"/>
      <c r="G18" s="22">
        <v>1901266.03</v>
      </c>
      <c r="H18" s="3"/>
      <c r="I18" s="17">
        <v>498593</v>
      </c>
      <c r="J18" s="17"/>
      <c r="K18" s="26">
        <f t="shared" si="1"/>
        <v>1.6401085526315791</v>
      </c>
      <c r="L18" s="3"/>
      <c r="M18" s="23">
        <v>2429198.5</v>
      </c>
      <c r="N18" s="11">
        <v>27500</v>
      </c>
      <c r="O18" s="3"/>
      <c r="P18" s="5">
        <v>4.8129999999999997</v>
      </c>
      <c r="Q18" s="5"/>
      <c r="R18" s="13">
        <v>13150</v>
      </c>
      <c r="S18" s="5"/>
      <c r="T18" s="5">
        <f>(+R18*24*0.73)/100000</f>
        <v>2.3038799999999999</v>
      </c>
      <c r="U18" s="5"/>
      <c r="V18" s="13">
        <v>7510</v>
      </c>
      <c r="W18" s="5"/>
      <c r="X18" s="5">
        <f>(+V18*24*0.73)/100000</f>
        <v>1.3157519999999998</v>
      </c>
      <c r="Y18" s="5"/>
      <c r="Z18" s="13">
        <v>0</v>
      </c>
      <c r="AA18" s="5"/>
      <c r="AB18" s="5">
        <f>(+Z18*24*0.73)/100000</f>
        <v>0</v>
      </c>
      <c r="AC18" s="5"/>
      <c r="AD18" s="13">
        <v>0</v>
      </c>
      <c r="AE18" s="5"/>
      <c r="AF18" s="5">
        <f>(+AD18*24*0.73)/100000</f>
        <v>0</v>
      </c>
      <c r="AG18" s="5"/>
      <c r="AH18" s="13">
        <v>27500</v>
      </c>
      <c r="AI18" s="5"/>
      <c r="AJ18" s="5">
        <v>4.8129999999999997</v>
      </c>
      <c r="AK18" s="5"/>
      <c r="AL18" s="13">
        <v>25051</v>
      </c>
      <c r="AM18" s="5"/>
      <c r="AN18" s="5">
        <v>4.3840000000000003</v>
      </c>
      <c r="AP18" s="13">
        <v>16014</v>
      </c>
      <c r="AQ18" s="5"/>
      <c r="AR18" s="5">
        <v>2.8029999999999999</v>
      </c>
      <c r="AS18" s="5"/>
      <c r="AT18" s="13">
        <v>0</v>
      </c>
      <c r="AV18" s="5">
        <v>0</v>
      </c>
      <c r="AX18" s="13">
        <v>0</v>
      </c>
      <c r="AZ18" s="5">
        <v>0</v>
      </c>
    </row>
    <row r="19" spans="1:52" x14ac:dyDescent="0.25">
      <c r="A19" s="19" t="s">
        <v>16</v>
      </c>
      <c r="B19" s="2"/>
      <c r="C19" s="18">
        <v>0</v>
      </c>
      <c r="D19" s="18"/>
      <c r="E19" s="25">
        <f t="shared" si="0"/>
        <v>0</v>
      </c>
      <c r="F19" s="18"/>
      <c r="G19" s="23">
        <v>0</v>
      </c>
      <c r="H19" s="2"/>
      <c r="I19" s="17">
        <v>0</v>
      </c>
      <c r="J19" s="17"/>
      <c r="K19" s="26">
        <f t="shared" si="1"/>
        <v>0</v>
      </c>
      <c r="L19" s="2"/>
      <c r="M19" s="23">
        <v>0</v>
      </c>
      <c r="N19" s="16">
        <v>0</v>
      </c>
      <c r="O19" s="2"/>
      <c r="P19" s="7">
        <v>0</v>
      </c>
      <c r="Q19" s="7"/>
      <c r="R19" s="13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34"/>
      <c r="AE19" s="7"/>
      <c r="AF19" s="7"/>
      <c r="AG19" s="7"/>
      <c r="AH19" s="13">
        <v>13511</v>
      </c>
      <c r="AI19" s="5"/>
      <c r="AJ19" s="5">
        <v>2.3639999999999999</v>
      </c>
      <c r="AK19" s="5"/>
      <c r="AL19" s="13">
        <v>0</v>
      </c>
      <c r="AM19" s="5"/>
      <c r="AN19" s="5">
        <v>0</v>
      </c>
      <c r="AP19" s="13">
        <v>0</v>
      </c>
      <c r="AQ19" s="5"/>
      <c r="AR19" s="5">
        <v>0</v>
      </c>
      <c r="AS19" s="5"/>
      <c r="AT19" s="13">
        <v>20853</v>
      </c>
      <c r="AV19" s="5">
        <v>3.6040000000000001</v>
      </c>
      <c r="AX19" s="13">
        <v>12569</v>
      </c>
      <c r="AZ19" s="5">
        <v>2.2000000000000002</v>
      </c>
    </row>
    <row r="20" spans="1:52" x14ac:dyDescent="0.25">
      <c r="A20" s="19" t="s">
        <v>26</v>
      </c>
      <c r="B20" s="2"/>
      <c r="C20" s="18">
        <v>989141</v>
      </c>
      <c r="D20" s="18"/>
      <c r="E20" s="25">
        <f t="shared" si="0"/>
        <v>2.7099753424657531</v>
      </c>
      <c r="F20" s="18"/>
      <c r="G20" s="23">
        <v>3538732.69</v>
      </c>
      <c r="H20" s="2"/>
      <c r="I20" s="17">
        <v>861622</v>
      </c>
      <c r="J20" s="17"/>
      <c r="K20" s="26">
        <f t="shared" si="1"/>
        <v>2.8342828947368419</v>
      </c>
      <c r="L20" s="2"/>
      <c r="M20" s="23">
        <v>4025329.87</v>
      </c>
      <c r="N20" s="11">
        <v>8800</v>
      </c>
      <c r="O20" s="5" t="s">
        <v>10</v>
      </c>
      <c r="P20" s="5">
        <f>0.968+0.968</f>
        <v>1.9359999999999999</v>
      </c>
      <c r="Q20" s="5"/>
      <c r="R20" s="13">
        <v>8800</v>
      </c>
      <c r="S20" s="5" t="s">
        <v>10</v>
      </c>
      <c r="T20" s="5">
        <v>1.9359999999999999</v>
      </c>
      <c r="U20" s="5"/>
      <c r="V20" s="13">
        <v>8800</v>
      </c>
      <c r="W20" s="5"/>
      <c r="X20" s="5">
        <v>1.9359999999999999</v>
      </c>
      <c r="Y20" s="5"/>
      <c r="Z20" s="13">
        <v>8800</v>
      </c>
      <c r="AA20" s="5"/>
      <c r="AB20" s="5">
        <v>1.9359999999999999</v>
      </c>
      <c r="AC20" s="5"/>
      <c r="AD20" s="13">
        <f>+Z20*0.9</f>
        <v>7920</v>
      </c>
      <c r="AE20" s="5"/>
      <c r="AF20" s="5">
        <v>1.7452000000000001</v>
      </c>
      <c r="AG20" s="5"/>
      <c r="AH20" s="13">
        <f>4400*3</f>
        <v>13200</v>
      </c>
      <c r="AI20" s="5" t="s">
        <v>10</v>
      </c>
      <c r="AJ20" s="5">
        <f>0.968*3</f>
        <v>2.9039999999999999</v>
      </c>
      <c r="AK20" s="5"/>
      <c r="AL20" s="13">
        <f>4400*3</f>
        <v>13200</v>
      </c>
      <c r="AM20" s="5" t="s">
        <v>10</v>
      </c>
      <c r="AN20" s="5">
        <f>0.968*3</f>
        <v>2.9039999999999999</v>
      </c>
      <c r="AP20" s="13">
        <v>13200</v>
      </c>
      <c r="AQ20" s="5" t="s">
        <v>10</v>
      </c>
      <c r="AR20" s="5">
        <f>0.968*3</f>
        <v>2.9039999999999999</v>
      </c>
      <c r="AS20" s="5"/>
      <c r="AT20" s="13">
        <v>13200</v>
      </c>
      <c r="AV20" s="5">
        <f>0.968*3</f>
        <v>2.9039999999999999</v>
      </c>
      <c r="AX20" s="13">
        <v>13200</v>
      </c>
      <c r="AZ20" s="5">
        <f>0.968*3</f>
        <v>2.9039999999999999</v>
      </c>
    </row>
    <row r="21" spans="1:52" x14ac:dyDescent="0.25">
      <c r="A21" s="20" t="s">
        <v>27</v>
      </c>
      <c r="B21" s="2"/>
      <c r="C21" s="18">
        <v>3654674</v>
      </c>
      <c r="D21" s="18"/>
      <c r="E21" s="25">
        <f t="shared" si="0"/>
        <v>10.012805479452053</v>
      </c>
      <c r="F21" s="18"/>
      <c r="G21" s="23">
        <v>13381728.279999999</v>
      </c>
      <c r="H21" s="2"/>
      <c r="I21" s="17">
        <v>3449196</v>
      </c>
      <c r="J21" s="17"/>
      <c r="K21" s="26">
        <f t="shared" si="1"/>
        <v>11.346039473684209</v>
      </c>
      <c r="L21" s="2"/>
      <c r="M21" s="23">
        <v>16029836.880000001</v>
      </c>
      <c r="N21" s="11">
        <v>27000</v>
      </c>
      <c r="O21" s="5" t="s">
        <v>9</v>
      </c>
      <c r="P21" s="5">
        <f>+K21</f>
        <v>11.346039473684209</v>
      </c>
      <c r="Q21" s="5"/>
      <c r="R21" s="13">
        <v>27000</v>
      </c>
      <c r="S21" s="5" t="s">
        <v>9</v>
      </c>
      <c r="T21" s="5">
        <v>11.346</v>
      </c>
      <c r="U21" s="5"/>
      <c r="V21" s="13">
        <v>27000</v>
      </c>
      <c r="W21" s="5"/>
      <c r="X21" s="5">
        <v>11.346</v>
      </c>
      <c r="Y21" s="5"/>
      <c r="Z21" s="13">
        <v>27000</v>
      </c>
      <c r="AA21" s="5"/>
      <c r="AB21" s="5">
        <v>11.346</v>
      </c>
      <c r="AC21" s="5"/>
      <c r="AD21" s="13">
        <f>+Z21*0.9</f>
        <v>24300</v>
      </c>
      <c r="AE21" s="5"/>
      <c r="AF21" s="5">
        <v>10.211</v>
      </c>
      <c r="AG21" s="5"/>
      <c r="AH21" s="13">
        <v>27000</v>
      </c>
      <c r="AI21" s="5" t="s">
        <v>9</v>
      </c>
      <c r="AJ21" s="5">
        <f>+P21</f>
        <v>11.346039473684209</v>
      </c>
      <c r="AK21" s="5"/>
      <c r="AL21" s="13">
        <v>22507</v>
      </c>
      <c r="AM21" s="5" t="s">
        <v>9</v>
      </c>
      <c r="AN21" s="5">
        <v>9.4600000000000009</v>
      </c>
      <c r="AP21" s="13">
        <v>12000</v>
      </c>
      <c r="AQ21" s="5" t="s">
        <v>9</v>
      </c>
      <c r="AR21" s="5">
        <v>5.0430000000000001</v>
      </c>
      <c r="AS21" s="5"/>
      <c r="AT21" s="13">
        <v>5000</v>
      </c>
      <c r="AV21" s="5">
        <f>+(AT21/AH21)*AJ21</f>
        <v>2.1011184210526315</v>
      </c>
      <c r="AX21" s="13">
        <v>0</v>
      </c>
      <c r="AZ21" s="5">
        <v>0</v>
      </c>
    </row>
    <row r="22" spans="1:52" x14ac:dyDescent="0.25">
      <c r="A22" s="20" t="s">
        <v>28</v>
      </c>
      <c r="B22" s="2"/>
      <c r="C22" s="18">
        <v>0</v>
      </c>
      <c r="D22" s="18"/>
      <c r="E22" s="25">
        <f t="shared" si="0"/>
        <v>0</v>
      </c>
      <c r="F22" s="18"/>
      <c r="G22" s="23">
        <v>0</v>
      </c>
      <c r="H22" s="2"/>
      <c r="I22" s="17"/>
      <c r="J22" s="17"/>
      <c r="K22" s="26">
        <f t="shared" si="1"/>
        <v>0</v>
      </c>
      <c r="L22" s="2"/>
      <c r="M22" s="23">
        <v>0</v>
      </c>
      <c r="N22" s="2">
        <v>0</v>
      </c>
      <c r="O22" s="2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13"/>
      <c r="AE22" s="5"/>
      <c r="AF22" s="5"/>
      <c r="AG22" s="5"/>
      <c r="AH22" s="13">
        <v>9500</v>
      </c>
      <c r="AI22" s="5" t="s">
        <v>10</v>
      </c>
      <c r="AJ22" s="5">
        <v>1.9</v>
      </c>
      <c r="AK22" s="5"/>
      <c r="AL22" s="13">
        <v>9500</v>
      </c>
      <c r="AM22" s="5" t="s">
        <v>10</v>
      </c>
      <c r="AN22" s="5">
        <v>1.9</v>
      </c>
      <c r="AP22" s="13">
        <v>6362</v>
      </c>
      <c r="AQ22" s="5" t="s">
        <v>10</v>
      </c>
      <c r="AR22" s="5">
        <v>1.272</v>
      </c>
      <c r="AS22" s="5"/>
      <c r="AT22" s="13">
        <v>5798</v>
      </c>
      <c r="AV22" s="5">
        <v>1.1599999999999999</v>
      </c>
      <c r="AX22" s="13">
        <v>1445</v>
      </c>
      <c r="AZ22" s="5">
        <v>0.28899999999999998</v>
      </c>
    </row>
    <row r="23" spans="1:52" x14ac:dyDescent="0.25">
      <c r="A23" s="2"/>
      <c r="B23" s="2"/>
      <c r="C23" s="2"/>
      <c r="D23" s="2"/>
      <c r="E23" s="25">
        <f t="shared" si="0"/>
        <v>0</v>
      </c>
      <c r="F23" s="2"/>
      <c r="G23" s="23"/>
      <c r="H23" s="2"/>
      <c r="I23" s="17"/>
      <c r="J23" s="17"/>
      <c r="K23" s="26">
        <f t="shared" si="1"/>
        <v>0</v>
      </c>
      <c r="L23" s="2"/>
      <c r="M23" s="23"/>
      <c r="N23" s="2"/>
      <c r="O23" s="2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13"/>
      <c r="AE23" s="5"/>
      <c r="AF23" s="5"/>
      <c r="AG23" s="5"/>
      <c r="AI23" s="5"/>
      <c r="AJ23" s="5"/>
      <c r="AK23" s="5"/>
      <c r="AL23" s="13"/>
      <c r="AM23" s="5"/>
      <c r="AN23" s="5"/>
      <c r="AP23" s="13"/>
      <c r="AQ23" s="5"/>
      <c r="AR23" s="5"/>
      <c r="AS23" s="5"/>
      <c r="AV23" s="5"/>
      <c r="AX23" s="13"/>
      <c r="AZ23" s="5"/>
    </row>
    <row r="24" spans="1:52" x14ac:dyDescent="0.25">
      <c r="A24" t="s">
        <v>29</v>
      </c>
      <c r="C24" s="21">
        <f>SUM(C9:C22)</f>
        <v>7383671</v>
      </c>
      <c r="D24" s="21"/>
      <c r="E24" s="25">
        <f t="shared" si="0"/>
        <v>20.229235616438356</v>
      </c>
      <c r="F24" s="21"/>
      <c r="G24" s="24">
        <f>SUM(G9:G22)</f>
        <v>26792840.989999998</v>
      </c>
      <c r="I24" s="21">
        <f>SUM(I9:I22)</f>
        <v>6838145</v>
      </c>
      <c r="J24" s="21"/>
      <c r="K24" s="26">
        <f>+I24/304/1000</f>
        <v>22.49389802631579</v>
      </c>
      <c r="M24" s="21">
        <f>SUM(M9:M22)</f>
        <v>32256739.509999998</v>
      </c>
      <c r="N24" s="2"/>
      <c r="O24" s="2"/>
      <c r="P24" s="31">
        <f>SUM(P9:P22)</f>
        <v>31.523039473684207</v>
      </c>
      <c r="Q24" s="31"/>
      <c r="R24" s="2"/>
      <c r="S24" s="2"/>
      <c r="T24" s="31">
        <f>SUM(T9:T22)</f>
        <v>22.649943999999998</v>
      </c>
      <c r="U24" s="31"/>
      <c r="V24" s="2"/>
      <c r="W24" s="2"/>
      <c r="X24" s="31">
        <f>SUM(X9:X22)</f>
        <v>19.131402399999999</v>
      </c>
      <c r="Y24" s="31"/>
      <c r="Z24" s="2"/>
      <c r="AA24" s="2"/>
      <c r="AB24" s="31">
        <f>SUM(AB9:AB22)</f>
        <v>17.593671999999998</v>
      </c>
      <c r="AC24" s="31"/>
      <c r="AD24" s="2"/>
      <c r="AE24" s="2"/>
      <c r="AF24" s="31">
        <f>SUM(AF9:AF22)</f>
        <v>13.937712000000001</v>
      </c>
      <c r="AG24" s="5"/>
      <c r="AI24" s="5"/>
      <c r="AJ24" s="31">
        <f>SUM(AJ9:AJ22)</f>
        <v>39.96703947368421</v>
      </c>
      <c r="AK24" s="5"/>
      <c r="AN24" s="31">
        <f>SUM(AN9:AN22)</f>
        <v>31.604499999999998</v>
      </c>
      <c r="AR24" s="31">
        <f>SUM(AR9:AR22)</f>
        <v>21.305999999999997</v>
      </c>
      <c r="AS24" s="5"/>
      <c r="AV24" s="31">
        <f>SUM(AV9:AV22)</f>
        <v>14.720118421052632</v>
      </c>
      <c r="AZ24" s="31">
        <f>SUM(AZ9:AZ22)</f>
        <v>8.4489999999999998</v>
      </c>
    </row>
    <row r="25" spans="1:52" x14ac:dyDescent="0.25">
      <c r="A25" t="s">
        <v>31</v>
      </c>
      <c r="I25" s="13">
        <f>+I24/304*365</f>
        <v>8210272.7796052629</v>
      </c>
      <c r="J25" s="13"/>
      <c r="K25" s="26">
        <f>+I25/365/1000</f>
        <v>22.49389802631579</v>
      </c>
      <c r="M25" s="24">
        <f>(+M24/I24)*I25</f>
        <v>38729308.951151311</v>
      </c>
      <c r="N25" s="2"/>
      <c r="O25" s="2"/>
      <c r="P25" s="5"/>
      <c r="Q25" s="5"/>
      <c r="R25" s="2"/>
      <c r="S25" s="2"/>
      <c r="T25" s="5"/>
      <c r="U25" s="5"/>
      <c r="V25" s="2"/>
      <c r="W25" s="2"/>
      <c r="X25" s="5"/>
      <c r="Y25" s="5"/>
      <c r="Z25" s="2"/>
      <c r="AA25" s="2"/>
      <c r="AB25" s="5"/>
      <c r="AC25" s="5"/>
      <c r="AD25" s="2"/>
      <c r="AE25" s="2"/>
      <c r="AF25" s="5"/>
      <c r="AG25" s="5"/>
      <c r="AI25" s="5"/>
      <c r="AJ25" s="5"/>
      <c r="AK25" s="5"/>
      <c r="AL25" s="5"/>
      <c r="AS25" s="5"/>
    </row>
    <row r="26" spans="1:52" x14ac:dyDescent="0.25">
      <c r="A26" s="19"/>
      <c r="N26" s="2"/>
      <c r="O26" s="2"/>
      <c r="P26" s="5"/>
      <c r="Q26" s="5"/>
      <c r="R26" s="2"/>
      <c r="S26" s="2"/>
      <c r="T26" s="5"/>
      <c r="U26" s="5"/>
      <c r="V26" s="2"/>
      <c r="W26" s="2"/>
      <c r="X26" s="5"/>
      <c r="Y26" s="5"/>
      <c r="Z26" s="2"/>
      <c r="AA26" s="2"/>
      <c r="AB26" s="5"/>
      <c r="AC26" s="5"/>
      <c r="AD26" s="2"/>
      <c r="AE26" s="2"/>
      <c r="AF26" s="5"/>
      <c r="AG26" s="5"/>
      <c r="AI26" s="5"/>
      <c r="AJ26" s="5"/>
      <c r="AK26" s="5"/>
      <c r="AL26" s="5"/>
    </row>
    <row r="27" spans="1:52" x14ac:dyDescent="0.25">
      <c r="A27" t="s">
        <v>32</v>
      </c>
      <c r="C27">
        <v>944.6</v>
      </c>
      <c r="E27" s="29">
        <f>+E24/C27</f>
        <v>2.1415663366968405E-2</v>
      </c>
      <c r="I27">
        <v>1027.0999999999999</v>
      </c>
      <c r="K27" s="30">
        <f>+K25/I27</f>
        <v>2.1900397260554757E-2</v>
      </c>
      <c r="N27" s="2">
        <v>1210</v>
      </c>
      <c r="O27" s="2"/>
      <c r="P27" s="28">
        <f>+P24/N27</f>
        <v>2.605209873858199E-2</v>
      </c>
      <c r="Q27" s="28"/>
      <c r="R27" s="2">
        <v>1116</v>
      </c>
      <c r="S27" s="2"/>
      <c r="T27" s="28">
        <f>+T24/R27</f>
        <v>2.0295648745519711E-2</v>
      </c>
      <c r="U27" s="28"/>
      <c r="V27" s="2">
        <v>992</v>
      </c>
      <c r="W27" s="2"/>
      <c r="X27" s="28">
        <f>+X24/V27</f>
        <v>1.9285687903225806E-2</v>
      </c>
      <c r="Y27" s="28"/>
      <c r="Z27" s="2">
        <v>868</v>
      </c>
      <c r="AA27" s="2"/>
      <c r="AB27" s="28">
        <f>+AB24/Z27</f>
        <v>2.0269207373271887E-2</v>
      </c>
      <c r="AC27" s="28"/>
      <c r="AD27" s="2">
        <v>744</v>
      </c>
      <c r="AE27" s="2"/>
      <c r="AF27" s="28">
        <f>+AF24/AD27</f>
        <v>1.8733483870967745E-2</v>
      </c>
      <c r="AG27" s="5"/>
      <c r="AH27" s="13">
        <v>2020</v>
      </c>
      <c r="AI27" s="5"/>
      <c r="AJ27" s="28">
        <f>+AJ24/AH27</f>
        <v>1.9785663105784262E-2</v>
      </c>
      <c r="AK27" s="5"/>
      <c r="AL27" s="8">
        <v>1868</v>
      </c>
      <c r="AN27" s="28">
        <f>+AN24/AL27</f>
        <v>1.6918897216274088E-2</v>
      </c>
      <c r="AP27" s="13">
        <v>1716</v>
      </c>
      <c r="AR27" s="28">
        <f>+AR24/AP27</f>
        <v>1.2416083916083915E-2</v>
      </c>
      <c r="AT27" s="13">
        <v>1564</v>
      </c>
      <c r="AV27" s="28">
        <f>+AV24/AT27</f>
        <v>9.4118404226679227E-3</v>
      </c>
      <c r="AX27" s="13">
        <v>1412</v>
      </c>
      <c r="AZ27" s="28">
        <f>+AZ24/AX27</f>
        <v>5.9837110481586403E-3</v>
      </c>
    </row>
    <row r="28" spans="1:52" x14ac:dyDescent="0.25">
      <c r="N28" s="2"/>
      <c r="O28" s="2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I28" s="5"/>
      <c r="AJ28" s="5"/>
      <c r="AK28" s="5"/>
      <c r="AL28" s="5"/>
    </row>
    <row r="29" spans="1:52" x14ac:dyDescent="0.25">
      <c r="N29" s="2"/>
      <c r="O29" s="2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I29" s="5"/>
      <c r="AJ29" s="5"/>
      <c r="AK29" s="5"/>
      <c r="AL29" s="5"/>
    </row>
    <row r="30" spans="1:52" x14ac:dyDescent="0.25"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J30" s="6"/>
    </row>
  </sheetData>
  <mergeCells count="26">
    <mergeCell ref="I7:M7"/>
    <mergeCell ref="C6:M6"/>
    <mergeCell ref="C7:G7"/>
    <mergeCell ref="AH5:AJ5"/>
    <mergeCell ref="AP7:AR7"/>
    <mergeCell ref="AL6:AN6"/>
    <mergeCell ref="AL7:AN7"/>
    <mergeCell ref="N7:P7"/>
    <mergeCell ref="AP6:AR6"/>
    <mergeCell ref="N6:P6"/>
    <mergeCell ref="R6:T6"/>
    <mergeCell ref="AD6:AF6"/>
    <mergeCell ref="AL5:AN5"/>
    <mergeCell ref="AP5:AR5"/>
    <mergeCell ref="AX5:AZ5"/>
    <mergeCell ref="AX6:AZ6"/>
    <mergeCell ref="AX7:AZ7"/>
    <mergeCell ref="AT7:AV7"/>
    <mergeCell ref="AT5:AV5"/>
    <mergeCell ref="AT6:AV6"/>
    <mergeCell ref="AD7:AF7"/>
    <mergeCell ref="R7:T7"/>
    <mergeCell ref="V6:X6"/>
    <mergeCell ref="V7:X7"/>
    <mergeCell ref="Z6:AB6"/>
    <mergeCell ref="Z7:AB7"/>
  </mergeCells>
  <phoneticPr fontId="0" type="noConversion"/>
  <pageMargins left="0.46" right="0.21" top="0.75" bottom="0.5" header="0.5" footer="0.5"/>
  <pageSetup paperSize="5" scale="65" orientation="landscape" horizontalDpi="300" verticalDpi="300" r:id="rId1"/>
  <headerFooter alignWithMargins="0">
    <oddFooter>&amp;LAll swings occur on the mainline and San Juan Lateral.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M408"/>
  <sheetViews>
    <sheetView topLeftCell="K203" workbookViewId="0">
      <selection activeCell="W223" sqref="W223"/>
    </sheetView>
  </sheetViews>
  <sheetFormatPr defaultColWidth="9.109375" defaultRowHeight="10.199999999999999" x14ac:dyDescent="0.2"/>
  <cols>
    <col min="1" max="1" width="8.6640625" style="35" customWidth="1"/>
    <col min="2" max="2" width="29.33203125" style="35" hidden="1" customWidth="1"/>
    <col min="3" max="3" width="45.88671875" style="35" customWidth="1"/>
    <col min="4" max="4" width="9.109375" style="35"/>
    <col min="5" max="5" width="25.109375" style="35" customWidth="1"/>
    <col min="6" max="6" width="9.109375" style="36"/>
    <col min="7" max="8" width="6.44140625" style="36" customWidth="1"/>
    <col min="9" max="9" width="12.109375" style="36" customWidth="1"/>
    <col min="10" max="11" width="9.109375" style="35"/>
    <col min="12" max="12" width="4.88671875" style="37" customWidth="1"/>
    <col min="13" max="14" width="9.109375" style="38"/>
    <col min="15" max="15" width="1.33203125" style="38" customWidth="1"/>
    <col min="16" max="23" width="9.109375" style="38"/>
    <col min="24" max="24" width="9.109375" style="39"/>
    <col min="25" max="25" width="9.109375" style="40"/>
    <col min="26" max="34" width="9.109375" style="39"/>
    <col min="35" max="16384" width="9.109375" style="35"/>
  </cols>
  <sheetData>
    <row r="1" spans="1:54" x14ac:dyDescent="0.2">
      <c r="A1" s="35" t="s">
        <v>326</v>
      </c>
    </row>
    <row r="2" spans="1:54" x14ac:dyDescent="0.2">
      <c r="A2" s="35" t="s">
        <v>327</v>
      </c>
    </row>
    <row r="3" spans="1:54" x14ac:dyDescent="0.2">
      <c r="A3" s="35" t="s">
        <v>328</v>
      </c>
    </row>
    <row r="4" spans="1:54" x14ac:dyDescent="0.2">
      <c r="A4" s="35" t="s">
        <v>329</v>
      </c>
    </row>
    <row r="7" spans="1:54" x14ac:dyDescent="0.2">
      <c r="N7" s="41" t="s">
        <v>53</v>
      </c>
      <c r="O7" s="42"/>
      <c r="P7" s="42"/>
      <c r="Q7" s="42"/>
      <c r="R7" s="42"/>
      <c r="S7" s="42"/>
      <c r="T7" s="42"/>
      <c r="U7" s="42"/>
      <c r="V7" s="42"/>
      <c r="W7" s="42"/>
      <c r="X7" s="43"/>
      <c r="Y7" s="44"/>
      <c r="Z7" s="45"/>
    </row>
    <row r="8" spans="1:54" x14ac:dyDescent="0.2">
      <c r="G8" s="36" t="s">
        <v>54</v>
      </c>
      <c r="H8" s="36" t="s">
        <v>55</v>
      </c>
      <c r="N8" s="46">
        <v>2.2400000000000002</v>
      </c>
      <c r="O8" s="47"/>
      <c r="P8" s="47">
        <v>2.2599999999999998</v>
      </c>
      <c r="Q8" s="47">
        <v>2.4300000000000002</v>
      </c>
      <c r="R8" s="47">
        <v>2.64</v>
      </c>
      <c r="S8" s="47">
        <v>2.79</v>
      </c>
      <c r="T8" s="47">
        <v>3.31</v>
      </c>
      <c r="U8" s="47">
        <v>4.09</v>
      </c>
      <c r="V8" s="47">
        <v>3.85</v>
      </c>
      <c r="W8" s="48">
        <v>4</v>
      </c>
      <c r="X8" s="49">
        <v>4.6399999999999997</v>
      </c>
      <c r="Y8" s="48">
        <v>4.7699999999999996</v>
      </c>
      <c r="Z8" s="50">
        <v>5.37</v>
      </c>
    </row>
    <row r="9" spans="1:54" s="36" customFormat="1" x14ac:dyDescent="0.2">
      <c r="F9" s="36" t="s">
        <v>56</v>
      </c>
      <c r="G9" s="36" t="s">
        <v>57</v>
      </c>
      <c r="H9" s="36" t="s">
        <v>57</v>
      </c>
      <c r="L9" s="37"/>
      <c r="M9" s="51"/>
      <c r="N9" s="52">
        <v>36526</v>
      </c>
      <c r="O9" s="52"/>
      <c r="P9" s="52">
        <v>36557</v>
      </c>
      <c r="Q9" s="52">
        <v>36586</v>
      </c>
      <c r="R9" s="52">
        <v>36617</v>
      </c>
      <c r="S9" s="52">
        <v>36647</v>
      </c>
      <c r="T9" s="52">
        <v>36678</v>
      </c>
      <c r="U9" s="52">
        <v>36708</v>
      </c>
      <c r="V9" s="52">
        <v>36739</v>
      </c>
      <c r="W9" s="52">
        <v>36770</v>
      </c>
      <c r="X9" s="52">
        <v>36800</v>
      </c>
      <c r="Y9" s="52">
        <v>36831</v>
      </c>
      <c r="Z9" s="52">
        <v>36861</v>
      </c>
      <c r="AA9" s="37"/>
      <c r="AB9" s="37"/>
      <c r="AC9" s="37"/>
      <c r="AD9" s="37"/>
      <c r="AE9" s="37"/>
      <c r="AF9" s="37"/>
      <c r="AG9" s="37"/>
      <c r="AH9" s="37"/>
    </row>
    <row r="10" spans="1:54" s="53" customFormat="1" x14ac:dyDescent="0.2">
      <c r="A10" s="53" t="s">
        <v>58</v>
      </c>
      <c r="C10" s="53" t="s">
        <v>59</v>
      </c>
      <c r="D10" s="53" t="s">
        <v>60</v>
      </c>
      <c r="E10" s="53" t="s">
        <v>61</v>
      </c>
      <c r="F10" s="53" t="s">
        <v>62</v>
      </c>
      <c r="G10" s="53" t="s">
        <v>63</v>
      </c>
      <c r="H10" s="53" t="s">
        <v>63</v>
      </c>
      <c r="I10" s="53" t="s">
        <v>64</v>
      </c>
      <c r="J10" s="53" t="s">
        <v>65</v>
      </c>
      <c r="K10" s="53" t="s">
        <v>66</v>
      </c>
      <c r="L10" s="54" t="s">
        <v>67</v>
      </c>
      <c r="M10" s="55" t="s">
        <v>68</v>
      </c>
      <c r="N10" s="56">
        <v>36495</v>
      </c>
      <c r="O10" s="56"/>
      <c r="P10" s="57">
        <v>36526</v>
      </c>
      <c r="Q10" s="57">
        <v>36557</v>
      </c>
      <c r="R10" s="57">
        <v>36586</v>
      </c>
      <c r="S10" s="57">
        <v>36617</v>
      </c>
      <c r="T10" s="57">
        <v>36647</v>
      </c>
      <c r="U10" s="57">
        <v>36678</v>
      </c>
      <c r="V10" s="57">
        <v>36708</v>
      </c>
      <c r="W10" s="57">
        <v>36739</v>
      </c>
      <c r="X10" s="57">
        <v>36770</v>
      </c>
      <c r="Y10" s="57">
        <v>36800</v>
      </c>
      <c r="Z10" s="57">
        <v>36831</v>
      </c>
      <c r="AA10" s="54"/>
      <c r="AB10" s="54"/>
      <c r="AC10" s="54"/>
      <c r="AD10" s="54"/>
      <c r="AE10" s="54"/>
      <c r="AF10" s="54"/>
      <c r="AG10" s="54"/>
      <c r="AH10" s="54"/>
    </row>
    <row r="11" spans="1:54" s="53" customFormat="1" x14ac:dyDescent="0.2">
      <c r="A11" s="58">
        <v>81130</v>
      </c>
      <c r="C11" s="20" t="s">
        <v>69</v>
      </c>
      <c r="F11" s="59" t="s">
        <v>70</v>
      </c>
      <c r="G11" s="59">
        <v>501</v>
      </c>
      <c r="H11" s="59">
        <v>501</v>
      </c>
      <c r="I11" s="60">
        <v>2002</v>
      </c>
      <c r="J11" s="61"/>
      <c r="K11" s="61"/>
      <c r="L11" s="62" t="s">
        <v>71</v>
      </c>
      <c r="M11" s="38">
        <f t="shared" ref="M11:M26" si="0">SUM(N11:Z11)</f>
        <v>0</v>
      </c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63"/>
      <c r="AB11" s="63"/>
      <c r="AC11" s="63"/>
      <c r="AD11" s="63"/>
      <c r="AE11" s="63"/>
      <c r="AF11" s="63"/>
      <c r="AG11" s="63"/>
      <c r="AH11" s="63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</row>
    <row r="12" spans="1:54" x14ac:dyDescent="0.2">
      <c r="A12" s="65">
        <v>81530</v>
      </c>
      <c r="B12" s="65"/>
      <c r="C12" s="19" t="s">
        <v>72</v>
      </c>
      <c r="E12" s="35" t="s">
        <v>73</v>
      </c>
      <c r="F12" s="59" t="s">
        <v>70</v>
      </c>
      <c r="G12" s="59">
        <v>501</v>
      </c>
      <c r="H12" s="59">
        <v>501</v>
      </c>
      <c r="I12" s="59">
        <v>5085</v>
      </c>
      <c r="J12" s="66">
        <v>6041</v>
      </c>
      <c r="K12" s="62">
        <v>311</v>
      </c>
      <c r="L12" s="62" t="s">
        <v>71</v>
      </c>
      <c r="M12" s="38">
        <f t="shared" si="0"/>
        <v>13899</v>
      </c>
      <c r="Q12" s="38">
        <v>58</v>
      </c>
      <c r="R12" s="38">
        <v>58</v>
      </c>
      <c r="X12" s="38"/>
      <c r="Y12" s="38">
        <v>111</v>
      </c>
      <c r="Z12" s="38">
        <v>13672</v>
      </c>
      <c r="AA12" s="63"/>
    </row>
    <row r="13" spans="1:54" x14ac:dyDescent="0.2">
      <c r="A13" s="65">
        <v>81630</v>
      </c>
      <c r="B13" s="65"/>
      <c r="C13" s="19" t="s">
        <v>74</v>
      </c>
      <c r="E13" s="35" t="s">
        <v>75</v>
      </c>
      <c r="F13" s="59" t="s">
        <v>70</v>
      </c>
      <c r="G13" s="59">
        <v>501</v>
      </c>
      <c r="H13" s="59">
        <v>501</v>
      </c>
      <c r="I13" s="59">
        <v>5093</v>
      </c>
      <c r="J13" s="66">
        <v>6041</v>
      </c>
      <c r="K13" s="62">
        <v>321</v>
      </c>
      <c r="L13" s="62" t="s">
        <v>71</v>
      </c>
      <c r="M13" s="38">
        <f t="shared" si="0"/>
        <v>97810</v>
      </c>
      <c r="N13" s="38">
        <v>7377</v>
      </c>
      <c r="R13" s="38">
        <v>427</v>
      </c>
      <c r="S13" s="38">
        <v>2963</v>
      </c>
      <c r="T13" s="38">
        <v>572</v>
      </c>
      <c r="U13" s="38">
        <v>11023</v>
      </c>
      <c r="V13" s="38">
        <v>16737</v>
      </c>
      <c r="W13" s="38">
        <v>18745</v>
      </c>
      <c r="X13" s="38">
        <v>18771</v>
      </c>
      <c r="Y13" s="38">
        <v>19608</v>
      </c>
      <c r="Z13" s="38">
        <v>1587</v>
      </c>
      <c r="AA13" s="63"/>
    </row>
    <row r="14" spans="1:54" x14ac:dyDescent="0.2">
      <c r="A14" s="65">
        <v>81720</v>
      </c>
      <c r="B14" s="65"/>
      <c r="C14" s="19" t="s">
        <v>76</v>
      </c>
      <c r="E14" s="35" t="s">
        <v>77</v>
      </c>
      <c r="F14" s="59" t="s">
        <v>70</v>
      </c>
      <c r="G14" s="59">
        <v>501</v>
      </c>
      <c r="H14" s="59">
        <v>501</v>
      </c>
      <c r="I14" s="59">
        <v>5093</v>
      </c>
      <c r="J14" s="66">
        <v>6041</v>
      </c>
      <c r="K14" s="62">
        <v>331</v>
      </c>
      <c r="L14" s="62" t="s">
        <v>71</v>
      </c>
      <c r="M14" s="38">
        <f t="shared" si="0"/>
        <v>18376</v>
      </c>
      <c r="N14" s="38">
        <v>1119</v>
      </c>
      <c r="P14" s="38">
        <v>1630</v>
      </c>
      <c r="Q14" s="38">
        <v>1665</v>
      </c>
      <c r="R14" s="38">
        <v>1747</v>
      </c>
      <c r="S14" s="38">
        <v>1301</v>
      </c>
      <c r="T14" s="38">
        <v>1624</v>
      </c>
      <c r="U14" s="38">
        <v>1240</v>
      </c>
      <c r="V14" s="38">
        <v>1772</v>
      </c>
      <c r="W14" s="38">
        <v>1874</v>
      </c>
      <c r="X14" s="38">
        <v>1409</v>
      </c>
      <c r="Y14" s="38">
        <v>1222</v>
      </c>
      <c r="Z14" s="38">
        <v>1773</v>
      </c>
      <c r="AA14" s="63"/>
    </row>
    <row r="15" spans="1:54" x14ac:dyDescent="0.2">
      <c r="A15" s="65">
        <v>81730</v>
      </c>
      <c r="B15" s="65"/>
      <c r="C15" s="19" t="s">
        <v>78</v>
      </c>
      <c r="E15" s="35" t="s">
        <v>77</v>
      </c>
      <c r="F15" s="59" t="s">
        <v>70</v>
      </c>
      <c r="G15" s="59">
        <v>501</v>
      </c>
      <c r="H15" s="59">
        <v>501</v>
      </c>
      <c r="I15" s="59">
        <v>5093</v>
      </c>
      <c r="J15" s="66">
        <v>6041</v>
      </c>
      <c r="K15" s="62">
        <v>331</v>
      </c>
      <c r="L15" s="62" t="s">
        <v>71</v>
      </c>
      <c r="M15" s="38">
        <f t="shared" si="0"/>
        <v>751</v>
      </c>
      <c r="N15" s="38">
        <v>708</v>
      </c>
      <c r="R15" s="38">
        <v>43</v>
      </c>
      <c r="X15" s="38"/>
      <c r="Y15" s="38"/>
      <c r="Z15" s="38"/>
      <c r="AA15" s="63"/>
    </row>
    <row r="16" spans="1:54" x14ac:dyDescent="0.2">
      <c r="A16" s="65">
        <v>81830</v>
      </c>
      <c r="B16" s="65"/>
      <c r="C16" s="19" t="s">
        <v>79</v>
      </c>
      <c r="E16" s="35" t="s">
        <v>80</v>
      </c>
      <c r="F16" s="59" t="s">
        <v>70</v>
      </c>
      <c r="G16" s="59">
        <v>501</v>
      </c>
      <c r="H16" s="59">
        <v>501</v>
      </c>
      <c r="I16" s="59">
        <v>5095</v>
      </c>
      <c r="J16" s="66">
        <v>6041</v>
      </c>
      <c r="K16" s="62">
        <v>341</v>
      </c>
      <c r="L16" s="62" t="s">
        <v>71</v>
      </c>
      <c r="M16" s="38">
        <f t="shared" si="0"/>
        <v>35474</v>
      </c>
      <c r="N16" s="38">
        <v>6687</v>
      </c>
      <c r="P16" s="38">
        <v>12669</v>
      </c>
      <c r="Q16" s="38">
        <v>2459</v>
      </c>
      <c r="S16" s="38">
        <v>1722</v>
      </c>
      <c r="T16" s="38">
        <v>2911</v>
      </c>
      <c r="U16" s="38">
        <v>689</v>
      </c>
      <c r="V16" s="38">
        <v>3796</v>
      </c>
      <c r="X16" s="38"/>
      <c r="Y16" s="38">
        <v>2418</v>
      </c>
      <c r="Z16" s="38">
        <v>2123</v>
      </c>
      <c r="AA16" s="63"/>
    </row>
    <row r="17" spans="1:27" x14ac:dyDescent="0.2">
      <c r="A17" s="65">
        <v>81930</v>
      </c>
      <c r="B17" s="65"/>
      <c r="C17" s="19" t="s">
        <v>81</v>
      </c>
      <c r="F17" s="59" t="s">
        <v>70</v>
      </c>
      <c r="G17" s="59">
        <v>501</v>
      </c>
      <c r="H17" s="59">
        <v>501</v>
      </c>
      <c r="I17" s="59">
        <v>5095</v>
      </c>
      <c r="J17" s="67">
        <v>6041</v>
      </c>
      <c r="K17" s="62">
        <v>351</v>
      </c>
      <c r="L17" s="62" t="s">
        <v>71</v>
      </c>
      <c r="M17" s="38">
        <f t="shared" si="0"/>
        <v>61775</v>
      </c>
      <c r="N17" s="38">
        <v>6607</v>
      </c>
      <c r="P17" s="38">
        <v>864</v>
      </c>
      <c r="Q17" s="38">
        <v>7482</v>
      </c>
      <c r="R17" s="38">
        <v>10511</v>
      </c>
      <c r="S17" s="38">
        <v>8354</v>
      </c>
      <c r="T17" s="38">
        <v>4410</v>
      </c>
      <c r="U17" s="38">
        <v>5572</v>
      </c>
      <c r="V17" s="38">
        <v>3877</v>
      </c>
      <c r="W17" s="38">
        <v>116</v>
      </c>
      <c r="X17" s="38">
        <v>4702</v>
      </c>
      <c r="Y17" s="38">
        <v>4287</v>
      </c>
      <c r="Z17" s="38">
        <v>4993</v>
      </c>
      <c r="AA17" s="63"/>
    </row>
    <row r="18" spans="1:27" x14ac:dyDescent="0.2">
      <c r="A18" s="65">
        <v>82130</v>
      </c>
      <c r="B18" s="65"/>
      <c r="C18" s="19" t="s">
        <v>82</v>
      </c>
      <c r="E18" s="68"/>
      <c r="F18" s="59" t="s">
        <v>70</v>
      </c>
      <c r="G18" s="59">
        <v>501</v>
      </c>
      <c r="H18" s="59">
        <v>501</v>
      </c>
      <c r="I18" s="59">
        <v>5081</v>
      </c>
      <c r="J18" s="37">
        <v>6041</v>
      </c>
      <c r="K18" s="37">
        <v>121</v>
      </c>
      <c r="L18" s="62" t="s">
        <v>71</v>
      </c>
      <c r="M18" s="38">
        <f t="shared" si="0"/>
        <v>509479</v>
      </c>
      <c r="N18" s="38">
        <v>40057</v>
      </c>
      <c r="P18" s="38">
        <v>27130</v>
      </c>
      <c r="Q18" s="38">
        <v>33950</v>
      </c>
      <c r="R18" s="38">
        <v>45030</v>
      </c>
      <c r="S18" s="38">
        <v>9375</v>
      </c>
      <c r="T18" s="38">
        <v>37595</v>
      </c>
      <c r="U18" s="38">
        <v>50863</v>
      </c>
      <c r="V18" s="38">
        <v>56587</v>
      </c>
      <c r="W18" s="38">
        <v>55618</v>
      </c>
      <c r="X18" s="38">
        <v>53125</v>
      </c>
      <c r="Y18" s="38">
        <v>57351</v>
      </c>
      <c r="Z18" s="38">
        <v>42798</v>
      </c>
      <c r="AA18" s="63"/>
    </row>
    <row r="19" spans="1:27" x14ac:dyDescent="0.2">
      <c r="A19" s="65">
        <v>82230</v>
      </c>
      <c r="B19" s="65"/>
      <c r="C19" s="19" t="s">
        <v>83</v>
      </c>
      <c r="E19" s="35" t="s">
        <v>84</v>
      </c>
      <c r="F19" s="59" t="s">
        <v>70</v>
      </c>
      <c r="G19" s="59">
        <v>501</v>
      </c>
      <c r="H19" s="59">
        <v>501</v>
      </c>
      <c r="I19" s="59">
        <v>5083</v>
      </c>
      <c r="J19" s="66">
        <v>6041</v>
      </c>
      <c r="K19" s="62">
        <v>131</v>
      </c>
      <c r="L19" s="62" t="s">
        <v>71</v>
      </c>
      <c r="M19" s="38">
        <f t="shared" si="0"/>
        <v>635277</v>
      </c>
      <c r="N19" s="38">
        <v>53369</v>
      </c>
      <c r="P19" s="38">
        <v>53494</v>
      </c>
      <c r="Q19" s="38">
        <v>54264</v>
      </c>
      <c r="R19" s="38">
        <v>57211</v>
      </c>
      <c r="S19" s="38">
        <v>40139</v>
      </c>
      <c r="T19" s="38">
        <v>49258</v>
      </c>
      <c r="U19" s="38">
        <v>56233</v>
      </c>
      <c r="V19" s="38">
        <v>57661</v>
      </c>
      <c r="W19" s="38">
        <v>60610</v>
      </c>
      <c r="X19" s="38">
        <v>55017</v>
      </c>
      <c r="Y19" s="38">
        <v>60370</v>
      </c>
      <c r="Z19" s="38">
        <v>37651</v>
      </c>
      <c r="AA19" s="63"/>
    </row>
    <row r="20" spans="1:27" x14ac:dyDescent="0.2">
      <c r="A20" s="65">
        <v>82330</v>
      </c>
      <c r="B20" s="65"/>
      <c r="C20" s="19" t="s">
        <v>85</v>
      </c>
      <c r="E20" s="35" t="s">
        <v>86</v>
      </c>
      <c r="F20" s="59" t="s">
        <v>70</v>
      </c>
      <c r="G20" s="59">
        <v>501</v>
      </c>
      <c r="H20" s="59">
        <v>501</v>
      </c>
      <c r="I20" s="59">
        <v>5083</v>
      </c>
      <c r="J20" s="62">
        <v>6041</v>
      </c>
      <c r="K20" s="62">
        <v>141</v>
      </c>
      <c r="L20" s="62" t="s">
        <v>71</v>
      </c>
      <c r="M20" s="38">
        <f t="shared" si="0"/>
        <v>607911</v>
      </c>
      <c r="N20" s="38">
        <v>55238</v>
      </c>
      <c r="P20" s="38">
        <v>31481</v>
      </c>
      <c r="Q20" s="38">
        <v>43208</v>
      </c>
      <c r="R20" s="38">
        <v>60072</v>
      </c>
      <c r="S20" s="38">
        <v>26650</v>
      </c>
      <c r="T20" s="38">
        <v>46751</v>
      </c>
      <c r="U20" s="38">
        <v>60763</v>
      </c>
      <c r="V20" s="38">
        <v>62924</v>
      </c>
      <c r="W20" s="38">
        <v>62337</v>
      </c>
      <c r="X20" s="38">
        <v>59031</v>
      </c>
      <c r="Y20" s="38">
        <v>61476</v>
      </c>
      <c r="Z20" s="38">
        <v>37980</v>
      </c>
      <c r="AA20" s="63"/>
    </row>
    <row r="21" spans="1:27" x14ac:dyDescent="0.2">
      <c r="A21" s="65">
        <v>82340</v>
      </c>
      <c r="B21" s="65"/>
      <c r="C21" s="19" t="s">
        <v>87</v>
      </c>
      <c r="E21" s="35" t="s">
        <v>88</v>
      </c>
      <c r="F21" s="59" t="s">
        <v>70</v>
      </c>
      <c r="G21" s="59">
        <v>501</v>
      </c>
      <c r="H21" s="59">
        <v>501</v>
      </c>
      <c r="I21" s="59">
        <v>5081</v>
      </c>
      <c r="J21" s="66">
        <v>6036</v>
      </c>
      <c r="K21" s="62">
        <v>100</v>
      </c>
      <c r="L21" s="62" t="s">
        <v>71</v>
      </c>
      <c r="M21" s="38">
        <f t="shared" si="0"/>
        <v>19</v>
      </c>
      <c r="N21" s="38">
        <v>3</v>
      </c>
      <c r="P21" s="38">
        <v>2</v>
      </c>
      <c r="Q21" s="38">
        <v>2</v>
      </c>
      <c r="R21" s="38">
        <v>2</v>
      </c>
      <c r="S21" s="38">
        <v>1</v>
      </c>
      <c r="T21" s="38">
        <v>1</v>
      </c>
      <c r="U21" s="38">
        <v>1</v>
      </c>
      <c r="V21" s="38">
        <v>1</v>
      </c>
      <c r="W21" s="38">
        <v>1</v>
      </c>
      <c r="X21" s="38">
        <v>1</v>
      </c>
      <c r="Y21" s="38">
        <v>2</v>
      </c>
      <c r="Z21" s="38">
        <v>2</v>
      </c>
      <c r="AA21" s="63"/>
    </row>
    <row r="22" spans="1:27" x14ac:dyDescent="0.2">
      <c r="A22" s="65">
        <v>82430</v>
      </c>
      <c r="B22" s="65"/>
      <c r="C22" s="19" t="s">
        <v>89</v>
      </c>
      <c r="E22" s="35" t="s">
        <v>90</v>
      </c>
      <c r="F22" s="59" t="s">
        <v>70</v>
      </c>
      <c r="G22" s="59">
        <v>501</v>
      </c>
      <c r="H22" s="59">
        <v>501</v>
      </c>
      <c r="I22" s="59">
        <v>5085</v>
      </c>
      <c r="J22" s="66">
        <v>6041</v>
      </c>
      <c r="K22" s="62">
        <v>151</v>
      </c>
      <c r="L22" s="62" t="s">
        <v>71</v>
      </c>
      <c r="M22" s="38">
        <f t="shared" si="0"/>
        <v>759104</v>
      </c>
      <c r="N22" s="38">
        <v>66353</v>
      </c>
      <c r="P22" s="38">
        <v>62682</v>
      </c>
      <c r="Q22" s="38">
        <v>64948</v>
      </c>
      <c r="R22" s="38">
        <v>69476</v>
      </c>
      <c r="S22" s="38">
        <v>42823</v>
      </c>
      <c r="T22" s="38">
        <v>62501</v>
      </c>
      <c r="U22" s="38">
        <v>66641</v>
      </c>
      <c r="V22" s="38">
        <v>66739</v>
      </c>
      <c r="W22" s="38">
        <v>70862</v>
      </c>
      <c r="X22" s="38">
        <v>65903</v>
      </c>
      <c r="Y22" s="38">
        <v>71094</v>
      </c>
      <c r="Z22" s="38">
        <v>49082</v>
      </c>
      <c r="AA22" s="63"/>
    </row>
    <row r="23" spans="1:27" x14ac:dyDescent="0.2">
      <c r="A23" s="65">
        <v>83020</v>
      </c>
      <c r="B23" s="65"/>
      <c r="C23" s="19" t="s">
        <v>91</v>
      </c>
      <c r="E23" s="35" t="s">
        <v>92</v>
      </c>
      <c r="F23" s="59" t="s">
        <v>70</v>
      </c>
      <c r="G23" s="59">
        <v>501</v>
      </c>
      <c r="H23" s="59">
        <v>501</v>
      </c>
      <c r="I23" s="59">
        <v>5280</v>
      </c>
      <c r="J23" s="66">
        <v>6041</v>
      </c>
      <c r="K23" s="62">
        <v>911</v>
      </c>
      <c r="L23" s="62" t="s">
        <v>71</v>
      </c>
      <c r="M23" s="38">
        <f t="shared" si="0"/>
        <v>119225</v>
      </c>
      <c r="N23" s="38">
        <v>8033</v>
      </c>
      <c r="P23" s="38">
        <v>10059</v>
      </c>
      <c r="Q23" s="38">
        <v>10825</v>
      </c>
      <c r="R23" s="38">
        <v>12994</v>
      </c>
      <c r="S23" s="38">
        <v>12335</v>
      </c>
      <c r="T23" s="38">
        <v>12502</v>
      </c>
      <c r="U23" s="38">
        <v>6870</v>
      </c>
      <c r="V23" s="38">
        <v>11496</v>
      </c>
      <c r="W23" s="38">
        <v>11827</v>
      </c>
      <c r="X23" s="38">
        <v>9913</v>
      </c>
      <c r="Y23" s="38">
        <v>7915</v>
      </c>
      <c r="Z23" s="38">
        <v>4456</v>
      </c>
      <c r="AA23" s="63"/>
    </row>
    <row r="24" spans="1:27" x14ac:dyDescent="0.2">
      <c r="A24" s="65">
        <v>83040</v>
      </c>
      <c r="B24" s="65"/>
      <c r="C24" s="19" t="s">
        <v>93</v>
      </c>
      <c r="E24" s="35" t="s">
        <v>92</v>
      </c>
      <c r="F24" s="59" t="s">
        <v>70</v>
      </c>
      <c r="G24" s="59">
        <v>501</v>
      </c>
      <c r="H24" s="59">
        <v>501</v>
      </c>
      <c r="I24" s="59">
        <v>5280</v>
      </c>
      <c r="J24" s="66">
        <v>6041</v>
      </c>
      <c r="K24" s="62">
        <v>912</v>
      </c>
      <c r="L24" s="62" t="s">
        <v>71</v>
      </c>
      <c r="M24" s="38">
        <f t="shared" si="0"/>
        <v>0</v>
      </c>
      <c r="X24" s="38"/>
      <c r="Y24" s="38"/>
      <c r="Z24" s="38"/>
      <c r="AA24" s="63"/>
    </row>
    <row r="25" spans="1:27" x14ac:dyDescent="0.2">
      <c r="A25" s="65">
        <v>83360</v>
      </c>
      <c r="B25" s="65"/>
      <c r="C25" s="19" t="s">
        <v>94</v>
      </c>
      <c r="E25" s="35" t="s">
        <v>92</v>
      </c>
      <c r="F25" s="59" t="s">
        <v>70</v>
      </c>
      <c r="G25" s="59">
        <v>501</v>
      </c>
      <c r="H25" s="59">
        <v>501</v>
      </c>
      <c r="I25" s="59">
        <v>5280</v>
      </c>
      <c r="J25" s="66">
        <v>6052</v>
      </c>
      <c r="K25" s="62">
        <v>911</v>
      </c>
      <c r="L25" s="62" t="s">
        <v>71</v>
      </c>
      <c r="M25" s="38">
        <f t="shared" si="0"/>
        <v>8903</v>
      </c>
      <c r="X25" s="38"/>
      <c r="Y25" s="38"/>
      <c r="Z25" s="38">
        <v>8903</v>
      </c>
      <c r="AA25" s="63"/>
    </row>
    <row r="26" spans="1:27" x14ac:dyDescent="0.2">
      <c r="A26" s="65">
        <v>83370</v>
      </c>
      <c r="B26" s="65"/>
      <c r="C26" s="19" t="s">
        <v>95</v>
      </c>
      <c r="E26" s="35" t="s">
        <v>96</v>
      </c>
      <c r="F26" s="59" t="s">
        <v>70</v>
      </c>
      <c r="G26" s="59">
        <v>501</v>
      </c>
      <c r="H26" s="59">
        <v>501</v>
      </c>
      <c r="I26" s="59">
        <v>4537</v>
      </c>
      <c r="J26" s="66">
        <v>6041</v>
      </c>
      <c r="K26" s="62">
        <v>761</v>
      </c>
      <c r="L26" s="62" t="s">
        <v>71</v>
      </c>
      <c r="M26" s="38">
        <f t="shared" si="0"/>
        <v>0</v>
      </c>
      <c r="X26" s="38"/>
      <c r="Y26" s="38"/>
      <c r="Z26" s="38"/>
      <c r="AA26" s="63"/>
    </row>
    <row r="27" spans="1:27" x14ac:dyDescent="0.2">
      <c r="A27" s="65">
        <v>83380</v>
      </c>
      <c r="B27" s="65"/>
      <c r="C27" s="19" t="s">
        <v>97</v>
      </c>
      <c r="E27" s="35" t="s">
        <v>96</v>
      </c>
      <c r="F27" s="59" t="s">
        <v>70</v>
      </c>
      <c r="G27" s="59">
        <v>501</v>
      </c>
      <c r="H27" s="59">
        <v>501</v>
      </c>
      <c r="I27" s="59">
        <v>4537</v>
      </c>
      <c r="J27" s="66">
        <v>6041</v>
      </c>
      <c r="K27" s="62">
        <v>761</v>
      </c>
      <c r="L27" s="62" t="s">
        <v>71</v>
      </c>
      <c r="M27" s="38">
        <f t="shared" ref="M27:M42" si="1">SUM(N27:Z27)</f>
        <v>24372</v>
      </c>
      <c r="N27" s="38">
        <v>3021</v>
      </c>
      <c r="P27" s="38">
        <v>2536</v>
      </c>
      <c r="Q27" s="38">
        <v>1327</v>
      </c>
      <c r="V27" s="38">
        <v>2520</v>
      </c>
      <c r="W27" s="38">
        <v>1299</v>
      </c>
      <c r="X27" s="38">
        <v>4134</v>
      </c>
      <c r="Y27" s="38">
        <v>4888</v>
      </c>
      <c r="Z27" s="38">
        <v>4647</v>
      </c>
      <c r="AA27" s="63"/>
    </row>
    <row r="28" spans="1:27" x14ac:dyDescent="0.2">
      <c r="A28" s="65">
        <v>83383</v>
      </c>
      <c r="B28" s="65"/>
      <c r="C28" s="19" t="s">
        <v>98</v>
      </c>
      <c r="E28" s="35" t="s">
        <v>96</v>
      </c>
      <c r="F28" s="59" t="s">
        <v>70</v>
      </c>
      <c r="G28" s="59">
        <v>501</v>
      </c>
      <c r="H28" s="59">
        <v>501</v>
      </c>
      <c r="I28" s="59">
        <v>4537</v>
      </c>
      <c r="J28" s="66">
        <v>6041</v>
      </c>
      <c r="K28" s="62">
        <v>761</v>
      </c>
      <c r="L28" s="62" t="s">
        <v>71</v>
      </c>
      <c r="M28" s="38">
        <f t="shared" si="1"/>
        <v>474</v>
      </c>
      <c r="N28" s="38">
        <v>92</v>
      </c>
      <c r="P28" s="38">
        <v>198</v>
      </c>
      <c r="Q28" s="38">
        <v>40</v>
      </c>
      <c r="R28" s="38">
        <v>42</v>
      </c>
      <c r="S28" s="38">
        <v>22</v>
      </c>
      <c r="T28" s="38">
        <v>8</v>
      </c>
      <c r="U28" s="38">
        <v>2</v>
      </c>
      <c r="V28" s="38">
        <v>2</v>
      </c>
      <c r="X28" s="38">
        <v>4</v>
      </c>
      <c r="Y28" s="38">
        <v>10</v>
      </c>
      <c r="Z28" s="38">
        <v>54</v>
      </c>
      <c r="AA28" s="63"/>
    </row>
    <row r="29" spans="1:27" x14ac:dyDescent="0.2">
      <c r="A29" s="65">
        <v>83384</v>
      </c>
      <c r="B29" s="65"/>
      <c r="C29" s="19" t="s">
        <v>99</v>
      </c>
      <c r="E29" s="35" t="s">
        <v>96</v>
      </c>
      <c r="F29" s="59" t="s">
        <v>70</v>
      </c>
      <c r="G29" s="59">
        <v>501</v>
      </c>
      <c r="H29" s="59">
        <v>501</v>
      </c>
      <c r="I29" s="59">
        <v>4537</v>
      </c>
      <c r="J29" s="66">
        <v>6041</v>
      </c>
      <c r="K29" s="62">
        <v>761</v>
      </c>
      <c r="L29" s="62" t="s">
        <v>71</v>
      </c>
      <c r="M29" s="38">
        <f t="shared" si="1"/>
        <v>441</v>
      </c>
      <c r="N29" s="38">
        <v>75</v>
      </c>
      <c r="P29" s="38">
        <v>74</v>
      </c>
      <c r="Q29" s="38">
        <v>145</v>
      </c>
      <c r="R29" s="38">
        <v>8</v>
      </c>
      <c r="S29" s="38">
        <v>19</v>
      </c>
      <c r="T29" s="38">
        <v>13</v>
      </c>
      <c r="X29" s="38"/>
      <c r="Y29" s="38"/>
      <c r="Z29" s="38">
        <v>107</v>
      </c>
      <c r="AA29" s="63"/>
    </row>
    <row r="30" spans="1:27" x14ac:dyDescent="0.2">
      <c r="A30" s="65">
        <v>83390</v>
      </c>
      <c r="B30" s="65"/>
      <c r="C30" s="19" t="s">
        <v>100</v>
      </c>
      <c r="E30" s="35" t="s">
        <v>101</v>
      </c>
      <c r="F30" s="59" t="s">
        <v>70</v>
      </c>
      <c r="G30" s="59">
        <v>501</v>
      </c>
      <c r="H30" s="59">
        <v>501</v>
      </c>
      <c r="I30" s="59">
        <v>4102</v>
      </c>
      <c r="J30" s="66">
        <v>6052</v>
      </c>
      <c r="K30" s="62">
        <v>601</v>
      </c>
      <c r="L30" s="62" t="s">
        <v>71</v>
      </c>
      <c r="M30" s="38">
        <f t="shared" si="1"/>
        <v>23647</v>
      </c>
      <c r="N30" s="38">
        <v>2241</v>
      </c>
      <c r="P30" s="38">
        <v>4569</v>
      </c>
      <c r="Q30" s="38">
        <v>2958</v>
      </c>
      <c r="R30" s="38">
        <v>1</v>
      </c>
      <c r="S30" s="38">
        <v>5147</v>
      </c>
      <c r="T30" s="38">
        <v>5395</v>
      </c>
      <c r="U30" s="38">
        <v>1</v>
      </c>
      <c r="V30" s="38">
        <v>21</v>
      </c>
      <c r="W30" s="38">
        <v>265</v>
      </c>
      <c r="X30" s="38">
        <v>2189</v>
      </c>
      <c r="Y30" s="38">
        <v>860</v>
      </c>
      <c r="Z30" s="38"/>
      <c r="AA30" s="63"/>
    </row>
    <row r="31" spans="1:27" x14ac:dyDescent="0.2">
      <c r="A31" s="65">
        <v>83430</v>
      </c>
      <c r="B31" s="65"/>
      <c r="C31" s="19" t="s">
        <v>102</v>
      </c>
      <c r="E31" s="35" t="s">
        <v>103</v>
      </c>
      <c r="F31" s="59" t="s">
        <v>70</v>
      </c>
      <c r="G31" s="59">
        <v>501</v>
      </c>
      <c r="H31" s="59">
        <v>501</v>
      </c>
      <c r="I31" s="59">
        <v>5280</v>
      </c>
      <c r="J31" s="66">
        <v>6041</v>
      </c>
      <c r="K31" s="62">
        <v>901</v>
      </c>
      <c r="L31" s="62" t="s">
        <v>71</v>
      </c>
      <c r="M31" s="38">
        <f t="shared" si="1"/>
        <v>433777</v>
      </c>
      <c r="N31" s="38">
        <v>23799</v>
      </c>
      <c r="P31" s="38">
        <v>29942</v>
      </c>
      <c r="Q31" s="38">
        <v>38480</v>
      </c>
      <c r="R31" s="38">
        <v>33003</v>
      </c>
      <c r="S31" s="38">
        <v>38704</v>
      </c>
      <c r="T31" s="38">
        <v>50270</v>
      </c>
      <c r="U31" s="38">
        <v>34347</v>
      </c>
      <c r="V31" s="38">
        <v>42489</v>
      </c>
      <c r="W31" s="38">
        <v>40475</v>
      </c>
      <c r="X31" s="38">
        <v>38486</v>
      </c>
      <c r="Y31" s="38">
        <v>31579</v>
      </c>
      <c r="Z31" s="38">
        <v>32203</v>
      </c>
      <c r="AA31" s="63"/>
    </row>
    <row r="32" spans="1:27" x14ac:dyDescent="0.2">
      <c r="A32" s="65">
        <v>83610</v>
      </c>
      <c r="B32" s="65"/>
      <c r="C32" s="19" t="s">
        <v>104</v>
      </c>
      <c r="E32" s="35" t="s">
        <v>105</v>
      </c>
      <c r="F32" s="59" t="s">
        <v>70</v>
      </c>
      <c r="G32" s="59">
        <v>501</v>
      </c>
      <c r="H32" s="59">
        <v>501</v>
      </c>
      <c r="I32" s="59">
        <v>5129</v>
      </c>
      <c r="J32" s="66">
        <v>6052</v>
      </c>
      <c r="K32" s="62">
        <v>831</v>
      </c>
      <c r="L32" s="62" t="s">
        <v>71</v>
      </c>
      <c r="M32" s="38">
        <f t="shared" si="1"/>
        <v>98090</v>
      </c>
      <c r="N32" s="38">
        <v>9646</v>
      </c>
      <c r="P32" s="38">
        <v>8573</v>
      </c>
      <c r="Q32" s="38">
        <v>8395</v>
      </c>
      <c r="R32" s="38">
        <v>8340</v>
      </c>
      <c r="S32" s="38">
        <v>7524</v>
      </c>
      <c r="T32" s="38">
        <v>5974</v>
      </c>
      <c r="U32" s="38">
        <v>8336</v>
      </c>
      <c r="V32" s="38">
        <v>8423</v>
      </c>
      <c r="W32" s="38">
        <v>8392</v>
      </c>
      <c r="X32" s="38">
        <v>8752</v>
      </c>
      <c r="Y32" s="38">
        <v>7809</v>
      </c>
      <c r="Z32" s="38">
        <v>7926</v>
      </c>
      <c r="AA32" s="63"/>
    </row>
    <row r="33" spans="1:27" x14ac:dyDescent="0.2">
      <c r="A33" s="65">
        <v>83670</v>
      </c>
      <c r="B33" s="65"/>
      <c r="C33" s="19" t="s">
        <v>106</v>
      </c>
      <c r="E33" s="35" t="s">
        <v>107</v>
      </c>
      <c r="F33" s="59" t="s">
        <v>70</v>
      </c>
      <c r="G33" s="59">
        <v>501</v>
      </c>
      <c r="H33" s="59">
        <v>501</v>
      </c>
      <c r="I33" s="59">
        <v>5128</v>
      </c>
      <c r="J33" s="66">
        <v>6041</v>
      </c>
      <c r="K33" s="62">
        <v>812</v>
      </c>
      <c r="L33" s="62" t="s">
        <v>71</v>
      </c>
      <c r="M33" s="38">
        <f t="shared" si="1"/>
        <v>202247</v>
      </c>
      <c r="N33" s="38">
        <v>17684</v>
      </c>
      <c r="P33" s="38">
        <v>17907</v>
      </c>
      <c r="Q33" s="38">
        <v>15835</v>
      </c>
      <c r="R33" s="38">
        <v>16885</v>
      </c>
      <c r="S33" s="38">
        <v>16239</v>
      </c>
      <c r="T33" s="38">
        <v>16931</v>
      </c>
      <c r="U33" s="38">
        <v>16089</v>
      </c>
      <c r="V33" s="38">
        <v>16244</v>
      </c>
      <c r="W33" s="38">
        <v>16313</v>
      </c>
      <c r="X33" s="38">
        <v>16471</v>
      </c>
      <c r="Y33" s="38">
        <v>17646</v>
      </c>
      <c r="Z33" s="38">
        <v>18003</v>
      </c>
      <c r="AA33" s="63"/>
    </row>
    <row r="34" spans="1:27" x14ac:dyDescent="0.2">
      <c r="A34" s="65">
        <v>83690</v>
      </c>
      <c r="B34" s="65"/>
      <c r="C34" s="19" t="s">
        <v>108</v>
      </c>
      <c r="E34" s="35" t="s">
        <v>107</v>
      </c>
      <c r="F34" s="59" t="s">
        <v>70</v>
      </c>
      <c r="G34" s="59">
        <v>501</v>
      </c>
      <c r="H34" s="59">
        <v>501</v>
      </c>
      <c r="I34" s="59">
        <v>5128</v>
      </c>
      <c r="J34" s="66">
        <v>6041</v>
      </c>
      <c r="K34" s="62">
        <v>813</v>
      </c>
      <c r="L34" s="62" t="s">
        <v>71</v>
      </c>
      <c r="M34" s="38">
        <f t="shared" si="1"/>
        <v>306251</v>
      </c>
      <c r="N34" s="38">
        <v>32277</v>
      </c>
      <c r="P34" s="38">
        <v>28262</v>
      </c>
      <c r="Q34" s="38">
        <v>18538</v>
      </c>
      <c r="R34" s="38">
        <v>23731</v>
      </c>
      <c r="S34" s="38">
        <v>26741</v>
      </c>
      <c r="T34" s="38">
        <v>27132</v>
      </c>
      <c r="U34" s="38">
        <v>23936</v>
      </c>
      <c r="V34" s="38">
        <v>24538</v>
      </c>
      <c r="W34" s="38">
        <v>26835</v>
      </c>
      <c r="X34" s="38">
        <v>23898</v>
      </c>
      <c r="Y34" s="38">
        <v>25710</v>
      </c>
      <c r="Z34" s="38">
        <v>24653</v>
      </c>
      <c r="AA34" s="63"/>
    </row>
    <row r="35" spans="1:27" x14ac:dyDescent="0.2">
      <c r="A35" s="65">
        <v>83750</v>
      </c>
      <c r="B35" s="65"/>
      <c r="C35" s="19" t="s">
        <v>109</v>
      </c>
      <c r="E35" s="35" t="s">
        <v>110</v>
      </c>
      <c r="F35" s="59" t="s">
        <v>70</v>
      </c>
      <c r="G35" s="59">
        <v>501</v>
      </c>
      <c r="H35" s="59">
        <v>501</v>
      </c>
      <c r="I35" s="59">
        <v>4115</v>
      </c>
      <c r="J35" s="66">
        <v>6041</v>
      </c>
      <c r="K35" s="62">
        <v>731</v>
      </c>
      <c r="L35" s="62" t="s">
        <v>71</v>
      </c>
      <c r="M35" s="38">
        <f t="shared" si="1"/>
        <v>2323</v>
      </c>
      <c r="N35" s="38">
        <v>11</v>
      </c>
      <c r="U35" s="38">
        <v>380</v>
      </c>
      <c r="V35" s="38">
        <v>329</v>
      </c>
      <c r="X35" s="38"/>
      <c r="Y35" s="38">
        <v>795</v>
      </c>
      <c r="Z35" s="38">
        <v>808</v>
      </c>
      <c r="AA35" s="63"/>
    </row>
    <row r="36" spans="1:27" x14ac:dyDescent="0.2">
      <c r="A36" s="65">
        <v>83780</v>
      </c>
      <c r="B36" s="65"/>
      <c r="C36" s="19" t="s">
        <v>111</v>
      </c>
      <c r="E36" s="35" t="s">
        <v>107</v>
      </c>
      <c r="F36" s="59" t="s">
        <v>70</v>
      </c>
      <c r="G36" s="59">
        <v>501</v>
      </c>
      <c r="H36" s="59">
        <v>501</v>
      </c>
      <c r="I36" s="59">
        <v>5128</v>
      </c>
      <c r="J36" s="66">
        <v>6041</v>
      </c>
      <c r="K36" s="62">
        <v>811</v>
      </c>
      <c r="L36" s="62" t="s">
        <v>71</v>
      </c>
      <c r="M36" s="38">
        <f t="shared" si="1"/>
        <v>30106</v>
      </c>
      <c r="N36" s="38">
        <v>2569</v>
      </c>
      <c r="P36" s="38">
        <v>2785</v>
      </c>
      <c r="Q36" s="38">
        <v>2717</v>
      </c>
      <c r="R36" s="38">
        <v>2666</v>
      </c>
      <c r="S36" s="38">
        <v>1393</v>
      </c>
      <c r="T36" s="38">
        <v>1815</v>
      </c>
      <c r="U36" s="38">
        <v>2912</v>
      </c>
      <c r="V36" s="38">
        <v>2797</v>
      </c>
      <c r="W36" s="38">
        <v>1951</v>
      </c>
      <c r="X36" s="38">
        <v>2697</v>
      </c>
      <c r="Y36" s="38">
        <v>2951</v>
      </c>
      <c r="Z36" s="38">
        <v>2853</v>
      </c>
      <c r="AA36" s="63"/>
    </row>
    <row r="37" spans="1:27" x14ac:dyDescent="0.2">
      <c r="A37" s="65">
        <v>83781</v>
      </c>
      <c r="B37" s="65"/>
      <c r="C37" s="19" t="s">
        <v>112</v>
      </c>
      <c r="F37" s="59" t="s">
        <v>70</v>
      </c>
      <c r="G37" s="59">
        <v>501</v>
      </c>
      <c r="H37" s="59">
        <v>501</v>
      </c>
      <c r="I37" s="59">
        <v>5128</v>
      </c>
      <c r="J37" s="66">
        <v>6041</v>
      </c>
      <c r="K37" s="62">
        <v>811</v>
      </c>
      <c r="L37" s="62" t="s">
        <v>71</v>
      </c>
      <c r="M37" s="38">
        <f t="shared" si="1"/>
        <v>40334</v>
      </c>
      <c r="N37" s="38">
        <v>3705</v>
      </c>
      <c r="P37" s="38">
        <v>3628</v>
      </c>
      <c r="Q37" s="38">
        <v>3428</v>
      </c>
      <c r="R37" s="38">
        <v>3677</v>
      </c>
      <c r="S37" s="38">
        <v>3421</v>
      </c>
      <c r="T37" s="38">
        <v>3599</v>
      </c>
      <c r="U37" s="38">
        <v>3317</v>
      </c>
      <c r="V37" s="38">
        <v>3253</v>
      </c>
      <c r="W37" s="38">
        <v>3712</v>
      </c>
      <c r="X37" s="38">
        <v>2721</v>
      </c>
      <c r="Y37" s="38">
        <v>2797</v>
      </c>
      <c r="Z37" s="38">
        <v>3076</v>
      </c>
      <c r="AA37" s="63"/>
    </row>
    <row r="38" spans="1:27" x14ac:dyDescent="0.2">
      <c r="A38" s="65">
        <v>83990</v>
      </c>
      <c r="B38" s="65"/>
      <c r="C38" s="19" t="s">
        <v>113</v>
      </c>
      <c r="E38" s="35" t="s">
        <v>114</v>
      </c>
      <c r="F38" s="59" t="s">
        <v>70</v>
      </c>
      <c r="G38" s="59">
        <v>501</v>
      </c>
      <c r="H38" s="59">
        <v>501</v>
      </c>
      <c r="I38" s="59">
        <v>5128</v>
      </c>
      <c r="J38" s="66">
        <v>6041</v>
      </c>
      <c r="K38" s="62">
        <v>821</v>
      </c>
      <c r="L38" s="62" t="s">
        <v>71</v>
      </c>
      <c r="M38" s="38">
        <f t="shared" si="1"/>
        <v>11285</v>
      </c>
      <c r="N38" s="38">
        <v>62</v>
      </c>
      <c r="P38" s="38">
        <v>93</v>
      </c>
      <c r="Q38" s="38">
        <v>2495</v>
      </c>
      <c r="R38" s="38">
        <v>280</v>
      </c>
      <c r="S38" s="38">
        <v>165</v>
      </c>
      <c r="T38" s="38">
        <v>261</v>
      </c>
      <c r="U38" s="38">
        <v>1928</v>
      </c>
      <c r="V38" s="38">
        <v>2044</v>
      </c>
      <c r="W38" s="38">
        <v>796</v>
      </c>
      <c r="X38" s="38">
        <v>974</v>
      </c>
      <c r="Y38" s="38">
        <v>1239</v>
      </c>
      <c r="Z38" s="38">
        <v>948</v>
      </c>
      <c r="AA38" s="63"/>
    </row>
    <row r="39" spans="1:27" x14ac:dyDescent="0.2">
      <c r="A39" s="65">
        <v>83991</v>
      </c>
      <c r="B39" s="65"/>
      <c r="C39" s="19" t="s">
        <v>113</v>
      </c>
      <c r="E39" s="35" t="s">
        <v>114</v>
      </c>
      <c r="F39" s="59" t="s">
        <v>70</v>
      </c>
      <c r="G39" s="59">
        <v>501</v>
      </c>
      <c r="H39" s="59">
        <v>501</v>
      </c>
      <c r="I39" s="59">
        <v>5128</v>
      </c>
      <c r="J39" s="66">
        <v>6041</v>
      </c>
      <c r="K39" s="62">
        <v>821</v>
      </c>
      <c r="L39" s="62" t="s">
        <v>71</v>
      </c>
      <c r="M39" s="38">
        <f t="shared" si="1"/>
        <v>44210</v>
      </c>
      <c r="N39" s="38">
        <v>4923</v>
      </c>
      <c r="P39" s="38">
        <v>4460</v>
      </c>
      <c r="Q39" s="38">
        <v>1223</v>
      </c>
      <c r="R39" s="38">
        <v>3270</v>
      </c>
      <c r="S39" s="38">
        <v>4447</v>
      </c>
      <c r="T39" s="38">
        <v>3877</v>
      </c>
      <c r="U39" s="38">
        <v>4361</v>
      </c>
      <c r="V39" s="38">
        <v>3810</v>
      </c>
      <c r="W39" s="38">
        <v>4169</v>
      </c>
      <c r="X39" s="38">
        <v>3241</v>
      </c>
      <c r="Y39" s="38">
        <v>3186</v>
      </c>
      <c r="Z39" s="38">
        <v>3243</v>
      </c>
      <c r="AA39" s="63"/>
    </row>
    <row r="40" spans="1:27" x14ac:dyDescent="0.2">
      <c r="A40" s="65">
        <v>84130</v>
      </c>
      <c r="B40" s="65"/>
      <c r="C40" s="19" t="s">
        <v>115</v>
      </c>
      <c r="E40" s="35" t="s">
        <v>116</v>
      </c>
      <c r="F40" s="59" t="s">
        <v>70</v>
      </c>
      <c r="G40" s="59">
        <v>501</v>
      </c>
      <c r="H40" s="59">
        <v>501</v>
      </c>
      <c r="I40" s="59">
        <v>5095</v>
      </c>
      <c r="J40" s="66">
        <v>6052</v>
      </c>
      <c r="K40" s="62">
        <v>401</v>
      </c>
      <c r="L40" s="62" t="s">
        <v>71</v>
      </c>
      <c r="M40" s="38">
        <f t="shared" si="1"/>
        <v>106</v>
      </c>
      <c r="N40" s="38">
        <v>5</v>
      </c>
      <c r="P40" s="38">
        <v>14</v>
      </c>
      <c r="Q40" s="38">
        <v>9</v>
      </c>
      <c r="R40" s="38">
        <v>3</v>
      </c>
      <c r="S40" s="38">
        <v>2</v>
      </c>
      <c r="T40" s="38">
        <v>6</v>
      </c>
      <c r="U40" s="38">
        <v>1</v>
      </c>
      <c r="V40" s="38">
        <v>1</v>
      </c>
      <c r="X40" s="38">
        <v>8</v>
      </c>
      <c r="Y40" s="38">
        <v>10</v>
      </c>
      <c r="Z40" s="38">
        <v>47</v>
      </c>
      <c r="AA40" s="63"/>
    </row>
    <row r="41" spans="1:27" x14ac:dyDescent="0.2">
      <c r="A41" s="65">
        <v>84160</v>
      </c>
      <c r="B41" s="65"/>
      <c r="C41" s="19" t="s">
        <v>117</v>
      </c>
      <c r="E41" s="35" t="s">
        <v>118</v>
      </c>
      <c r="F41" s="59" t="s">
        <v>70</v>
      </c>
      <c r="G41" s="59">
        <v>501</v>
      </c>
      <c r="H41" s="59">
        <v>501</v>
      </c>
      <c r="I41" s="59">
        <v>5095</v>
      </c>
      <c r="J41" s="66">
        <v>6052</v>
      </c>
      <c r="K41" s="62">
        <v>501</v>
      </c>
      <c r="L41" s="62" t="s">
        <v>71</v>
      </c>
      <c r="M41" s="38">
        <f t="shared" si="1"/>
        <v>1187</v>
      </c>
      <c r="N41" s="38">
        <v>694</v>
      </c>
      <c r="P41" s="38">
        <v>414</v>
      </c>
      <c r="Q41" s="38">
        <v>21</v>
      </c>
      <c r="R41" s="38">
        <v>12</v>
      </c>
      <c r="S41" s="38">
        <v>7</v>
      </c>
      <c r="T41" s="38">
        <v>14</v>
      </c>
      <c r="U41" s="38">
        <v>3</v>
      </c>
      <c r="X41" s="38"/>
      <c r="Y41" s="38">
        <v>3</v>
      </c>
      <c r="Z41" s="38">
        <v>19</v>
      </c>
      <c r="AA41" s="63"/>
    </row>
    <row r="42" spans="1:27" x14ac:dyDescent="0.2">
      <c r="A42" s="65">
        <v>84201</v>
      </c>
      <c r="B42" s="65"/>
      <c r="C42" s="69" t="s">
        <v>119</v>
      </c>
      <c r="E42" s="35" t="s">
        <v>120</v>
      </c>
      <c r="F42" s="59" t="s">
        <v>70</v>
      </c>
      <c r="G42" s="59">
        <v>501</v>
      </c>
      <c r="H42" s="59">
        <v>501</v>
      </c>
      <c r="I42" s="59">
        <v>5085</v>
      </c>
      <c r="J42" s="66">
        <v>6052</v>
      </c>
      <c r="K42" s="62">
        <v>201</v>
      </c>
      <c r="L42" s="62" t="s">
        <v>71</v>
      </c>
      <c r="M42" s="38">
        <f t="shared" si="1"/>
        <v>989141</v>
      </c>
      <c r="N42" s="38">
        <v>84256</v>
      </c>
      <c r="P42" s="38">
        <v>66386</v>
      </c>
      <c r="Q42" s="38">
        <v>69953</v>
      </c>
      <c r="R42" s="38">
        <v>86267</v>
      </c>
      <c r="S42" s="38">
        <v>65660</v>
      </c>
      <c r="T42" s="38">
        <v>92664</v>
      </c>
      <c r="U42" s="38">
        <v>91498</v>
      </c>
      <c r="V42" s="38">
        <v>93370</v>
      </c>
      <c r="W42" s="38">
        <v>92706</v>
      </c>
      <c r="X42" s="38">
        <v>81107</v>
      </c>
      <c r="Y42" s="38">
        <v>93427</v>
      </c>
      <c r="Z42" s="38">
        <v>71847</v>
      </c>
      <c r="AA42" s="63"/>
    </row>
    <row r="43" spans="1:27" x14ac:dyDescent="0.2">
      <c r="A43" s="65">
        <v>84232</v>
      </c>
      <c r="B43" s="65"/>
      <c r="C43" s="19" t="s">
        <v>121</v>
      </c>
      <c r="E43" s="35" t="s">
        <v>110</v>
      </c>
      <c r="F43" s="59" t="s">
        <v>70</v>
      </c>
      <c r="G43" s="59">
        <v>501</v>
      </c>
      <c r="H43" s="59">
        <v>501</v>
      </c>
      <c r="I43" s="59">
        <v>4115</v>
      </c>
      <c r="J43" s="66">
        <v>6041</v>
      </c>
      <c r="K43" s="62">
        <v>731</v>
      </c>
      <c r="L43" s="62" t="s">
        <v>71</v>
      </c>
      <c r="M43" s="38">
        <f t="shared" ref="M43:M55" si="2">SUM(N43:Z43)</f>
        <v>1125</v>
      </c>
      <c r="N43" s="38">
        <v>342</v>
      </c>
      <c r="P43" s="38">
        <v>534</v>
      </c>
      <c r="Q43" s="38">
        <v>249</v>
      </c>
      <c r="X43" s="38"/>
      <c r="Y43" s="38"/>
      <c r="Z43" s="38"/>
      <c r="AA43" s="63"/>
    </row>
    <row r="44" spans="1:27" x14ac:dyDescent="0.2">
      <c r="A44" s="65">
        <v>84259</v>
      </c>
      <c r="B44" s="65"/>
      <c r="C44" s="19" t="s">
        <v>122</v>
      </c>
      <c r="E44" s="68"/>
      <c r="F44" s="59" t="s">
        <v>70</v>
      </c>
      <c r="G44" s="59">
        <v>501</v>
      </c>
      <c r="H44" s="59">
        <v>501</v>
      </c>
      <c r="I44" s="59">
        <v>5129</v>
      </c>
      <c r="J44" s="66">
        <v>6052</v>
      </c>
      <c r="K44" s="62">
        <v>830</v>
      </c>
      <c r="L44" s="62" t="s">
        <v>71</v>
      </c>
      <c r="M44" s="38">
        <f t="shared" si="2"/>
        <v>0</v>
      </c>
      <c r="X44" s="38"/>
      <c r="Y44" s="38"/>
      <c r="Z44" s="38"/>
      <c r="AA44" s="63"/>
    </row>
    <row r="45" spans="1:27" hidden="1" x14ac:dyDescent="0.2">
      <c r="A45" s="65">
        <v>84260</v>
      </c>
      <c r="B45" s="65"/>
      <c r="C45" s="19" t="s">
        <v>123</v>
      </c>
      <c r="E45" s="35" t="s">
        <v>77</v>
      </c>
      <c r="F45" s="59" t="s">
        <v>70</v>
      </c>
      <c r="G45" s="59">
        <v>501</v>
      </c>
      <c r="H45" s="59">
        <v>501</v>
      </c>
      <c r="I45" s="59">
        <v>5129</v>
      </c>
      <c r="J45" s="66">
        <v>6052</v>
      </c>
      <c r="K45" s="62">
        <v>830</v>
      </c>
      <c r="L45" s="62" t="s">
        <v>71</v>
      </c>
      <c r="M45" s="38">
        <f t="shared" si="2"/>
        <v>0</v>
      </c>
      <c r="X45" s="38"/>
      <c r="Y45" s="38"/>
      <c r="Z45" s="38"/>
      <c r="AA45" s="63"/>
    </row>
    <row r="46" spans="1:27" x14ac:dyDescent="0.2">
      <c r="A46" s="65">
        <v>84265</v>
      </c>
      <c r="B46" s="65"/>
      <c r="C46" s="19" t="s">
        <v>124</v>
      </c>
      <c r="E46" s="35" t="s">
        <v>125</v>
      </c>
      <c r="F46" s="59" t="s">
        <v>70</v>
      </c>
      <c r="G46" s="59">
        <v>501</v>
      </c>
      <c r="H46" s="59">
        <v>501</v>
      </c>
      <c r="I46" s="59">
        <v>5129</v>
      </c>
      <c r="J46" s="66">
        <v>6052</v>
      </c>
      <c r="K46" s="62">
        <v>841</v>
      </c>
      <c r="L46" s="62" t="s">
        <v>71</v>
      </c>
      <c r="M46" s="38">
        <f t="shared" si="2"/>
        <v>5750</v>
      </c>
      <c r="N46" s="38">
        <v>35</v>
      </c>
      <c r="P46" s="38">
        <v>17</v>
      </c>
      <c r="Q46" s="38">
        <v>337</v>
      </c>
      <c r="S46" s="38">
        <v>9</v>
      </c>
      <c r="T46" s="38">
        <v>310</v>
      </c>
      <c r="U46" s="38">
        <v>185</v>
      </c>
      <c r="V46" s="38">
        <v>322</v>
      </c>
      <c r="W46" s="38">
        <v>321</v>
      </c>
      <c r="X46" s="38"/>
      <c r="Y46" s="38">
        <v>2395</v>
      </c>
      <c r="Z46" s="38">
        <v>1819</v>
      </c>
      <c r="AA46" s="63"/>
    </row>
    <row r="47" spans="1:27" x14ac:dyDescent="0.2">
      <c r="A47" s="65">
        <v>84266</v>
      </c>
      <c r="B47" s="65"/>
      <c r="C47" s="19" t="s">
        <v>126</v>
      </c>
      <c r="E47" s="35" t="s">
        <v>125</v>
      </c>
      <c r="F47" s="59" t="s">
        <v>70</v>
      </c>
      <c r="G47" s="59">
        <v>501</v>
      </c>
      <c r="H47" s="59">
        <v>501</v>
      </c>
      <c r="I47" s="59">
        <v>5129</v>
      </c>
      <c r="J47" s="66">
        <v>6052</v>
      </c>
      <c r="K47" s="62">
        <v>841</v>
      </c>
      <c r="L47" s="62" t="s">
        <v>71</v>
      </c>
      <c r="M47" s="38">
        <f t="shared" si="2"/>
        <v>71303</v>
      </c>
      <c r="N47" s="38">
        <v>6967</v>
      </c>
      <c r="P47" s="38">
        <v>7716</v>
      </c>
      <c r="Q47" s="38">
        <v>6275</v>
      </c>
      <c r="R47" s="38">
        <v>8264</v>
      </c>
      <c r="S47" s="38">
        <v>7627</v>
      </c>
      <c r="T47" s="38">
        <v>4454</v>
      </c>
      <c r="U47" s="38">
        <v>7507</v>
      </c>
      <c r="V47" s="38">
        <v>7280</v>
      </c>
      <c r="W47" s="38">
        <v>6803</v>
      </c>
      <c r="X47" s="38">
        <v>3999</v>
      </c>
      <c r="Y47" s="38">
        <v>3633</v>
      </c>
      <c r="Z47" s="38">
        <v>778</v>
      </c>
      <c r="AA47" s="63"/>
    </row>
    <row r="48" spans="1:27" x14ac:dyDescent="0.2">
      <c r="A48" s="65">
        <v>84284</v>
      </c>
      <c r="B48" s="65"/>
      <c r="C48" s="19" t="s">
        <v>127</v>
      </c>
      <c r="E48" s="35" t="s">
        <v>103</v>
      </c>
      <c r="F48" s="59" t="s">
        <v>70</v>
      </c>
      <c r="G48" s="59">
        <v>501</v>
      </c>
      <c r="H48" s="59">
        <v>501</v>
      </c>
      <c r="I48" s="59">
        <v>5271</v>
      </c>
      <c r="J48" s="66">
        <v>6052</v>
      </c>
      <c r="K48" s="62">
        <v>902</v>
      </c>
      <c r="L48" s="62" t="s">
        <v>71</v>
      </c>
      <c r="M48" s="38">
        <f t="shared" si="2"/>
        <v>251</v>
      </c>
      <c r="P48" s="38">
        <v>95</v>
      </c>
      <c r="W48" s="38">
        <v>109</v>
      </c>
      <c r="X48" s="38">
        <v>47</v>
      </c>
      <c r="Y48" s="38"/>
      <c r="Z48" s="38"/>
      <c r="AA48" s="63"/>
    </row>
    <row r="49" spans="1:27" x14ac:dyDescent="0.2">
      <c r="A49" s="65">
        <v>84287</v>
      </c>
      <c r="B49" s="65"/>
      <c r="C49" s="19" t="s">
        <v>128</v>
      </c>
      <c r="E49" s="35" t="s">
        <v>84</v>
      </c>
      <c r="F49" s="59" t="s">
        <v>70</v>
      </c>
      <c r="G49" s="59">
        <v>501</v>
      </c>
      <c r="H49" s="59">
        <v>501</v>
      </c>
      <c r="I49" s="59">
        <v>2002</v>
      </c>
      <c r="J49" s="66">
        <v>6041</v>
      </c>
      <c r="K49" s="62">
        <v>131</v>
      </c>
      <c r="L49" s="62" t="s">
        <v>71</v>
      </c>
      <c r="M49" s="38">
        <f t="shared" si="2"/>
        <v>0</v>
      </c>
      <c r="X49" s="38"/>
      <c r="Y49" s="38"/>
      <c r="Z49" s="38"/>
      <c r="AA49" s="63"/>
    </row>
    <row r="50" spans="1:27" x14ac:dyDescent="0.2">
      <c r="A50" s="65">
        <v>84290</v>
      </c>
      <c r="B50" s="65"/>
      <c r="C50" s="19" t="s">
        <v>129</v>
      </c>
      <c r="E50" s="35" t="s">
        <v>120</v>
      </c>
      <c r="F50" s="59" t="s">
        <v>70</v>
      </c>
      <c r="G50" s="59">
        <v>501</v>
      </c>
      <c r="H50" s="59">
        <v>501</v>
      </c>
      <c r="I50" s="59">
        <v>5091</v>
      </c>
      <c r="J50" s="62">
        <v>6041</v>
      </c>
      <c r="K50" s="62">
        <v>231</v>
      </c>
      <c r="L50" s="62" t="s">
        <v>71</v>
      </c>
      <c r="M50" s="38">
        <f t="shared" si="2"/>
        <v>691883</v>
      </c>
      <c r="N50" s="38">
        <v>60652</v>
      </c>
      <c r="P50" s="38">
        <v>65070</v>
      </c>
      <c r="Q50" s="38">
        <v>56733</v>
      </c>
      <c r="R50" s="38">
        <v>58518</v>
      </c>
      <c r="S50" s="38">
        <v>44931</v>
      </c>
      <c r="T50" s="38">
        <v>57264</v>
      </c>
      <c r="U50" s="38">
        <v>56258</v>
      </c>
      <c r="V50" s="38">
        <v>56782</v>
      </c>
      <c r="W50" s="38">
        <v>57296</v>
      </c>
      <c r="X50" s="38">
        <v>56400</v>
      </c>
      <c r="Y50" s="38">
        <v>62332</v>
      </c>
      <c r="Z50" s="38">
        <v>59647</v>
      </c>
      <c r="AA50" s="63"/>
    </row>
    <row r="51" spans="1:27" x14ac:dyDescent="0.2">
      <c r="A51" s="65">
        <v>84291</v>
      </c>
      <c r="B51" s="65"/>
      <c r="C51" s="19" t="s">
        <v>130</v>
      </c>
      <c r="E51" s="35" t="s">
        <v>120</v>
      </c>
      <c r="F51" s="59" t="s">
        <v>70</v>
      </c>
      <c r="G51" s="59">
        <v>501</v>
      </c>
      <c r="H51" s="59">
        <v>501</v>
      </c>
      <c r="I51" s="59">
        <v>5091</v>
      </c>
      <c r="J51" s="62">
        <v>6030</v>
      </c>
      <c r="K51" s="62">
        <v>231</v>
      </c>
      <c r="L51" s="62" t="s">
        <v>71</v>
      </c>
      <c r="M51" s="38">
        <f t="shared" si="2"/>
        <v>679</v>
      </c>
      <c r="N51" s="38">
        <v>134</v>
      </c>
      <c r="P51" s="38">
        <v>97</v>
      </c>
      <c r="Q51" s="38">
        <v>94</v>
      </c>
      <c r="R51" s="38">
        <v>102</v>
      </c>
      <c r="S51" s="38">
        <v>17</v>
      </c>
      <c r="X51" s="38"/>
      <c r="Y51" s="38"/>
      <c r="Z51" s="38">
        <v>235</v>
      </c>
      <c r="AA51" s="63"/>
    </row>
    <row r="52" spans="1:27" x14ac:dyDescent="0.2">
      <c r="A52" s="65"/>
      <c r="B52" s="65"/>
      <c r="C52" s="19" t="s">
        <v>132</v>
      </c>
      <c r="E52" s="35" t="s">
        <v>120</v>
      </c>
      <c r="F52" s="59" t="s">
        <v>70</v>
      </c>
      <c r="G52" s="59">
        <v>501</v>
      </c>
      <c r="H52" s="59">
        <v>501</v>
      </c>
      <c r="I52" s="59">
        <v>5091</v>
      </c>
      <c r="J52" s="62">
        <v>6030</v>
      </c>
      <c r="K52" s="70" t="s">
        <v>133</v>
      </c>
      <c r="L52" s="62" t="s">
        <v>71</v>
      </c>
      <c r="M52" s="38">
        <f t="shared" si="2"/>
        <v>3654674</v>
      </c>
      <c r="N52" s="38">
        <v>250552</v>
      </c>
      <c r="P52" s="38">
        <v>248923</v>
      </c>
      <c r="Q52" s="38">
        <v>235021</v>
      </c>
      <c r="R52" s="38">
        <v>249463</v>
      </c>
      <c r="S52" s="38">
        <v>242752</v>
      </c>
      <c r="T52" s="38">
        <v>343727</v>
      </c>
      <c r="U52" s="38">
        <v>359852</v>
      </c>
      <c r="V52" s="38">
        <v>346140</v>
      </c>
      <c r="W52" s="38">
        <v>370635</v>
      </c>
      <c r="X52" s="38">
        <v>357243</v>
      </c>
      <c r="Y52" s="38">
        <v>373031</v>
      </c>
      <c r="Z52" s="38">
        <v>277335</v>
      </c>
      <c r="AA52" s="63"/>
    </row>
    <row r="53" spans="1:27" hidden="1" x14ac:dyDescent="0.2">
      <c r="A53" s="65">
        <v>9262</v>
      </c>
      <c r="B53" s="65"/>
      <c r="C53" s="19" t="s">
        <v>134</v>
      </c>
      <c r="F53" s="59" t="s">
        <v>135</v>
      </c>
      <c r="G53" s="71">
        <v>547</v>
      </c>
      <c r="H53" s="71"/>
      <c r="I53" s="71">
        <v>2002</v>
      </c>
      <c r="J53" s="72"/>
      <c r="K53" s="73"/>
      <c r="L53" s="62" t="s">
        <v>136</v>
      </c>
      <c r="M53" s="38">
        <f t="shared" si="2"/>
        <v>0</v>
      </c>
      <c r="N53" s="74"/>
      <c r="O53" s="74"/>
      <c r="P53" s="74"/>
      <c r="Q53" s="74"/>
      <c r="R53" s="74"/>
      <c r="V53" s="40"/>
      <c r="X53" s="40"/>
      <c r="Y53" s="38">
        <v>0</v>
      </c>
      <c r="Z53" s="38">
        <v>0</v>
      </c>
    </row>
    <row r="54" spans="1:27" hidden="1" x14ac:dyDescent="0.2">
      <c r="A54" s="65">
        <v>19059</v>
      </c>
      <c r="B54" s="65"/>
      <c r="C54" s="19" t="s">
        <v>137</v>
      </c>
      <c r="F54" s="59" t="s">
        <v>135</v>
      </c>
      <c r="G54" s="71">
        <v>504</v>
      </c>
      <c r="H54" s="71"/>
      <c r="I54" s="71">
        <v>5095</v>
      </c>
      <c r="J54" s="72"/>
      <c r="K54" s="73"/>
      <c r="L54" s="62" t="s">
        <v>136</v>
      </c>
      <c r="M54" s="38">
        <f t="shared" si="2"/>
        <v>0</v>
      </c>
      <c r="N54" s="74"/>
      <c r="O54" s="74"/>
      <c r="P54" s="74"/>
      <c r="Q54" s="74"/>
      <c r="R54" s="74"/>
      <c r="V54" s="40"/>
      <c r="X54" s="40"/>
      <c r="Y54" s="38">
        <v>0</v>
      </c>
      <c r="Z54" s="38">
        <v>0</v>
      </c>
    </row>
    <row r="55" spans="1:27" hidden="1" x14ac:dyDescent="0.2">
      <c r="A55" s="65">
        <v>39509</v>
      </c>
      <c r="B55" s="65"/>
      <c r="C55" s="75" t="s">
        <v>138</v>
      </c>
      <c r="F55" s="59" t="s">
        <v>135</v>
      </c>
      <c r="G55" s="71">
        <v>547</v>
      </c>
      <c r="H55" s="71"/>
      <c r="I55" s="71">
        <v>2002</v>
      </c>
      <c r="J55" s="72"/>
      <c r="K55" s="73"/>
      <c r="L55" s="62" t="s">
        <v>136</v>
      </c>
      <c r="M55" s="38">
        <f t="shared" si="2"/>
        <v>0</v>
      </c>
      <c r="N55" s="74"/>
      <c r="O55" s="74"/>
      <c r="P55" s="74"/>
      <c r="Q55" s="74"/>
      <c r="R55" s="74"/>
      <c r="V55" s="40"/>
      <c r="X55" s="40"/>
      <c r="Y55" s="38">
        <v>0</v>
      </c>
      <c r="Z55" s="38">
        <v>0</v>
      </c>
    </row>
    <row r="56" spans="1:27" x14ac:dyDescent="0.2">
      <c r="A56" s="65"/>
      <c r="B56" s="65"/>
      <c r="C56" s="76" t="s">
        <v>139</v>
      </c>
      <c r="F56" s="59"/>
      <c r="G56" s="71"/>
      <c r="H56" s="71"/>
      <c r="I56" s="71"/>
      <c r="J56" s="72"/>
      <c r="K56" s="73"/>
      <c r="L56" s="62"/>
      <c r="M56" s="77">
        <f>SUM(M11:M52)</f>
        <v>9501659</v>
      </c>
      <c r="N56" s="77">
        <f>SUM(N11:N52)</f>
        <v>749293</v>
      </c>
      <c r="O56" s="77"/>
      <c r="P56" s="77">
        <f t="shared" ref="P56:Z56" si="3">SUM(P11:P52)</f>
        <v>692304</v>
      </c>
      <c r="Q56" s="77">
        <f t="shared" si="3"/>
        <v>683134</v>
      </c>
      <c r="R56" s="77">
        <f t="shared" si="3"/>
        <v>752103</v>
      </c>
      <c r="S56" s="77">
        <f t="shared" si="3"/>
        <v>610490</v>
      </c>
      <c r="T56" s="77">
        <f t="shared" si="3"/>
        <v>831839</v>
      </c>
      <c r="U56" s="77">
        <f>SUM(U11:U52)</f>
        <v>870808</v>
      </c>
      <c r="V56" s="77">
        <f t="shared" si="3"/>
        <v>891955</v>
      </c>
      <c r="W56" s="77">
        <f t="shared" si="3"/>
        <v>914067</v>
      </c>
      <c r="X56" s="77">
        <f t="shared" si="3"/>
        <v>870243</v>
      </c>
      <c r="Y56" s="77">
        <f t="shared" si="3"/>
        <v>920155</v>
      </c>
      <c r="Z56" s="77">
        <f t="shared" si="3"/>
        <v>715268</v>
      </c>
    </row>
    <row r="57" spans="1:27" x14ac:dyDescent="0.2">
      <c r="A57" s="65"/>
      <c r="B57" s="65"/>
      <c r="C57" s="76"/>
      <c r="F57" s="59"/>
      <c r="G57" s="71"/>
      <c r="H57" s="71"/>
      <c r="I57" s="71"/>
      <c r="J57" s="72"/>
      <c r="K57" s="73"/>
      <c r="L57" s="62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9"/>
      <c r="Z57" s="40"/>
    </row>
    <row r="58" spans="1:27" x14ac:dyDescent="0.2">
      <c r="A58" s="65"/>
      <c r="B58" s="65"/>
      <c r="C58" s="76" t="s">
        <v>140</v>
      </c>
      <c r="F58" s="59" t="s">
        <v>141</v>
      </c>
      <c r="G58" s="71"/>
      <c r="H58" s="71"/>
      <c r="I58" s="71"/>
      <c r="J58" s="72"/>
      <c r="K58" s="73"/>
      <c r="L58" s="62"/>
      <c r="M58" s="78">
        <f t="shared" ref="M58:Z58" si="4">-M56</f>
        <v>-9501659</v>
      </c>
      <c r="N58" s="78">
        <f t="shared" si="4"/>
        <v>-749293</v>
      </c>
      <c r="O58" s="78"/>
      <c r="P58" s="78">
        <f t="shared" si="4"/>
        <v>-692304</v>
      </c>
      <c r="Q58" s="78">
        <f t="shared" si="4"/>
        <v>-683134</v>
      </c>
      <c r="R58" s="78">
        <f t="shared" si="4"/>
        <v>-752103</v>
      </c>
      <c r="S58" s="78">
        <f t="shared" si="4"/>
        <v>-610490</v>
      </c>
      <c r="T58" s="78">
        <f t="shared" si="4"/>
        <v>-831839</v>
      </c>
      <c r="U58" s="78">
        <f>-U56</f>
        <v>-870808</v>
      </c>
      <c r="V58" s="78">
        <f t="shared" si="4"/>
        <v>-891955</v>
      </c>
      <c r="W58" s="78">
        <f t="shared" si="4"/>
        <v>-914067</v>
      </c>
      <c r="X58" s="78">
        <f t="shared" si="4"/>
        <v>-870243</v>
      </c>
      <c r="Y58" s="79">
        <f t="shared" si="4"/>
        <v>-920155</v>
      </c>
      <c r="Z58" s="79">
        <f t="shared" si="4"/>
        <v>-715268</v>
      </c>
    </row>
    <row r="59" spans="1:27" x14ac:dyDescent="0.2">
      <c r="A59" s="65"/>
      <c r="B59" s="65"/>
      <c r="C59" s="75"/>
      <c r="F59" s="59"/>
      <c r="G59" s="71"/>
      <c r="H59" s="71"/>
      <c r="I59" s="71"/>
      <c r="J59" s="72"/>
      <c r="K59" s="73"/>
      <c r="L59" s="62"/>
      <c r="N59" s="74"/>
      <c r="O59" s="74"/>
      <c r="P59" s="74"/>
      <c r="Q59" s="74"/>
      <c r="R59" s="74"/>
      <c r="V59" s="40"/>
      <c r="X59" s="40"/>
      <c r="Z59" s="40"/>
    </row>
    <row r="60" spans="1:27" x14ac:dyDescent="0.2">
      <c r="A60" s="65"/>
      <c r="B60" s="65"/>
      <c r="C60" s="75"/>
      <c r="F60" s="59"/>
      <c r="G60" s="71"/>
      <c r="H60" s="71"/>
      <c r="I60" s="71"/>
      <c r="J60" s="72"/>
      <c r="K60" s="73"/>
      <c r="L60" s="62"/>
      <c r="N60" s="74"/>
      <c r="O60" s="74"/>
      <c r="P60" s="74"/>
      <c r="Q60" s="74"/>
      <c r="R60" s="74"/>
      <c r="V60" s="40"/>
      <c r="X60" s="40"/>
      <c r="Z60" s="40"/>
    </row>
    <row r="61" spans="1:27" hidden="1" x14ac:dyDescent="0.2">
      <c r="A61" s="65">
        <v>50100</v>
      </c>
      <c r="B61" s="65"/>
      <c r="C61" s="19" t="s">
        <v>142</v>
      </c>
      <c r="E61" s="35" t="s">
        <v>143</v>
      </c>
      <c r="F61" s="59" t="s">
        <v>135</v>
      </c>
      <c r="G61" s="59">
        <v>501</v>
      </c>
      <c r="H61" s="59">
        <v>504</v>
      </c>
      <c r="I61" s="59">
        <v>4130</v>
      </c>
      <c r="J61" s="66">
        <v>6036</v>
      </c>
      <c r="K61" s="62">
        <v>720</v>
      </c>
      <c r="L61" s="62" t="s">
        <v>136</v>
      </c>
      <c r="M61" s="38">
        <f t="shared" ref="M61:M76" si="5">SUM(N61:Z61)</f>
        <v>0</v>
      </c>
      <c r="N61" s="38">
        <v>0</v>
      </c>
      <c r="P61" s="38">
        <v>0</v>
      </c>
      <c r="Q61" s="74"/>
      <c r="R61" s="74"/>
      <c r="X61" s="38"/>
      <c r="Y61" s="38"/>
      <c r="Z61" s="38"/>
    </row>
    <row r="62" spans="1:27" hidden="1" x14ac:dyDescent="0.2">
      <c r="A62" s="65">
        <v>50103</v>
      </c>
      <c r="B62" s="65"/>
      <c r="C62" s="19" t="s">
        <v>144</v>
      </c>
      <c r="E62" s="35" t="s">
        <v>145</v>
      </c>
      <c r="F62" s="59" t="s">
        <v>135</v>
      </c>
      <c r="G62" s="59">
        <v>501</v>
      </c>
      <c r="H62" s="59"/>
      <c r="I62" s="71">
        <v>4072</v>
      </c>
      <c r="J62" s="66"/>
      <c r="K62" s="62"/>
      <c r="L62" s="62" t="s">
        <v>136</v>
      </c>
      <c r="M62" s="38">
        <f t="shared" si="5"/>
        <v>0</v>
      </c>
      <c r="N62" s="38">
        <v>0</v>
      </c>
      <c r="P62" s="74"/>
      <c r="Q62" s="74"/>
      <c r="R62" s="74"/>
      <c r="V62" s="40"/>
      <c r="X62" s="40"/>
      <c r="Y62" s="38"/>
      <c r="Z62" s="38"/>
    </row>
    <row r="63" spans="1:27" hidden="1" x14ac:dyDescent="0.2">
      <c r="A63" s="65">
        <v>50104</v>
      </c>
      <c r="B63" s="65"/>
      <c r="C63" s="19" t="s">
        <v>146</v>
      </c>
      <c r="E63" s="35" t="s">
        <v>147</v>
      </c>
      <c r="F63" s="59" t="s">
        <v>135</v>
      </c>
      <c r="G63" s="59">
        <v>501</v>
      </c>
      <c r="H63" s="59"/>
      <c r="I63" s="71">
        <v>4102</v>
      </c>
      <c r="J63" s="66"/>
      <c r="K63" s="62"/>
      <c r="L63" s="62" t="s">
        <v>136</v>
      </c>
      <c r="M63" s="38">
        <f t="shared" si="5"/>
        <v>0</v>
      </c>
      <c r="N63" s="38">
        <v>0</v>
      </c>
      <c r="P63" s="74"/>
      <c r="Q63" s="74"/>
      <c r="R63" s="74"/>
      <c r="V63" s="40"/>
      <c r="X63" s="40"/>
      <c r="Y63" s="38"/>
      <c r="Z63" s="38"/>
    </row>
    <row r="64" spans="1:27" x14ac:dyDescent="0.2">
      <c r="A64" s="65">
        <v>50105</v>
      </c>
      <c r="B64" s="65"/>
      <c r="C64" s="19" t="s">
        <v>148</v>
      </c>
      <c r="E64" s="35" t="s">
        <v>101</v>
      </c>
      <c r="F64" s="59" t="s">
        <v>135</v>
      </c>
      <c r="G64" s="59">
        <v>501</v>
      </c>
      <c r="H64" s="59">
        <v>504</v>
      </c>
      <c r="I64" s="59" t="s">
        <v>149</v>
      </c>
      <c r="J64" s="66">
        <v>6036</v>
      </c>
      <c r="K64" s="70" t="s">
        <v>150</v>
      </c>
      <c r="L64" s="62" t="s">
        <v>136</v>
      </c>
      <c r="M64" s="38">
        <f t="shared" si="5"/>
        <v>70834</v>
      </c>
      <c r="N64" s="38">
        <v>95</v>
      </c>
      <c r="P64" s="38">
        <v>70619</v>
      </c>
      <c r="Q64" s="38">
        <v>11</v>
      </c>
      <c r="R64" s="38">
        <v>11</v>
      </c>
      <c r="S64" s="38">
        <v>11</v>
      </c>
      <c r="T64" s="38">
        <v>10</v>
      </c>
      <c r="U64" s="38">
        <v>11</v>
      </c>
      <c r="V64" s="38">
        <v>11</v>
      </c>
      <c r="W64" s="38">
        <v>11</v>
      </c>
      <c r="X64" s="38">
        <v>17</v>
      </c>
      <c r="Y64" s="38">
        <v>17</v>
      </c>
      <c r="Z64" s="38">
        <v>10</v>
      </c>
    </row>
    <row r="65" spans="1:26" x14ac:dyDescent="0.2">
      <c r="A65" s="65">
        <v>50106</v>
      </c>
      <c r="B65" s="65"/>
      <c r="C65" s="19" t="s">
        <v>151</v>
      </c>
      <c r="E65" s="35" t="s">
        <v>118</v>
      </c>
      <c r="F65" s="59" t="s">
        <v>135</v>
      </c>
      <c r="G65" s="59">
        <v>501</v>
      </c>
      <c r="H65" s="59">
        <v>504</v>
      </c>
      <c r="I65" s="59">
        <v>5095</v>
      </c>
      <c r="J65" s="66">
        <v>6036</v>
      </c>
      <c r="K65" s="62">
        <v>300</v>
      </c>
      <c r="L65" s="62" t="s">
        <v>136</v>
      </c>
      <c r="M65" s="38">
        <f t="shared" si="5"/>
        <v>234</v>
      </c>
      <c r="S65" s="38">
        <v>117</v>
      </c>
      <c r="X65" s="38"/>
      <c r="Y65" s="38">
        <v>117</v>
      </c>
      <c r="Z65" s="38"/>
    </row>
    <row r="66" spans="1:26" x14ac:dyDescent="0.2">
      <c r="A66" s="65">
        <v>50107</v>
      </c>
      <c r="B66" s="65"/>
      <c r="C66" s="19" t="s">
        <v>152</v>
      </c>
      <c r="E66" s="35" t="s">
        <v>116</v>
      </c>
      <c r="F66" s="59" t="s">
        <v>135</v>
      </c>
      <c r="G66" s="59">
        <v>501</v>
      </c>
      <c r="H66" s="59"/>
      <c r="I66" s="59">
        <v>5095</v>
      </c>
      <c r="J66" s="66"/>
      <c r="K66" s="62"/>
      <c r="L66" s="62" t="s">
        <v>136</v>
      </c>
      <c r="M66" s="38">
        <f t="shared" si="5"/>
        <v>0</v>
      </c>
      <c r="X66" s="38"/>
      <c r="Y66" s="38"/>
      <c r="Z66" s="38"/>
    </row>
    <row r="67" spans="1:26" hidden="1" x14ac:dyDescent="0.2">
      <c r="A67" s="65">
        <v>50108</v>
      </c>
      <c r="B67" s="65"/>
      <c r="C67" s="19" t="s">
        <v>153</v>
      </c>
      <c r="E67" s="35" t="s">
        <v>154</v>
      </c>
      <c r="F67" s="59" t="s">
        <v>135</v>
      </c>
      <c r="G67" s="59">
        <v>501</v>
      </c>
      <c r="H67" s="59"/>
      <c r="I67" s="59">
        <v>5271</v>
      </c>
      <c r="J67" s="66"/>
      <c r="K67" s="62"/>
      <c r="L67" s="62" t="s">
        <v>136</v>
      </c>
      <c r="M67" s="38">
        <f t="shared" si="5"/>
        <v>0</v>
      </c>
      <c r="X67" s="38"/>
      <c r="Y67" s="38"/>
      <c r="Z67" s="38"/>
    </row>
    <row r="68" spans="1:26" hidden="1" x14ac:dyDescent="0.2">
      <c r="A68" s="65">
        <v>50109</v>
      </c>
      <c r="B68" s="65"/>
      <c r="C68" s="19" t="s">
        <v>155</v>
      </c>
      <c r="E68" s="35" t="s">
        <v>103</v>
      </c>
      <c r="F68" s="59" t="s">
        <v>135</v>
      </c>
      <c r="G68" s="59">
        <v>501</v>
      </c>
      <c r="H68" s="59">
        <v>504</v>
      </c>
      <c r="I68" s="59">
        <v>5280</v>
      </c>
      <c r="J68" s="66">
        <v>6036</v>
      </c>
      <c r="K68" s="62">
        <v>900</v>
      </c>
      <c r="L68" s="62" t="s">
        <v>136</v>
      </c>
      <c r="M68" s="38">
        <f t="shared" si="5"/>
        <v>0</v>
      </c>
      <c r="X68" s="38"/>
      <c r="Y68" s="38"/>
      <c r="Z68" s="38"/>
    </row>
    <row r="69" spans="1:26" hidden="1" x14ac:dyDescent="0.2">
      <c r="A69" s="65">
        <v>50111</v>
      </c>
      <c r="B69" s="65"/>
      <c r="C69" s="19" t="s">
        <v>156</v>
      </c>
      <c r="E69" s="35" t="s">
        <v>92</v>
      </c>
      <c r="F69" s="59" t="s">
        <v>135</v>
      </c>
      <c r="G69" s="59">
        <v>501</v>
      </c>
      <c r="H69" s="59"/>
      <c r="I69" s="59">
        <v>5280</v>
      </c>
      <c r="J69" s="66"/>
      <c r="K69" s="62"/>
      <c r="L69" s="62" t="s">
        <v>136</v>
      </c>
      <c r="M69" s="38">
        <f t="shared" si="5"/>
        <v>0</v>
      </c>
      <c r="X69" s="38"/>
      <c r="Y69" s="38"/>
      <c r="Z69" s="38"/>
    </row>
    <row r="70" spans="1:26" hidden="1" x14ac:dyDescent="0.2">
      <c r="A70" s="65">
        <v>50112</v>
      </c>
      <c r="B70" s="65"/>
      <c r="C70" s="19" t="s">
        <v>157</v>
      </c>
      <c r="E70" s="35" t="s">
        <v>158</v>
      </c>
      <c r="F70" s="59" t="s">
        <v>135</v>
      </c>
      <c r="G70" s="59">
        <v>501</v>
      </c>
      <c r="H70" s="59"/>
      <c r="I70" s="59">
        <v>2002</v>
      </c>
      <c r="J70" s="66"/>
      <c r="K70" s="62"/>
      <c r="L70" s="62" t="s">
        <v>136</v>
      </c>
      <c r="M70" s="38">
        <f t="shared" si="5"/>
        <v>0</v>
      </c>
      <c r="X70" s="38"/>
      <c r="Y70" s="38"/>
      <c r="Z70" s="38"/>
    </row>
    <row r="71" spans="1:26" hidden="1" x14ac:dyDescent="0.2">
      <c r="A71" s="65">
        <v>50113</v>
      </c>
      <c r="B71" s="65"/>
      <c r="C71" s="19" t="s">
        <v>159</v>
      </c>
      <c r="E71" s="35" t="s">
        <v>125</v>
      </c>
      <c r="F71" s="59" t="s">
        <v>135</v>
      </c>
      <c r="G71" s="59">
        <v>501</v>
      </c>
      <c r="H71" s="59"/>
      <c r="I71" s="59">
        <v>5129</v>
      </c>
      <c r="J71" s="66"/>
      <c r="K71" s="62"/>
      <c r="L71" s="62" t="s">
        <v>136</v>
      </c>
      <c r="M71" s="38">
        <f t="shared" si="5"/>
        <v>0</v>
      </c>
      <c r="X71" s="38"/>
      <c r="Y71" s="38"/>
      <c r="Z71" s="38"/>
    </row>
    <row r="72" spans="1:26" hidden="1" x14ac:dyDescent="0.2">
      <c r="A72" s="65">
        <v>50114</v>
      </c>
      <c r="B72" s="65"/>
      <c r="C72" s="19" t="s">
        <v>160</v>
      </c>
      <c r="E72" s="35" t="s">
        <v>105</v>
      </c>
      <c r="F72" s="59" t="s">
        <v>135</v>
      </c>
      <c r="G72" s="59">
        <v>501</v>
      </c>
      <c r="H72" s="59"/>
      <c r="I72" s="59">
        <v>5129</v>
      </c>
      <c r="J72" s="66"/>
      <c r="K72" s="62"/>
      <c r="L72" s="62" t="s">
        <v>136</v>
      </c>
      <c r="M72" s="38">
        <f t="shared" si="5"/>
        <v>0</v>
      </c>
      <c r="X72" s="38"/>
      <c r="Y72" s="38"/>
      <c r="Z72" s="38"/>
    </row>
    <row r="73" spans="1:26" hidden="1" x14ac:dyDescent="0.2">
      <c r="A73" s="65">
        <v>50115</v>
      </c>
      <c r="B73" s="65"/>
      <c r="C73" s="19" t="s">
        <v>161</v>
      </c>
      <c r="E73" s="35" t="s">
        <v>114</v>
      </c>
      <c r="F73" s="59" t="s">
        <v>135</v>
      </c>
      <c r="G73" s="59">
        <v>501</v>
      </c>
      <c r="H73" s="59"/>
      <c r="I73" s="59">
        <v>5128</v>
      </c>
      <c r="J73" s="66"/>
      <c r="K73" s="62"/>
      <c r="L73" s="62" t="s">
        <v>136</v>
      </c>
      <c r="M73" s="38">
        <f t="shared" si="5"/>
        <v>0</v>
      </c>
      <c r="X73" s="38"/>
      <c r="Y73" s="38"/>
      <c r="Z73" s="38"/>
    </row>
    <row r="74" spans="1:26" x14ac:dyDescent="0.2">
      <c r="A74" s="65">
        <v>50116</v>
      </c>
      <c r="B74" s="65"/>
      <c r="C74" s="19" t="s">
        <v>162</v>
      </c>
      <c r="E74" s="35" t="s">
        <v>107</v>
      </c>
      <c r="F74" s="59" t="s">
        <v>135</v>
      </c>
      <c r="G74" s="59">
        <v>501</v>
      </c>
      <c r="H74" s="59">
        <v>504</v>
      </c>
      <c r="I74" s="59">
        <v>5128</v>
      </c>
      <c r="J74" s="66">
        <v>6036</v>
      </c>
      <c r="K74" s="62">
        <v>810</v>
      </c>
      <c r="L74" s="62" t="s">
        <v>136</v>
      </c>
      <c r="M74" s="38">
        <f t="shared" si="5"/>
        <v>178166</v>
      </c>
      <c r="N74" s="38">
        <v>12848</v>
      </c>
      <c r="P74" s="38">
        <v>13051</v>
      </c>
      <c r="Q74" s="38">
        <v>11997</v>
      </c>
      <c r="R74" s="38">
        <v>13578</v>
      </c>
      <c r="S74" s="38">
        <v>12431</v>
      </c>
      <c r="T74" s="38">
        <v>12819</v>
      </c>
      <c r="U74" s="38">
        <v>1248</v>
      </c>
      <c r="V74" s="38">
        <v>15173</v>
      </c>
      <c r="W74" s="38">
        <v>22049</v>
      </c>
      <c r="X74" s="38">
        <v>21326</v>
      </c>
      <c r="Y74" s="38">
        <v>21716</v>
      </c>
      <c r="Z74" s="38">
        <v>19930</v>
      </c>
    </row>
    <row r="75" spans="1:26" hidden="1" x14ac:dyDescent="0.2">
      <c r="A75" s="65">
        <v>50117</v>
      </c>
      <c r="B75" s="65"/>
      <c r="C75" s="69" t="s">
        <v>163</v>
      </c>
      <c r="E75" s="35" t="s">
        <v>158</v>
      </c>
      <c r="F75" s="59" t="s">
        <v>135</v>
      </c>
      <c r="G75" s="59">
        <v>501</v>
      </c>
      <c r="H75" s="59"/>
      <c r="I75" s="59" t="s">
        <v>164</v>
      </c>
      <c r="J75" s="66"/>
      <c r="K75" s="62"/>
      <c r="L75" s="62" t="s">
        <v>136</v>
      </c>
      <c r="M75" s="38">
        <f t="shared" si="5"/>
        <v>0</v>
      </c>
      <c r="X75" s="38"/>
      <c r="Y75" s="38"/>
      <c r="Z75" s="38"/>
    </row>
    <row r="76" spans="1:26" x14ac:dyDescent="0.2">
      <c r="A76" s="65">
        <v>50118</v>
      </c>
      <c r="B76" s="65"/>
      <c r="C76" s="19" t="s">
        <v>165</v>
      </c>
      <c r="E76" s="35" t="s">
        <v>166</v>
      </c>
      <c r="F76" s="59" t="s">
        <v>135</v>
      </c>
      <c r="G76" s="59">
        <v>501</v>
      </c>
      <c r="H76" s="59">
        <v>504</v>
      </c>
      <c r="I76" s="59">
        <v>5095</v>
      </c>
      <c r="J76" s="66">
        <v>6036</v>
      </c>
      <c r="K76" s="62">
        <v>300</v>
      </c>
      <c r="L76" s="62" t="s">
        <v>136</v>
      </c>
      <c r="M76" s="38">
        <f t="shared" si="5"/>
        <v>7</v>
      </c>
      <c r="W76" s="38">
        <v>7</v>
      </c>
      <c r="X76" s="38"/>
      <c r="Y76" s="38"/>
      <c r="Z76" s="38"/>
    </row>
    <row r="77" spans="1:26" x14ac:dyDescent="0.2">
      <c r="A77" s="65">
        <v>50119</v>
      </c>
      <c r="B77" s="65"/>
      <c r="C77" s="69" t="s">
        <v>167</v>
      </c>
      <c r="E77" s="35" t="s">
        <v>80</v>
      </c>
      <c r="F77" s="59" t="s">
        <v>135</v>
      </c>
      <c r="G77" s="59">
        <v>501</v>
      </c>
      <c r="H77" s="59"/>
      <c r="I77" s="59">
        <v>2002</v>
      </c>
      <c r="J77" s="66"/>
      <c r="K77" s="62"/>
      <c r="L77" s="62" t="s">
        <v>136</v>
      </c>
      <c r="M77" s="38">
        <f t="shared" ref="M77:M92" si="6">SUM(N77:Z77)</f>
        <v>0</v>
      </c>
      <c r="X77" s="38"/>
      <c r="Y77" s="38"/>
      <c r="Z77" s="38"/>
    </row>
    <row r="78" spans="1:26" x14ac:dyDescent="0.2">
      <c r="A78" s="65">
        <v>50121</v>
      </c>
      <c r="B78" s="65"/>
      <c r="C78" s="19" t="s">
        <v>168</v>
      </c>
      <c r="E78" s="35" t="s">
        <v>77</v>
      </c>
      <c r="F78" s="59" t="s">
        <v>135</v>
      </c>
      <c r="G78" s="59">
        <v>501</v>
      </c>
      <c r="H78" s="59"/>
      <c r="I78" s="59">
        <v>5093</v>
      </c>
      <c r="J78" s="66"/>
      <c r="K78" s="62"/>
      <c r="L78" s="62" t="s">
        <v>136</v>
      </c>
      <c r="M78" s="38">
        <f t="shared" si="6"/>
        <v>0</v>
      </c>
      <c r="X78" s="38"/>
      <c r="Y78" s="38"/>
      <c r="Z78" s="38"/>
    </row>
    <row r="79" spans="1:26" hidden="1" x14ac:dyDescent="0.2">
      <c r="A79" s="65">
        <v>50122</v>
      </c>
      <c r="B79" s="65"/>
      <c r="C79" s="69" t="s">
        <v>169</v>
      </c>
      <c r="E79" s="35" t="s">
        <v>75</v>
      </c>
      <c r="F79" s="59" t="s">
        <v>135</v>
      </c>
      <c r="G79" s="59">
        <v>501</v>
      </c>
      <c r="H79" s="59"/>
      <c r="I79" s="59">
        <v>2002</v>
      </c>
      <c r="J79" s="66"/>
      <c r="K79" s="62"/>
      <c r="L79" s="62" t="s">
        <v>136</v>
      </c>
      <c r="M79" s="38">
        <f t="shared" si="6"/>
        <v>0</v>
      </c>
      <c r="X79" s="38"/>
      <c r="Y79" s="38"/>
      <c r="Z79" s="38"/>
    </row>
    <row r="80" spans="1:26" hidden="1" x14ac:dyDescent="0.2">
      <c r="A80" s="65">
        <v>50123</v>
      </c>
      <c r="B80" s="65" t="s">
        <v>330</v>
      </c>
      <c r="C80" s="19" t="s">
        <v>137</v>
      </c>
      <c r="E80" s="35" t="s">
        <v>120</v>
      </c>
      <c r="F80" s="59" t="s">
        <v>135</v>
      </c>
      <c r="G80" s="59">
        <v>501</v>
      </c>
      <c r="H80" s="59"/>
      <c r="I80" s="59">
        <v>5085</v>
      </c>
      <c r="J80" s="66"/>
      <c r="K80" s="62"/>
      <c r="L80" s="62" t="s">
        <v>136</v>
      </c>
      <c r="M80" s="38">
        <f t="shared" si="6"/>
        <v>0</v>
      </c>
      <c r="X80" s="38"/>
      <c r="Y80" s="38"/>
      <c r="Z80" s="38"/>
    </row>
    <row r="81" spans="1:26" hidden="1" x14ac:dyDescent="0.2">
      <c r="A81" s="65">
        <v>50124</v>
      </c>
      <c r="B81" s="65"/>
      <c r="C81" s="19" t="s">
        <v>170</v>
      </c>
      <c r="E81" s="35" t="s">
        <v>73</v>
      </c>
      <c r="F81" s="59" t="s">
        <v>135</v>
      </c>
      <c r="G81" s="59">
        <v>501</v>
      </c>
      <c r="H81" s="59"/>
      <c r="I81" s="59">
        <v>5085</v>
      </c>
      <c r="J81" s="66"/>
      <c r="K81" s="62"/>
      <c r="L81" s="62" t="s">
        <v>136</v>
      </c>
      <c r="M81" s="38">
        <f t="shared" si="6"/>
        <v>0</v>
      </c>
      <c r="X81" s="38"/>
      <c r="Y81" s="38"/>
      <c r="Z81" s="38"/>
    </row>
    <row r="82" spans="1:26" x14ac:dyDescent="0.2">
      <c r="A82" s="65">
        <v>50125</v>
      </c>
      <c r="B82" s="65"/>
      <c r="C82" s="19" t="s">
        <v>171</v>
      </c>
      <c r="E82" s="35" t="s">
        <v>90</v>
      </c>
      <c r="F82" s="59" t="s">
        <v>135</v>
      </c>
      <c r="G82" s="59">
        <v>501</v>
      </c>
      <c r="H82" s="59"/>
      <c r="I82" s="59">
        <v>2002</v>
      </c>
      <c r="J82" s="66"/>
      <c r="K82" s="62"/>
      <c r="L82" s="62" t="s">
        <v>136</v>
      </c>
      <c r="M82" s="38">
        <f t="shared" si="6"/>
        <v>110</v>
      </c>
      <c r="X82" s="38"/>
      <c r="Y82" s="38"/>
      <c r="Z82" s="38">
        <v>110</v>
      </c>
    </row>
    <row r="83" spans="1:26" x14ac:dyDescent="0.2">
      <c r="A83" s="65">
        <v>50126</v>
      </c>
      <c r="B83" s="65"/>
      <c r="C83" s="19" t="s">
        <v>172</v>
      </c>
      <c r="E83" s="35" t="s">
        <v>86</v>
      </c>
      <c r="F83" s="59" t="s">
        <v>135</v>
      </c>
      <c r="G83" s="59">
        <v>501</v>
      </c>
      <c r="H83" s="59"/>
      <c r="I83" s="59">
        <v>5083</v>
      </c>
      <c r="J83" s="66"/>
      <c r="K83" s="62"/>
      <c r="L83" s="62" t="s">
        <v>136</v>
      </c>
      <c r="M83" s="38">
        <f t="shared" si="6"/>
        <v>4866</v>
      </c>
      <c r="X83" s="38"/>
      <c r="Y83" s="38"/>
      <c r="Z83" s="38">
        <v>4866</v>
      </c>
    </row>
    <row r="84" spans="1:26" hidden="1" x14ac:dyDescent="0.2">
      <c r="A84" s="65">
        <v>50127</v>
      </c>
      <c r="B84" s="65"/>
      <c r="C84" s="69" t="s">
        <v>173</v>
      </c>
      <c r="E84" s="35" t="s">
        <v>84</v>
      </c>
      <c r="F84" s="59" t="s">
        <v>135</v>
      </c>
      <c r="G84" s="59">
        <v>501</v>
      </c>
      <c r="H84" s="59"/>
      <c r="I84" s="59" t="s">
        <v>174</v>
      </c>
      <c r="J84" s="66"/>
      <c r="K84" s="62"/>
      <c r="L84" s="62" t="s">
        <v>136</v>
      </c>
      <c r="M84" s="38">
        <f t="shared" si="6"/>
        <v>0</v>
      </c>
      <c r="X84" s="38"/>
      <c r="Y84" s="38"/>
      <c r="Z84" s="38"/>
    </row>
    <row r="85" spans="1:26" hidden="1" x14ac:dyDescent="0.2">
      <c r="A85" s="65">
        <v>50128</v>
      </c>
      <c r="B85" s="65"/>
      <c r="C85" s="19" t="s">
        <v>175</v>
      </c>
      <c r="E85" s="35" t="s">
        <v>88</v>
      </c>
      <c r="F85" s="59" t="s">
        <v>135</v>
      </c>
      <c r="G85" s="59">
        <v>501</v>
      </c>
      <c r="H85" s="59"/>
      <c r="I85" s="59">
        <v>5081</v>
      </c>
      <c r="J85" s="66"/>
      <c r="K85" s="62"/>
      <c r="L85" s="62" t="s">
        <v>136</v>
      </c>
      <c r="M85" s="38">
        <f t="shared" si="6"/>
        <v>0</v>
      </c>
      <c r="X85" s="38"/>
      <c r="Y85" s="38"/>
      <c r="Z85" s="38"/>
    </row>
    <row r="86" spans="1:26" x14ac:dyDescent="0.2">
      <c r="A86" s="65">
        <v>50129</v>
      </c>
      <c r="B86" s="65"/>
      <c r="C86" s="19" t="s">
        <v>176</v>
      </c>
      <c r="E86" s="35" t="s">
        <v>177</v>
      </c>
      <c r="F86" s="59" t="s">
        <v>135</v>
      </c>
      <c r="G86" s="59">
        <v>501</v>
      </c>
      <c r="H86" s="59">
        <v>504</v>
      </c>
      <c r="I86" s="59">
        <v>4115</v>
      </c>
      <c r="J86" s="66">
        <v>6036</v>
      </c>
      <c r="K86" s="62">
        <v>740</v>
      </c>
      <c r="L86" s="62" t="s">
        <v>136</v>
      </c>
      <c r="M86" s="38">
        <f t="shared" si="6"/>
        <v>1209</v>
      </c>
      <c r="N86" s="38">
        <v>297</v>
      </c>
      <c r="P86" s="38">
        <v>467</v>
      </c>
      <c r="Q86" s="38">
        <v>282</v>
      </c>
      <c r="R86" s="38">
        <v>5</v>
      </c>
      <c r="S86" s="38">
        <v>5</v>
      </c>
      <c r="T86" s="38">
        <v>26</v>
      </c>
      <c r="U86" s="38">
        <v>27</v>
      </c>
      <c r="X86" s="38">
        <v>17</v>
      </c>
      <c r="Y86" s="38">
        <v>29</v>
      </c>
      <c r="Z86" s="38">
        <v>54</v>
      </c>
    </row>
    <row r="87" spans="1:26" x14ac:dyDescent="0.2">
      <c r="A87" s="65">
        <v>50131</v>
      </c>
      <c r="B87" s="65"/>
      <c r="C87" s="19" t="s">
        <v>178</v>
      </c>
      <c r="E87" s="35" t="s">
        <v>179</v>
      </c>
      <c r="F87" s="59" t="s">
        <v>135</v>
      </c>
      <c r="G87" s="59">
        <v>501</v>
      </c>
      <c r="H87" s="59">
        <v>504</v>
      </c>
      <c r="I87" s="59">
        <v>4115</v>
      </c>
      <c r="J87" s="66">
        <v>6036</v>
      </c>
      <c r="K87" s="62">
        <v>780</v>
      </c>
      <c r="L87" s="62" t="s">
        <v>136</v>
      </c>
      <c r="M87" s="38">
        <f t="shared" si="6"/>
        <v>0</v>
      </c>
      <c r="X87" s="38"/>
      <c r="Y87" s="38"/>
      <c r="Z87" s="38"/>
    </row>
    <row r="88" spans="1:26" x14ac:dyDescent="0.2">
      <c r="A88" s="65">
        <v>50200</v>
      </c>
      <c r="B88" s="65" t="s">
        <v>331</v>
      </c>
      <c r="C88" s="19" t="s">
        <v>180</v>
      </c>
      <c r="E88" s="35" t="s">
        <v>143</v>
      </c>
      <c r="F88" s="59" t="s">
        <v>135</v>
      </c>
      <c r="G88" s="59">
        <v>501</v>
      </c>
      <c r="H88" s="59">
        <v>504</v>
      </c>
      <c r="I88" s="59">
        <v>4537</v>
      </c>
      <c r="J88" s="66">
        <v>6036</v>
      </c>
      <c r="K88" s="62">
        <v>750</v>
      </c>
      <c r="L88" s="62" t="s">
        <v>136</v>
      </c>
      <c r="M88" s="38">
        <f t="shared" si="6"/>
        <v>3265</v>
      </c>
      <c r="N88" s="38">
        <v>258</v>
      </c>
      <c r="P88" s="38">
        <v>174</v>
      </c>
      <c r="Q88" s="38">
        <v>174</v>
      </c>
      <c r="R88" s="38">
        <v>287</v>
      </c>
      <c r="S88" s="38">
        <v>282</v>
      </c>
      <c r="T88" s="38">
        <v>282</v>
      </c>
      <c r="U88" s="38">
        <v>282</v>
      </c>
      <c r="V88" s="38">
        <v>288</v>
      </c>
      <c r="W88" s="38">
        <v>385</v>
      </c>
      <c r="X88" s="38">
        <v>287</v>
      </c>
      <c r="Y88" s="38">
        <v>284</v>
      </c>
      <c r="Z88" s="38">
        <v>282</v>
      </c>
    </row>
    <row r="89" spans="1:26" hidden="1" x14ac:dyDescent="0.2">
      <c r="A89" s="65">
        <v>50203</v>
      </c>
      <c r="B89" s="65" t="s">
        <v>332</v>
      </c>
      <c r="C89" s="19" t="s">
        <v>181</v>
      </c>
      <c r="E89" s="35" t="s">
        <v>145</v>
      </c>
      <c r="F89" s="59" t="s">
        <v>135</v>
      </c>
      <c r="G89" s="59">
        <v>501</v>
      </c>
      <c r="H89" s="59"/>
      <c r="I89" s="59">
        <v>4072</v>
      </c>
      <c r="J89" s="66">
        <v>6036</v>
      </c>
      <c r="K89" s="62">
        <v>710</v>
      </c>
      <c r="L89" s="62" t="s">
        <v>136</v>
      </c>
      <c r="M89" s="38">
        <f t="shared" si="6"/>
        <v>0</v>
      </c>
      <c r="X89" s="38"/>
      <c r="Y89" s="38"/>
      <c r="Z89" s="38"/>
    </row>
    <row r="90" spans="1:26" x14ac:dyDescent="0.2">
      <c r="A90" s="65">
        <v>50204</v>
      </c>
      <c r="B90" s="65" t="s">
        <v>333</v>
      </c>
      <c r="C90" s="19" t="s">
        <v>181</v>
      </c>
      <c r="E90" s="35" t="s">
        <v>147</v>
      </c>
      <c r="F90" s="59" t="s">
        <v>135</v>
      </c>
      <c r="G90" s="59">
        <v>501</v>
      </c>
      <c r="H90" s="59"/>
      <c r="I90" s="59">
        <v>4102</v>
      </c>
      <c r="J90" s="66"/>
      <c r="K90" s="62"/>
      <c r="L90" s="62" t="s">
        <v>136</v>
      </c>
      <c r="M90" s="38">
        <f t="shared" si="6"/>
        <v>51</v>
      </c>
      <c r="P90" s="38">
        <v>17</v>
      </c>
      <c r="S90" s="38">
        <v>17</v>
      </c>
      <c r="V90" s="38">
        <v>17</v>
      </c>
      <c r="X90" s="38"/>
      <c r="Y90" s="38"/>
      <c r="Z90" s="38"/>
    </row>
    <row r="91" spans="1:26" x14ac:dyDescent="0.2">
      <c r="A91" s="65">
        <v>50205</v>
      </c>
      <c r="B91" s="65"/>
      <c r="C91" s="19" t="s">
        <v>182</v>
      </c>
      <c r="E91" s="35" t="s">
        <v>101</v>
      </c>
      <c r="F91" s="59" t="s">
        <v>135</v>
      </c>
      <c r="G91" s="59">
        <v>501</v>
      </c>
      <c r="H91" s="59">
        <v>504</v>
      </c>
      <c r="I91" s="59" t="s">
        <v>149</v>
      </c>
      <c r="J91" s="66">
        <v>6036</v>
      </c>
      <c r="K91" s="70" t="s">
        <v>150</v>
      </c>
      <c r="L91" s="62" t="s">
        <v>136</v>
      </c>
      <c r="M91" s="38">
        <f t="shared" si="6"/>
        <v>0</v>
      </c>
      <c r="X91" s="38"/>
      <c r="Y91" s="38"/>
      <c r="Z91" s="38"/>
    </row>
    <row r="92" spans="1:26" x14ac:dyDescent="0.2">
      <c r="A92" s="65">
        <v>50206</v>
      </c>
      <c r="B92" s="65"/>
      <c r="C92" s="19" t="s">
        <v>183</v>
      </c>
      <c r="E92" s="35" t="s">
        <v>118</v>
      </c>
      <c r="F92" s="59" t="s">
        <v>135</v>
      </c>
      <c r="G92" s="59">
        <v>501</v>
      </c>
      <c r="H92" s="59">
        <v>504</v>
      </c>
      <c r="I92" s="59">
        <v>5095</v>
      </c>
      <c r="J92" s="66">
        <v>6036</v>
      </c>
      <c r="K92" s="70" t="s">
        <v>184</v>
      </c>
      <c r="L92" s="62" t="s">
        <v>136</v>
      </c>
      <c r="M92" s="38">
        <f t="shared" si="6"/>
        <v>1790</v>
      </c>
      <c r="Q92" s="38">
        <v>31</v>
      </c>
      <c r="S92" s="38">
        <v>53</v>
      </c>
      <c r="U92" s="38">
        <v>106</v>
      </c>
      <c r="X92" s="38">
        <v>1600</v>
      </c>
      <c r="Y92" s="38"/>
      <c r="Z92" s="38"/>
    </row>
    <row r="93" spans="1:26" x14ac:dyDescent="0.2">
      <c r="A93" s="65">
        <v>50207</v>
      </c>
      <c r="B93" s="65"/>
      <c r="C93" s="19" t="s">
        <v>185</v>
      </c>
      <c r="E93" s="35" t="s">
        <v>116</v>
      </c>
      <c r="F93" s="59" t="s">
        <v>135</v>
      </c>
      <c r="G93" s="59">
        <v>501</v>
      </c>
      <c r="H93" s="59">
        <v>504</v>
      </c>
      <c r="I93" s="59">
        <v>5095</v>
      </c>
      <c r="J93" s="66">
        <v>6036</v>
      </c>
      <c r="K93" s="62">
        <v>400</v>
      </c>
      <c r="L93" s="62" t="s">
        <v>136</v>
      </c>
      <c r="M93" s="38">
        <f t="shared" ref="M93:M108" si="7">SUM(N93:Z93)</f>
        <v>3631</v>
      </c>
      <c r="R93" s="38">
        <v>346</v>
      </c>
      <c r="S93" s="38">
        <v>240</v>
      </c>
      <c r="T93" s="38">
        <v>187</v>
      </c>
      <c r="U93" s="38">
        <v>353</v>
      </c>
      <c r="V93" s="38">
        <v>840</v>
      </c>
      <c r="W93" s="38">
        <v>354</v>
      </c>
      <c r="X93" s="38">
        <v>430</v>
      </c>
      <c r="Y93" s="38">
        <v>455</v>
      </c>
      <c r="Z93" s="38">
        <v>426</v>
      </c>
    </row>
    <row r="94" spans="1:26" hidden="1" x14ac:dyDescent="0.2">
      <c r="A94" s="65">
        <v>50208</v>
      </c>
      <c r="B94" s="65" t="s">
        <v>334</v>
      </c>
      <c r="C94" s="19" t="s">
        <v>186</v>
      </c>
      <c r="E94" s="35" t="s">
        <v>154</v>
      </c>
      <c r="F94" s="59" t="s">
        <v>135</v>
      </c>
      <c r="G94" s="59">
        <v>501</v>
      </c>
      <c r="H94" s="59"/>
      <c r="I94" s="59">
        <v>5271</v>
      </c>
      <c r="J94" s="66"/>
      <c r="K94" s="62"/>
      <c r="L94" s="62" t="s">
        <v>136</v>
      </c>
      <c r="M94" s="38">
        <f t="shared" si="7"/>
        <v>0</v>
      </c>
      <c r="X94" s="38"/>
      <c r="Y94" s="38"/>
      <c r="Z94" s="38"/>
    </row>
    <row r="95" spans="1:26" x14ac:dyDescent="0.2">
      <c r="A95" s="65">
        <v>50209</v>
      </c>
      <c r="B95" s="65"/>
      <c r="C95" s="19" t="s">
        <v>187</v>
      </c>
      <c r="E95" s="35" t="s">
        <v>103</v>
      </c>
      <c r="F95" s="59" t="s">
        <v>135</v>
      </c>
      <c r="G95" s="59">
        <v>501</v>
      </c>
      <c r="H95" s="59">
        <v>504</v>
      </c>
      <c r="I95" s="59">
        <v>5280</v>
      </c>
      <c r="J95" s="66">
        <v>6036</v>
      </c>
      <c r="K95" s="62">
        <v>900</v>
      </c>
      <c r="L95" s="62" t="s">
        <v>136</v>
      </c>
      <c r="M95" s="38">
        <f t="shared" si="7"/>
        <v>9669</v>
      </c>
      <c r="N95" s="38">
        <v>1377</v>
      </c>
      <c r="P95" s="38">
        <v>1377</v>
      </c>
      <c r="Q95" s="38">
        <v>1474</v>
      </c>
      <c r="R95" s="38">
        <v>1377</v>
      </c>
      <c r="S95" s="38">
        <v>1377</v>
      </c>
      <c r="T95" s="38">
        <v>1419</v>
      </c>
      <c r="U95" s="38">
        <v>197</v>
      </c>
      <c r="V95" s="38">
        <v>197</v>
      </c>
      <c r="W95" s="38">
        <v>261</v>
      </c>
      <c r="X95" s="38">
        <v>219</v>
      </c>
      <c r="Y95" s="38">
        <v>197</v>
      </c>
      <c r="Z95" s="38">
        <v>197</v>
      </c>
    </row>
    <row r="96" spans="1:26" x14ac:dyDescent="0.2">
      <c r="A96" s="65">
        <v>50211</v>
      </c>
      <c r="B96" s="65"/>
      <c r="C96" s="19" t="s">
        <v>188</v>
      </c>
      <c r="E96" s="35" t="s">
        <v>92</v>
      </c>
      <c r="F96" s="59" t="s">
        <v>135</v>
      </c>
      <c r="G96" s="59">
        <v>501</v>
      </c>
      <c r="H96" s="59">
        <v>504</v>
      </c>
      <c r="I96" s="59">
        <v>5280</v>
      </c>
      <c r="J96" s="67">
        <v>6036</v>
      </c>
      <c r="K96" s="62">
        <v>910</v>
      </c>
      <c r="L96" s="62" t="s">
        <v>136</v>
      </c>
      <c r="M96" s="38">
        <f t="shared" si="7"/>
        <v>5789</v>
      </c>
      <c r="N96" s="38">
        <v>51</v>
      </c>
      <c r="P96" s="38">
        <v>64</v>
      </c>
      <c r="Q96" s="38">
        <v>52</v>
      </c>
      <c r="R96" s="38">
        <v>50</v>
      </c>
      <c r="S96" s="38">
        <v>87</v>
      </c>
      <c r="T96" s="38">
        <v>744</v>
      </c>
      <c r="U96" s="38">
        <v>874</v>
      </c>
      <c r="V96" s="38">
        <v>745</v>
      </c>
      <c r="W96" s="38">
        <v>813</v>
      </c>
      <c r="X96" s="38">
        <v>794</v>
      </c>
      <c r="Y96" s="38">
        <v>775</v>
      </c>
      <c r="Z96" s="38">
        <v>740</v>
      </c>
    </row>
    <row r="97" spans="1:26" x14ac:dyDescent="0.2">
      <c r="A97" s="65">
        <v>50212</v>
      </c>
      <c r="B97" s="65"/>
      <c r="C97" s="19" t="s">
        <v>189</v>
      </c>
      <c r="E97" s="35" t="s">
        <v>158</v>
      </c>
      <c r="F97" s="59" t="s">
        <v>135</v>
      </c>
      <c r="G97" s="59">
        <v>501</v>
      </c>
      <c r="H97" s="59">
        <v>504</v>
      </c>
      <c r="I97" s="59" t="s">
        <v>190</v>
      </c>
      <c r="J97" s="66">
        <v>6036</v>
      </c>
      <c r="K97" s="70" t="s">
        <v>191</v>
      </c>
      <c r="L97" s="62" t="s">
        <v>136</v>
      </c>
      <c r="M97" s="38">
        <f t="shared" si="7"/>
        <v>9881</v>
      </c>
      <c r="N97" s="38">
        <v>820</v>
      </c>
      <c r="P97" s="38">
        <v>1294</v>
      </c>
      <c r="Q97" s="38">
        <v>2789</v>
      </c>
      <c r="R97" s="38">
        <v>1020</v>
      </c>
      <c r="S97" s="38">
        <v>865</v>
      </c>
      <c r="T97" s="38">
        <v>576</v>
      </c>
      <c r="U97" s="38">
        <v>555</v>
      </c>
      <c r="V97" s="38">
        <v>361</v>
      </c>
      <c r="W97" s="38">
        <v>308</v>
      </c>
      <c r="X97" s="38">
        <v>293</v>
      </c>
      <c r="Y97" s="38">
        <v>604</v>
      </c>
      <c r="Z97" s="38">
        <v>396</v>
      </c>
    </row>
    <row r="98" spans="1:26" x14ac:dyDescent="0.2">
      <c r="A98" s="65">
        <v>50213</v>
      </c>
      <c r="B98" s="65"/>
      <c r="C98" s="19" t="s">
        <v>192</v>
      </c>
      <c r="E98" s="35" t="s">
        <v>125</v>
      </c>
      <c r="F98" s="59" t="s">
        <v>135</v>
      </c>
      <c r="G98" s="59">
        <v>501</v>
      </c>
      <c r="H98" s="59">
        <v>504</v>
      </c>
      <c r="I98" s="59">
        <v>5129</v>
      </c>
      <c r="J98" s="66">
        <v>6036</v>
      </c>
      <c r="K98" s="62">
        <v>840</v>
      </c>
      <c r="L98" s="62" t="s">
        <v>136</v>
      </c>
      <c r="M98" s="38">
        <f t="shared" si="7"/>
        <v>2188</v>
      </c>
      <c r="N98" s="38">
        <v>339</v>
      </c>
      <c r="P98" s="38">
        <v>318</v>
      </c>
      <c r="Q98" s="38">
        <v>367</v>
      </c>
      <c r="R98" s="38">
        <v>316</v>
      </c>
      <c r="S98" s="38">
        <v>34</v>
      </c>
      <c r="T98" s="38">
        <v>113</v>
      </c>
      <c r="U98" s="38">
        <v>123</v>
      </c>
      <c r="V98" s="38">
        <v>219</v>
      </c>
      <c r="W98" s="38">
        <v>84</v>
      </c>
      <c r="X98" s="38">
        <v>104</v>
      </c>
      <c r="Y98" s="38">
        <v>77</v>
      </c>
      <c r="Z98" s="38">
        <v>94</v>
      </c>
    </row>
    <row r="99" spans="1:26" x14ac:dyDescent="0.2">
      <c r="A99" s="65">
        <v>50214</v>
      </c>
      <c r="B99" s="65"/>
      <c r="C99" s="19" t="s">
        <v>193</v>
      </c>
      <c r="E99" s="35" t="s">
        <v>105</v>
      </c>
      <c r="F99" s="59" t="s">
        <v>135</v>
      </c>
      <c r="G99" s="59">
        <v>501</v>
      </c>
      <c r="H99" s="59">
        <v>504</v>
      </c>
      <c r="I99" s="59">
        <v>5129</v>
      </c>
      <c r="J99" s="66">
        <v>6036</v>
      </c>
      <c r="K99" s="62">
        <v>830</v>
      </c>
      <c r="L99" s="62" t="s">
        <v>136</v>
      </c>
      <c r="M99" s="38">
        <f t="shared" si="7"/>
        <v>15764</v>
      </c>
      <c r="N99" s="38">
        <v>94</v>
      </c>
      <c r="P99" s="38">
        <v>32</v>
      </c>
      <c r="Q99" s="38">
        <v>468</v>
      </c>
      <c r="R99" s="38">
        <v>408</v>
      </c>
      <c r="S99" s="38">
        <v>717</v>
      </c>
      <c r="T99" s="38">
        <v>8424</v>
      </c>
      <c r="U99" s="38">
        <v>2129</v>
      </c>
      <c r="V99" s="38">
        <v>890</v>
      </c>
      <c r="W99" s="38">
        <v>558</v>
      </c>
      <c r="X99" s="38">
        <v>465</v>
      </c>
      <c r="Y99" s="38">
        <v>1130</v>
      </c>
      <c r="Z99" s="38">
        <v>449</v>
      </c>
    </row>
    <row r="100" spans="1:26" x14ac:dyDescent="0.2">
      <c r="A100" s="65">
        <v>50215</v>
      </c>
      <c r="B100" s="65"/>
      <c r="C100" s="19" t="s">
        <v>194</v>
      </c>
      <c r="E100" s="35" t="s">
        <v>114</v>
      </c>
      <c r="F100" s="59" t="s">
        <v>135</v>
      </c>
      <c r="G100" s="59">
        <v>501</v>
      </c>
      <c r="H100" s="59">
        <v>504</v>
      </c>
      <c r="I100" s="59">
        <v>5128</v>
      </c>
      <c r="J100" s="66">
        <v>6036</v>
      </c>
      <c r="K100" s="62">
        <v>820</v>
      </c>
      <c r="L100" s="62" t="s">
        <v>136</v>
      </c>
      <c r="M100" s="38">
        <f t="shared" si="7"/>
        <v>8743</v>
      </c>
      <c r="N100" s="38">
        <v>423</v>
      </c>
      <c r="P100" s="38">
        <v>428</v>
      </c>
      <c r="Q100" s="38">
        <v>420</v>
      </c>
      <c r="R100" s="38">
        <v>554</v>
      </c>
      <c r="S100" s="38">
        <v>312</v>
      </c>
      <c r="T100" s="38">
        <v>313</v>
      </c>
      <c r="U100" s="38">
        <v>326</v>
      </c>
      <c r="V100" s="38">
        <v>315</v>
      </c>
      <c r="W100" s="38">
        <v>4655</v>
      </c>
      <c r="X100" s="38">
        <v>304</v>
      </c>
      <c r="Y100" s="38">
        <v>302</v>
      </c>
      <c r="Z100" s="38">
        <v>391</v>
      </c>
    </row>
    <row r="101" spans="1:26" x14ac:dyDescent="0.2">
      <c r="A101" s="65">
        <v>50216</v>
      </c>
      <c r="B101" s="65"/>
      <c r="C101" s="19" t="s">
        <v>195</v>
      </c>
      <c r="E101" s="35" t="s">
        <v>107</v>
      </c>
      <c r="F101" s="59" t="s">
        <v>135</v>
      </c>
      <c r="G101" s="59">
        <v>501</v>
      </c>
      <c r="H101" s="59">
        <v>504</v>
      </c>
      <c r="I101" s="59">
        <v>5128</v>
      </c>
      <c r="J101" s="66">
        <v>6036</v>
      </c>
      <c r="K101" s="62">
        <v>810</v>
      </c>
      <c r="L101" s="62" t="s">
        <v>136</v>
      </c>
      <c r="M101" s="38">
        <f t="shared" si="7"/>
        <v>40413</v>
      </c>
      <c r="N101" s="38">
        <v>950</v>
      </c>
      <c r="P101" s="38">
        <v>583</v>
      </c>
      <c r="Q101" s="38">
        <v>741</v>
      </c>
      <c r="S101" s="38">
        <v>689</v>
      </c>
      <c r="T101" s="38">
        <v>463</v>
      </c>
      <c r="U101" s="38">
        <v>12350</v>
      </c>
      <c r="V101" s="38">
        <v>16227</v>
      </c>
      <c r="W101" s="38">
        <v>2778</v>
      </c>
      <c r="X101" s="38">
        <v>2362</v>
      </c>
      <c r="Y101" s="38">
        <v>2180</v>
      </c>
      <c r="Z101" s="38">
        <v>1090</v>
      </c>
    </row>
    <row r="102" spans="1:26" x14ac:dyDescent="0.2">
      <c r="A102" s="65">
        <v>50217</v>
      </c>
      <c r="B102" s="65"/>
      <c r="C102" s="19" t="s">
        <v>196</v>
      </c>
      <c r="E102" s="35" t="s">
        <v>158</v>
      </c>
      <c r="F102" s="59" t="s">
        <v>135</v>
      </c>
      <c r="G102" s="59">
        <v>501</v>
      </c>
      <c r="H102" s="59">
        <v>504</v>
      </c>
      <c r="I102" s="59" t="s">
        <v>164</v>
      </c>
      <c r="J102" s="66">
        <v>6036</v>
      </c>
      <c r="K102" s="62">
        <v>800</v>
      </c>
      <c r="L102" s="62" t="s">
        <v>136</v>
      </c>
      <c r="M102" s="38">
        <f t="shared" si="7"/>
        <v>3761</v>
      </c>
      <c r="Q102" s="38">
        <v>144</v>
      </c>
      <c r="R102" s="38">
        <v>345</v>
      </c>
      <c r="S102" s="38">
        <v>229</v>
      </c>
      <c r="T102" s="38">
        <v>190</v>
      </c>
      <c r="U102" s="38">
        <v>352</v>
      </c>
      <c r="V102" s="38">
        <v>841</v>
      </c>
      <c r="W102" s="38">
        <v>355</v>
      </c>
      <c r="X102" s="38">
        <v>426</v>
      </c>
      <c r="Y102" s="38">
        <v>454</v>
      </c>
      <c r="Z102" s="38">
        <v>425</v>
      </c>
    </row>
    <row r="103" spans="1:26" x14ac:dyDescent="0.2">
      <c r="A103" s="65">
        <v>50218</v>
      </c>
      <c r="B103" s="65"/>
      <c r="C103" s="19" t="s">
        <v>197</v>
      </c>
      <c r="E103" s="35" t="s">
        <v>166</v>
      </c>
      <c r="F103" s="59" t="s">
        <v>135</v>
      </c>
      <c r="G103" s="59">
        <v>501</v>
      </c>
      <c r="H103" s="59">
        <v>504</v>
      </c>
      <c r="I103" s="59">
        <v>5095</v>
      </c>
      <c r="J103" s="66">
        <v>6036</v>
      </c>
      <c r="K103" s="62">
        <v>300</v>
      </c>
      <c r="L103" s="62" t="s">
        <v>136</v>
      </c>
      <c r="M103" s="38">
        <f t="shared" si="7"/>
        <v>9687</v>
      </c>
      <c r="N103" s="38">
        <v>84</v>
      </c>
      <c r="P103" s="38">
        <v>909</v>
      </c>
      <c r="Q103" s="38">
        <v>1910</v>
      </c>
      <c r="R103" s="38">
        <v>924</v>
      </c>
      <c r="T103" s="38">
        <v>488</v>
      </c>
      <c r="U103" s="38">
        <v>673</v>
      </c>
      <c r="V103" s="38">
        <v>1164</v>
      </c>
      <c r="W103" s="38">
        <v>679</v>
      </c>
      <c r="X103" s="38">
        <v>973</v>
      </c>
      <c r="Y103" s="38">
        <v>997</v>
      </c>
      <c r="Z103" s="38">
        <v>886</v>
      </c>
    </row>
    <row r="104" spans="1:26" x14ac:dyDescent="0.2">
      <c r="A104" s="65">
        <v>50219</v>
      </c>
      <c r="B104" s="65"/>
      <c r="C104" s="19" t="s">
        <v>198</v>
      </c>
      <c r="E104" s="35" t="s">
        <v>80</v>
      </c>
      <c r="F104" s="59" t="s">
        <v>135</v>
      </c>
      <c r="G104" s="59">
        <v>501</v>
      </c>
      <c r="H104" s="59">
        <v>504</v>
      </c>
      <c r="I104" s="59" t="s">
        <v>199</v>
      </c>
      <c r="J104" s="66">
        <v>6036</v>
      </c>
      <c r="K104" s="62">
        <v>300</v>
      </c>
      <c r="L104" s="62" t="s">
        <v>136</v>
      </c>
      <c r="M104" s="38">
        <f t="shared" si="7"/>
        <v>2793</v>
      </c>
      <c r="T104" s="38">
        <v>301</v>
      </c>
      <c r="U104" s="38">
        <v>320</v>
      </c>
      <c r="V104" s="38">
        <v>323</v>
      </c>
      <c r="W104" s="38">
        <v>323</v>
      </c>
      <c r="X104" s="38">
        <v>537</v>
      </c>
      <c r="Y104" s="38">
        <v>535</v>
      </c>
      <c r="Z104" s="38">
        <v>454</v>
      </c>
    </row>
    <row r="105" spans="1:26" x14ac:dyDescent="0.2">
      <c r="A105" s="65">
        <v>50221</v>
      </c>
      <c r="B105" s="65"/>
      <c r="C105" s="19" t="s">
        <v>200</v>
      </c>
      <c r="E105" s="35" t="s">
        <v>77</v>
      </c>
      <c r="F105" s="59" t="s">
        <v>135</v>
      </c>
      <c r="G105" s="59">
        <v>501</v>
      </c>
      <c r="H105" s="59">
        <v>504</v>
      </c>
      <c r="I105" s="59">
        <v>5093</v>
      </c>
      <c r="J105" s="66">
        <v>6036</v>
      </c>
      <c r="K105" s="62">
        <v>300</v>
      </c>
      <c r="L105" s="62" t="s">
        <v>136</v>
      </c>
      <c r="M105" s="38">
        <f t="shared" si="7"/>
        <v>5421</v>
      </c>
      <c r="N105" s="38">
        <v>683</v>
      </c>
      <c r="P105" s="38">
        <v>420</v>
      </c>
      <c r="Q105" s="38">
        <v>468</v>
      </c>
      <c r="R105" s="38">
        <v>476</v>
      </c>
      <c r="S105" s="38">
        <v>468</v>
      </c>
      <c r="T105" s="38">
        <v>355</v>
      </c>
      <c r="U105" s="38">
        <v>479</v>
      </c>
      <c r="V105" s="38">
        <v>480</v>
      </c>
      <c r="W105" s="38">
        <v>425</v>
      </c>
      <c r="X105" s="38">
        <v>426</v>
      </c>
      <c r="Y105" s="38">
        <v>371</v>
      </c>
      <c r="Z105" s="38">
        <v>370</v>
      </c>
    </row>
    <row r="106" spans="1:26" x14ac:dyDescent="0.2">
      <c r="A106" s="65">
        <v>50222</v>
      </c>
      <c r="B106" s="65"/>
      <c r="C106" s="19" t="s">
        <v>201</v>
      </c>
      <c r="E106" s="35" t="s">
        <v>75</v>
      </c>
      <c r="F106" s="59" t="s">
        <v>135</v>
      </c>
      <c r="G106" s="59">
        <v>501</v>
      </c>
      <c r="H106" s="59"/>
      <c r="I106" s="59" t="s">
        <v>202</v>
      </c>
      <c r="J106" s="66">
        <v>6036</v>
      </c>
      <c r="K106" s="62">
        <v>300</v>
      </c>
      <c r="L106" s="62" t="s">
        <v>136</v>
      </c>
      <c r="M106" s="38">
        <f t="shared" si="7"/>
        <v>49715</v>
      </c>
      <c r="P106" s="38">
        <v>76</v>
      </c>
      <c r="Q106" s="38">
        <v>76</v>
      </c>
      <c r="R106" s="38">
        <v>38</v>
      </c>
      <c r="S106" s="38">
        <v>39</v>
      </c>
      <c r="T106" s="38">
        <v>38</v>
      </c>
      <c r="U106" s="38">
        <v>898</v>
      </c>
      <c r="V106" s="38">
        <v>531</v>
      </c>
      <c r="W106" s="38">
        <v>1996</v>
      </c>
      <c r="X106" s="38">
        <v>458</v>
      </c>
      <c r="Y106" s="38">
        <v>44325</v>
      </c>
      <c r="Z106" s="38">
        <v>1240</v>
      </c>
    </row>
    <row r="107" spans="1:26" x14ac:dyDescent="0.2">
      <c r="A107" s="65">
        <v>50223</v>
      </c>
      <c r="B107" s="65"/>
      <c r="C107" s="19" t="s">
        <v>203</v>
      </c>
      <c r="E107" s="35" t="s">
        <v>120</v>
      </c>
      <c r="F107" s="59" t="s">
        <v>135</v>
      </c>
      <c r="G107" s="59">
        <v>501</v>
      </c>
      <c r="H107" s="59">
        <v>504</v>
      </c>
      <c r="I107" s="59">
        <v>5085</v>
      </c>
      <c r="J107" s="66">
        <v>6036</v>
      </c>
      <c r="K107" s="62">
        <v>200</v>
      </c>
      <c r="L107" s="62" t="s">
        <v>136</v>
      </c>
      <c r="M107" s="38">
        <f t="shared" si="7"/>
        <v>7277</v>
      </c>
      <c r="N107" s="38">
        <v>90</v>
      </c>
      <c r="P107" s="38">
        <v>181</v>
      </c>
      <c r="Q107" s="38">
        <v>80</v>
      </c>
      <c r="R107" s="38">
        <v>211</v>
      </c>
      <c r="S107" s="38">
        <v>4216</v>
      </c>
      <c r="T107" s="38">
        <v>160</v>
      </c>
      <c r="U107" s="38">
        <v>539</v>
      </c>
      <c r="X107" s="38">
        <v>416</v>
      </c>
      <c r="Y107" s="38">
        <v>347</v>
      </c>
      <c r="Z107" s="38">
        <v>1037</v>
      </c>
    </row>
    <row r="108" spans="1:26" x14ac:dyDescent="0.2">
      <c r="A108" s="65">
        <v>50224</v>
      </c>
      <c r="B108" s="65"/>
      <c r="C108" s="19" t="s">
        <v>204</v>
      </c>
      <c r="E108" s="35" t="s">
        <v>73</v>
      </c>
      <c r="F108" s="59" t="s">
        <v>135</v>
      </c>
      <c r="G108" s="59">
        <v>501</v>
      </c>
      <c r="H108" s="59">
        <v>504</v>
      </c>
      <c r="I108" s="59">
        <v>5085</v>
      </c>
      <c r="J108" s="66">
        <v>6036</v>
      </c>
      <c r="K108" s="62">
        <v>300</v>
      </c>
      <c r="L108" s="62" t="s">
        <v>136</v>
      </c>
      <c r="M108" s="38">
        <f t="shared" si="7"/>
        <v>38390</v>
      </c>
      <c r="P108" s="38">
        <v>2177</v>
      </c>
      <c r="Q108" s="38">
        <v>2830</v>
      </c>
      <c r="R108" s="38">
        <v>2339</v>
      </c>
      <c r="S108" s="38">
        <v>3592</v>
      </c>
      <c r="T108" s="38">
        <v>1845</v>
      </c>
      <c r="U108" s="38">
        <v>3480</v>
      </c>
      <c r="V108" s="38">
        <v>3545</v>
      </c>
      <c r="W108" s="38">
        <v>3888</v>
      </c>
      <c r="X108" s="38">
        <v>4500</v>
      </c>
      <c r="Y108" s="38">
        <v>6791</v>
      </c>
      <c r="Z108" s="38">
        <v>3403</v>
      </c>
    </row>
    <row r="109" spans="1:26" x14ac:dyDescent="0.2">
      <c r="A109" s="65">
        <v>50225</v>
      </c>
      <c r="B109" s="65"/>
      <c r="C109" s="19" t="s">
        <v>205</v>
      </c>
      <c r="E109" s="35" t="s">
        <v>90</v>
      </c>
      <c r="F109" s="59" t="s">
        <v>135</v>
      </c>
      <c r="G109" s="59">
        <v>501</v>
      </c>
      <c r="H109" s="59">
        <v>504</v>
      </c>
      <c r="I109" s="59" t="s">
        <v>206</v>
      </c>
      <c r="J109" s="66">
        <v>6036</v>
      </c>
      <c r="K109" s="62">
        <v>100</v>
      </c>
      <c r="L109" s="62" t="s">
        <v>136</v>
      </c>
      <c r="M109" s="38">
        <f t="shared" ref="M109:M128" si="8">SUM(N109:Z109)</f>
        <v>3556</v>
      </c>
      <c r="N109" s="38">
        <v>115</v>
      </c>
      <c r="Q109" s="38">
        <v>336</v>
      </c>
      <c r="R109" s="38">
        <v>188</v>
      </c>
      <c r="S109" s="38">
        <v>359</v>
      </c>
      <c r="T109" s="38">
        <v>1000</v>
      </c>
      <c r="U109" s="38">
        <v>349</v>
      </c>
      <c r="V109" s="38">
        <v>512</v>
      </c>
      <c r="W109" s="38">
        <v>189</v>
      </c>
      <c r="X109" s="38">
        <v>322</v>
      </c>
      <c r="Y109" s="38">
        <v>186</v>
      </c>
      <c r="Z109" s="38"/>
    </row>
    <row r="110" spans="1:26" x14ac:dyDescent="0.2">
      <c r="A110" s="65">
        <v>50226</v>
      </c>
      <c r="B110" s="65"/>
      <c r="C110" s="19" t="s">
        <v>207</v>
      </c>
      <c r="E110" s="35" t="s">
        <v>86</v>
      </c>
      <c r="F110" s="59" t="s">
        <v>135</v>
      </c>
      <c r="G110" s="59">
        <v>501</v>
      </c>
      <c r="H110" s="59">
        <v>504</v>
      </c>
      <c r="I110" s="59">
        <v>5083</v>
      </c>
      <c r="J110" s="66">
        <v>6036</v>
      </c>
      <c r="K110" s="62">
        <v>100</v>
      </c>
      <c r="L110" s="62" t="s">
        <v>136</v>
      </c>
      <c r="M110" s="38">
        <f t="shared" si="8"/>
        <v>54116</v>
      </c>
      <c r="N110" s="38">
        <v>4870</v>
      </c>
      <c r="Q110" s="38">
        <v>5072</v>
      </c>
      <c r="R110" s="38">
        <v>4487</v>
      </c>
      <c r="S110" s="38">
        <v>8581</v>
      </c>
      <c r="T110" s="38">
        <v>5018</v>
      </c>
      <c r="U110" s="38">
        <v>5663</v>
      </c>
      <c r="V110" s="38">
        <v>5434</v>
      </c>
      <c r="W110" s="38">
        <v>4699</v>
      </c>
      <c r="X110" s="38">
        <v>5700</v>
      </c>
      <c r="Y110" s="38">
        <v>4592</v>
      </c>
      <c r="Z110" s="38"/>
    </row>
    <row r="111" spans="1:26" x14ac:dyDescent="0.2">
      <c r="A111" s="65">
        <v>50227</v>
      </c>
      <c r="B111" s="65"/>
      <c r="C111" s="19" t="s">
        <v>208</v>
      </c>
      <c r="E111" s="35" t="s">
        <v>84</v>
      </c>
      <c r="F111" s="59" t="s">
        <v>135</v>
      </c>
      <c r="G111" s="59">
        <v>501</v>
      </c>
      <c r="H111" s="59">
        <v>504</v>
      </c>
      <c r="I111" s="59" t="s">
        <v>174</v>
      </c>
      <c r="J111" s="66">
        <v>6036</v>
      </c>
      <c r="K111" s="62">
        <v>100</v>
      </c>
      <c r="L111" s="62" t="s">
        <v>136</v>
      </c>
      <c r="M111" s="38">
        <f t="shared" si="8"/>
        <v>16709</v>
      </c>
      <c r="N111" s="38">
        <v>2367</v>
      </c>
      <c r="P111" s="38">
        <v>1263</v>
      </c>
      <c r="Q111" s="38">
        <v>1423</v>
      </c>
      <c r="R111" s="38">
        <v>927</v>
      </c>
      <c r="S111" s="38">
        <v>1732</v>
      </c>
      <c r="T111" s="38">
        <v>1302</v>
      </c>
      <c r="U111" s="38">
        <v>645</v>
      </c>
      <c r="V111" s="38">
        <v>1542</v>
      </c>
      <c r="W111" s="38">
        <v>1702</v>
      </c>
      <c r="X111" s="38">
        <v>2328</v>
      </c>
      <c r="Y111" s="38">
        <v>562</v>
      </c>
      <c r="Z111" s="38">
        <v>916</v>
      </c>
    </row>
    <row r="112" spans="1:26" x14ac:dyDescent="0.2">
      <c r="A112" s="65">
        <v>50228</v>
      </c>
      <c r="B112" s="65"/>
      <c r="C112" s="19" t="s">
        <v>209</v>
      </c>
      <c r="E112" s="35" t="s">
        <v>88</v>
      </c>
      <c r="F112" s="59" t="s">
        <v>135</v>
      </c>
      <c r="G112" s="59">
        <v>501</v>
      </c>
      <c r="H112" s="59">
        <v>504</v>
      </c>
      <c r="I112" s="59">
        <v>5081</v>
      </c>
      <c r="J112" s="66">
        <v>6036</v>
      </c>
      <c r="K112" s="62">
        <v>100</v>
      </c>
      <c r="L112" s="62" t="s">
        <v>136</v>
      </c>
      <c r="M112" s="38">
        <f t="shared" si="8"/>
        <v>9211</v>
      </c>
      <c r="N112" s="38">
        <v>632</v>
      </c>
      <c r="P112" s="38">
        <v>830</v>
      </c>
      <c r="Q112" s="38">
        <v>758</v>
      </c>
      <c r="R112" s="38">
        <v>769</v>
      </c>
      <c r="S112" s="38">
        <v>833</v>
      </c>
      <c r="T112" s="38">
        <v>641</v>
      </c>
      <c r="U112" s="38">
        <v>768</v>
      </c>
      <c r="V112" s="38">
        <v>691</v>
      </c>
      <c r="W112" s="38">
        <v>676</v>
      </c>
      <c r="X112" s="38">
        <v>743</v>
      </c>
      <c r="Y112" s="38">
        <v>939</v>
      </c>
      <c r="Z112" s="38">
        <v>931</v>
      </c>
    </row>
    <row r="113" spans="1:26" x14ac:dyDescent="0.2">
      <c r="A113" s="65">
        <v>50229</v>
      </c>
      <c r="B113" s="65"/>
      <c r="C113" s="19" t="s">
        <v>210</v>
      </c>
      <c r="E113" s="35" t="s">
        <v>177</v>
      </c>
      <c r="F113" s="59" t="s">
        <v>135</v>
      </c>
      <c r="G113" s="59">
        <v>501</v>
      </c>
      <c r="H113" s="59">
        <v>504</v>
      </c>
      <c r="I113" s="59">
        <v>4115</v>
      </c>
      <c r="J113" s="66">
        <v>6036</v>
      </c>
      <c r="K113" s="62">
        <v>740</v>
      </c>
      <c r="L113" s="62" t="s">
        <v>136</v>
      </c>
      <c r="M113" s="38">
        <f t="shared" si="8"/>
        <v>0</v>
      </c>
      <c r="X113" s="38"/>
      <c r="Y113" s="38"/>
      <c r="Z113" s="38"/>
    </row>
    <row r="114" spans="1:26" x14ac:dyDescent="0.2">
      <c r="A114" s="65">
        <v>50231</v>
      </c>
      <c r="B114" s="65"/>
      <c r="C114" s="19" t="s">
        <v>211</v>
      </c>
      <c r="F114" s="59" t="s">
        <v>135</v>
      </c>
      <c r="G114" s="59">
        <v>501</v>
      </c>
      <c r="H114" s="59">
        <v>504</v>
      </c>
      <c r="I114" s="59">
        <v>2002</v>
      </c>
      <c r="J114" s="66"/>
      <c r="K114" s="62"/>
      <c r="L114" s="62" t="s">
        <v>136</v>
      </c>
      <c r="M114" s="38">
        <f t="shared" si="8"/>
        <v>2502</v>
      </c>
      <c r="P114" s="38">
        <v>23</v>
      </c>
      <c r="Q114" s="38">
        <v>23</v>
      </c>
      <c r="R114" s="38">
        <v>32</v>
      </c>
      <c r="X114" s="38"/>
      <c r="Y114" s="38"/>
      <c r="Z114" s="38">
        <v>2424</v>
      </c>
    </row>
    <row r="115" spans="1:26" x14ac:dyDescent="0.2">
      <c r="A115" s="65">
        <v>50232</v>
      </c>
      <c r="B115" s="65"/>
      <c r="C115" s="19" t="s">
        <v>212</v>
      </c>
      <c r="F115" s="59" t="s">
        <v>135</v>
      </c>
      <c r="G115" s="59">
        <v>501</v>
      </c>
      <c r="H115" s="59">
        <v>504</v>
      </c>
      <c r="I115" s="80"/>
      <c r="J115" s="81"/>
      <c r="K115" s="82"/>
      <c r="L115" s="62" t="s">
        <v>136</v>
      </c>
      <c r="M115" s="38">
        <f t="shared" si="8"/>
        <v>2416</v>
      </c>
      <c r="N115" s="38">
        <v>203</v>
      </c>
      <c r="P115" s="38">
        <v>203</v>
      </c>
      <c r="Q115" s="38">
        <v>201</v>
      </c>
      <c r="R115" s="38">
        <v>201</v>
      </c>
      <c r="S115" s="38">
        <v>202</v>
      </c>
      <c r="T115" s="38">
        <v>201</v>
      </c>
      <c r="U115" s="38">
        <v>199</v>
      </c>
      <c r="V115" s="38">
        <v>201</v>
      </c>
      <c r="W115" s="38">
        <v>201</v>
      </c>
      <c r="X115" s="38">
        <v>202</v>
      </c>
      <c r="Y115" s="38">
        <v>201</v>
      </c>
      <c r="Z115" s="38">
        <v>201</v>
      </c>
    </row>
    <row r="116" spans="1:26" x14ac:dyDescent="0.2">
      <c r="A116" s="65">
        <v>50233</v>
      </c>
      <c r="B116" s="65"/>
      <c r="C116" s="19" t="s">
        <v>213</v>
      </c>
      <c r="F116" s="59" t="s">
        <v>135</v>
      </c>
      <c r="G116" s="59">
        <v>501</v>
      </c>
      <c r="H116" s="59">
        <v>504</v>
      </c>
      <c r="I116" s="80"/>
      <c r="J116" s="81"/>
      <c r="K116" s="82"/>
      <c r="L116" s="62" t="s">
        <v>136</v>
      </c>
      <c r="M116" s="38">
        <f t="shared" si="8"/>
        <v>17297</v>
      </c>
      <c r="N116" s="38">
        <v>108</v>
      </c>
      <c r="P116" s="38">
        <v>508</v>
      </c>
      <c r="Q116" s="38">
        <v>11547</v>
      </c>
      <c r="R116" s="38">
        <v>428</v>
      </c>
      <c r="S116" s="38">
        <v>2151</v>
      </c>
      <c r="T116" s="38">
        <v>1168</v>
      </c>
      <c r="U116" s="38">
        <v>102</v>
      </c>
      <c r="V116" s="38">
        <v>469</v>
      </c>
      <c r="W116" s="38">
        <v>30</v>
      </c>
      <c r="X116" s="38">
        <v>544</v>
      </c>
      <c r="Y116" s="38">
        <v>30</v>
      </c>
      <c r="Z116" s="38">
        <v>212</v>
      </c>
    </row>
    <row r="117" spans="1:26" hidden="1" x14ac:dyDescent="0.2">
      <c r="A117" s="65">
        <v>50303</v>
      </c>
      <c r="B117" s="65"/>
      <c r="C117" s="19" t="s">
        <v>214</v>
      </c>
      <c r="E117" s="35" t="s">
        <v>145</v>
      </c>
      <c r="F117" s="59" t="s">
        <v>135</v>
      </c>
      <c r="G117" s="59">
        <v>501</v>
      </c>
      <c r="H117" s="59">
        <v>504</v>
      </c>
      <c r="I117" s="59">
        <v>4072</v>
      </c>
      <c r="J117" s="66">
        <v>6036</v>
      </c>
      <c r="K117" s="62">
        <v>710</v>
      </c>
      <c r="L117" s="62" t="s">
        <v>136</v>
      </c>
      <c r="M117" s="38">
        <f t="shared" si="8"/>
        <v>0</v>
      </c>
      <c r="X117" s="38"/>
      <c r="Y117" s="38"/>
      <c r="Z117" s="38"/>
    </row>
    <row r="118" spans="1:26" hidden="1" x14ac:dyDescent="0.2">
      <c r="A118" s="65">
        <v>50304</v>
      </c>
      <c r="B118" s="65"/>
      <c r="C118" s="19" t="s">
        <v>215</v>
      </c>
      <c r="E118" s="35" t="s">
        <v>147</v>
      </c>
      <c r="F118" s="59" t="s">
        <v>135</v>
      </c>
      <c r="G118" s="59">
        <v>501</v>
      </c>
      <c r="H118" s="59"/>
      <c r="I118" s="59">
        <v>4102</v>
      </c>
      <c r="J118" s="66"/>
      <c r="K118" s="62"/>
      <c r="L118" s="62" t="s">
        <v>136</v>
      </c>
      <c r="M118" s="38">
        <f t="shared" si="8"/>
        <v>0</v>
      </c>
      <c r="X118" s="38"/>
      <c r="Y118" s="38"/>
      <c r="Z118" s="38"/>
    </row>
    <row r="119" spans="1:26" hidden="1" x14ac:dyDescent="0.2">
      <c r="A119" s="65">
        <v>50305</v>
      </c>
      <c r="B119" s="65"/>
      <c r="C119" s="19" t="s">
        <v>216</v>
      </c>
      <c r="E119" s="35" t="s">
        <v>101</v>
      </c>
      <c r="F119" s="59" t="s">
        <v>135</v>
      </c>
      <c r="G119" s="59">
        <v>501</v>
      </c>
      <c r="H119" s="59"/>
      <c r="I119" s="59">
        <v>2002</v>
      </c>
      <c r="J119" s="66"/>
      <c r="K119" s="62"/>
      <c r="L119" s="62" t="s">
        <v>136</v>
      </c>
      <c r="M119" s="38">
        <f t="shared" si="8"/>
        <v>0</v>
      </c>
      <c r="X119" s="38"/>
      <c r="Y119" s="38"/>
      <c r="Z119" s="38"/>
    </row>
    <row r="120" spans="1:26" hidden="1" x14ac:dyDescent="0.2">
      <c r="A120" s="65">
        <v>50306</v>
      </c>
      <c r="B120" s="65"/>
      <c r="C120" s="19" t="s">
        <v>217</v>
      </c>
      <c r="E120" s="35" t="s">
        <v>118</v>
      </c>
      <c r="F120" s="59" t="s">
        <v>135</v>
      </c>
      <c r="G120" s="59">
        <v>501</v>
      </c>
      <c r="H120" s="59"/>
      <c r="I120" s="59">
        <v>5095</v>
      </c>
      <c r="J120" s="66"/>
      <c r="K120" s="62"/>
      <c r="L120" s="62" t="s">
        <v>136</v>
      </c>
      <c r="M120" s="38">
        <f t="shared" si="8"/>
        <v>0</v>
      </c>
      <c r="X120" s="38"/>
      <c r="Y120" s="38"/>
      <c r="Z120" s="38"/>
    </row>
    <row r="121" spans="1:26" hidden="1" x14ac:dyDescent="0.2">
      <c r="A121" s="65">
        <v>50307</v>
      </c>
      <c r="B121" s="65"/>
      <c r="C121" s="19" t="s">
        <v>218</v>
      </c>
      <c r="E121" s="35" t="s">
        <v>116</v>
      </c>
      <c r="F121" s="59" t="s">
        <v>135</v>
      </c>
      <c r="G121" s="59">
        <v>501</v>
      </c>
      <c r="H121" s="59"/>
      <c r="I121" s="59">
        <v>5095</v>
      </c>
      <c r="J121" s="66"/>
      <c r="K121" s="62"/>
      <c r="L121" s="62" t="s">
        <v>136</v>
      </c>
      <c r="M121" s="38">
        <f t="shared" si="8"/>
        <v>0</v>
      </c>
      <c r="X121" s="38"/>
      <c r="Y121" s="38"/>
      <c r="Z121" s="38"/>
    </row>
    <row r="122" spans="1:26" hidden="1" x14ac:dyDescent="0.2">
      <c r="A122" s="65">
        <v>50308</v>
      </c>
      <c r="B122" s="65"/>
      <c r="C122" s="19" t="s">
        <v>219</v>
      </c>
      <c r="E122" s="35" t="s">
        <v>154</v>
      </c>
      <c r="F122" s="59" t="s">
        <v>135</v>
      </c>
      <c r="G122" s="59">
        <v>501</v>
      </c>
      <c r="H122" s="59"/>
      <c r="I122" s="59">
        <v>5271</v>
      </c>
      <c r="J122" s="66"/>
      <c r="K122" s="62"/>
      <c r="L122" s="62" t="s">
        <v>136</v>
      </c>
      <c r="M122" s="38">
        <f t="shared" si="8"/>
        <v>0</v>
      </c>
      <c r="X122" s="38"/>
      <c r="Y122" s="38"/>
      <c r="Z122" s="38"/>
    </row>
    <row r="123" spans="1:26" hidden="1" x14ac:dyDescent="0.2">
      <c r="A123" s="65">
        <v>50309</v>
      </c>
      <c r="B123" s="65"/>
      <c r="C123" s="19" t="s">
        <v>220</v>
      </c>
      <c r="E123" s="35" t="s">
        <v>103</v>
      </c>
      <c r="F123" s="59" t="s">
        <v>135</v>
      </c>
      <c r="G123" s="59">
        <v>501</v>
      </c>
      <c r="H123" s="59"/>
      <c r="I123" s="59">
        <v>5280</v>
      </c>
      <c r="J123" s="66"/>
      <c r="K123" s="62"/>
      <c r="L123" s="62" t="s">
        <v>136</v>
      </c>
      <c r="M123" s="38">
        <f t="shared" si="8"/>
        <v>0</v>
      </c>
      <c r="X123" s="38"/>
      <c r="Y123" s="38"/>
      <c r="Z123" s="38"/>
    </row>
    <row r="124" spans="1:26" x14ac:dyDescent="0.2">
      <c r="A124" s="65">
        <v>50311</v>
      </c>
      <c r="B124" s="65"/>
      <c r="C124" s="19" t="s">
        <v>221</v>
      </c>
      <c r="E124" s="35" t="s">
        <v>92</v>
      </c>
      <c r="F124" s="59" t="s">
        <v>135</v>
      </c>
      <c r="G124" s="59">
        <v>501</v>
      </c>
      <c r="H124" s="59"/>
      <c r="I124" s="59">
        <v>5280</v>
      </c>
      <c r="J124" s="81"/>
      <c r="K124" s="82"/>
      <c r="L124" s="62" t="s">
        <v>136</v>
      </c>
      <c r="M124" s="38">
        <f t="shared" si="8"/>
        <v>0</v>
      </c>
      <c r="T124" s="38">
        <v>0</v>
      </c>
      <c r="X124" s="38"/>
      <c r="Y124" s="38"/>
      <c r="Z124" s="38"/>
    </row>
    <row r="125" spans="1:26" x14ac:dyDescent="0.2">
      <c r="A125" s="65">
        <v>50312</v>
      </c>
      <c r="B125" s="65"/>
      <c r="C125" s="19" t="s">
        <v>222</v>
      </c>
      <c r="F125" s="59" t="s">
        <v>135</v>
      </c>
      <c r="G125" s="59">
        <v>501</v>
      </c>
      <c r="H125" s="59"/>
      <c r="I125" s="59">
        <v>2002</v>
      </c>
      <c r="J125" s="81"/>
      <c r="K125" s="81"/>
      <c r="L125" s="62" t="s">
        <v>136</v>
      </c>
      <c r="M125" s="38">
        <f t="shared" si="8"/>
        <v>0</v>
      </c>
      <c r="X125" s="38"/>
      <c r="Y125" s="38"/>
      <c r="Z125" s="38"/>
    </row>
    <row r="126" spans="1:26" x14ac:dyDescent="0.2">
      <c r="A126" s="65">
        <v>50314</v>
      </c>
      <c r="B126" s="65"/>
      <c r="C126" s="19" t="s">
        <v>223</v>
      </c>
      <c r="F126" s="59" t="s">
        <v>135</v>
      </c>
      <c r="G126" s="59">
        <v>501</v>
      </c>
      <c r="H126" s="59">
        <v>504</v>
      </c>
      <c r="I126" s="59">
        <v>5129</v>
      </c>
      <c r="J126" s="81"/>
      <c r="K126" s="81"/>
      <c r="L126" s="62" t="s">
        <v>136</v>
      </c>
      <c r="M126" s="38">
        <f t="shared" si="8"/>
        <v>0</v>
      </c>
      <c r="X126" s="38"/>
      <c r="Y126" s="38"/>
      <c r="Z126" s="38"/>
    </row>
    <row r="127" spans="1:26" x14ac:dyDescent="0.2">
      <c r="A127" s="65">
        <v>50316</v>
      </c>
      <c r="B127" s="65"/>
      <c r="C127" s="19" t="s">
        <v>224</v>
      </c>
      <c r="F127" s="59" t="s">
        <v>135</v>
      </c>
      <c r="G127" s="59">
        <v>501</v>
      </c>
      <c r="H127" s="59"/>
      <c r="I127" s="59"/>
      <c r="J127" s="81"/>
      <c r="K127" s="81"/>
      <c r="L127" s="62" t="s">
        <v>136</v>
      </c>
      <c r="M127" s="38">
        <f t="shared" si="8"/>
        <v>2964</v>
      </c>
      <c r="X127" s="38"/>
      <c r="Y127" s="38">
        <v>1729</v>
      </c>
      <c r="Z127" s="38">
        <v>1235</v>
      </c>
    </row>
    <row r="128" spans="1:26" x14ac:dyDescent="0.2">
      <c r="A128" s="65">
        <v>50318</v>
      </c>
      <c r="B128" s="65"/>
      <c r="C128" s="19" t="s">
        <v>225</v>
      </c>
      <c r="F128" s="59" t="s">
        <v>135</v>
      </c>
      <c r="G128" s="59">
        <v>501</v>
      </c>
      <c r="H128" s="59"/>
      <c r="I128" s="59">
        <v>2002</v>
      </c>
      <c r="J128" s="81"/>
      <c r="K128" s="81"/>
      <c r="L128" s="62" t="s">
        <v>136</v>
      </c>
      <c r="M128" s="38">
        <f t="shared" si="8"/>
        <v>0</v>
      </c>
      <c r="X128" s="38"/>
      <c r="Y128" s="38"/>
      <c r="Z128" s="38"/>
    </row>
    <row r="129" spans="1:26" x14ac:dyDescent="0.2">
      <c r="A129" s="65">
        <v>50321</v>
      </c>
      <c r="B129" s="65"/>
      <c r="C129" s="19" t="s">
        <v>226</v>
      </c>
      <c r="F129" s="59" t="s">
        <v>135</v>
      </c>
      <c r="G129" s="59">
        <v>501</v>
      </c>
      <c r="H129" s="59"/>
      <c r="I129" s="59">
        <v>2002</v>
      </c>
      <c r="J129" s="81"/>
      <c r="K129" s="81"/>
      <c r="L129" s="62" t="s">
        <v>136</v>
      </c>
      <c r="M129" s="38">
        <f t="shared" ref="M129:M144" si="9">SUM(N129:Z129)</f>
        <v>0</v>
      </c>
      <c r="X129" s="38"/>
      <c r="Y129" s="38"/>
      <c r="Z129" s="38"/>
    </row>
    <row r="130" spans="1:26" x14ac:dyDescent="0.2">
      <c r="A130" s="65">
        <v>50329</v>
      </c>
      <c r="B130" s="65"/>
      <c r="C130" s="19" t="s">
        <v>227</v>
      </c>
      <c r="E130" s="35" t="s">
        <v>177</v>
      </c>
      <c r="F130" s="59" t="s">
        <v>135</v>
      </c>
      <c r="G130" s="59">
        <v>501</v>
      </c>
      <c r="H130" s="59">
        <v>504</v>
      </c>
      <c r="I130" s="59">
        <v>4115</v>
      </c>
      <c r="J130" s="66">
        <v>6036</v>
      </c>
      <c r="K130" s="62">
        <v>740</v>
      </c>
      <c r="L130" s="62" t="s">
        <v>136</v>
      </c>
      <c r="M130" s="38">
        <f t="shared" si="9"/>
        <v>8812</v>
      </c>
      <c r="N130" s="38">
        <v>840</v>
      </c>
      <c r="P130" s="38">
        <v>273</v>
      </c>
      <c r="Q130" s="38">
        <v>282</v>
      </c>
      <c r="R130" s="38">
        <v>265</v>
      </c>
      <c r="S130" s="38">
        <v>382</v>
      </c>
      <c r="T130" s="38">
        <v>335</v>
      </c>
      <c r="U130" s="38">
        <v>279</v>
      </c>
      <c r="V130" s="38">
        <v>1188</v>
      </c>
      <c r="W130" s="38">
        <v>1213</v>
      </c>
      <c r="X130" s="38">
        <v>1245</v>
      </c>
      <c r="Y130" s="38">
        <v>1313</v>
      </c>
      <c r="Z130" s="38">
        <v>1197</v>
      </c>
    </row>
    <row r="131" spans="1:26" hidden="1" x14ac:dyDescent="0.2">
      <c r="A131" s="65">
        <v>50331</v>
      </c>
      <c r="B131" s="65"/>
      <c r="C131" s="19" t="s">
        <v>228</v>
      </c>
      <c r="E131" s="35" t="s">
        <v>179</v>
      </c>
      <c r="F131" s="59" t="s">
        <v>135</v>
      </c>
      <c r="G131" s="59">
        <v>501</v>
      </c>
      <c r="H131" s="59"/>
      <c r="I131" s="59">
        <v>4130</v>
      </c>
      <c r="J131" s="66"/>
      <c r="K131" s="62"/>
      <c r="L131" s="62" t="s">
        <v>136</v>
      </c>
      <c r="M131" s="38">
        <f t="shared" si="9"/>
        <v>0</v>
      </c>
      <c r="X131" s="38"/>
      <c r="Y131" s="38"/>
      <c r="Z131" s="38"/>
    </row>
    <row r="132" spans="1:26" hidden="1" x14ac:dyDescent="0.2">
      <c r="A132" s="65">
        <v>50400</v>
      </c>
      <c r="B132" s="65"/>
      <c r="C132" s="19" t="s">
        <v>229</v>
      </c>
      <c r="E132" s="35" t="s">
        <v>143</v>
      </c>
      <c r="F132" s="59" t="s">
        <v>135</v>
      </c>
      <c r="G132" s="59">
        <v>501</v>
      </c>
      <c r="H132" s="59"/>
      <c r="I132" s="59">
        <v>4524</v>
      </c>
      <c r="J132" s="66"/>
      <c r="K132" s="62"/>
      <c r="L132" s="62" t="s">
        <v>136</v>
      </c>
      <c r="M132" s="38">
        <f t="shared" si="9"/>
        <v>0</v>
      </c>
      <c r="X132" s="38"/>
      <c r="Y132" s="38"/>
      <c r="Z132" s="38"/>
    </row>
    <row r="133" spans="1:26" x14ac:dyDescent="0.2">
      <c r="A133" s="65">
        <v>50403</v>
      </c>
      <c r="B133" s="65"/>
      <c r="C133" s="19" t="s">
        <v>230</v>
      </c>
      <c r="E133" s="35" t="s">
        <v>145</v>
      </c>
      <c r="F133" s="59" t="s">
        <v>135</v>
      </c>
      <c r="G133" s="59">
        <v>501</v>
      </c>
      <c r="H133" s="59">
        <v>504</v>
      </c>
      <c r="I133" s="59">
        <v>4072</v>
      </c>
      <c r="J133" s="66">
        <v>6036</v>
      </c>
      <c r="K133" s="62">
        <v>710</v>
      </c>
      <c r="L133" s="62" t="s">
        <v>136</v>
      </c>
      <c r="M133" s="38">
        <f t="shared" si="9"/>
        <v>25</v>
      </c>
      <c r="N133" s="38">
        <v>2</v>
      </c>
      <c r="P133" s="38">
        <v>2</v>
      </c>
      <c r="Q133" s="38">
        <v>2</v>
      </c>
      <c r="R133" s="38">
        <v>2</v>
      </c>
      <c r="S133" s="38">
        <v>2</v>
      </c>
      <c r="T133" s="38">
        <v>2</v>
      </c>
      <c r="U133" s="38">
        <v>2</v>
      </c>
      <c r="V133" s="38">
        <v>2</v>
      </c>
      <c r="W133" s="38">
        <v>2</v>
      </c>
      <c r="X133" s="38">
        <v>3</v>
      </c>
      <c r="Y133" s="38">
        <v>2</v>
      </c>
      <c r="Z133" s="38">
        <v>2</v>
      </c>
    </row>
    <row r="134" spans="1:26" hidden="1" x14ac:dyDescent="0.2">
      <c r="A134" s="65">
        <v>50404</v>
      </c>
      <c r="B134" s="65"/>
      <c r="C134" s="19" t="s">
        <v>231</v>
      </c>
      <c r="E134" s="35" t="s">
        <v>147</v>
      </c>
      <c r="F134" s="59" t="s">
        <v>135</v>
      </c>
      <c r="G134" s="59">
        <v>501</v>
      </c>
      <c r="H134" s="59"/>
      <c r="I134" s="59">
        <v>4102</v>
      </c>
      <c r="J134" s="66"/>
      <c r="K134" s="62"/>
      <c r="L134" s="62" t="s">
        <v>136</v>
      </c>
      <c r="M134" s="38">
        <f t="shared" si="9"/>
        <v>0</v>
      </c>
      <c r="X134" s="38"/>
      <c r="Y134" s="38"/>
      <c r="Z134" s="38"/>
    </row>
    <row r="135" spans="1:26" hidden="1" x14ac:dyDescent="0.2">
      <c r="A135" s="65">
        <v>50405</v>
      </c>
      <c r="B135" s="65"/>
      <c r="C135" s="19" t="s">
        <v>232</v>
      </c>
      <c r="E135" s="35" t="s">
        <v>101</v>
      </c>
      <c r="F135" s="59" t="s">
        <v>135</v>
      </c>
      <c r="G135" s="59">
        <v>501</v>
      </c>
      <c r="H135" s="59"/>
      <c r="I135" s="59">
        <v>4115</v>
      </c>
      <c r="J135" s="66">
        <v>6036</v>
      </c>
      <c r="K135" s="82"/>
      <c r="L135" s="62" t="s">
        <v>136</v>
      </c>
      <c r="M135" s="38">
        <f t="shared" si="9"/>
        <v>0</v>
      </c>
      <c r="X135" s="38"/>
      <c r="Y135" s="38"/>
      <c r="Z135" s="38"/>
    </row>
    <row r="136" spans="1:26" hidden="1" x14ac:dyDescent="0.2">
      <c r="A136" s="65">
        <v>50406</v>
      </c>
      <c r="B136" s="65"/>
      <c r="C136" s="19" t="s">
        <v>233</v>
      </c>
      <c r="E136" s="35" t="s">
        <v>118</v>
      </c>
      <c r="F136" s="59" t="s">
        <v>135</v>
      </c>
      <c r="G136" s="59">
        <v>501</v>
      </c>
      <c r="H136" s="59"/>
      <c r="I136" s="59">
        <v>5095</v>
      </c>
      <c r="J136" s="66"/>
      <c r="K136" s="62"/>
      <c r="L136" s="62" t="s">
        <v>136</v>
      </c>
      <c r="M136" s="38">
        <f t="shared" si="9"/>
        <v>0</v>
      </c>
      <c r="X136" s="38"/>
      <c r="Y136" s="38"/>
      <c r="Z136" s="38"/>
    </row>
    <row r="137" spans="1:26" hidden="1" x14ac:dyDescent="0.2">
      <c r="A137" s="65">
        <v>50407</v>
      </c>
      <c r="B137" s="65"/>
      <c r="C137" s="19" t="s">
        <v>234</v>
      </c>
      <c r="E137" s="35" t="s">
        <v>116</v>
      </c>
      <c r="F137" s="59" t="s">
        <v>135</v>
      </c>
      <c r="G137" s="59">
        <v>501</v>
      </c>
      <c r="H137" s="59"/>
      <c r="I137" s="59">
        <v>5095</v>
      </c>
      <c r="J137" s="66"/>
      <c r="K137" s="62"/>
      <c r="L137" s="62" t="s">
        <v>136</v>
      </c>
      <c r="M137" s="38">
        <f t="shared" si="9"/>
        <v>0</v>
      </c>
      <c r="X137" s="38"/>
      <c r="Y137" s="38"/>
      <c r="Z137" s="38"/>
    </row>
    <row r="138" spans="1:26" hidden="1" x14ac:dyDescent="0.2">
      <c r="A138" s="65">
        <v>50408</v>
      </c>
      <c r="B138" s="65"/>
      <c r="C138" s="19" t="s">
        <v>235</v>
      </c>
      <c r="E138" s="35" t="s">
        <v>154</v>
      </c>
      <c r="F138" s="59" t="s">
        <v>135</v>
      </c>
      <c r="G138" s="59">
        <v>501</v>
      </c>
      <c r="H138" s="59"/>
      <c r="I138" s="59">
        <v>5271</v>
      </c>
      <c r="J138" s="66"/>
      <c r="K138" s="62"/>
      <c r="L138" s="62" t="s">
        <v>136</v>
      </c>
      <c r="M138" s="38">
        <f t="shared" si="9"/>
        <v>0</v>
      </c>
      <c r="X138" s="38"/>
      <c r="Y138" s="38"/>
      <c r="Z138" s="38"/>
    </row>
    <row r="139" spans="1:26" hidden="1" x14ac:dyDescent="0.2">
      <c r="A139" s="65">
        <v>50409</v>
      </c>
      <c r="B139" s="65"/>
      <c r="C139" s="19" t="s">
        <v>236</v>
      </c>
      <c r="E139" s="35" t="s">
        <v>103</v>
      </c>
      <c r="F139" s="59" t="s">
        <v>135</v>
      </c>
      <c r="G139" s="59">
        <v>501</v>
      </c>
      <c r="H139" s="59"/>
      <c r="I139" s="59">
        <v>5280</v>
      </c>
      <c r="J139" s="66"/>
      <c r="K139" s="62"/>
      <c r="L139" s="62" t="s">
        <v>136</v>
      </c>
      <c r="M139" s="38">
        <f t="shared" si="9"/>
        <v>0</v>
      </c>
      <c r="X139" s="38"/>
      <c r="Y139" s="38"/>
      <c r="Z139" s="38"/>
    </row>
    <row r="140" spans="1:26" hidden="1" x14ac:dyDescent="0.2">
      <c r="A140" s="65">
        <v>50411</v>
      </c>
      <c r="B140" s="65"/>
      <c r="C140" s="19" t="s">
        <v>237</v>
      </c>
      <c r="E140" s="35" t="s">
        <v>92</v>
      </c>
      <c r="F140" s="59" t="s">
        <v>135</v>
      </c>
      <c r="G140" s="59">
        <v>501</v>
      </c>
      <c r="H140" s="59"/>
      <c r="I140" s="59">
        <v>5280</v>
      </c>
      <c r="J140" s="66"/>
      <c r="K140" s="62"/>
      <c r="L140" s="62" t="s">
        <v>136</v>
      </c>
      <c r="M140" s="38">
        <f t="shared" si="9"/>
        <v>0</v>
      </c>
      <c r="X140" s="38"/>
      <c r="Y140" s="38"/>
      <c r="Z140" s="38"/>
    </row>
    <row r="141" spans="1:26" hidden="1" x14ac:dyDescent="0.2">
      <c r="A141" s="65">
        <v>50412</v>
      </c>
      <c r="B141" s="65"/>
      <c r="C141" s="19" t="s">
        <v>238</v>
      </c>
      <c r="E141" s="35" t="s">
        <v>158</v>
      </c>
      <c r="F141" s="59" t="s">
        <v>135</v>
      </c>
      <c r="G141" s="59">
        <v>501</v>
      </c>
      <c r="H141" s="59"/>
      <c r="I141" s="59">
        <v>4115</v>
      </c>
      <c r="J141" s="66">
        <v>6036</v>
      </c>
      <c r="K141" s="82">
        <v>800</v>
      </c>
      <c r="L141" s="62" t="s">
        <v>136</v>
      </c>
      <c r="M141" s="38">
        <f t="shared" si="9"/>
        <v>0</v>
      </c>
      <c r="X141" s="38"/>
      <c r="Y141" s="38"/>
      <c r="Z141" s="38"/>
    </row>
    <row r="142" spans="1:26" hidden="1" x14ac:dyDescent="0.2">
      <c r="A142" s="65">
        <v>50413</v>
      </c>
      <c r="B142" s="65"/>
      <c r="C142" s="19" t="s">
        <v>239</v>
      </c>
      <c r="E142" s="35" t="s">
        <v>125</v>
      </c>
      <c r="F142" s="59" t="s">
        <v>135</v>
      </c>
      <c r="G142" s="59">
        <v>501</v>
      </c>
      <c r="H142" s="59"/>
      <c r="I142" s="59">
        <v>5129</v>
      </c>
      <c r="J142" s="66"/>
      <c r="K142" s="62"/>
      <c r="L142" s="62" t="s">
        <v>136</v>
      </c>
      <c r="M142" s="38">
        <f t="shared" si="9"/>
        <v>0</v>
      </c>
      <c r="X142" s="38"/>
      <c r="Y142" s="38"/>
      <c r="Z142" s="38"/>
    </row>
    <row r="143" spans="1:26" hidden="1" x14ac:dyDescent="0.2">
      <c r="A143" s="65">
        <v>50414</v>
      </c>
      <c r="B143" s="65"/>
      <c r="C143" s="19" t="s">
        <v>240</v>
      </c>
      <c r="E143" s="35" t="s">
        <v>105</v>
      </c>
      <c r="F143" s="59" t="s">
        <v>135</v>
      </c>
      <c r="G143" s="59">
        <v>501</v>
      </c>
      <c r="H143" s="59"/>
      <c r="I143" s="59">
        <v>5129</v>
      </c>
      <c r="J143" s="66"/>
      <c r="K143" s="62"/>
      <c r="L143" s="62" t="s">
        <v>136</v>
      </c>
      <c r="M143" s="38">
        <f t="shared" si="9"/>
        <v>0</v>
      </c>
      <c r="X143" s="38"/>
      <c r="Y143" s="38"/>
      <c r="Z143" s="38"/>
    </row>
    <row r="144" spans="1:26" hidden="1" x14ac:dyDescent="0.2">
      <c r="A144" s="65">
        <v>50415</v>
      </c>
      <c r="B144" s="65"/>
      <c r="C144" s="19" t="s">
        <v>241</v>
      </c>
      <c r="E144" s="35" t="s">
        <v>114</v>
      </c>
      <c r="F144" s="59" t="s">
        <v>135</v>
      </c>
      <c r="G144" s="59">
        <v>501</v>
      </c>
      <c r="H144" s="59">
        <v>504</v>
      </c>
      <c r="I144" s="59">
        <v>5128</v>
      </c>
      <c r="J144" s="66">
        <v>6036</v>
      </c>
      <c r="K144" s="62">
        <v>820</v>
      </c>
      <c r="L144" s="62" t="s">
        <v>136</v>
      </c>
      <c r="M144" s="38">
        <f t="shared" si="9"/>
        <v>0</v>
      </c>
      <c r="X144" s="38"/>
      <c r="Y144" s="38"/>
      <c r="Z144" s="38"/>
    </row>
    <row r="145" spans="1:26" hidden="1" x14ac:dyDescent="0.2">
      <c r="A145" s="65">
        <v>50416</v>
      </c>
      <c r="B145" s="65"/>
      <c r="C145" s="19" t="s">
        <v>242</v>
      </c>
      <c r="E145" s="35" t="s">
        <v>107</v>
      </c>
      <c r="F145" s="59" t="s">
        <v>135</v>
      </c>
      <c r="G145" s="59">
        <v>501</v>
      </c>
      <c r="H145" s="59"/>
      <c r="I145" s="59">
        <v>5128</v>
      </c>
      <c r="J145" s="66"/>
      <c r="K145" s="62"/>
      <c r="L145" s="62" t="s">
        <v>136</v>
      </c>
      <c r="M145" s="38">
        <f t="shared" ref="M145:M161" si="10">SUM(N145:Z145)</f>
        <v>0</v>
      </c>
      <c r="X145" s="38"/>
      <c r="Y145" s="38"/>
      <c r="Z145" s="38"/>
    </row>
    <row r="146" spans="1:26" hidden="1" x14ac:dyDescent="0.2">
      <c r="A146" s="65">
        <v>50417</v>
      </c>
      <c r="B146" s="65"/>
      <c r="C146" s="19" t="s">
        <v>243</v>
      </c>
      <c r="E146" s="35" t="s">
        <v>158</v>
      </c>
      <c r="F146" s="59" t="s">
        <v>135</v>
      </c>
      <c r="G146" s="59">
        <v>501</v>
      </c>
      <c r="H146" s="59"/>
      <c r="I146" s="59">
        <v>2002</v>
      </c>
      <c r="J146" s="66"/>
      <c r="K146" s="62"/>
      <c r="L146" s="62" t="s">
        <v>136</v>
      </c>
      <c r="M146" s="38">
        <f t="shared" si="10"/>
        <v>0</v>
      </c>
      <c r="X146" s="38"/>
      <c r="Y146" s="38"/>
      <c r="Z146" s="38"/>
    </row>
    <row r="147" spans="1:26" hidden="1" x14ac:dyDescent="0.2">
      <c r="A147" s="65">
        <v>50418</v>
      </c>
      <c r="B147" s="65"/>
      <c r="C147" s="19" t="s">
        <v>244</v>
      </c>
      <c r="E147" s="35" t="s">
        <v>166</v>
      </c>
      <c r="F147" s="59" t="s">
        <v>135</v>
      </c>
      <c r="G147" s="59">
        <v>501</v>
      </c>
      <c r="H147" s="59"/>
      <c r="I147" s="59">
        <v>5095</v>
      </c>
      <c r="J147" s="66"/>
      <c r="K147" s="62"/>
      <c r="L147" s="62" t="s">
        <v>136</v>
      </c>
      <c r="M147" s="38">
        <f t="shared" si="10"/>
        <v>0</v>
      </c>
      <c r="X147" s="38"/>
      <c r="Y147" s="38"/>
      <c r="Z147" s="38"/>
    </row>
    <row r="148" spans="1:26" hidden="1" x14ac:dyDescent="0.2">
      <c r="A148" s="65">
        <v>50419</v>
      </c>
      <c r="B148" s="65"/>
      <c r="C148" s="19" t="s">
        <v>245</v>
      </c>
      <c r="E148" s="35" t="s">
        <v>80</v>
      </c>
      <c r="F148" s="59" t="s">
        <v>135</v>
      </c>
      <c r="G148" s="59">
        <v>501</v>
      </c>
      <c r="H148" s="59"/>
      <c r="I148" s="59">
        <v>2002</v>
      </c>
      <c r="J148" s="66"/>
      <c r="K148" s="62"/>
      <c r="L148" s="62" t="s">
        <v>136</v>
      </c>
      <c r="M148" s="38">
        <f t="shared" si="10"/>
        <v>0</v>
      </c>
      <c r="X148" s="38"/>
      <c r="Y148" s="38"/>
      <c r="Z148" s="38"/>
    </row>
    <row r="149" spans="1:26" hidden="1" x14ac:dyDescent="0.2">
      <c r="A149" s="65">
        <v>50421</v>
      </c>
      <c r="B149" s="65"/>
      <c r="C149" s="19" t="s">
        <v>246</v>
      </c>
      <c r="E149" s="35" t="s">
        <v>77</v>
      </c>
      <c r="F149" s="59" t="s">
        <v>135</v>
      </c>
      <c r="G149" s="59">
        <v>501</v>
      </c>
      <c r="H149" s="59"/>
      <c r="I149" s="59">
        <v>5093</v>
      </c>
      <c r="J149" s="66"/>
      <c r="K149" s="62"/>
      <c r="L149" s="62" t="s">
        <v>136</v>
      </c>
      <c r="M149" s="38">
        <f t="shared" si="10"/>
        <v>0</v>
      </c>
      <c r="X149" s="38"/>
      <c r="Y149" s="38"/>
      <c r="Z149" s="38"/>
    </row>
    <row r="150" spans="1:26" hidden="1" x14ac:dyDescent="0.2">
      <c r="A150" s="65">
        <v>50422</v>
      </c>
      <c r="B150" s="65"/>
      <c r="C150" s="19" t="s">
        <v>247</v>
      </c>
      <c r="E150" s="35" t="s">
        <v>75</v>
      </c>
      <c r="F150" s="59" t="s">
        <v>135</v>
      </c>
      <c r="G150" s="59">
        <v>501</v>
      </c>
      <c r="H150" s="59"/>
      <c r="I150" s="59">
        <v>2002</v>
      </c>
      <c r="J150" s="66"/>
      <c r="K150" s="62"/>
      <c r="L150" s="62" t="s">
        <v>136</v>
      </c>
      <c r="M150" s="38">
        <f t="shared" si="10"/>
        <v>0</v>
      </c>
      <c r="X150" s="38"/>
      <c r="Y150" s="38"/>
      <c r="Z150" s="38"/>
    </row>
    <row r="151" spans="1:26" hidden="1" x14ac:dyDescent="0.2">
      <c r="A151" s="65">
        <v>50423</v>
      </c>
      <c r="B151" s="65"/>
      <c r="C151" s="19" t="s">
        <v>248</v>
      </c>
      <c r="E151" s="35" t="s">
        <v>120</v>
      </c>
      <c r="F151" s="59" t="s">
        <v>135</v>
      </c>
      <c r="G151" s="59">
        <v>501</v>
      </c>
      <c r="H151" s="59"/>
      <c r="I151" s="59">
        <v>5085</v>
      </c>
      <c r="J151" s="66"/>
      <c r="K151" s="62"/>
      <c r="L151" s="62" t="s">
        <v>136</v>
      </c>
      <c r="M151" s="38">
        <f t="shared" si="10"/>
        <v>0</v>
      </c>
      <c r="X151" s="38"/>
      <c r="Y151" s="38"/>
      <c r="Z151" s="38"/>
    </row>
    <row r="152" spans="1:26" hidden="1" x14ac:dyDescent="0.2">
      <c r="A152" s="65">
        <v>50424</v>
      </c>
      <c r="B152" s="65"/>
      <c r="C152" s="19" t="s">
        <v>249</v>
      </c>
      <c r="E152" s="35" t="s">
        <v>73</v>
      </c>
      <c r="F152" s="59" t="s">
        <v>135</v>
      </c>
      <c r="G152" s="59">
        <v>501</v>
      </c>
      <c r="H152" s="59"/>
      <c r="I152" s="59">
        <v>5085</v>
      </c>
      <c r="J152" s="66"/>
      <c r="K152" s="62"/>
      <c r="L152" s="62" t="s">
        <v>136</v>
      </c>
      <c r="M152" s="38">
        <f t="shared" si="10"/>
        <v>0</v>
      </c>
      <c r="X152" s="38"/>
      <c r="Y152" s="38"/>
      <c r="Z152" s="38"/>
    </row>
    <row r="153" spans="1:26" hidden="1" x14ac:dyDescent="0.2">
      <c r="A153" s="65">
        <v>50425</v>
      </c>
      <c r="B153" s="65"/>
      <c r="C153" s="19" t="s">
        <v>250</v>
      </c>
      <c r="E153" s="35" t="s">
        <v>90</v>
      </c>
      <c r="F153" s="59" t="s">
        <v>135</v>
      </c>
      <c r="G153" s="59">
        <v>501</v>
      </c>
      <c r="H153" s="59"/>
      <c r="I153" s="59">
        <v>2002</v>
      </c>
      <c r="J153" s="66"/>
      <c r="K153" s="62"/>
      <c r="L153" s="62" t="s">
        <v>136</v>
      </c>
      <c r="M153" s="38">
        <f t="shared" si="10"/>
        <v>0</v>
      </c>
      <c r="X153" s="38"/>
      <c r="Y153" s="38"/>
      <c r="Z153" s="38"/>
    </row>
    <row r="154" spans="1:26" hidden="1" x14ac:dyDescent="0.2">
      <c r="A154" s="65">
        <v>50426</v>
      </c>
      <c r="B154" s="65"/>
      <c r="C154" s="19" t="s">
        <v>251</v>
      </c>
      <c r="E154" s="35" t="s">
        <v>86</v>
      </c>
      <c r="F154" s="59" t="s">
        <v>135</v>
      </c>
      <c r="G154" s="59">
        <v>501</v>
      </c>
      <c r="H154" s="59"/>
      <c r="I154" s="59">
        <v>5083</v>
      </c>
      <c r="J154" s="66"/>
      <c r="K154" s="62"/>
      <c r="L154" s="62" t="s">
        <v>136</v>
      </c>
      <c r="M154" s="38">
        <f t="shared" si="10"/>
        <v>0</v>
      </c>
      <c r="X154" s="38"/>
      <c r="Y154" s="38"/>
      <c r="Z154" s="38"/>
    </row>
    <row r="155" spans="1:26" hidden="1" x14ac:dyDescent="0.2">
      <c r="A155" s="65">
        <v>50427</v>
      </c>
      <c r="B155" s="65"/>
      <c r="C155" s="19" t="s">
        <v>252</v>
      </c>
      <c r="E155" s="35" t="s">
        <v>84</v>
      </c>
      <c r="F155" s="59" t="s">
        <v>135</v>
      </c>
      <c r="G155" s="59">
        <v>501</v>
      </c>
      <c r="H155" s="59"/>
      <c r="I155" s="59">
        <v>2002</v>
      </c>
      <c r="J155" s="66"/>
      <c r="K155" s="62"/>
      <c r="L155" s="62" t="s">
        <v>136</v>
      </c>
      <c r="M155" s="38">
        <f t="shared" si="10"/>
        <v>0</v>
      </c>
      <c r="X155" s="38"/>
      <c r="Y155" s="38"/>
      <c r="Z155" s="38"/>
    </row>
    <row r="156" spans="1:26" hidden="1" x14ac:dyDescent="0.2">
      <c r="A156" s="65">
        <v>50428</v>
      </c>
      <c r="B156" s="65"/>
      <c r="C156" s="19" t="s">
        <v>253</v>
      </c>
      <c r="E156" s="35" t="s">
        <v>88</v>
      </c>
      <c r="F156" s="59" t="s">
        <v>135</v>
      </c>
      <c r="G156" s="59">
        <v>501</v>
      </c>
      <c r="H156" s="59"/>
      <c r="I156" s="59">
        <v>5081</v>
      </c>
      <c r="J156" s="66"/>
      <c r="K156" s="62"/>
      <c r="L156" s="62" t="s">
        <v>136</v>
      </c>
      <c r="M156" s="38">
        <f t="shared" si="10"/>
        <v>0</v>
      </c>
      <c r="X156" s="38"/>
      <c r="Y156" s="38"/>
      <c r="Z156" s="38"/>
    </row>
    <row r="157" spans="1:26" x14ac:dyDescent="0.2">
      <c r="A157" s="65">
        <v>50429</v>
      </c>
      <c r="B157" s="65"/>
      <c r="C157" s="19" t="s">
        <v>254</v>
      </c>
      <c r="E157" s="35" t="s">
        <v>177</v>
      </c>
      <c r="F157" s="59" t="s">
        <v>135</v>
      </c>
      <c r="G157" s="59">
        <v>501</v>
      </c>
      <c r="H157" s="59">
        <v>504</v>
      </c>
      <c r="I157" s="59">
        <v>4115</v>
      </c>
      <c r="J157" s="66">
        <v>6036</v>
      </c>
      <c r="K157" s="62">
        <v>740</v>
      </c>
      <c r="L157" s="62" t="s">
        <v>136</v>
      </c>
      <c r="M157" s="38">
        <f t="shared" si="10"/>
        <v>0</v>
      </c>
      <c r="X157" s="38"/>
      <c r="Y157" s="38"/>
      <c r="Z157" s="38"/>
    </row>
    <row r="158" spans="1:26" hidden="1" x14ac:dyDescent="0.2">
      <c r="A158" s="65">
        <v>50431</v>
      </c>
      <c r="B158" s="65"/>
      <c r="C158" s="19" t="s">
        <v>255</v>
      </c>
      <c r="F158" s="59" t="s">
        <v>135</v>
      </c>
      <c r="G158" s="59">
        <v>501</v>
      </c>
      <c r="H158" s="59"/>
      <c r="I158" s="59">
        <v>4130</v>
      </c>
      <c r="J158" s="66"/>
      <c r="K158" s="62"/>
      <c r="L158" s="62" t="s">
        <v>136</v>
      </c>
      <c r="M158" s="38">
        <f t="shared" si="10"/>
        <v>0</v>
      </c>
      <c r="X158" s="38"/>
      <c r="Y158" s="38"/>
      <c r="Z158" s="38"/>
    </row>
    <row r="159" spans="1:26" x14ac:dyDescent="0.2">
      <c r="A159" s="65">
        <v>50511</v>
      </c>
      <c r="B159" s="65"/>
      <c r="C159" s="19" t="s">
        <v>256</v>
      </c>
      <c r="F159" s="59" t="s">
        <v>135</v>
      </c>
      <c r="G159" s="59">
        <v>501</v>
      </c>
      <c r="H159" s="59">
        <v>504</v>
      </c>
      <c r="I159" s="59">
        <v>2002</v>
      </c>
      <c r="J159" s="66"/>
      <c r="K159" s="62"/>
      <c r="L159" s="62" t="s">
        <v>136</v>
      </c>
      <c r="M159" s="38">
        <f t="shared" si="10"/>
        <v>0</v>
      </c>
      <c r="X159" s="38"/>
      <c r="Y159" s="38"/>
      <c r="Z159" s="38"/>
    </row>
    <row r="160" spans="1:26" x14ac:dyDescent="0.2">
      <c r="A160" s="65">
        <v>50512</v>
      </c>
      <c r="B160" s="65"/>
      <c r="C160" s="19" t="s">
        <v>257</v>
      </c>
      <c r="F160" s="59" t="s">
        <v>135</v>
      </c>
      <c r="G160" s="59">
        <v>501</v>
      </c>
      <c r="H160" s="59">
        <v>504</v>
      </c>
      <c r="I160" s="59">
        <v>2002</v>
      </c>
      <c r="J160" s="66"/>
      <c r="K160" s="62"/>
      <c r="L160" s="62" t="s">
        <v>136</v>
      </c>
      <c r="M160" s="38">
        <f t="shared" si="10"/>
        <v>1136</v>
      </c>
      <c r="P160" s="38">
        <v>15</v>
      </c>
      <c r="Q160" s="38">
        <v>30</v>
      </c>
      <c r="R160" s="38">
        <v>106</v>
      </c>
      <c r="S160" s="38">
        <v>95</v>
      </c>
      <c r="T160" s="38">
        <v>73</v>
      </c>
      <c r="U160" s="38">
        <v>104</v>
      </c>
      <c r="V160" s="38">
        <v>180</v>
      </c>
      <c r="W160" s="38">
        <v>101</v>
      </c>
      <c r="X160" s="38">
        <v>149</v>
      </c>
      <c r="Y160" s="38">
        <v>115</v>
      </c>
      <c r="Z160" s="38">
        <v>168</v>
      </c>
    </row>
    <row r="161" spans="1:26" x14ac:dyDescent="0.2">
      <c r="A161" s="65">
        <v>80029</v>
      </c>
      <c r="B161" s="65"/>
      <c r="C161" s="19" t="s">
        <v>258</v>
      </c>
      <c r="E161" s="68"/>
      <c r="F161" s="59" t="s">
        <v>135</v>
      </c>
      <c r="G161" s="59">
        <v>501</v>
      </c>
      <c r="H161" s="59">
        <v>504</v>
      </c>
      <c r="I161" s="59">
        <v>5095</v>
      </c>
      <c r="J161" s="82">
        <v>6036</v>
      </c>
      <c r="K161" s="82">
        <v>400</v>
      </c>
      <c r="L161" s="62" t="s">
        <v>136</v>
      </c>
      <c r="M161" s="38">
        <f t="shared" si="10"/>
        <v>1600</v>
      </c>
      <c r="N161" s="38">
        <v>464</v>
      </c>
      <c r="S161" s="38">
        <v>1136</v>
      </c>
      <c r="X161" s="38"/>
      <c r="Y161" s="38"/>
      <c r="Z161" s="38"/>
    </row>
    <row r="162" spans="1:26" x14ac:dyDescent="0.2">
      <c r="A162" s="65">
        <v>80047</v>
      </c>
      <c r="B162" s="65"/>
      <c r="C162" s="19" t="s">
        <v>259</v>
      </c>
      <c r="F162" s="59" t="s">
        <v>135</v>
      </c>
      <c r="G162" s="59">
        <v>501</v>
      </c>
      <c r="H162" s="59"/>
      <c r="I162" s="59">
        <v>4102</v>
      </c>
      <c r="J162" s="66"/>
      <c r="K162" s="62"/>
      <c r="L162" s="62" t="s">
        <v>136</v>
      </c>
      <c r="M162" s="38">
        <f t="shared" ref="M162:M177" si="11">SUM(N162:Z162)</f>
        <v>0</v>
      </c>
      <c r="X162" s="38"/>
      <c r="Y162" s="38"/>
      <c r="Z162" s="38"/>
    </row>
    <row r="163" spans="1:26" hidden="1" x14ac:dyDescent="0.2">
      <c r="A163" s="65">
        <v>80049</v>
      </c>
      <c r="B163" s="65"/>
      <c r="C163" s="19" t="s">
        <v>260</v>
      </c>
      <c r="F163" s="59" t="s">
        <v>135</v>
      </c>
      <c r="G163" s="59">
        <v>501</v>
      </c>
      <c r="H163" s="59"/>
      <c r="I163" s="59">
        <v>5280</v>
      </c>
      <c r="J163" s="66"/>
      <c r="K163" s="62"/>
      <c r="L163" s="62" t="s">
        <v>136</v>
      </c>
      <c r="M163" s="38">
        <f t="shared" si="11"/>
        <v>0</v>
      </c>
      <c r="X163" s="38"/>
      <c r="Y163" s="38"/>
      <c r="Z163" s="38"/>
    </row>
    <row r="164" spans="1:26" hidden="1" x14ac:dyDescent="0.2">
      <c r="A164" s="65">
        <v>80050</v>
      </c>
      <c r="B164" s="65"/>
      <c r="C164" s="19" t="s">
        <v>261</v>
      </c>
      <c r="F164" s="59" t="s">
        <v>135</v>
      </c>
      <c r="G164" s="59">
        <v>501</v>
      </c>
      <c r="H164" s="59"/>
      <c r="I164" s="59">
        <v>2002</v>
      </c>
      <c r="J164" s="66"/>
      <c r="K164" s="62"/>
      <c r="L164" s="62" t="s">
        <v>136</v>
      </c>
      <c r="M164" s="38">
        <f t="shared" si="11"/>
        <v>0</v>
      </c>
      <c r="X164" s="38"/>
      <c r="Y164" s="38"/>
      <c r="Z164" s="38"/>
    </row>
    <row r="165" spans="1:26" hidden="1" x14ac:dyDescent="0.2">
      <c r="A165" s="65">
        <v>80054</v>
      </c>
      <c r="B165" s="65"/>
      <c r="C165" s="19" t="s">
        <v>262</v>
      </c>
      <c r="F165" s="59" t="s">
        <v>135</v>
      </c>
      <c r="G165" s="59">
        <v>501</v>
      </c>
      <c r="H165" s="59"/>
      <c r="I165" s="59">
        <v>2002</v>
      </c>
      <c r="J165" s="66"/>
      <c r="K165" s="62"/>
      <c r="L165" s="62" t="s">
        <v>136</v>
      </c>
      <c r="M165" s="38">
        <f t="shared" si="11"/>
        <v>0</v>
      </c>
      <c r="X165" s="38"/>
      <c r="Y165" s="38"/>
      <c r="Z165" s="38"/>
    </row>
    <row r="166" spans="1:26" hidden="1" x14ac:dyDescent="0.2">
      <c r="A166" s="65">
        <v>80055</v>
      </c>
      <c r="B166" s="65"/>
      <c r="C166" s="19" t="s">
        <v>263</v>
      </c>
      <c r="F166" s="59" t="s">
        <v>135</v>
      </c>
      <c r="G166" s="59">
        <v>501</v>
      </c>
      <c r="H166" s="59"/>
      <c r="I166" s="59">
        <v>5095</v>
      </c>
      <c r="J166" s="66"/>
      <c r="K166" s="62"/>
      <c r="L166" s="62" t="s">
        <v>136</v>
      </c>
      <c r="M166" s="38">
        <f t="shared" si="11"/>
        <v>0</v>
      </c>
      <c r="X166" s="38"/>
      <c r="Y166" s="38"/>
      <c r="Z166" s="38"/>
    </row>
    <row r="167" spans="1:26" hidden="1" x14ac:dyDescent="0.2">
      <c r="A167" s="65">
        <v>80056</v>
      </c>
      <c r="B167" s="65"/>
      <c r="C167" s="19" t="s">
        <v>264</v>
      </c>
      <c r="F167" s="59" t="s">
        <v>135</v>
      </c>
      <c r="G167" s="59">
        <v>501</v>
      </c>
      <c r="H167" s="59"/>
      <c r="I167" s="59">
        <v>5095</v>
      </c>
      <c r="J167" s="66"/>
      <c r="K167" s="62"/>
      <c r="L167" s="62" t="s">
        <v>136</v>
      </c>
      <c r="M167" s="38">
        <f t="shared" si="11"/>
        <v>0</v>
      </c>
      <c r="X167" s="38"/>
      <c r="Y167" s="38"/>
      <c r="Z167" s="38"/>
    </row>
    <row r="168" spans="1:26" hidden="1" x14ac:dyDescent="0.2">
      <c r="A168" s="65">
        <v>80057</v>
      </c>
      <c r="B168" s="65"/>
      <c r="C168" s="19" t="s">
        <v>265</v>
      </c>
      <c r="F168" s="59" t="s">
        <v>135</v>
      </c>
      <c r="G168" s="59">
        <v>501</v>
      </c>
      <c r="H168" s="59"/>
      <c r="I168" s="59">
        <v>5095</v>
      </c>
      <c r="J168" s="66"/>
      <c r="K168" s="62"/>
      <c r="L168" s="62" t="s">
        <v>136</v>
      </c>
      <c r="M168" s="38">
        <f t="shared" si="11"/>
        <v>0</v>
      </c>
      <c r="X168" s="38"/>
      <c r="Y168" s="38"/>
      <c r="Z168" s="38"/>
    </row>
    <row r="169" spans="1:26" hidden="1" x14ac:dyDescent="0.2">
      <c r="A169" s="65">
        <v>80058</v>
      </c>
      <c r="B169" s="65"/>
      <c r="C169" s="19" t="s">
        <v>266</v>
      </c>
      <c r="F169" s="59" t="s">
        <v>135</v>
      </c>
      <c r="G169" s="59">
        <v>501</v>
      </c>
      <c r="H169" s="59"/>
      <c r="I169" s="59">
        <v>2002</v>
      </c>
      <c r="J169" s="66"/>
      <c r="K169" s="62"/>
      <c r="L169" s="62" t="s">
        <v>136</v>
      </c>
      <c r="M169" s="38">
        <f t="shared" si="11"/>
        <v>0</v>
      </c>
      <c r="X169" s="38"/>
      <c r="Y169" s="38"/>
      <c r="Z169" s="38"/>
    </row>
    <row r="170" spans="1:26" hidden="1" x14ac:dyDescent="0.2">
      <c r="A170" s="65">
        <v>80059</v>
      </c>
      <c r="B170" s="65"/>
      <c r="C170" s="19" t="s">
        <v>267</v>
      </c>
      <c r="F170" s="59" t="s">
        <v>135</v>
      </c>
      <c r="G170" s="59">
        <v>501</v>
      </c>
      <c r="H170" s="59"/>
      <c r="I170" s="59">
        <v>5093</v>
      </c>
      <c r="J170" s="66"/>
      <c r="K170" s="62"/>
      <c r="L170" s="62" t="s">
        <v>136</v>
      </c>
      <c r="M170" s="38">
        <f t="shared" si="11"/>
        <v>0</v>
      </c>
      <c r="X170" s="38"/>
      <c r="Y170" s="38"/>
      <c r="Z170" s="38"/>
    </row>
    <row r="171" spans="1:26" hidden="1" x14ac:dyDescent="0.2">
      <c r="A171" s="65">
        <v>80060</v>
      </c>
      <c r="B171" s="65"/>
      <c r="C171" s="19" t="s">
        <v>268</v>
      </c>
      <c r="F171" s="59" t="s">
        <v>135</v>
      </c>
      <c r="G171" s="59">
        <v>501</v>
      </c>
      <c r="H171" s="59"/>
      <c r="I171" s="59">
        <v>2002</v>
      </c>
      <c r="J171" s="66"/>
      <c r="K171" s="62"/>
      <c r="L171" s="62" t="s">
        <v>136</v>
      </c>
      <c r="M171" s="38">
        <f t="shared" si="11"/>
        <v>0</v>
      </c>
      <c r="X171" s="38"/>
      <c r="Y171" s="38"/>
      <c r="Z171" s="38"/>
    </row>
    <row r="172" spans="1:26" hidden="1" x14ac:dyDescent="0.2">
      <c r="A172" s="65">
        <v>80061</v>
      </c>
      <c r="B172" s="65"/>
      <c r="C172" s="19" t="s">
        <v>269</v>
      </c>
      <c r="F172" s="59" t="s">
        <v>135</v>
      </c>
      <c r="G172" s="59">
        <v>501</v>
      </c>
      <c r="H172" s="59"/>
      <c r="I172" s="59">
        <v>5085</v>
      </c>
      <c r="J172" s="66"/>
      <c r="K172" s="62"/>
      <c r="L172" s="62" t="s">
        <v>136</v>
      </c>
      <c r="M172" s="38">
        <f t="shared" si="11"/>
        <v>0</v>
      </c>
      <c r="X172" s="38"/>
      <c r="Y172" s="38"/>
      <c r="Z172" s="38"/>
    </row>
    <row r="173" spans="1:26" hidden="1" x14ac:dyDescent="0.2">
      <c r="A173" s="65">
        <v>80062</v>
      </c>
      <c r="B173" s="65"/>
      <c r="C173" s="19" t="s">
        <v>270</v>
      </c>
      <c r="F173" s="59" t="s">
        <v>135</v>
      </c>
      <c r="G173" s="59">
        <v>501</v>
      </c>
      <c r="H173" s="59"/>
      <c r="I173" s="59">
        <v>2002</v>
      </c>
      <c r="J173" s="66"/>
      <c r="K173" s="62"/>
      <c r="L173" s="62" t="s">
        <v>136</v>
      </c>
      <c r="M173" s="38">
        <f t="shared" si="11"/>
        <v>0</v>
      </c>
      <c r="X173" s="38"/>
      <c r="Y173" s="38"/>
      <c r="Z173" s="38"/>
    </row>
    <row r="174" spans="1:26" hidden="1" x14ac:dyDescent="0.2">
      <c r="A174" s="65">
        <v>80063</v>
      </c>
      <c r="B174" s="65"/>
      <c r="C174" s="19" t="s">
        <v>271</v>
      </c>
      <c r="F174" s="59" t="s">
        <v>135</v>
      </c>
      <c r="G174" s="59">
        <v>501</v>
      </c>
      <c r="H174" s="59"/>
      <c r="I174" s="59">
        <v>5083</v>
      </c>
      <c r="J174" s="66"/>
      <c r="K174" s="62"/>
      <c r="L174" s="62" t="s">
        <v>136</v>
      </c>
      <c r="M174" s="38">
        <f t="shared" si="11"/>
        <v>0</v>
      </c>
      <c r="X174" s="38"/>
      <c r="Y174" s="38"/>
      <c r="Z174" s="38"/>
    </row>
    <row r="175" spans="1:26" hidden="1" x14ac:dyDescent="0.2">
      <c r="A175" s="65">
        <v>80064</v>
      </c>
      <c r="B175" s="65"/>
      <c r="C175" s="19" t="s">
        <v>272</v>
      </c>
      <c r="F175" s="59" t="s">
        <v>135</v>
      </c>
      <c r="G175" s="59">
        <v>501</v>
      </c>
      <c r="H175" s="59"/>
      <c r="I175" s="59">
        <v>2002</v>
      </c>
      <c r="J175" s="66"/>
      <c r="K175" s="62"/>
      <c r="L175" s="62" t="s">
        <v>136</v>
      </c>
      <c r="M175" s="38">
        <f t="shared" si="11"/>
        <v>0</v>
      </c>
      <c r="X175" s="38"/>
      <c r="Y175" s="38"/>
      <c r="Z175" s="38"/>
    </row>
    <row r="176" spans="1:26" hidden="1" x14ac:dyDescent="0.2">
      <c r="A176" s="65">
        <v>80065</v>
      </c>
      <c r="B176" s="65"/>
      <c r="C176" s="19" t="s">
        <v>273</v>
      </c>
      <c r="F176" s="59" t="s">
        <v>135</v>
      </c>
      <c r="G176" s="59">
        <v>501</v>
      </c>
      <c r="H176" s="59"/>
      <c r="I176" s="59">
        <v>5081</v>
      </c>
      <c r="J176" s="66"/>
      <c r="K176" s="62"/>
      <c r="L176" s="62" t="s">
        <v>136</v>
      </c>
      <c r="M176" s="38">
        <f t="shared" si="11"/>
        <v>0</v>
      </c>
      <c r="X176" s="38"/>
      <c r="Y176" s="38"/>
      <c r="Z176" s="38"/>
    </row>
    <row r="177" spans="1:65" x14ac:dyDescent="0.2">
      <c r="A177" s="65">
        <v>80149</v>
      </c>
      <c r="B177" s="65"/>
      <c r="C177" s="19" t="s">
        <v>274</v>
      </c>
      <c r="E177" s="35" t="s">
        <v>107</v>
      </c>
      <c r="F177" s="59" t="s">
        <v>135</v>
      </c>
      <c r="G177" s="59">
        <v>501</v>
      </c>
      <c r="H177" s="59">
        <v>504</v>
      </c>
      <c r="I177" s="59">
        <v>5128</v>
      </c>
      <c r="J177" s="66">
        <v>6036</v>
      </c>
      <c r="K177" s="62">
        <v>811</v>
      </c>
      <c r="L177" s="62" t="s">
        <v>136</v>
      </c>
      <c r="M177" s="38">
        <f t="shared" si="11"/>
        <v>12005</v>
      </c>
      <c r="N177" s="38">
        <v>792</v>
      </c>
      <c r="P177" s="38">
        <v>952</v>
      </c>
      <c r="Q177" s="38">
        <v>752</v>
      </c>
      <c r="R177" s="38">
        <v>960</v>
      </c>
      <c r="S177" s="38">
        <v>975</v>
      </c>
      <c r="T177" s="38">
        <v>997</v>
      </c>
      <c r="U177" s="38">
        <v>968</v>
      </c>
      <c r="V177" s="38">
        <v>914</v>
      </c>
      <c r="W177" s="38">
        <v>1314</v>
      </c>
      <c r="X177" s="38">
        <v>1120</v>
      </c>
      <c r="Y177" s="38">
        <v>1276</v>
      </c>
      <c r="Z177" s="38">
        <v>985</v>
      </c>
    </row>
    <row r="178" spans="1:65" hidden="1" x14ac:dyDescent="0.2">
      <c r="A178" s="65">
        <v>80150</v>
      </c>
      <c r="B178" s="65"/>
      <c r="C178" s="19" t="s">
        <v>275</v>
      </c>
      <c r="E178" s="35" t="s">
        <v>158</v>
      </c>
      <c r="F178" s="59" t="s">
        <v>135</v>
      </c>
      <c r="G178" s="59">
        <v>501</v>
      </c>
      <c r="H178" s="59"/>
      <c r="I178" s="59">
        <v>2002</v>
      </c>
      <c r="J178" s="82">
        <v>6036</v>
      </c>
      <c r="K178" s="82">
        <v>800</v>
      </c>
      <c r="L178" s="62" t="s">
        <v>136</v>
      </c>
      <c r="M178" s="38">
        <f t="shared" ref="M178:M186" si="12">SUM(N178:Z178)</f>
        <v>792</v>
      </c>
      <c r="N178" s="38">
        <v>792</v>
      </c>
      <c r="X178" s="38"/>
      <c r="Y178" s="38"/>
      <c r="Z178" s="38"/>
    </row>
    <row r="179" spans="1:65" hidden="1" x14ac:dyDescent="0.2">
      <c r="A179" s="65">
        <v>80151</v>
      </c>
      <c r="B179" s="65"/>
      <c r="C179" s="19" t="s">
        <v>276</v>
      </c>
      <c r="E179" s="35" t="s">
        <v>158</v>
      </c>
      <c r="F179" s="59" t="s">
        <v>135</v>
      </c>
      <c r="G179" s="59">
        <v>501</v>
      </c>
      <c r="H179" s="59"/>
      <c r="I179" s="59">
        <v>2002</v>
      </c>
      <c r="J179" s="82">
        <v>6036</v>
      </c>
      <c r="K179" s="82">
        <v>800</v>
      </c>
      <c r="L179" s="62" t="s">
        <v>136</v>
      </c>
      <c r="M179" s="38">
        <f t="shared" si="12"/>
        <v>792</v>
      </c>
      <c r="N179" s="38">
        <v>792</v>
      </c>
      <c r="X179" s="38"/>
      <c r="Y179" s="38"/>
      <c r="Z179" s="38"/>
    </row>
    <row r="180" spans="1:65" x14ac:dyDescent="0.2">
      <c r="A180" s="65">
        <v>80153</v>
      </c>
      <c r="B180" s="65"/>
      <c r="C180" s="19" t="s">
        <v>277</v>
      </c>
      <c r="E180" s="35" t="s">
        <v>166</v>
      </c>
      <c r="F180" s="59" t="s">
        <v>135</v>
      </c>
      <c r="G180" s="59">
        <v>501</v>
      </c>
      <c r="H180" s="59"/>
      <c r="I180" s="59">
        <v>2002</v>
      </c>
      <c r="J180" s="82">
        <v>6036</v>
      </c>
      <c r="K180" s="82">
        <v>300</v>
      </c>
      <c r="L180" s="62" t="s">
        <v>136</v>
      </c>
      <c r="M180" s="38">
        <f t="shared" si="12"/>
        <v>3588</v>
      </c>
      <c r="P180" s="38">
        <v>113</v>
      </c>
      <c r="Q180" s="38">
        <v>123</v>
      </c>
      <c r="R180" s="38">
        <v>212</v>
      </c>
      <c r="S180" s="38">
        <v>150</v>
      </c>
      <c r="T180" s="38">
        <v>166</v>
      </c>
      <c r="U180" s="38">
        <v>104</v>
      </c>
      <c r="V180" s="38">
        <v>150</v>
      </c>
      <c r="W180" s="38">
        <v>1585</v>
      </c>
      <c r="X180" s="38">
        <v>160</v>
      </c>
      <c r="Y180" s="38">
        <v>160</v>
      </c>
      <c r="Z180" s="38">
        <v>665</v>
      </c>
    </row>
    <row r="181" spans="1:65" x14ac:dyDescent="0.2">
      <c r="A181" s="65">
        <v>80260</v>
      </c>
      <c r="B181" s="65"/>
      <c r="C181" s="19" t="s">
        <v>278</v>
      </c>
      <c r="F181" s="59" t="s">
        <v>135</v>
      </c>
      <c r="G181" s="59">
        <v>501</v>
      </c>
      <c r="H181" s="59"/>
      <c r="I181" s="59">
        <v>2002</v>
      </c>
      <c r="J181" s="82"/>
      <c r="K181" s="82"/>
      <c r="L181" s="62" t="s">
        <v>136</v>
      </c>
      <c r="M181" s="38">
        <f t="shared" si="12"/>
        <v>2917</v>
      </c>
      <c r="P181" s="38">
        <v>365</v>
      </c>
      <c r="Q181" s="38">
        <v>161</v>
      </c>
      <c r="R181" s="38">
        <v>169</v>
      </c>
      <c r="S181" s="38">
        <v>162</v>
      </c>
      <c r="T181" s="38">
        <v>203</v>
      </c>
      <c r="U181" s="38">
        <v>363</v>
      </c>
      <c r="W181" s="38">
        <v>364</v>
      </c>
      <c r="X181" s="38">
        <v>384</v>
      </c>
      <c r="Y181" s="38">
        <v>365</v>
      </c>
      <c r="Z181" s="38">
        <v>381</v>
      </c>
    </row>
    <row r="182" spans="1:65" x14ac:dyDescent="0.2">
      <c r="A182" s="65">
        <v>81120</v>
      </c>
      <c r="B182" s="65"/>
      <c r="C182" s="83" t="s">
        <v>279</v>
      </c>
      <c r="E182" s="35" t="s">
        <v>158</v>
      </c>
      <c r="F182" s="59" t="s">
        <v>135</v>
      </c>
      <c r="G182" s="59">
        <v>501</v>
      </c>
      <c r="H182" s="59">
        <v>547</v>
      </c>
      <c r="I182" s="59">
        <v>5129</v>
      </c>
      <c r="J182" s="66">
        <v>6030</v>
      </c>
      <c r="K182" s="62">
        <v>801</v>
      </c>
      <c r="L182" s="62" t="s">
        <v>136</v>
      </c>
      <c r="M182" s="38">
        <f t="shared" si="12"/>
        <v>2919</v>
      </c>
      <c r="N182" s="38">
        <v>1830</v>
      </c>
      <c r="P182" s="38">
        <v>677</v>
      </c>
      <c r="Q182" s="38">
        <v>47</v>
      </c>
      <c r="R182" s="38">
        <v>10</v>
      </c>
      <c r="S182" s="38">
        <v>129</v>
      </c>
      <c r="T182" s="38">
        <v>21</v>
      </c>
      <c r="U182" s="38">
        <v>16</v>
      </c>
      <c r="V182" s="38">
        <v>20</v>
      </c>
      <c r="W182" s="38">
        <v>16</v>
      </c>
      <c r="X182" s="38">
        <v>21</v>
      </c>
      <c r="Y182" s="38">
        <v>41</v>
      </c>
      <c r="Z182" s="38">
        <v>91</v>
      </c>
    </row>
    <row r="183" spans="1:65" x14ac:dyDescent="0.2">
      <c r="A183" s="65">
        <v>81520</v>
      </c>
      <c r="B183" s="65"/>
      <c r="C183" s="19" t="s">
        <v>280</v>
      </c>
      <c r="E183" s="35" t="s">
        <v>73</v>
      </c>
      <c r="F183" s="59" t="s">
        <v>135</v>
      </c>
      <c r="G183" s="59">
        <v>501</v>
      </c>
      <c r="H183" s="59">
        <v>547</v>
      </c>
      <c r="I183" s="59">
        <v>2002</v>
      </c>
      <c r="J183" s="66">
        <v>6030</v>
      </c>
      <c r="K183" s="62">
        <v>311</v>
      </c>
      <c r="L183" s="62" t="s">
        <v>136</v>
      </c>
      <c r="M183" s="38">
        <f t="shared" si="12"/>
        <v>138</v>
      </c>
      <c r="N183" s="38">
        <v>26</v>
      </c>
      <c r="P183" s="38">
        <v>32</v>
      </c>
      <c r="Q183" s="38">
        <v>20</v>
      </c>
      <c r="R183" s="38">
        <v>22</v>
      </c>
      <c r="S183" s="38">
        <v>10</v>
      </c>
      <c r="T183" s="38">
        <v>1</v>
      </c>
      <c r="V183" s="38">
        <v>1</v>
      </c>
      <c r="W183" s="38">
        <v>1</v>
      </c>
      <c r="X183" s="38">
        <v>2</v>
      </c>
      <c r="Y183" s="38">
        <v>5</v>
      </c>
      <c r="Z183" s="38">
        <v>18</v>
      </c>
    </row>
    <row r="184" spans="1:65" x14ac:dyDescent="0.2">
      <c r="A184" s="65">
        <v>81620</v>
      </c>
      <c r="B184" s="65"/>
      <c r="C184" s="19" t="s">
        <v>281</v>
      </c>
      <c r="E184" s="35" t="s">
        <v>75</v>
      </c>
      <c r="F184" s="59" t="s">
        <v>135</v>
      </c>
      <c r="G184" s="59">
        <v>501</v>
      </c>
      <c r="H184" s="59">
        <v>547</v>
      </c>
      <c r="I184" s="59">
        <v>5093</v>
      </c>
      <c r="J184" s="66">
        <v>6030</v>
      </c>
      <c r="K184" s="62">
        <v>321</v>
      </c>
      <c r="L184" s="62" t="s">
        <v>136</v>
      </c>
      <c r="M184" s="38">
        <f t="shared" si="12"/>
        <v>2889</v>
      </c>
      <c r="N184" s="38">
        <v>651</v>
      </c>
      <c r="P184" s="38">
        <v>315</v>
      </c>
      <c r="Q184" s="38">
        <v>104</v>
      </c>
      <c r="R184" s="38">
        <v>487</v>
      </c>
      <c r="S184" s="38">
        <v>208</v>
      </c>
      <c r="T184" s="38">
        <v>265</v>
      </c>
      <c r="U184" s="38">
        <v>105</v>
      </c>
      <c r="V184" s="38">
        <v>182</v>
      </c>
      <c r="W184" s="38">
        <v>106</v>
      </c>
      <c r="X184" s="38">
        <v>97</v>
      </c>
      <c r="Y184" s="38">
        <v>212</v>
      </c>
      <c r="Z184" s="38">
        <v>157</v>
      </c>
    </row>
    <row r="185" spans="1:65" x14ac:dyDescent="0.2">
      <c r="A185" s="65">
        <v>81820</v>
      </c>
      <c r="B185" s="65"/>
      <c r="C185" s="69" t="s">
        <v>282</v>
      </c>
      <c r="E185" s="35" t="s">
        <v>80</v>
      </c>
      <c r="F185" s="59" t="s">
        <v>135</v>
      </c>
      <c r="G185" s="59">
        <v>501</v>
      </c>
      <c r="H185" s="59">
        <v>547</v>
      </c>
      <c r="I185" s="59">
        <v>5095</v>
      </c>
      <c r="J185" s="66">
        <v>6030</v>
      </c>
      <c r="K185" s="62">
        <v>341</v>
      </c>
      <c r="L185" s="62" t="s">
        <v>136</v>
      </c>
      <c r="M185" s="38">
        <f t="shared" si="12"/>
        <v>25590</v>
      </c>
      <c r="N185" s="38">
        <v>4304</v>
      </c>
      <c r="P185" s="38">
        <v>2655</v>
      </c>
      <c r="Q185" s="38">
        <v>2832</v>
      </c>
      <c r="R185" s="38">
        <v>1779</v>
      </c>
      <c r="S185" s="38">
        <v>1754</v>
      </c>
      <c r="T185" s="38">
        <v>1142</v>
      </c>
      <c r="U185" s="38">
        <v>1598</v>
      </c>
      <c r="V185" s="38">
        <v>3423</v>
      </c>
      <c r="W185" s="38">
        <v>1506</v>
      </c>
      <c r="X185" s="38">
        <v>1240</v>
      </c>
      <c r="Y185" s="38">
        <v>1440</v>
      </c>
      <c r="Z185" s="38">
        <v>1917</v>
      </c>
    </row>
    <row r="186" spans="1:65" x14ac:dyDescent="0.2">
      <c r="A186" s="65">
        <v>81920</v>
      </c>
      <c r="B186" s="65"/>
      <c r="C186" s="19" t="s">
        <v>283</v>
      </c>
      <c r="E186" s="35" t="s">
        <v>166</v>
      </c>
      <c r="F186" s="59" t="s">
        <v>135</v>
      </c>
      <c r="G186" s="59">
        <v>501</v>
      </c>
      <c r="H186" s="59">
        <v>547</v>
      </c>
      <c r="I186" s="59">
        <v>5095</v>
      </c>
      <c r="J186" s="66">
        <v>6030</v>
      </c>
      <c r="K186" s="62">
        <v>351</v>
      </c>
      <c r="L186" s="62" t="s">
        <v>136</v>
      </c>
      <c r="M186" s="38">
        <f t="shared" si="12"/>
        <v>2028</v>
      </c>
      <c r="N186" s="38">
        <v>823</v>
      </c>
      <c r="P186" s="38">
        <v>222</v>
      </c>
      <c r="Q186" s="38">
        <v>179</v>
      </c>
      <c r="R186" s="38">
        <v>276</v>
      </c>
      <c r="S186" s="38">
        <v>93</v>
      </c>
      <c r="T186" s="38">
        <v>41</v>
      </c>
      <c r="U186" s="38">
        <v>21</v>
      </c>
      <c r="V186" s="38">
        <v>16</v>
      </c>
      <c r="W186" s="38">
        <v>16</v>
      </c>
      <c r="X186" s="38">
        <v>21</v>
      </c>
      <c r="Y186" s="38">
        <v>44</v>
      </c>
      <c r="Z186" s="38">
        <v>276</v>
      </c>
      <c r="AI186" s="39"/>
      <c r="AJ186" s="39"/>
      <c r="AK186" s="39"/>
      <c r="AL186" s="39"/>
      <c r="AM186" s="39"/>
      <c r="AN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J186" s="39"/>
      <c r="BK186" s="39"/>
      <c r="BL186" s="39"/>
      <c r="BM186" s="39"/>
    </row>
    <row r="187" spans="1:65" x14ac:dyDescent="0.2">
      <c r="A187" s="65">
        <v>82120</v>
      </c>
      <c r="B187" s="65"/>
      <c r="C187" s="19" t="s">
        <v>284</v>
      </c>
      <c r="E187" s="35" t="s">
        <v>88</v>
      </c>
      <c r="F187" s="59" t="s">
        <v>135</v>
      </c>
      <c r="G187" s="59">
        <v>501</v>
      </c>
      <c r="H187" s="59">
        <v>547</v>
      </c>
      <c r="I187" s="59">
        <v>5081</v>
      </c>
      <c r="J187" s="66">
        <v>6030</v>
      </c>
      <c r="K187" s="62">
        <v>121</v>
      </c>
      <c r="L187" s="62" t="s">
        <v>136</v>
      </c>
      <c r="M187" s="38">
        <f t="shared" ref="M187:M194" si="13">SUM(N187:Z187)</f>
        <v>6341</v>
      </c>
      <c r="N187" s="38">
        <v>916</v>
      </c>
      <c r="P187" s="38">
        <v>1434</v>
      </c>
      <c r="Q187" s="38">
        <v>1241</v>
      </c>
      <c r="R187" s="38">
        <v>828</v>
      </c>
      <c r="S187" s="38">
        <v>6</v>
      </c>
      <c r="T187" s="38">
        <v>217</v>
      </c>
      <c r="U187" s="38">
        <v>130</v>
      </c>
      <c r="V187" s="38">
        <v>56</v>
      </c>
      <c r="W187" s="38">
        <v>1061</v>
      </c>
      <c r="X187" s="38">
        <v>184</v>
      </c>
      <c r="Y187" s="38">
        <v>62</v>
      </c>
      <c r="Z187" s="38">
        <v>206</v>
      </c>
    </row>
    <row r="188" spans="1:65" x14ac:dyDescent="0.2">
      <c r="A188" s="65">
        <v>82220</v>
      </c>
      <c r="B188" s="65"/>
      <c r="C188" s="19" t="s">
        <v>285</v>
      </c>
      <c r="E188" s="35" t="s">
        <v>84</v>
      </c>
      <c r="F188" s="59" t="s">
        <v>135</v>
      </c>
      <c r="G188" s="59">
        <v>501</v>
      </c>
      <c r="H188" s="59">
        <v>547</v>
      </c>
      <c r="I188" s="59">
        <v>5083</v>
      </c>
      <c r="J188" s="66">
        <v>6030</v>
      </c>
      <c r="K188" s="62">
        <v>131</v>
      </c>
      <c r="L188" s="62" t="s">
        <v>136</v>
      </c>
      <c r="M188" s="38">
        <f t="shared" si="13"/>
        <v>12812</v>
      </c>
      <c r="N188" s="38">
        <v>1286</v>
      </c>
      <c r="P188" s="38">
        <v>1034</v>
      </c>
      <c r="Q188" s="38">
        <v>1158</v>
      </c>
      <c r="R188" s="38">
        <v>1277</v>
      </c>
      <c r="S188" s="38">
        <v>951</v>
      </c>
      <c r="T188" s="38">
        <v>1051</v>
      </c>
      <c r="U188" s="38">
        <v>1072</v>
      </c>
      <c r="V188" s="38">
        <v>841</v>
      </c>
      <c r="W188" s="38">
        <v>1053</v>
      </c>
      <c r="X188" s="38">
        <v>744</v>
      </c>
      <c r="Y188" s="38">
        <v>1165</v>
      </c>
      <c r="Z188" s="38">
        <v>1180</v>
      </c>
    </row>
    <row r="189" spans="1:65" x14ac:dyDescent="0.2">
      <c r="A189" s="65">
        <v>82320</v>
      </c>
      <c r="B189" s="65"/>
      <c r="C189" s="19" t="s">
        <v>286</v>
      </c>
      <c r="E189" s="35" t="s">
        <v>86</v>
      </c>
      <c r="F189" s="59" t="s">
        <v>135</v>
      </c>
      <c r="G189" s="59">
        <v>501</v>
      </c>
      <c r="H189" s="59">
        <v>547</v>
      </c>
      <c r="I189" s="59">
        <v>5083</v>
      </c>
      <c r="J189" s="66">
        <v>6030</v>
      </c>
      <c r="K189" s="62">
        <v>141</v>
      </c>
      <c r="L189" s="62" t="s">
        <v>136</v>
      </c>
      <c r="M189" s="38">
        <f t="shared" si="13"/>
        <v>19192</v>
      </c>
      <c r="N189" s="38">
        <v>1768</v>
      </c>
      <c r="P189" s="38">
        <v>1525</v>
      </c>
      <c r="Q189" s="38">
        <v>1812</v>
      </c>
      <c r="R189" s="38">
        <v>1716</v>
      </c>
      <c r="S189" s="38">
        <v>1367</v>
      </c>
      <c r="T189" s="38">
        <v>1862</v>
      </c>
      <c r="U189" s="38">
        <v>1321</v>
      </c>
      <c r="V189" s="38">
        <v>1771</v>
      </c>
      <c r="W189" s="38">
        <v>1309</v>
      </c>
      <c r="X189" s="38">
        <v>1901</v>
      </c>
      <c r="Y189" s="38">
        <v>1548</v>
      </c>
      <c r="Z189" s="38">
        <v>1292</v>
      </c>
    </row>
    <row r="190" spans="1:65" x14ac:dyDescent="0.2">
      <c r="A190" s="65">
        <v>82340</v>
      </c>
      <c r="B190" s="65"/>
      <c r="C190" s="19" t="s">
        <v>87</v>
      </c>
      <c r="E190" s="35" t="s">
        <v>88</v>
      </c>
      <c r="F190" s="59" t="s">
        <v>70</v>
      </c>
      <c r="G190" s="59">
        <v>501</v>
      </c>
      <c r="H190" s="59">
        <v>504</v>
      </c>
      <c r="I190" s="59">
        <v>5081</v>
      </c>
      <c r="J190" s="66">
        <v>6036</v>
      </c>
      <c r="K190" s="62">
        <v>100</v>
      </c>
      <c r="L190" s="62" t="s">
        <v>136</v>
      </c>
      <c r="M190" s="38">
        <f t="shared" si="13"/>
        <v>0</v>
      </c>
      <c r="X190" s="38"/>
      <c r="Y190" s="38"/>
      <c r="Z190" s="38"/>
    </row>
    <row r="191" spans="1:65" x14ac:dyDescent="0.2">
      <c r="A191" s="65">
        <v>82420</v>
      </c>
      <c r="B191" s="65"/>
      <c r="C191" s="19" t="s">
        <v>287</v>
      </c>
      <c r="E191" s="35" t="s">
        <v>90</v>
      </c>
      <c r="F191" s="59" t="s">
        <v>135</v>
      </c>
      <c r="G191" s="59">
        <v>501</v>
      </c>
      <c r="H191" s="59">
        <v>547</v>
      </c>
      <c r="I191" s="59">
        <v>5085</v>
      </c>
      <c r="J191" s="66">
        <v>6030</v>
      </c>
      <c r="K191" s="62">
        <v>151</v>
      </c>
      <c r="L191" s="62" t="s">
        <v>136</v>
      </c>
      <c r="M191" s="38">
        <f t="shared" si="13"/>
        <v>15248</v>
      </c>
      <c r="N191" s="38">
        <v>1306</v>
      </c>
      <c r="P191" s="38">
        <v>1308</v>
      </c>
      <c r="Q191" s="38">
        <v>1361</v>
      </c>
      <c r="R191" s="38">
        <v>1271</v>
      </c>
      <c r="S191" s="38">
        <v>1397</v>
      </c>
      <c r="T191" s="38">
        <v>1384</v>
      </c>
      <c r="U191" s="38">
        <v>1431</v>
      </c>
      <c r="V191" s="38">
        <v>858</v>
      </c>
      <c r="W191" s="38">
        <v>1286</v>
      </c>
      <c r="X191" s="38">
        <v>1167</v>
      </c>
      <c r="Y191" s="38">
        <v>1172</v>
      </c>
      <c r="Z191" s="38">
        <v>1307</v>
      </c>
    </row>
    <row r="192" spans="1:65" hidden="1" x14ac:dyDescent="0.2">
      <c r="A192" s="65">
        <v>83030</v>
      </c>
      <c r="B192" s="65"/>
      <c r="C192" s="19" t="s">
        <v>288</v>
      </c>
      <c r="F192" s="59" t="s">
        <v>135</v>
      </c>
      <c r="G192" s="59">
        <v>501</v>
      </c>
      <c r="H192" s="59"/>
      <c r="I192" s="71">
        <v>5280</v>
      </c>
      <c r="J192" s="66"/>
      <c r="K192" s="62"/>
      <c r="L192" s="62" t="s">
        <v>136</v>
      </c>
      <c r="M192" s="38">
        <f t="shared" si="13"/>
        <v>0</v>
      </c>
      <c r="X192" s="38"/>
      <c r="Y192" s="38"/>
      <c r="Z192" s="38"/>
    </row>
    <row r="193" spans="1:26" hidden="1" x14ac:dyDescent="0.2">
      <c r="A193" s="65">
        <v>83100</v>
      </c>
      <c r="B193" s="65"/>
      <c r="C193" s="19" t="s">
        <v>289</v>
      </c>
      <c r="E193" s="35" t="s">
        <v>147</v>
      </c>
      <c r="F193" s="59" t="s">
        <v>135</v>
      </c>
      <c r="G193" s="59">
        <v>501</v>
      </c>
      <c r="H193" s="59"/>
      <c r="I193" s="71">
        <v>2002</v>
      </c>
      <c r="J193" s="66"/>
      <c r="K193" s="62"/>
      <c r="L193" s="62" t="s">
        <v>136</v>
      </c>
      <c r="M193" s="38">
        <f t="shared" si="13"/>
        <v>0</v>
      </c>
      <c r="X193" s="38"/>
      <c r="Y193" s="38"/>
      <c r="Z193" s="38"/>
    </row>
    <row r="194" spans="1:26" hidden="1" x14ac:dyDescent="0.2">
      <c r="A194" s="65">
        <v>83110</v>
      </c>
      <c r="B194" s="65"/>
      <c r="C194" s="19" t="s">
        <v>289</v>
      </c>
      <c r="E194" s="35" t="s">
        <v>147</v>
      </c>
      <c r="F194" s="59" t="s">
        <v>135</v>
      </c>
      <c r="G194" s="59">
        <v>501</v>
      </c>
      <c r="H194" s="59"/>
      <c r="I194" s="71">
        <v>2002</v>
      </c>
      <c r="J194" s="66"/>
      <c r="K194" s="62"/>
      <c r="L194" s="62" t="s">
        <v>136</v>
      </c>
      <c r="M194" s="38">
        <f t="shared" si="13"/>
        <v>0</v>
      </c>
      <c r="X194" s="38"/>
      <c r="Y194" s="38"/>
      <c r="Z194" s="38"/>
    </row>
    <row r="195" spans="1:26" x14ac:dyDescent="0.2">
      <c r="A195" s="65">
        <v>83320</v>
      </c>
      <c r="B195" s="65"/>
      <c r="C195" s="19" t="s">
        <v>290</v>
      </c>
      <c r="E195" s="35" t="s">
        <v>101</v>
      </c>
      <c r="F195" s="59" t="s">
        <v>135</v>
      </c>
      <c r="G195" s="59">
        <v>501</v>
      </c>
      <c r="H195" s="59">
        <v>547</v>
      </c>
      <c r="I195" s="59">
        <v>4102</v>
      </c>
      <c r="J195" s="66">
        <v>6030</v>
      </c>
      <c r="K195" s="62">
        <v>601</v>
      </c>
      <c r="L195" s="62" t="s">
        <v>136</v>
      </c>
      <c r="M195" s="38">
        <f t="shared" ref="M195:M211" si="14">SUM(N195:Z195)</f>
        <v>3465</v>
      </c>
      <c r="N195" s="38">
        <v>716</v>
      </c>
      <c r="P195" s="38">
        <v>415</v>
      </c>
      <c r="Q195" s="38">
        <v>567</v>
      </c>
      <c r="R195" s="38">
        <v>390</v>
      </c>
      <c r="S195" s="38">
        <v>315</v>
      </c>
      <c r="T195" s="38">
        <v>94</v>
      </c>
      <c r="U195" s="38">
        <v>95</v>
      </c>
      <c r="V195" s="38">
        <v>85</v>
      </c>
      <c r="W195" s="38">
        <v>70</v>
      </c>
      <c r="X195" s="38">
        <v>77</v>
      </c>
      <c r="Y195" s="38">
        <v>236</v>
      </c>
      <c r="Z195" s="38">
        <v>405</v>
      </c>
    </row>
    <row r="196" spans="1:26" x14ac:dyDescent="0.2">
      <c r="A196" s="65">
        <v>83420</v>
      </c>
      <c r="B196" s="65"/>
      <c r="C196" s="19" t="s">
        <v>291</v>
      </c>
      <c r="E196" s="35" t="s">
        <v>103</v>
      </c>
      <c r="F196" s="59" t="s">
        <v>135</v>
      </c>
      <c r="G196" s="59">
        <v>501</v>
      </c>
      <c r="H196" s="59">
        <v>547</v>
      </c>
      <c r="I196" s="59">
        <v>5280</v>
      </c>
      <c r="J196" s="66">
        <v>6030</v>
      </c>
      <c r="K196" s="62">
        <v>901</v>
      </c>
      <c r="L196" s="62" t="s">
        <v>136</v>
      </c>
      <c r="M196" s="38">
        <f t="shared" si="14"/>
        <v>28</v>
      </c>
      <c r="N196" s="38">
        <v>14</v>
      </c>
      <c r="P196" s="38">
        <v>7</v>
      </c>
      <c r="R196" s="38">
        <v>7</v>
      </c>
      <c r="X196" s="38"/>
      <c r="Y196" s="38"/>
      <c r="Z196" s="38"/>
    </row>
    <row r="197" spans="1:26" x14ac:dyDescent="0.2">
      <c r="A197" s="65">
        <v>83782</v>
      </c>
      <c r="B197" s="65"/>
      <c r="C197" s="19" t="s">
        <v>292</v>
      </c>
      <c r="F197" s="59" t="s">
        <v>135</v>
      </c>
      <c r="G197" s="59">
        <v>501</v>
      </c>
      <c r="H197" s="59">
        <v>547</v>
      </c>
      <c r="I197" s="59">
        <v>4102</v>
      </c>
      <c r="J197" s="66">
        <v>6030</v>
      </c>
      <c r="K197" s="62">
        <v>901</v>
      </c>
      <c r="L197" s="62" t="s">
        <v>136</v>
      </c>
      <c r="M197" s="38">
        <f t="shared" si="14"/>
        <v>24</v>
      </c>
      <c r="N197" s="38">
        <v>6</v>
      </c>
      <c r="P197" s="38">
        <v>3</v>
      </c>
      <c r="Q197" s="38">
        <v>3</v>
      </c>
      <c r="S197" s="38">
        <v>3</v>
      </c>
      <c r="T197" s="38">
        <v>6</v>
      </c>
      <c r="W197" s="38">
        <v>3</v>
      </c>
      <c r="X197" s="38"/>
      <c r="Y197" s="38"/>
      <c r="Z197" s="38"/>
    </row>
    <row r="198" spans="1:26" x14ac:dyDescent="0.2">
      <c r="A198" s="65">
        <v>84204</v>
      </c>
      <c r="B198" s="65"/>
      <c r="C198" s="19" t="s">
        <v>293</v>
      </c>
      <c r="E198" s="35" t="s">
        <v>120</v>
      </c>
      <c r="F198" s="59" t="s">
        <v>135</v>
      </c>
      <c r="G198" s="59">
        <v>501</v>
      </c>
      <c r="H198" s="59">
        <v>547</v>
      </c>
      <c r="I198" s="59">
        <v>5085</v>
      </c>
      <c r="J198" s="66">
        <v>6030</v>
      </c>
      <c r="K198" s="62">
        <v>201</v>
      </c>
      <c r="L198" s="62" t="s">
        <v>136</v>
      </c>
      <c r="M198" s="38">
        <f t="shared" si="14"/>
        <v>11148</v>
      </c>
      <c r="N198" s="38">
        <v>1883</v>
      </c>
      <c r="P198" s="38">
        <v>1775</v>
      </c>
      <c r="Q198" s="38">
        <v>1221</v>
      </c>
      <c r="R198" s="38">
        <v>1576</v>
      </c>
      <c r="S198" s="38">
        <v>1278</v>
      </c>
      <c r="T198" s="38">
        <v>4</v>
      </c>
      <c r="V198" s="38">
        <v>7</v>
      </c>
      <c r="W198" s="38">
        <v>4</v>
      </c>
      <c r="X198" s="38">
        <v>8</v>
      </c>
      <c r="Y198" s="38">
        <v>242</v>
      </c>
      <c r="Z198" s="38">
        <v>3150</v>
      </c>
    </row>
    <row r="199" spans="1:26" hidden="1" x14ac:dyDescent="0.2">
      <c r="A199" s="65">
        <v>84220</v>
      </c>
      <c r="B199" s="65"/>
      <c r="C199" s="19" t="s">
        <v>294</v>
      </c>
      <c r="F199" s="59" t="s">
        <v>135</v>
      </c>
      <c r="G199" s="59">
        <v>501</v>
      </c>
      <c r="H199" s="59"/>
      <c r="I199" s="71">
        <v>4524</v>
      </c>
      <c r="J199" s="66"/>
      <c r="K199" s="62"/>
      <c r="L199" s="62" t="s">
        <v>136</v>
      </c>
      <c r="M199" s="38">
        <f t="shared" si="14"/>
        <v>0</v>
      </c>
      <c r="X199" s="38"/>
      <c r="Y199" s="38"/>
      <c r="Z199" s="38"/>
    </row>
    <row r="200" spans="1:26" x14ac:dyDescent="0.2">
      <c r="A200" s="65">
        <v>84223</v>
      </c>
      <c r="B200" s="65"/>
      <c r="C200" s="19" t="s">
        <v>295</v>
      </c>
      <c r="F200" s="59" t="s">
        <v>135</v>
      </c>
      <c r="G200" s="59">
        <v>501</v>
      </c>
      <c r="H200" s="59"/>
      <c r="I200" s="71">
        <v>2002</v>
      </c>
      <c r="J200" s="81"/>
      <c r="K200" s="82"/>
      <c r="L200" s="62" t="s">
        <v>136</v>
      </c>
      <c r="M200" s="38">
        <f t="shared" si="14"/>
        <v>384</v>
      </c>
      <c r="N200" s="38">
        <v>40</v>
      </c>
      <c r="P200" s="38">
        <v>42</v>
      </c>
      <c r="Q200" s="38">
        <v>44</v>
      </c>
      <c r="R200" s="38">
        <v>42</v>
      </c>
      <c r="S200" s="38">
        <v>34</v>
      </c>
      <c r="T200" s="38">
        <v>30</v>
      </c>
      <c r="U200" s="38">
        <v>16</v>
      </c>
      <c r="V200" s="38">
        <v>16</v>
      </c>
      <c r="W200" s="38">
        <v>24</v>
      </c>
      <c r="X200" s="38">
        <v>28</v>
      </c>
      <c r="Y200" s="38">
        <v>28</v>
      </c>
      <c r="Z200" s="38">
        <v>40</v>
      </c>
    </row>
    <row r="201" spans="1:26" hidden="1" x14ac:dyDescent="0.2">
      <c r="A201" s="65">
        <v>84233</v>
      </c>
      <c r="B201" s="65"/>
      <c r="C201" s="19" t="s">
        <v>296</v>
      </c>
      <c r="F201" s="59" t="s">
        <v>135</v>
      </c>
      <c r="G201" s="59">
        <v>501</v>
      </c>
      <c r="H201" s="59"/>
      <c r="I201" s="71">
        <v>4102</v>
      </c>
      <c r="J201" s="66"/>
      <c r="K201" s="62"/>
      <c r="L201" s="62" t="s">
        <v>136</v>
      </c>
      <c r="M201" s="38">
        <f t="shared" si="14"/>
        <v>0</v>
      </c>
      <c r="X201" s="38"/>
      <c r="Y201" s="38"/>
      <c r="Z201" s="38"/>
    </row>
    <row r="202" spans="1:26" hidden="1" x14ac:dyDescent="0.2">
      <c r="A202" s="65">
        <v>84235</v>
      </c>
      <c r="B202" s="65"/>
      <c r="C202" s="19" t="s">
        <v>297</v>
      </c>
      <c r="E202" s="35" t="s">
        <v>105</v>
      </c>
      <c r="F202" s="59" t="s">
        <v>135</v>
      </c>
      <c r="G202" s="59">
        <v>501</v>
      </c>
      <c r="H202" s="59">
        <v>504</v>
      </c>
      <c r="I202" s="59">
        <v>5129</v>
      </c>
      <c r="J202" s="66">
        <v>6036</v>
      </c>
      <c r="K202" s="62">
        <v>830</v>
      </c>
      <c r="L202" s="62" t="s">
        <v>136</v>
      </c>
      <c r="M202" s="38">
        <f t="shared" si="14"/>
        <v>0</v>
      </c>
      <c r="X202" s="38"/>
      <c r="Y202" s="38"/>
      <c r="Z202" s="38"/>
    </row>
    <row r="203" spans="1:26" x14ac:dyDescent="0.2">
      <c r="A203" s="65">
        <v>84264</v>
      </c>
      <c r="B203" s="65"/>
      <c r="C203" s="19" t="s">
        <v>298</v>
      </c>
      <c r="E203" s="35" t="s">
        <v>107</v>
      </c>
      <c r="F203" s="59" t="s">
        <v>135</v>
      </c>
      <c r="G203" s="59">
        <v>501</v>
      </c>
      <c r="H203" s="59">
        <v>547</v>
      </c>
      <c r="I203" s="59">
        <v>2002</v>
      </c>
      <c r="J203" s="66">
        <v>6036</v>
      </c>
      <c r="K203" s="62">
        <v>999</v>
      </c>
      <c r="L203" s="62" t="s">
        <v>136</v>
      </c>
      <c r="M203" s="38">
        <f t="shared" si="14"/>
        <v>11481</v>
      </c>
      <c r="P203" s="38">
        <v>2088</v>
      </c>
      <c r="Q203" s="38">
        <v>1181</v>
      </c>
      <c r="R203" s="38">
        <v>3</v>
      </c>
      <c r="S203" s="38">
        <v>7060</v>
      </c>
      <c r="V203" s="38">
        <v>1149</v>
      </c>
      <c r="X203" s="38"/>
      <c r="Y203" s="38"/>
      <c r="Z203" s="38"/>
    </row>
    <row r="204" spans="1:26" x14ac:dyDescent="0.2">
      <c r="A204" s="65">
        <v>84268</v>
      </c>
      <c r="B204" s="65"/>
      <c r="C204" s="19" t="s">
        <v>299</v>
      </c>
      <c r="F204" s="59" t="s">
        <v>135</v>
      </c>
      <c r="G204" s="59">
        <v>501</v>
      </c>
      <c r="H204" s="59"/>
      <c r="I204" s="59">
        <v>2002</v>
      </c>
      <c r="J204" s="81"/>
      <c r="K204" s="82"/>
      <c r="L204" s="62" t="s">
        <v>136</v>
      </c>
      <c r="M204" s="38">
        <f t="shared" si="14"/>
        <v>273</v>
      </c>
      <c r="N204" s="38">
        <v>33</v>
      </c>
      <c r="P204" s="38">
        <v>39</v>
      </c>
      <c r="Q204" s="38">
        <v>45</v>
      </c>
      <c r="R204" s="38">
        <v>36</v>
      </c>
      <c r="S204" s="38">
        <v>22</v>
      </c>
      <c r="T204" s="38">
        <v>12</v>
      </c>
      <c r="U204" s="38">
        <v>16</v>
      </c>
      <c r="V204" s="38">
        <v>3</v>
      </c>
      <c r="X204" s="38">
        <v>22</v>
      </c>
      <c r="Y204" s="38">
        <v>45</v>
      </c>
      <c r="Z204" s="38"/>
    </row>
    <row r="205" spans="1:26" x14ac:dyDescent="0.2">
      <c r="A205" s="65">
        <v>84269</v>
      </c>
      <c r="B205" s="65"/>
      <c r="C205" s="19" t="s">
        <v>300</v>
      </c>
      <c r="E205" s="35" t="s">
        <v>86</v>
      </c>
      <c r="F205" s="59" t="s">
        <v>135</v>
      </c>
      <c r="G205" s="59">
        <v>501</v>
      </c>
      <c r="H205" s="59">
        <v>504</v>
      </c>
      <c r="I205" s="59">
        <v>5083</v>
      </c>
      <c r="J205" s="66">
        <v>6036</v>
      </c>
      <c r="K205" s="62">
        <v>100</v>
      </c>
      <c r="L205" s="62" t="s">
        <v>136</v>
      </c>
      <c r="M205" s="38">
        <f t="shared" si="14"/>
        <v>3887</v>
      </c>
      <c r="N205" s="38">
        <v>467</v>
      </c>
      <c r="P205" s="38">
        <v>388</v>
      </c>
      <c r="Q205" s="38">
        <v>457</v>
      </c>
      <c r="R205" s="38">
        <v>501</v>
      </c>
      <c r="S205" s="38">
        <v>400</v>
      </c>
      <c r="T205" s="38">
        <v>363</v>
      </c>
      <c r="U205" s="38">
        <v>117</v>
      </c>
      <c r="V205" s="38">
        <v>76</v>
      </c>
      <c r="W205" s="38">
        <v>200</v>
      </c>
      <c r="X205" s="38">
        <v>117</v>
      </c>
      <c r="Y205" s="38">
        <v>214</v>
      </c>
      <c r="Z205" s="38">
        <v>587</v>
      </c>
    </row>
    <row r="206" spans="1:26" x14ac:dyDescent="0.2">
      <c r="A206" s="65">
        <v>84288</v>
      </c>
      <c r="B206" s="65"/>
      <c r="C206" s="19" t="s">
        <v>301</v>
      </c>
      <c r="E206" s="35" t="s">
        <v>88</v>
      </c>
      <c r="F206" s="59" t="s">
        <v>135</v>
      </c>
      <c r="G206" s="59">
        <v>501</v>
      </c>
      <c r="H206" s="59">
        <v>504</v>
      </c>
      <c r="I206" s="59">
        <v>5081</v>
      </c>
      <c r="J206" s="62">
        <v>6030</v>
      </c>
      <c r="K206" s="62">
        <v>121</v>
      </c>
      <c r="L206" s="62" t="s">
        <v>136</v>
      </c>
      <c r="M206" s="38">
        <f t="shared" si="14"/>
        <v>455</v>
      </c>
      <c r="W206" s="38">
        <v>158</v>
      </c>
      <c r="X206" s="38">
        <v>40</v>
      </c>
      <c r="Y206" s="38">
        <v>159</v>
      </c>
      <c r="Z206" s="38">
        <v>98</v>
      </c>
    </row>
    <row r="207" spans="1:26" x14ac:dyDescent="0.2">
      <c r="A207" s="65">
        <v>84292</v>
      </c>
      <c r="B207" s="65"/>
      <c r="C207" s="19" t="s">
        <v>302</v>
      </c>
      <c r="E207" s="68"/>
      <c r="F207" s="59" t="s">
        <v>135</v>
      </c>
      <c r="G207" s="59">
        <v>501</v>
      </c>
      <c r="H207" s="59">
        <v>504</v>
      </c>
      <c r="I207" s="59">
        <v>2002</v>
      </c>
      <c r="J207" s="62">
        <v>6004</v>
      </c>
      <c r="K207" s="62">
        <v>100</v>
      </c>
      <c r="L207" s="62" t="s">
        <v>136</v>
      </c>
      <c r="M207" s="38">
        <f t="shared" si="14"/>
        <v>0</v>
      </c>
      <c r="X207" s="38"/>
      <c r="Y207" s="38"/>
      <c r="Z207" s="38"/>
    </row>
    <row r="208" spans="1:26" x14ac:dyDescent="0.2">
      <c r="A208" s="65">
        <v>84294</v>
      </c>
      <c r="B208" s="65"/>
      <c r="C208" s="19" t="s">
        <v>303</v>
      </c>
      <c r="F208" s="59" t="s">
        <v>135</v>
      </c>
      <c r="G208" s="59">
        <v>501</v>
      </c>
      <c r="H208" s="59">
        <v>504</v>
      </c>
      <c r="I208" s="59">
        <v>2002</v>
      </c>
      <c r="J208" s="62">
        <v>6004</v>
      </c>
      <c r="K208" s="62">
        <v>100</v>
      </c>
      <c r="L208" s="62" t="s">
        <v>136</v>
      </c>
      <c r="M208" s="38">
        <f t="shared" si="14"/>
        <v>418</v>
      </c>
      <c r="N208" s="38">
        <v>14</v>
      </c>
      <c r="P208" s="38">
        <v>50</v>
      </c>
      <c r="Q208" s="38">
        <v>49</v>
      </c>
      <c r="R208" s="38">
        <v>56</v>
      </c>
      <c r="S208" s="38">
        <v>49</v>
      </c>
      <c r="T208" s="38">
        <v>63</v>
      </c>
      <c r="U208" s="38">
        <v>56</v>
      </c>
      <c r="V208" s="38">
        <v>73</v>
      </c>
      <c r="W208" s="38">
        <v>8</v>
      </c>
      <c r="X208" s="38"/>
      <c r="Y208" s="38"/>
      <c r="Z208" s="38"/>
    </row>
    <row r="209" spans="1:26" x14ac:dyDescent="0.2">
      <c r="A209" s="65">
        <v>84295</v>
      </c>
      <c r="B209" s="65"/>
      <c r="C209" s="19" t="s">
        <v>304</v>
      </c>
      <c r="F209" s="59" t="s">
        <v>135</v>
      </c>
      <c r="G209" s="59">
        <v>501</v>
      </c>
      <c r="H209" s="59">
        <v>504</v>
      </c>
      <c r="I209" s="59">
        <v>2002</v>
      </c>
      <c r="J209" s="62">
        <v>6030</v>
      </c>
      <c r="K209" s="62">
        <v>151</v>
      </c>
      <c r="L209" s="62" t="s">
        <v>136</v>
      </c>
      <c r="M209" s="38">
        <f t="shared" si="14"/>
        <v>511</v>
      </c>
      <c r="Q209" s="38">
        <v>35</v>
      </c>
      <c r="R209" s="38">
        <v>106</v>
      </c>
      <c r="S209" s="38">
        <v>111</v>
      </c>
      <c r="T209" s="38">
        <v>120</v>
      </c>
      <c r="U209" s="38">
        <v>8</v>
      </c>
      <c r="V209" s="38">
        <v>5</v>
      </c>
      <c r="W209" s="38">
        <v>10</v>
      </c>
      <c r="X209" s="38">
        <v>10</v>
      </c>
      <c r="Y209" s="38">
        <v>20</v>
      </c>
      <c r="Z209" s="38">
        <v>86</v>
      </c>
    </row>
    <row r="210" spans="1:26" hidden="1" x14ac:dyDescent="0.2">
      <c r="A210" s="65" t="s">
        <v>305</v>
      </c>
      <c r="B210" s="65"/>
      <c r="C210" s="19" t="s">
        <v>306</v>
      </c>
      <c r="F210" s="59" t="s">
        <v>135</v>
      </c>
      <c r="G210" s="59">
        <v>501</v>
      </c>
      <c r="H210" s="59"/>
      <c r="I210" s="71">
        <v>5280</v>
      </c>
      <c r="J210" s="62">
        <v>6030</v>
      </c>
      <c r="K210" s="62">
        <v>231</v>
      </c>
      <c r="L210" s="62" t="s">
        <v>136</v>
      </c>
      <c r="M210" s="38">
        <f t="shared" si="14"/>
        <v>0</v>
      </c>
      <c r="P210" s="74"/>
      <c r="R210" s="74"/>
      <c r="V210" s="40"/>
      <c r="X210" s="40"/>
      <c r="Y210" s="38"/>
      <c r="Z210" s="38"/>
    </row>
    <row r="211" spans="1:26" x14ac:dyDescent="0.2">
      <c r="A211" s="65" t="s">
        <v>335</v>
      </c>
      <c r="B211" s="65"/>
      <c r="C211" s="19" t="s">
        <v>308</v>
      </c>
      <c r="E211" s="35" t="s">
        <v>158</v>
      </c>
      <c r="F211" s="59" t="s">
        <v>135</v>
      </c>
      <c r="G211" s="59">
        <v>501</v>
      </c>
      <c r="H211" s="59">
        <v>504</v>
      </c>
      <c r="I211" s="59">
        <v>5095</v>
      </c>
      <c r="J211" s="66">
        <v>6036</v>
      </c>
      <c r="K211" s="62">
        <v>400</v>
      </c>
      <c r="L211" s="62" t="s">
        <v>136</v>
      </c>
      <c r="M211" s="38">
        <f t="shared" si="14"/>
        <v>247</v>
      </c>
      <c r="P211" s="38">
        <v>247</v>
      </c>
      <c r="R211" s="74"/>
      <c r="X211" s="38"/>
      <c r="Y211" s="38"/>
      <c r="Z211" s="38"/>
    </row>
    <row r="212" spans="1:26" hidden="1" x14ac:dyDescent="0.2">
      <c r="A212" s="36" t="s">
        <v>309</v>
      </c>
      <c r="B212" s="36"/>
      <c r="C212" s="19" t="s">
        <v>310</v>
      </c>
      <c r="E212" s="35" t="s">
        <v>158</v>
      </c>
      <c r="F212" s="59" t="s">
        <v>135</v>
      </c>
      <c r="G212" s="59">
        <v>501</v>
      </c>
      <c r="H212" s="59">
        <v>504</v>
      </c>
      <c r="I212" s="59" t="s">
        <v>164</v>
      </c>
      <c r="J212" s="66">
        <v>6036</v>
      </c>
      <c r="K212" s="62">
        <v>800</v>
      </c>
      <c r="L212" s="62" t="s">
        <v>136</v>
      </c>
      <c r="M212" s="38">
        <f>SUM(N212:Z212)</f>
        <v>0</v>
      </c>
      <c r="Q212" s="74"/>
      <c r="X212" s="38"/>
      <c r="Y212" s="38"/>
      <c r="Z212" s="38"/>
    </row>
    <row r="213" spans="1:26" hidden="1" x14ac:dyDescent="0.2">
      <c r="A213" s="65" t="s">
        <v>311</v>
      </c>
      <c r="B213" s="65"/>
      <c r="C213" s="19" t="s">
        <v>312</v>
      </c>
      <c r="E213" s="35" t="s">
        <v>118</v>
      </c>
      <c r="F213" s="59" t="s">
        <v>135</v>
      </c>
      <c r="G213" s="59">
        <v>501</v>
      </c>
      <c r="H213" s="59">
        <v>504</v>
      </c>
      <c r="I213" s="59" t="s">
        <v>164</v>
      </c>
      <c r="J213" s="66">
        <v>6036</v>
      </c>
      <c r="K213" s="62">
        <v>800</v>
      </c>
      <c r="L213" s="62" t="s">
        <v>136</v>
      </c>
      <c r="M213" s="38">
        <f>SUM(N213:Z213)</f>
        <v>0</v>
      </c>
      <c r="Q213" s="74"/>
      <c r="X213" s="38"/>
      <c r="Y213" s="38"/>
      <c r="Z213" s="38"/>
    </row>
    <row r="214" spans="1:26" hidden="1" x14ac:dyDescent="0.2">
      <c r="A214" s="65" t="s">
        <v>313</v>
      </c>
      <c r="B214" s="65"/>
      <c r="C214" s="19" t="s">
        <v>314</v>
      </c>
      <c r="E214" s="68"/>
      <c r="F214" s="59" t="s">
        <v>135</v>
      </c>
      <c r="G214" s="59">
        <v>501</v>
      </c>
      <c r="H214" s="59">
        <v>504</v>
      </c>
      <c r="I214" s="59">
        <v>4115</v>
      </c>
      <c r="J214" s="66">
        <v>6036</v>
      </c>
      <c r="K214" s="62">
        <v>740</v>
      </c>
      <c r="L214" s="62" t="s">
        <v>136</v>
      </c>
      <c r="M214" s="38">
        <f>SUM(N214:Z214)</f>
        <v>0</v>
      </c>
      <c r="Q214" s="74"/>
      <c r="X214" s="38"/>
      <c r="Y214" s="38"/>
      <c r="Z214" s="38"/>
    </row>
    <row r="215" spans="1:26" x14ac:dyDescent="0.2">
      <c r="A215" s="65"/>
      <c r="B215" s="65"/>
      <c r="C215" s="19"/>
      <c r="E215" s="68"/>
      <c r="F215" s="59"/>
      <c r="G215" s="59"/>
      <c r="H215" s="59"/>
      <c r="I215" s="59"/>
      <c r="J215" s="66"/>
      <c r="K215" s="62"/>
      <c r="L215" s="62"/>
      <c r="P215" s="74"/>
      <c r="Q215" s="74"/>
      <c r="X215" s="38"/>
      <c r="Y215" s="38"/>
      <c r="Z215" s="38"/>
    </row>
    <row r="216" spans="1:26" x14ac:dyDescent="0.2">
      <c r="A216" s="65" t="s">
        <v>315</v>
      </c>
      <c r="B216" s="65"/>
      <c r="C216" s="19" t="s">
        <v>316</v>
      </c>
      <c r="E216" s="35" t="s">
        <v>317</v>
      </c>
      <c r="F216" s="59" t="s">
        <v>318</v>
      </c>
      <c r="G216" s="59"/>
      <c r="H216" s="59"/>
      <c r="I216" s="59"/>
      <c r="J216" s="66">
        <v>6036</v>
      </c>
      <c r="K216" s="70" t="s">
        <v>319</v>
      </c>
      <c r="L216" s="62" t="s">
        <v>136</v>
      </c>
      <c r="M216" s="38">
        <f>SUM(N216:Z216)</f>
        <v>39014</v>
      </c>
      <c r="N216" s="38">
        <v>4817</v>
      </c>
      <c r="P216" s="38">
        <v>7380</v>
      </c>
      <c r="Q216" s="38">
        <v>4303</v>
      </c>
      <c r="V216" s="38">
        <v>4802</v>
      </c>
      <c r="W216" s="38">
        <v>1398</v>
      </c>
      <c r="X216" s="38">
        <v>4459</v>
      </c>
      <c r="Y216" s="38">
        <v>7280</v>
      </c>
      <c r="Z216" s="38">
        <v>4575</v>
      </c>
    </row>
    <row r="217" spans="1:26" x14ac:dyDescent="0.2">
      <c r="A217" s="65"/>
      <c r="B217" s="65"/>
      <c r="C217" s="19"/>
      <c r="F217" s="59"/>
      <c r="G217" s="59"/>
      <c r="H217" s="59"/>
      <c r="I217" s="59"/>
      <c r="J217" s="66"/>
      <c r="K217" s="70"/>
      <c r="L217" s="62"/>
      <c r="P217" s="74"/>
      <c r="Q217" s="74"/>
      <c r="R217" s="74"/>
      <c r="V217" s="40"/>
      <c r="X217" s="40"/>
      <c r="Z217" s="38"/>
    </row>
    <row r="218" spans="1:26" x14ac:dyDescent="0.2">
      <c r="A218" s="65"/>
      <c r="B218" s="65"/>
      <c r="C218" s="19" t="s">
        <v>320</v>
      </c>
      <c r="E218" s="39"/>
      <c r="F218" s="59"/>
      <c r="G218" s="59"/>
      <c r="H218" s="59"/>
      <c r="I218" s="59"/>
      <c r="J218" s="66"/>
      <c r="K218" s="62"/>
      <c r="L218" s="62"/>
      <c r="M218" s="77">
        <f>SUM(M64:M216)</f>
        <v>772584</v>
      </c>
      <c r="N218" s="77">
        <f>SUM(N64:N216)</f>
        <v>51286</v>
      </c>
      <c r="O218" s="77"/>
      <c r="P218" s="77">
        <f t="shared" ref="P218:Z218" si="15">SUM(P61:P216)</f>
        <v>118370</v>
      </c>
      <c r="Q218" s="77">
        <f t="shared" si="15"/>
        <v>61683</v>
      </c>
      <c r="R218" s="77">
        <f t="shared" si="15"/>
        <v>41414</v>
      </c>
      <c r="S218" s="77">
        <f t="shared" si="15"/>
        <v>57728</v>
      </c>
      <c r="T218" s="77">
        <f t="shared" si="15"/>
        <v>46535</v>
      </c>
      <c r="U218" s="77">
        <f>SUM(U64:U217)</f>
        <v>40870</v>
      </c>
      <c r="V218" s="77">
        <f t="shared" si="15"/>
        <v>66834</v>
      </c>
      <c r="W218" s="77">
        <f t="shared" si="15"/>
        <v>60234</v>
      </c>
      <c r="X218" s="77">
        <f t="shared" si="15"/>
        <v>58992</v>
      </c>
      <c r="Y218" s="77">
        <f t="shared" si="15"/>
        <v>107086</v>
      </c>
      <c r="Z218" s="77">
        <f t="shared" si="15"/>
        <v>61552</v>
      </c>
    </row>
    <row r="219" spans="1:26" x14ac:dyDescent="0.2">
      <c r="A219" s="65"/>
      <c r="B219" s="65"/>
      <c r="C219" s="19"/>
      <c r="E219" s="39"/>
      <c r="F219" s="59"/>
      <c r="G219" s="59"/>
      <c r="H219" s="59"/>
      <c r="I219" s="59"/>
      <c r="J219" s="66"/>
      <c r="K219" s="62"/>
      <c r="L219" s="62"/>
      <c r="M219" s="78"/>
      <c r="N219" s="78"/>
      <c r="O219" s="78"/>
      <c r="P219" s="78"/>
      <c r="Q219" s="78"/>
      <c r="R219" s="78"/>
      <c r="S219" s="78"/>
      <c r="T219" s="78"/>
      <c r="U219" s="78"/>
      <c r="V219" s="78"/>
      <c r="W219" s="78"/>
      <c r="X219" s="79"/>
      <c r="Z219" s="40"/>
    </row>
    <row r="220" spans="1:26" x14ac:dyDescent="0.2">
      <c r="A220" s="65"/>
      <c r="B220" s="65"/>
      <c r="C220" s="19" t="s">
        <v>321</v>
      </c>
      <c r="E220" s="39"/>
      <c r="F220" s="59" t="s">
        <v>322</v>
      </c>
      <c r="G220" s="59"/>
      <c r="H220" s="59"/>
      <c r="I220" s="59"/>
      <c r="J220" s="66"/>
      <c r="K220" s="62"/>
      <c r="L220" s="62"/>
      <c r="M220" s="38">
        <f t="shared" ref="M220:Z220" si="16">-M218+M216</f>
        <v>-733570</v>
      </c>
      <c r="N220" s="38">
        <f t="shared" si="16"/>
        <v>-46469</v>
      </c>
      <c r="P220" s="38">
        <f t="shared" si="16"/>
        <v>-110990</v>
      </c>
      <c r="Q220" s="38">
        <f t="shared" si="16"/>
        <v>-57380</v>
      </c>
      <c r="R220" s="38">
        <f t="shared" si="16"/>
        <v>-41414</v>
      </c>
      <c r="S220" s="38">
        <f t="shared" si="16"/>
        <v>-57728</v>
      </c>
      <c r="T220" s="38">
        <f t="shared" si="16"/>
        <v>-46535</v>
      </c>
      <c r="U220" s="38">
        <f>-U218</f>
        <v>-40870</v>
      </c>
      <c r="V220" s="38">
        <f t="shared" si="16"/>
        <v>-62032</v>
      </c>
      <c r="W220" s="38">
        <f t="shared" si="16"/>
        <v>-58836</v>
      </c>
      <c r="X220" s="38">
        <f t="shared" si="16"/>
        <v>-54533</v>
      </c>
      <c r="Y220" s="38">
        <f t="shared" si="16"/>
        <v>-99806</v>
      </c>
      <c r="Z220" s="38">
        <f t="shared" si="16"/>
        <v>-56977</v>
      </c>
    </row>
    <row r="221" spans="1:26" x14ac:dyDescent="0.2">
      <c r="A221" s="65"/>
      <c r="B221" s="65"/>
      <c r="C221" s="19" t="s">
        <v>323</v>
      </c>
      <c r="E221" s="39"/>
      <c r="F221" s="59" t="s">
        <v>324</v>
      </c>
      <c r="G221" s="59"/>
      <c r="H221" s="59"/>
      <c r="I221" s="59"/>
      <c r="J221" s="66"/>
      <c r="K221" s="62"/>
      <c r="L221" s="62"/>
      <c r="M221" s="38">
        <f t="shared" ref="M221:Z221" si="17">-M216</f>
        <v>-39014</v>
      </c>
      <c r="N221" s="38">
        <f t="shared" si="17"/>
        <v>-4817</v>
      </c>
      <c r="P221" s="38">
        <f t="shared" si="17"/>
        <v>-7380</v>
      </c>
      <c r="Q221" s="38">
        <f t="shared" si="17"/>
        <v>-4303</v>
      </c>
      <c r="R221" s="38">
        <f t="shared" si="17"/>
        <v>0</v>
      </c>
      <c r="S221" s="38">
        <f t="shared" si="17"/>
        <v>0</v>
      </c>
      <c r="T221" s="38">
        <f t="shared" si="17"/>
        <v>0</v>
      </c>
      <c r="U221" s="38">
        <f t="shared" si="17"/>
        <v>0</v>
      </c>
      <c r="V221" s="38">
        <f t="shared" si="17"/>
        <v>-4802</v>
      </c>
      <c r="W221" s="38">
        <f t="shared" si="17"/>
        <v>-1398</v>
      </c>
      <c r="X221" s="38">
        <f t="shared" si="17"/>
        <v>-4459</v>
      </c>
      <c r="Y221" s="38">
        <f t="shared" si="17"/>
        <v>-7280</v>
      </c>
      <c r="Z221" s="38">
        <f t="shared" si="17"/>
        <v>-4575</v>
      </c>
    </row>
    <row r="222" spans="1:26" x14ac:dyDescent="0.2">
      <c r="A222" s="65"/>
      <c r="B222" s="65"/>
      <c r="C222" s="19"/>
      <c r="E222" s="39"/>
      <c r="F222" s="59"/>
      <c r="G222" s="59"/>
      <c r="H222" s="59"/>
      <c r="I222" s="59"/>
      <c r="J222" s="66"/>
      <c r="K222" s="62"/>
      <c r="L222" s="62"/>
      <c r="X222" s="40"/>
      <c r="Z222" s="40"/>
    </row>
    <row r="223" spans="1:26" ht="10.8" thickBot="1" x14ac:dyDescent="0.25">
      <c r="A223" s="65"/>
      <c r="B223" s="65"/>
      <c r="C223" s="19" t="s">
        <v>325</v>
      </c>
      <c r="E223" s="39"/>
      <c r="F223" s="59"/>
      <c r="G223" s="59"/>
      <c r="H223" s="59"/>
      <c r="I223" s="59"/>
      <c r="J223" s="66"/>
      <c r="K223" s="62"/>
      <c r="L223" s="62"/>
      <c r="M223" s="84">
        <f>+M218+M56</f>
        <v>10274243</v>
      </c>
      <c r="N223" s="84">
        <f>+N218+N56</f>
        <v>800579</v>
      </c>
      <c r="O223" s="84"/>
      <c r="P223" s="84">
        <f t="shared" ref="P223:Z223" si="18">+P218+P56</f>
        <v>810674</v>
      </c>
      <c r="Q223" s="84">
        <f t="shared" si="18"/>
        <v>744817</v>
      </c>
      <c r="R223" s="84">
        <f t="shared" si="18"/>
        <v>793517</v>
      </c>
      <c r="S223" s="84">
        <f t="shared" si="18"/>
        <v>668218</v>
      </c>
      <c r="T223" s="84">
        <f t="shared" si="18"/>
        <v>878374</v>
      </c>
      <c r="U223" s="84">
        <f>+U218+U56</f>
        <v>911678</v>
      </c>
      <c r="V223" s="84">
        <f t="shared" si="18"/>
        <v>958789</v>
      </c>
      <c r="W223" s="84">
        <f t="shared" si="18"/>
        <v>974301</v>
      </c>
      <c r="X223" s="85">
        <f t="shared" si="18"/>
        <v>929235</v>
      </c>
      <c r="Y223" s="85">
        <f t="shared" si="18"/>
        <v>1027241</v>
      </c>
      <c r="Z223" s="85">
        <f t="shared" si="18"/>
        <v>776820</v>
      </c>
    </row>
    <row r="224" spans="1:26" ht="10.8" thickTop="1" x14ac:dyDescent="0.2">
      <c r="J224" s="72"/>
      <c r="K224" s="72"/>
      <c r="L224" s="67"/>
      <c r="X224" s="40"/>
    </row>
    <row r="225" spans="10:26" x14ac:dyDescent="0.2">
      <c r="J225" s="72"/>
      <c r="K225" s="72"/>
      <c r="L225" s="67"/>
      <c r="M225" s="38">
        <f>+M218+M220+M221</f>
        <v>0</v>
      </c>
      <c r="N225" s="38">
        <f t="shared" ref="N225:W225" si="19">+N218+N220+N221</f>
        <v>0</v>
      </c>
      <c r="P225" s="38">
        <f t="shared" si="19"/>
        <v>0</v>
      </c>
      <c r="Q225" s="38">
        <f t="shared" si="19"/>
        <v>0</v>
      </c>
      <c r="R225" s="38">
        <f t="shared" si="19"/>
        <v>0</v>
      </c>
      <c r="S225" s="38">
        <f t="shared" si="19"/>
        <v>0</v>
      </c>
      <c r="T225" s="38">
        <f t="shared" si="19"/>
        <v>0</v>
      </c>
      <c r="U225" s="38">
        <f t="shared" si="19"/>
        <v>0</v>
      </c>
      <c r="V225" s="38">
        <f t="shared" si="19"/>
        <v>0</v>
      </c>
      <c r="W225" s="38">
        <f t="shared" si="19"/>
        <v>0</v>
      </c>
      <c r="X225" s="38"/>
      <c r="Y225" s="38"/>
      <c r="Z225" s="38"/>
    </row>
    <row r="226" spans="10:26" x14ac:dyDescent="0.2">
      <c r="J226" s="72"/>
      <c r="K226" s="72"/>
      <c r="L226" s="67"/>
      <c r="X226" s="40"/>
      <c r="Z226" s="86"/>
    </row>
    <row r="227" spans="10:26" x14ac:dyDescent="0.2">
      <c r="J227" s="72"/>
      <c r="K227" s="72"/>
      <c r="L227" s="67"/>
      <c r="X227" s="40"/>
      <c r="Z227" s="86"/>
    </row>
    <row r="228" spans="10:26" x14ac:dyDescent="0.2">
      <c r="J228" s="72"/>
      <c r="K228" s="72"/>
      <c r="L228" s="67"/>
      <c r="X228" s="40"/>
    </row>
    <row r="229" spans="10:26" x14ac:dyDescent="0.2">
      <c r="J229" s="72"/>
      <c r="K229" s="72"/>
      <c r="L229" s="67"/>
      <c r="X229" s="40"/>
    </row>
    <row r="230" spans="10:26" x14ac:dyDescent="0.2">
      <c r="J230" s="72"/>
      <c r="K230" s="72"/>
      <c r="L230" s="67"/>
      <c r="X230" s="40"/>
    </row>
    <row r="231" spans="10:26" x14ac:dyDescent="0.2">
      <c r="J231" s="72"/>
      <c r="K231" s="72"/>
      <c r="L231" s="67"/>
      <c r="X231" s="40"/>
    </row>
    <row r="232" spans="10:26" x14ac:dyDescent="0.2">
      <c r="J232" s="72"/>
      <c r="K232" s="72"/>
      <c r="L232" s="67"/>
      <c r="X232" s="40"/>
    </row>
    <row r="233" spans="10:26" x14ac:dyDescent="0.2">
      <c r="J233" s="72"/>
      <c r="K233" s="72"/>
      <c r="L233" s="67"/>
      <c r="X233" s="40"/>
    </row>
    <row r="234" spans="10:26" x14ac:dyDescent="0.2">
      <c r="J234" s="72"/>
      <c r="K234" s="72"/>
      <c r="L234" s="67"/>
      <c r="X234" s="40"/>
    </row>
    <row r="235" spans="10:26" x14ac:dyDescent="0.2">
      <c r="J235" s="72"/>
      <c r="K235" s="72"/>
      <c r="L235" s="67"/>
      <c r="X235" s="40"/>
    </row>
    <row r="236" spans="10:26" x14ac:dyDescent="0.2">
      <c r="J236" s="72"/>
      <c r="K236" s="72"/>
      <c r="L236" s="67"/>
      <c r="X236" s="40"/>
    </row>
    <row r="237" spans="10:26" x14ac:dyDescent="0.2">
      <c r="J237" s="72"/>
      <c r="K237" s="72"/>
      <c r="L237" s="67"/>
      <c r="X237" s="40"/>
    </row>
    <row r="238" spans="10:26" x14ac:dyDescent="0.2">
      <c r="J238" s="72"/>
      <c r="K238" s="72"/>
      <c r="L238" s="67"/>
      <c r="X238" s="40"/>
    </row>
    <row r="239" spans="10:26" x14ac:dyDescent="0.2">
      <c r="J239" s="72"/>
      <c r="K239" s="72"/>
      <c r="L239" s="67"/>
      <c r="X239" s="40"/>
    </row>
    <row r="240" spans="10:26" x14ac:dyDescent="0.2">
      <c r="J240" s="72"/>
      <c r="K240" s="72"/>
      <c r="L240" s="67"/>
      <c r="X240" s="40"/>
    </row>
    <row r="241" spans="10:24" x14ac:dyDescent="0.2">
      <c r="J241" s="72"/>
      <c r="K241" s="72"/>
      <c r="L241" s="67"/>
      <c r="X241" s="40"/>
    </row>
    <row r="242" spans="10:24" x14ac:dyDescent="0.2">
      <c r="J242" s="72"/>
      <c r="K242" s="72"/>
      <c r="L242" s="67"/>
      <c r="X242" s="40"/>
    </row>
    <row r="243" spans="10:24" x14ac:dyDescent="0.2">
      <c r="J243" s="72"/>
      <c r="K243" s="72"/>
      <c r="L243" s="67"/>
      <c r="X243" s="40"/>
    </row>
    <row r="244" spans="10:24" x14ac:dyDescent="0.2">
      <c r="J244" s="72"/>
      <c r="K244" s="72"/>
      <c r="L244" s="67"/>
      <c r="X244" s="40"/>
    </row>
    <row r="245" spans="10:24" x14ac:dyDescent="0.2">
      <c r="J245" s="72"/>
      <c r="K245" s="72"/>
      <c r="L245" s="67"/>
      <c r="X245" s="40"/>
    </row>
    <row r="246" spans="10:24" x14ac:dyDescent="0.2">
      <c r="J246" s="72"/>
      <c r="K246" s="72"/>
      <c r="L246" s="67"/>
      <c r="X246" s="40"/>
    </row>
    <row r="247" spans="10:24" x14ac:dyDescent="0.2">
      <c r="J247" s="72"/>
      <c r="K247" s="72"/>
      <c r="L247" s="67"/>
      <c r="X247" s="40"/>
    </row>
    <row r="248" spans="10:24" x14ac:dyDescent="0.2">
      <c r="J248" s="72"/>
      <c r="K248" s="72"/>
      <c r="L248" s="67"/>
      <c r="X248" s="40"/>
    </row>
    <row r="249" spans="10:24" x14ac:dyDescent="0.2">
      <c r="J249" s="72"/>
      <c r="K249" s="72"/>
      <c r="L249" s="67"/>
      <c r="X249" s="40"/>
    </row>
    <row r="250" spans="10:24" x14ac:dyDescent="0.2">
      <c r="J250" s="72"/>
      <c r="K250" s="72"/>
      <c r="L250" s="67"/>
      <c r="X250" s="40"/>
    </row>
    <row r="251" spans="10:24" x14ac:dyDescent="0.2">
      <c r="J251" s="72"/>
      <c r="K251" s="72"/>
      <c r="L251" s="67"/>
      <c r="X251" s="40"/>
    </row>
    <row r="252" spans="10:24" x14ac:dyDescent="0.2">
      <c r="J252" s="72"/>
      <c r="K252" s="72"/>
      <c r="L252" s="67"/>
      <c r="X252" s="40"/>
    </row>
    <row r="253" spans="10:24" x14ac:dyDescent="0.2">
      <c r="J253" s="72"/>
      <c r="K253" s="72"/>
      <c r="L253" s="67"/>
      <c r="X253" s="40"/>
    </row>
    <row r="254" spans="10:24" x14ac:dyDescent="0.2">
      <c r="J254" s="72"/>
      <c r="K254" s="72"/>
      <c r="L254" s="67"/>
      <c r="X254" s="40"/>
    </row>
    <row r="255" spans="10:24" x14ac:dyDescent="0.2">
      <c r="J255" s="72"/>
      <c r="K255" s="72"/>
      <c r="L255" s="67"/>
      <c r="X255" s="40"/>
    </row>
    <row r="256" spans="10:24" x14ac:dyDescent="0.2">
      <c r="J256" s="72"/>
      <c r="K256" s="72"/>
      <c r="L256" s="67"/>
      <c r="X256" s="40"/>
    </row>
    <row r="257" spans="10:24" x14ac:dyDescent="0.2">
      <c r="J257" s="72"/>
      <c r="K257" s="72"/>
      <c r="L257" s="67"/>
      <c r="X257" s="40"/>
    </row>
    <row r="258" spans="10:24" x14ac:dyDescent="0.2">
      <c r="J258" s="72"/>
      <c r="K258" s="72"/>
      <c r="L258" s="67"/>
      <c r="X258" s="40"/>
    </row>
    <row r="259" spans="10:24" x14ac:dyDescent="0.2">
      <c r="J259" s="72"/>
      <c r="K259" s="72"/>
      <c r="L259" s="67"/>
      <c r="X259" s="40"/>
    </row>
    <row r="260" spans="10:24" x14ac:dyDescent="0.2">
      <c r="J260" s="72"/>
      <c r="K260" s="72"/>
      <c r="L260" s="67"/>
      <c r="X260" s="40"/>
    </row>
    <row r="261" spans="10:24" x14ac:dyDescent="0.2">
      <c r="J261" s="72"/>
      <c r="K261" s="72"/>
      <c r="L261" s="67"/>
      <c r="X261" s="40"/>
    </row>
    <row r="262" spans="10:24" x14ac:dyDescent="0.2">
      <c r="J262" s="72"/>
      <c r="K262" s="72"/>
      <c r="L262" s="67"/>
      <c r="X262" s="40"/>
    </row>
    <row r="263" spans="10:24" x14ac:dyDescent="0.2">
      <c r="J263" s="72"/>
      <c r="K263" s="72"/>
      <c r="L263" s="67"/>
      <c r="X263" s="40"/>
    </row>
    <row r="264" spans="10:24" x14ac:dyDescent="0.2">
      <c r="J264" s="72"/>
      <c r="K264" s="72"/>
      <c r="L264" s="67"/>
      <c r="X264" s="40"/>
    </row>
    <row r="265" spans="10:24" x14ac:dyDescent="0.2">
      <c r="J265" s="72"/>
      <c r="K265" s="72"/>
      <c r="L265" s="67"/>
      <c r="X265" s="40"/>
    </row>
    <row r="266" spans="10:24" x14ac:dyDescent="0.2">
      <c r="J266" s="72"/>
      <c r="K266" s="72"/>
      <c r="L266" s="67"/>
      <c r="X266" s="40"/>
    </row>
    <row r="267" spans="10:24" x14ac:dyDescent="0.2">
      <c r="J267" s="72"/>
      <c r="K267" s="72"/>
      <c r="L267" s="67"/>
      <c r="X267" s="40"/>
    </row>
    <row r="268" spans="10:24" x14ac:dyDescent="0.2">
      <c r="J268" s="72"/>
      <c r="K268" s="72"/>
      <c r="L268" s="67"/>
      <c r="X268" s="40"/>
    </row>
    <row r="269" spans="10:24" x14ac:dyDescent="0.2">
      <c r="J269" s="72"/>
      <c r="K269" s="72"/>
      <c r="L269" s="67"/>
      <c r="X269" s="40"/>
    </row>
    <row r="270" spans="10:24" x14ac:dyDescent="0.2">
      <c r="J270" s="72"/>
      <c r="K270" s="72"/>
      <c r="L270" s="67"/>
      <c r="X270" s="40"/>
    </row>
    <row r="271" spans="10:24" x14ac:dyDescent="0.2">
      <c r="J271" s="72"/>
      <c r="K271" s="72"/>
      <c r="L271" s="67"/>
      <c r="X271" s="40"/>
    </row>
    <row r="272" spans="10:24" x14ac:dyDescent="0.2">
      <c r="J272" s="72"/>
      <c r="K272" s="72"/>
      <c r="L272" s="67"/>
      <c r="X272" s="40"/>
    </row>
    <row r="273" spans="10:24" x14ac:dyDescent="0.2">
      <c r="J273" s="72"/>
      <c r="K273" s="72"/>
      <c r="L273" s="67"/>
      <c r="X273" s="40"/>
    </row>
    <row r="274" spans="10:24" x14ac:dyDescent="0.2">
      <c r="J274" s="72"/>
      <c r="K274" s="72"/>
      <c r="L274" s="67"/>
      <c r="X274" s="40"/>
    </row>
    <row r="275" spans="10:24" x14ac:dyDescent="0.2">
      <c r="J275" s="72"/>
      <c r="K275" s="72"/>
      <c r="L275" s="67"/>
      <c r="X275" s="40"/>
    </row>
    <row r="276" spans="10:24" x14ac:dyDescent="0.2">
      <c r="J276" s="72"/>
      <c r="K276" s="72"/>
      <c r="L276" s="67"/>
      <c r="X276" s="40"/>
    </row>
    <row r="277" spans="10:24" x14ac:dyDescent="0.2">
      <c r="J277" s="72"/>
      <c r="K277" s="72"/>
      <c r="L277" s="67"/>
      <c r="X277" s="40"/>
    </row>
    <row r="278" spans="10:24" x14ac:dyDescent="0.2">
      <c r="J278" s="72"/>
      <c r="K278" s="72"/>
      <c r="L278" s="67"/>
      <c r="X278" s="40"/>
    </row>
    <row r="279" spans="10:24" x14ac:dyDescent="0.2">
      <c r="J279" s="72"/>
      <c r="K279" s="72"/>
      <c r="L279" s="67"/>
      <c r="X279" s="40"/>
    </row>
    <row r="280" spans="10:24" x14ac:dyDescent="0.2">
      <c r="J280" s="72"/>
      <c r="K280" s="72"/>
      <c r="L280" s="67"/>
      <c r="X280" s="40"/>
    </row>
    <row r="281" spans="10:24" x14ac:dyDescent="0.2">
      <c r="J281" s="72"/>
      <c r="K281" s="72"/>
      <c r="L281" s="67"/>
      <c r="X281" s="40"/>
    </row>
    <row r="282" spans="10:24" x14ac:dyDescent="0.2">
      <c r="J282" s="72"/>
      <c r="K282" s="72"/>
      <c r="L282" s="67"/>
      <c r="X282" s="40"/>
    </row>
    <row r="283" spans="10:24" x14ac:dyDescent="0.2">
      <c r="J283" s="72"/>
      <c r="K283" s="72"/>
      <c r="L283" s="67"/>
      <c r="X283" s="40"/>
    </row>
    <row r="284" spans="10:24" x14ac:dyDescent="0.2">
      <c r="J284" s="72"/>
      <c r="K284" s="72"/>
      <c r="L284" s="67"/>
      <c r="X284" s="40"/>
    </row>
    <row r="285" spans="10:24" x14ac:dyDescent="0.2">
      <c r="J285" s="72"/>
      <c r="K285" s="72"/>
      <c r="L285" s="67"/>
      <c r="X285" s="40"/>
    </row>
    <row r="286" spans="10:24" x14ac:dyDescent="0.2">
      <c r="J286" s="72"/>
      <c r="K286" s="72"/>
      <c r="L286" s="67"/>
      <c r="X286" s="40"/>
    </row>
    <row r="287" spans="10:24" x14ac:dyDescent="0.2">
      <c r="J287" s="72"/>
      <c r="K287" s="72"/>
      <c r="L287" s="67"/>
      <c r="X287" s="40"/>
    </row>
    <row r="288" spans="10:24" x14ac:dyDescent="0.2">
      <c r="J288" s="72"/>
      <c r="K288" s="72"/>
      <c r="L288" s="67"/>
      <c r="X288" s="40"/>
    </row>
    <row r="289" spans="10:24" x14ac:dyDescent="0.2">
      <c r="J289" s="72"/>
      <c r="K289" s="72"/>
      <c r="L289" s="67"/>
      <c r="X289" s="40"/>
    </row>
    <row r="290" spans="10:24" x14ac:dyDescent="0.2">
      <c r="J290" s="72"/>
      <c r="K290" s="72"/>
      <c r="L290" s="67"/>
      <c r="X290" s="40"/>
    </row>
    <row r="291" spans="10:24" x14ac:dyDescent="0.2">
      <c r="J291" s="72"/>
      <c r="K291" s="72"/>
      <c r="L291" s="67"/>
      <c r="X291" s="40"/>
    </row>
    <row r="292" spans="10:24" x14ac:dyDescent="0.2">
      <c r="J292" s="72"/>
      <c r="K292" s="72"/>
      <c r="L292" s="67"/>
      <c r="X292" s="40"/>
    </row>
    <row r="293" spans="10:24" x14ac:dyDescent="0.2">
      <c r="J293" s="72"/>
      <c r="K293" s="72"/>
      <c r="L293" s="67"/>
      <c r="X293" s="40"/>
    </row>
    <row r="294" spans="10:24" x14ac:dyDescent="0.2">
      <c r="J294" s="72"/>
      <c r="K294" s="72"/>
      <c r="L294" s="67"/>
      <c r="X294" s="40"/>
    </row>
    <row r="295" spans="10:24" x14ac:dyDescent="0.2">
      <c r="J295" s="72"/>
      <c r="K295" s="72"/>
      <c r="L295" s="67"/>
      <c r="X295" s="40"/>
    </row>
    <row r="296" spans="10:24" x14ac:dyDescent="0.2">
      <c r="J296" s="72"/>
      <c r="K296" s="72"/>
      <c r="L296" s="67"/>
      <c r="X296" s="40"/>
    </row>
    <row r="297" spans="10:24" x14ac:dyDescent="0.2">
      <c r="J297" s="72"/>
      <c r="K297" s="72"/>
      <c r="L297" s="67"/>
      <c r="X297" s="40"/>
    </row>
    <row r="298" spans="10:24" x14ac:dyDescent="0.2">
      <c r="J298" s="72"/>
      <c r="K298" s="72"/>
      <c r="L298" s="67"/>
      <c r="X298" s="40"/>
    </row>
    <row r="299" spans="10:24" x14ac:dyDescent="0.2">
      <c r="J299" s="72"/>
      <c r="K299" s="72"/>
      <c r="L299" s="67"/>
      <c r="X299" s="40"/>
    </row>
    <row r="300" spans="10:24" x14ac:dyDescent="0.2">
      <c r="J300" s="72"/>
      <c r="K300" s="72"/>
      <c r="L300" s="67"/>
      <c r="X300" s="40"/>
    </row>
    <row r="301" spans="10:24" x14ac:dyDescent="0.2">
      <c r="J301" s="72"/>
      <c r="K301" s="72"/>
      <c r="L301" s="67"/>
      <c r="X301" s="40"/>
    </row>
    <row r="302" spans="10:24" x14ac:dyDescent="0.2">
      <c r="J302" s="72"/>
      <c r="K302" s="72"/>
      <c r="L302" s="67"/>
      <c r="X302" s="40"/>
    </row>
    <row r="303" spans="10:24" x14ac:dyDescent="0.2">
      <c r="J303" s="72"/>
      <c r="K303" s="72"/>
      <c r="L303" s="67"/>
      <c r="X303" s="40"/>
    </row>
    <row r="304" spans="10:24" x14ac:dyDescent="0.2">
      <c r="J304" s="72"/>
      <c r="K304" s="72"/>
      <c r="L304" s="67"/>
      <c r="X304" s="40"/>
    </row>
    <row r="305" spans="10:24" x14ac:dyDescent="0.2">
      <c r="J305" s="72"/>
      <c r="K305" s="72"/>
      <c r="L305" s="67"/>
      <c r="X305" s="40"/>
    </row>
    <row r="306" spans="10:24" x14ac:dyDescent="0.2">
      <c r="J306" s="72"/>
      <c r="K306" s="72"/>
      <c r="L306" s="67"/>
      <c r="X306" s="40"/>
    </row>
    <row r="307" spans="10:24" x14ac:dyDescent="0.2">
      <c r="J307" s="72"/>
      <c r="K307" s="72"/>
      <c r="L307" s="67"/>
      <c r="X307" s="40"/>
    </row>
    <row r="308" spans="10:24" x14ac:dyDescent="0.2">
      <c r="J308" s="72"/>
      <c r="K308" s="72"/>
      <c r="L308" s="67"/>
      <c r="X308" s="40"/>
    </row>
    <row r="309" spans="10:24" x14ac:dyDescent="0.2">
      <c r="J309" s="72"/>
      <c r="K309" s="72"/>
      <c r="L309" s="67"/>
      <c r="X309" s="40"/>
    </row>
    <row r="310" spans="10:24" x14ac:dyDescent="0.2">
      <c r="J310" s="72"/>
      <c r="K310" s="72"/>
      <c r="L310" s="67"/>
      <c r="X310" s="40"/>
    </row>
    <row r="311" spans="10:24" x14ac:dyDescent="0.2">
      <c r="J311" s="72"/>
      <c r="K311" s="72"/>
      <c r="L311" s="67"/>
      <c r="X311" s="40"/>
    </row>
    <row r="312" spans="10:24" x14ac:dyDescent="0.2">
      <c r="J312" s="72"/>
      <c r="K312" s="72"/>
      <c r="L312" s="67"/>
      <c r="X312" s="40"/>
    </row>
    <row r="313" spans="10:24" x14ac:dyDescent="0.2">
      <c r="J313" s="72"/>
      <c r="K313" s="72"/>
      <c r="L313" s="67"/>
      <c r="X313" s="40"/>
    </row>
    <row r="314" spans="10:24" x14ac:dyDescent="0.2">
      <c r="J314" s="72"/>
      <c r="K314" s="72"/>
      <c r="L314" s="67"/>
      <c r="X314" s="40"/>
    </row>
    <row r="315" spans="10:24" x14ac:dyDescent="0.2">
      <c r="J315" s="72"/>
      <c r="K315" s="72"/>
      <c r="L315" s="67"/>
      <c r="X315" s="40"/>
    </row>
    <row r="316" spans="10:24" x14ac:dyDescent="0.2">
      <c r="J316" s="72"/>
      <c r="K316" s="72"/>
      <c r="L316" s="67"/>
      <c r="X316" s="40"/>
    </row>
    <row r="317" spans="10:24" x14ac:dyDescent="0.2">
      <c r="J317" s="72"/>
      <c r="K317" s="72"/>
      <c r="L317" s="67"/>
      <c r="X317" s="40"/>
    </row>
    <row r="318" spans="10:24" x14ac:dyDescent="0.2">
      <c r="J318" s="72"/>
      <c r="K318" s="72"/>
      <c r="L318" s="67"/>
      <c r="X318" s="40"/>
    </row>
    <row r="319" spans="10:24" x14ac:dyDescent="0.2">
      <c r="J319" s="72"/>
      <c r="K319" s="72"/>
      <c r="L319" s="67"/>
      <c r="X319" s="40"/>
    </row>
    <row r="320" spans="10:24" x14ac:dyDescent="0.2">
      <c r="J320" s="72"/>
      <c r="K320" s="72"/>
      <c r="L320" s="67"/>
      <c r="X320" s="40"/>
    </row>
    <row r="321" spans="10:24" x14ac:dyDescent="0.2">
      <c r="J321" s="72"/>
      <c r="K321" s="72"/>
      <c r="L321" s="67"/>
      <c r="X321" s="40"/>
    </row>
    <row r="322" spans="10:24" x14ac:dyDescent="0.2">
      <c r="J322" s="72"/>
      <c r="K322" s="72"/>
      <c r="L322" s="67"/>
      <c r="X322" s="40"/>
    </row>
    <row r="323" spans="10:24" x14ac:dyDescent="0.2">
      <c r="J323" s="72"/>
      <c r="K323" s="72"/>
      <c r="L323" s="67"/>
      <c r="X323" s="40"/>
    </row>
    <row r="324" spans="10:24" x14ac:dyDescent="0.2">
      <c r="J324" s="72"/>
      <c r="K324" s="72"/>
      <c r="L324" s="67"/>
      <c r="X324" s="40"/>
    </row>
    <row r="325" spans="10:24" x14ac:dyDescent="0.2">
      <c r="J325" s="72"/>
      <c r="K325" s="72"/>
      <c r="L325" s="67"/>
      <c r="X325" s="40"/>
    </row>
    <row r="326" spans="10:24" x14ac:dyDescent="0.2">
      <c r="J326" s="72"/>
      <c r="K326" s="72"/>
      <c r="L326" s="67"/>
      <c r="X326" s="40"/>
    </row>
    <row r="327" spans="10:24" x14ac:dyDescent="0.2">
      <c r="J327" s="72"/>
      <c r="K327" s="72"/>
      <c r="L327" s="67"/>
      <c r="X327" s="40"/>
    </row>
    <row r="328" spans="10:24" x14ac:dyDescent="0.2">
      <c r="J328" s="72"/>
      <c r="K328" s="72"/>
      <c r="L328" s="67"/>
      <c r="X328" s="40"/>
    </row>
    <row r="329" spans="10:24" x14ac:dyDescent="0.2">
      <c r="J329" s="72"/>
      <c r="K329" s="72"/>
      <c r="L329" s="67"/>
      <c r="X329" s="40"/>
    </row>
    <row r="330" spans="10:24" x14ac:dyDescent="0.2">
      <c r="J330" s="72"/>
      <c r="K330" s="72"/>
      <c r="L330" s="67"/>
      <c r="X330" s="40"/>
    </row>
    <row r="331" spans="10:24" x14ac:dyDescent="0.2">
      <c r="J331" s="72"/>
      <c r="K331" s="72"/>
      <c r="L331" s="67"/>
      <c r="X331" s="40"/>
    </row>
    <row r="332" spans="10:24" x14ac:dyDescent="0.2">
      <c r="J332" s="72"/>
      <c r="K332" s="72"/>
      <c r="L332" s="67"/>
      <c r="X332" s="40"/>
    </row>
    <row r="333" spans="10:24" x14ac:dyDescent="0.2">
      <c r="J333" s="72"/>
      <c r="K333" s="72"/>
      <c r="L333" s="67"/>
      <c r="X333" s="40"/>
    </row>
    <row r="334" spans="10:24" x14ac:dyDescent="0.2">
      <c r="J334" s="72"/>
      <c r="K334" s="72"/>
      <c r="L334" s="67"/>
      <c r="X334" s="40"/>
    </row>
    <row r="335" spans="10:24" x14ac:dyDescent="0.2">
      <c r="J335" s="72"/>
      <c r="K335" s="72"/>
      <c r="L335" s="67"/>
      <c r="X335" s="40"/>
    </row>
    <row r="336" spans="10:24" x14ac:dyDescent="0.2">
      <c r="J336" s="72"/>
      <c r="K336" s="72"/>
      <c r="L336" s="67"/>
      <c r="X336" s="40"/>
    </row>
    <row r="337" spans="10:24" x14ac:dyDescent="0.2">
      <c r="J337" s="72"/>
      <c r="K337" s="72"/>
      <c r="L337" s="67"/>
      <c r="X337" s="40"/>
    </row>
    <row r="338" spans="10:24" x14ac:dyDescent="0.2">
      <c r="J338" s="72"/>
      <c r="K338" s="72"/>
      <c r="L338" s="67"/>
    </row>
    <row r="339" spans="10:24" x14ac:dyDescent="0.2">
      <c r="J339" s="72"/>
      <c r="K339" s="72"/>
      <c r="L339" s="67"/>
    </row>
    <row r="340" spans="10:24" x14ac:dyDescent="0.2">
      <c r="J340" s="72"/>
      <c r="K340" s="72"/>
      <c r="L340" s="67"/>
    </row>
    <row r="341" spans="10:24" x14ac:dyDescent="0.2">
      <c r="J341" s="72"/>
      <c r="K341" s="72"/>
      <c r="L341" s="67"/>
    </row>
    <row r="342" spans="10:24" x14ac:dyDescent="0.2">
      <c r="J342" s="72"/>
      <c r="K342" s="72"/>
      <c r="L342" s="67"/>
    </row>
    <row r="343" spans="10:24" x14ac:dyDescent="0.2">
      <c r="J343" s="72"/>
      <c r="K343" s="72"/>
      <c r="L343" s="67"/>
    </row>
    <row r="344" spans="10:24" x14ac:dyDescent="0.2">
      <c r="J344" s="72"/>
      <c r="K344" s="72"/>
      <c r="L344" s="67"/>
    </row>
    <row r="345" spans="10:24" x14ac:dyDescent="0.2">
      <c r="J345" s="72"/>
      <c r="K345" s="72"/>
      <c r="L345" s="67"/>
    </row>
    <row r="346" spans="10:24" x14ac:dyDescent="0.2">
      <c r="J346" s="72"/>
      <c r="K346" s="72"/>
      <c r="L346" s="67"/>
    </row>
    <row r="347" spans="10:24" x14ac:dyDescent="0.2">
      <c r="J347" s="72"/>
      <c r="K347" s="72"/>
      <c r="L347" s="67"/>
    </row>
    <row r="348" spans="10:24" x14ac:dyDescent="0.2">
      <c r="J348" s="72"/>
      <c r="K348" s="72"/>
      <c r="L348" s="67"/>
    </row>
    <row r="349" spans="10:24" x14ac:dyDescent="0.2">
      <c r="J349" s="72"/>
      <c r="K349" s="72"/>
      <c r="L349" s="67"/>
    </row>
    <row r="350" spans="10:24" x14ac:dyDescent="0.2">
      <c r="J350" s="72"/>
      <c r="K350" s="72"/>
      <c r="L350" s="67"/>
    </row>
    <row r="351" spans="10:24" x14ac:dyDescent="0.2">
      <c r="J351" s="72"/>
      <c r="K351" s="72"/>
      <c r="L351" s="67"/>
    </row>
    <row r="352" spans="10:24" x14ac:dyDescent="0.2">
      <c r="J352" s="72"/>
      <c r="K352" s="72"/>
      <c r="L352" s="67"/>
    </row>
    <row r="353" spans="10:12" x14ac:dyDescent="0.2">
      <c r="J353" s="72"/>
      <c r="K353" s="72"/>
      <c r="L353" s="67"/>
    </row>
    <row r="354" spans="10:12" x14ac:dyDescent="0.2">
      <c r="J354" s="72"/>
      <c r="K354" s="72"/>
      <c r="L354" s="67"/>
    </row>
    <row r="355" spans="10:12" x14ac:dyDescent="0.2">
      <c r="J355" s="72"/>
      <c r="K355" s="72"/>
      <c r="L355" s="67"/>
    </row>
    <row r="356" spans="10:12" x14ac:dyDescent="0.2">
      <c r="J356" s="72"/>
      <c r="K356" s="72"/>
      <c r="L356" s="67"/>
    </row>
    <row r="357" spans="10:12" x14ac:dyDescent="0.2">
      <c r="J357" s="72"/>
      <c r="K357" s="72"/>
      <c r="L357" s="67"/>
    </row>
    <row r="358" spans="10:12" x14ac:dyDescent="0.2">
      <c r="J358" s="72"/>
      <c r="K358" s="72"/>
      <c r="L358" s="67"/>
    </row>
    <row r="359" spans="10:12" x14ac:dyDescent="0.2">
      <c r="J359" s="72"/>
      <c r="K359" s="72"/>
      <c r="L359" s="67"/>
    </row>
    <row r="360" spans="10:12" x14ac:dyDescent="0.2">
      <c r="J360" s="72"/>
      <c r="K360" s="72"/>
      <c r="L360" s="67"/>
    </row>
    <row r="361" spans="10:12" x14ac:dyDescent="0.2">
      <c r="J361" s="72"/>
      <c r="K361" s="72"/>
      <c r="L361" s="67"/>
    </row>
    <row r="362" spans="10:12" x14ac:dyDescent="0.2">
      <c r="J362" s="72"/>
      <c r="K362" s="72"/>
      <c r="L362" s="67"/>
    </row>
    <row r="363" spans="10:12" x14ac:dyDescent="0.2">
      <c r="J363" s="72"/>
      <c r="K363" s="72"/>
      <c r="L363" s="67"/>
    </row>
    <row r="364" spans="10:12" x14ac:dyDescent="0.2">
      <c r="J364" s="72"/>
      <c r="K364" s="72"/>
      <c r="L364" s="67"/>
    </row>
    <row r="365" spans="10:12" x14ac:dyDescent="0.2">
      <c r="J365" s="72"/>
      <c r="K365" s="72"/>
      <c r="L365" s="67"/>
    </row>
    <row r="366" spans="10:12" x14ac:dyDescent="0.2">
      <c r="J366" s="72"/>
      <c r="K366" s="72"/>
      <c r="L366" s="67"/>
    </row>
    <row r="367" spans="10:12" x14ac:dyDescent="0.2">
      <c r="J367" s="72"/>
      <c r="K367" s="72"/>
      <c r="L367" s="67"/>
    </row>
    <row r="368" spans="10:12" x14ac:dyDescent="0.2">
      <c r="J368" s="72"/>
      <c r="K368" s="72"/>
      <c r="L368" s="67"/>
    </row>
    <row r="369" spans="10:12" x14ac:dyDescent="0.2">
      <c r="J369" s="72"/>
      <c r="K369" s="72"/>
      <c r="L369" s="67"/>
    </row>
    <row r="370" spans="10:12" x14ac:dyDescent="0.2">
      <c r="J370" s="72"/>
      <c r="K370" s="72"/>
      <c r="L370" s="67"/>
    </row>
    <row r="371" spans="10:12" x14ac:dyDescent="0.2">
      <c r="J371" s="72"/>
      <c r="K371" s="72"/>
      <c r="L371" s="67"/>
    </row>
    <row r="372" spans="10:12" x14ac:dyDescent="0.2">
      <c r="J372" s="72"/>
      <c r="K372" s="72"/>
      <c r="L372" s="67"/>
    </row>
    <row r="373" spans="10:12" x14ac:dyDescent="0.2">
      <c r="J373" s="72"/>
      <c r="K373" s="72"/>
      <c r="L373" s="67"/>
    </row>
    <row r="374" spans="10:12" x14ac:dyDescent="0.2">
      <c r="J374" s="72"/>
      <c r="K374" s="72"/>
      <c r="L374" s="67"/>
    </row>
    <row r="375" spans="10:12" x14ac:dyDescent="0.2">
      <c r="J375" s="72"/>
      <c r="K375" s="72"/>
      <c r="L375" s="67"/>
    </row>
    <row r="376" spans="10:12" x14ac:dyDescent="0.2">
      <c r="J376" s="72"/>
      <c r="K376" s="72"/>
      <c r="L376" s="67"/>
    </row>
    <row r="377" spans="10:12" x14ac:dyDescent="0.2">
      <c r="J377" s="72"/>
      <c r="K377" s="72"/>
      <c r="L377" s="67"/>
    </row>
    <row r="378" spans="10:12" x14ac:dyDescent="0.2">
      <c r="J378" s="72"/>
      <c r="K378" s="72"/>
      <c r="L378" s="67"/>
    </row>
    <row r="379" spans="10:12" x14ac:dyDescent="0.2">
      <c r="J379" s="72"/>
      <c r="K379" s="72"/>
      <c r="L379" s="67"/>
    </row>
    <row r="380" spans="10:12" x14ac:dyDescent="0.2">
      <c r="J380" s="72"/>
      <c r="K380" s="72"/>
      <c r="L380" s="67"/>
    </row>
    <row r="381" spans="10:12" x14ac:dyDescent="0.2">
      <c r="J381" s="72"/>
      <c r="K381" s="72"/>
      <c r="L381" s="67"/>
    </row>
    <row r="382" spans="10:12" x14ac:dyDescent="0.2">
      <c r="J382" s="72"/>
      <c r="K382" s="72"/>
      <c r="L382" s="67"/>
    </row>
    <row r="383" spans="10:12" x14ac:dyDescent="0.2">
      <c r="J383" s="72"/>
      <c r="K383" s="72"/>
      <c r="L383" s="67"/>
    </row>
    <row r="384" spans="10:12" x14ac:dyDescent="0.2">
      <c r="J384" s="72"/>
      <c r="K384" s="72"/>
      <c r="L384" s="67"/>
    </row>
    <row r="385" spans="10:12" x14ac:dyDescent="0.2">
      <c r="J385" s="72"/>
      <c r="K385" s="72"/>
      <c r="L385" s="67"/>
    </row>
    <row r="386" spans="10:12" x14ac:dyDescent="0.2">
      <c r="J386" s="72"/>
      <c r="K386" s="72"/>
      <c r="L386" s="67"/>
    </row>
    <row r="387" spans="10:12" x14ac:dyDescent="0.2">
      <c r="J387" s="72"/>
      <c r="K387" s="72"/>
      <c r="L387" s="67"/>
    </row>
    <row r="388" spans="10:12" x14ac:dyDescent="0.2">
      <c r="J388" s="72"/>
      <c r="K388" s="72"/>
      <c r="L388" s="67"/>
    </row>
    <row r="389" spans="10:12" x14ac:dyDescent="0.2">
      <c r="J389" s="72"/>
      <c r="K389" s="72"/>
      <c r="L389" s="67"/>
    </row>
    <row r="390" spans="10:12" x14ac:dyDescent="0.2">
      <c r="J390" s="72"/>
      <c r="K390" s="72"/>
      <c r="L390" s="67"/>
    </row>
    <row r="391" spans="10:12" x14ac:dyDescent="0.2">
      <c r="J391" s="72"/>
      <c r="K391" s="72"/>
      <c r="L391" s="67"/>
    </row>
    <row r="392" spans="10:12" x14ac:dyDescent="0.2">
      <c r="J392" s="72"/>
      <c r="K392" s="72"/>
      <c r="L392" s="67"/>
    </row>
    <row r="393" spans="10:12" x14ac:dyDescent="0.2">
      <c r="J393" s="72"/>
      <c r="K393" s="72"/>
      <c r="L393" s="67"/>
    </row>
    <row r="394" spans="10:12" x14ac:dyDescent="0.2">
      <c r="J394" s="72"/>
      <c r="K394" s="72"/>
      <c r="L394" s="67"/>
    </row>
    <row r="395" spans="10:12" x14ac:dyDescent="0.2">
      <c r="J395" s="72"/>
      <c r="K395" s="72"/>
      <c r="L395" s="67"/>
    </row>
    <row r="396" spans="10:12" x14ac:dyDescent="0.2">
      <c r="J396" s="72"/>
      <c r="K396" s="72"/>
      <c r="L396" s="67"/>
    </row>
    <row r="397" spans="10:12" x14ac:dyDescent="0.2">
      <c r="J397" s="72"/>
      <c r="K397" s="72"/>
      <c r="L397" s="67"/>
    </row>
    <row r="398" spans="10:12" x14ac:dyDescent="0.2">
      <c r="J398" s="72"/>
      <c r="K398" s="72"/>
      <c r="L398" s="67"/>
    </row>
    <row r="399" spans="10:12" x14ac:dyDescent="0.2">
      <c r="J399" s="72"/>
      <c r="K399" s="72"/>
      <c r="L399" s="67"/>
    </row>
    <row r="400" spans="10:12" x14ac:dyDescent="0.2">
      <c r="J400" s="72"/>
      <c r="K400" s="72"/>
      <c r="L400" s="67"/>
    </row>
    <row r="401" spans="10:12" x14ac:dyDescent="0.2">
      <c r="J401" s="72"/>
      <c r="K401" s="72"/>
      <c r="L401" s="67"/>
    </row>
    <row r="402" spans="10:12" x14ac:dyDescent="0.2">
      <c r="J402" s="72"/>
      <c r="K402" s="72"/>
      <c r="L402" s="67"/>
    </row>
    <row r="403" spans="10:12" x14ac:dyDescent="0.2">
      <c r="J403" s="72"/>
      <c r="K403" s="72"/>
      <c r="L403" s="67"/>
    </row>
    <row r="404" spans="10:12" x14ac:dyDescent="0.2">
      <c r="J404" s="72"/>
      <c r="K404" s="72"/>
      <c r="L404" s="67"/>
    </row>
    <row r="405" spans="10:12" x14ac:dyDescent="0.2">
      <c r="J405" s="72"/>
      <c r="K405" s="72"/>
      <c r="L405" s="67"/>
    </row>
    <row r="406" spans="10:12" x14ac:dyDescent="0.2">
      <c r="J406" s="72"/>
      <c r="K406" s="72"/>
      <c r="L406" s="67"/>
    </row>
    <row r="407" spans="10:12" x14ac:dyDescent="0.2">
      <c r="J407" s="72"/>
      <c r="K407" s="72"/>
      <c r="L407" s="67"/>
    </row>
    <row r="408" spans="10:12" x14ac:dyDescent="0.2">
      <c r="J408" s="72"/>
      <c r="K408" s="72"/>
      <c r="L408" s="67"/>
    </row>
  </sheetData>
  <phoneticPr fontId="0" type="noConversion"/>
  <printOptions headings="1" gridLines="1"/>
  <pageMargins left="0.25" right="0.25" top="0.75" bottom="0.65" header="0.5" footer="0.5"/>
  <pageSetup paperSize="5" scale="65" fitToHeight="12" orientation="landscape" horizontalDpi="300" verticalDpi="300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L409"/>
  <sheetViews>
    <sheetView topLeftCell="A211" workbookViewId="0">
      <pane xSplit="1" topLeftCell="F1" activePane="topRight" state="frozen"/>
      <selection pane="topRight" activeCell="A11" sqref="A11"/>
    </sheetView>
  </sheetViews>
  <sheetFormatPr defaultColWidth="9.109375" defaultRowHeight="10.199999999999999" x14ac:dyDescent="0.2"/>
  <cols>
    <col min="1" max="1" width="9.109375" style="35"/>
    <col min="2" max="2" width="45.88671875" style="35" customWidth="1"/>
    <col min="3" max="3" width="9.109375" style="35"/>
    <col min="4" max="4" width="25.109375" style="35" customWidth="1"/>
    <col min="5" max="5" width="9.109375" style="36"/>
    <col min="6" max="7" width="6.44140625" style="36" customWidth="1"/>
    <col min="8" max="8" width="12.109375" style="36" customWidth="1"/>
    <col min="9" max="10" width="9.109375" style="35"/>
    <col min="11" max="11" width="4.88671875" style="37" customWidth="1"/>
    <col min="12" max="13" width="9.109375" style="38"/>
    <col min="14" max="14" width="1.33203125" style="38" customWidth="1"/>
    <col min="15" max="22" width="9.109375" style="38"/>
    <col min="23" max="23" width="9.109375" style="39"/>
    <col min="24" max="24" width="9.109375" style="40"/>
    <col min="25" max="33" width="9.109375" style="39"/>
    <col min="34" max="16384" width="9.109375" style="35"/>
  </cols>
  <sheetData>
    <row r="1" spans="1:53" x14ac:dyDescent="0.2">
      <c r="A1" s="35" t="s">
        <v>49</v>
      </c>
    </row>
    <row r="2" spans="1:53" x14ac:dyDescent="0.2">
      <c r="A2" s="35" t="s">
        <v>50</v>
      </c>
    </row>
    <row r="3" spans="1:53" x14ac:dyDescent="0.2">
      <c r="A3" s="35" t="s">
        <v>51</v>
      </c>
    </row>
    <row r="4" spans="1:53" x14ac:dyDescent="0.2">
      <c r="A4" s="35" t="s">
        <v>52</v>
      </c>
    </row>
    <row r="7" spans="1:53" x14ac:dyDescent="0.2">
      <c r="M7" s="41" t="s">
        <v>53</v>
      </c>
      <c r="N7" s="42"/>
      <c r="O7" s="42"/>
      <c r="P7" s="42"/>
      <c r="Q7" s="42"/>
      <c r="R7" s="42"/>
      <c r="S7" s="42"/>
      <c r="T7" s="42"/>
      <c r="U7" s="42"/>
      <c r="V7" s="42"/>
      <c r="W7" s="43"/>
      <c r="X7" s="44"/>
      <c r="Y7" s="45"/>
    </row>
    <row r="8" spans="1:53" x14ac:dyDescent="0.2">
      <c r="F8" s="36" t="s">
        <v>54</v>
      </c>
      <c r="G8" s="36" t="s">
        <v>55</v>
      </c>
      <c r="M8" s="46">
        <v>8.41</v>
      </c>
      <c r="N8" s="47"/>
      <c r="O8" s="47">
        <v>8.2100000000000009</v>
      </c>
      <c r="P8" s="47">
        <v>5.62</v>
      </c>
      <c r="Q8" s="47">
        <v>4.9800000000000004</v>
      </c>
      <c r="R8" s="47">
        <v>4.87</v>
      </c>
      <c r="S8" s="47">
        <v>3.82</v>
      </c>
      <c r="T8" s="47">
        <v>3.2</v>
      </c>
      <c r="U8" s="47">
        <v>2.77</v>
      </c>
      <c r="V8" s="48">
        <v>2.77</v>
      </c>
      <c r="W8" s="49">
        <v>1.88</v>
      </c>
      <c r="X8" s="48"/>
      <c r="Y8" s="50"/>
    </row>
    <row r="9" spans="1:53" s="36" customFormat="1" x14ac:dyDescent="0.2">
      <c r="A9" s="35"/>
      <c r="E9" s="36" t="s">
        <v>56</v>
      </c>
      <c r="F9" s="36" t="s">
        <v>57</v>
      </c>
      <c r="G9" s="36" t="s">
        <v>57</v>
      </c>
      <c r="K9" s="37"/>
      <c r="L9" s="51"/>
      <c r="M9" s="52">
        <v>36892</v>
      </c>
      <c r="N9" s="52"/>
      <c r="O9" s="52">
        <v>36923</v>
      </c>
      <c r="P9" s="52">
        <v>36951</v>
      </c>
      <c r="Q9" s="52">
        <v>36982</v>
      </c>
      <c r="R9" s="52">
        <v>37012</v>
      </c>
      <c r="S9" s="52">
        <v>37043</v>
      </c>
      <c r="T9" s="52">
        <v>37073</v>
      </c>
      <c r="U9" s="52">
        <v>37104</v>
      </c>
      <c r="V9" s="52">
        <v>37135</v>
      </c>
      <c r="W9" s="52">
        <v>37165</v>
      </c>
      <c r="X9" s="52">
        <v>37196</v>
      </c>
      <c r="Y9" s="52">
        <v>37226</v>
      </c>
      <c r="Z9" s="37"/>
      <c r="AA9" s="37"/>
      <c r="AB9" s="37"/>
      <c r="AC9" s="37"/>
      <c r="AD9" s="37"/>
      <c r="AE9" s="37"/>
      <c r="AF9" s="37"/>
      <c r="AG9" s="37"/>
    </row>
    <row r="10" spans="1:53" s="53" customFormat="1" x14ac:dyDescent="0.2">
      <c r="A10" s="53" t="s">
        <v>58</v>
      </c>
      <c r="B10" s="53" t="s">
        <v>59</v>
      </c>
      <c r="C10" s="53" t="s">
        <v>60</v>
      </c>
      <c r="D10" s="53" t="s">
        <v>61</v>
      </c>
      <c r="E10" s="53" t="s">
        <v>62</v>
      </c>
      <c r="F10" s="53" t="s">
        <v>63</v>
      </c>
      <c r="G10" s="53" t="s">
        <v>63</v>
      </c>
      <c r="H10" s="53" t="s">
        <v>64</v>
      </c>
      <c r="I10" s="53" t="s">
        <v>65</v>
      </c>
      <c r="J10" s="53" t="s">
        <v>66</v>
      </c>
      <c r="K10" s="54" t="s">
        <v>67</v>
      </c>
      <c r="L10" s="55" t="s">
        <v>68</v>
      </c>
      <c r="M10" s="56">
        <v>36861</v>
      </c>
      <c r="N10" s="56"/>
      <c r="O10" s="57">
        <v>36892</v>
      </c>
      <c r="P10" s="57">
        <v>36923</v>
      </c>
      <c r="Q10" s="57">
        <v>36951</v>
      </c>
      <c r="R10" s="57">
        <v>36982</v>
      </c>
      <c r="S10" s="57">
        <v>37012</v>
      </c>
      <c r="T10" s="57">
        <v>37043</v>
      </c>
      <c r="U10" s="57">
        <v>37073</v>
      </c>
      <c r="V10" s="57">
        <v>37104</v>
      </c>
      <c r="W10" s="57">
        <v>37135</v>
      </c>
      <c r="X10" s="57">
        <v>37165</v>
      </c>
      <c r="Y10" s="57">
        <v>37196</v>
      </c>
      <c r="Z10" s="54"/>
      <c r="AA10" s="54"/>
      <c r="AB10" s="54"/>
      <c r="AC10" s="54"/>
      <c r="AD10" s="54"/>
      <c r="AE10" s="54"/>
      <c r="AF10" s="54"/>
      <c r="AG10" s="54"/>
    </row>
    <row r="11" spans="1:53" s="53" customFormat="1" x14ac:dyDescent="0.2">
      <c r="A11" s="58">
        <v>81130</v>
      </c>
      <c r="B11" s="20" t="s">
        <v>69</v>
      </c>
      <c r="E11" s="59" t="s">
        <v>70</v>
      </c>
      <c r="F11" s="59">
        <v>501</v>
      </c>
      <c r="G11" s="59">
        <v>501</v>
      </c>
      <c r="H11" s="60">
        <v>2002</v>
      </c>
      <c r="I11" s="61"/>
      <c r="J11" s="61"/>
      <c r="K11" s="62" t="s">
        <v>71</v>
      </c>
      <c r="L11" s="38">
        <f t="shared" ref="L11:L26" si="0">SUM(M11:Y11)</f>
        <v>0</v>
      </c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63"/>
      <c r="AA11" s="63"/>
      <c r="AB11" s="63"/>
      <c r="AC11" s="63"/>
      <c r="AD11" s="63"/>
      <c r="AE11" s="63"/>
      <c r="AF11" s="63"/>
      <c r="AG11" s="63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</row>
    <row r="12" spans="1:53" x14ac:dyDescent="0.2">
      <c r="A12" s="65">
        <v>81530</v>
      </c>
      <c r="B12" s="19" t="s">
        <v>72</v>
      </c>
      <c r="D12" s="35" t="s">
        <v>73</v>
      </c>
      <c r="E12" s="59" t="s">
        <v>70</v>
      </c>
      <c r="F12" s="59">
        <v>501</v>
      </c>
      <c r="G12" s="59">
        <v>501</v>
      </c>
      <c r="H12" s="59">
        <v>5085</v>
      </c>
      <c r="I12" s="66">
        <v>6041</v>
      </c>
      <c r="J12" s="62">
        <v>311</v>
      </c>
      <c r="K12" s="62" t="s">
        <v>71</v>
      </c>
      <c r="L12" s="38">
        <f t="shared" si="0"/>
        <v>117672</v>
      </c>
      <c r="M12" s="38">
        <v>14388</v>
      </c>
      <c r="O12" s="38">
        <v>19321</v>
      </c>
      <c r="P12" s="38">
        <v>16644</v>
      </c>
      <c r="Q12" s="38">
        <v>19436</v>
      </c>
      <c r="R12" s="38">
        <v>5447</v>
      </c>
      <c r="S12" s="38">
        <v>6283</v>
      </c>
      <c r="T12" s="38">
        <v>10206</v>
      </c>
      <c r="U12" s="38">
        <v>12294</v>
      </c>
      <c r="V12" s="38">
        <v>10406</v>
      </c>
      <c r="W12" s="38">
        <v>3247</v>
      </c>
      <c r="X12" s="38"/>
      <c r="Y12" s="38"/>
      <c r="Z12" s="63"/>
    </row>
    <row r="13" spans="1:53" x14ac:dyDescent="0.2">
      <c r="A13" s="65">
        <v>81630</v>
      </c>
      <c r="B13" s="19" t="s">
        <v>74</v>
      </c>
      <c r="D13" s="35" t="s">
        <v>75</v>
      </c>
      <c r="E13" s="59" t="s">
        <v>70</v>
      </c>
      <c r="F13" s="59">
        <v>501</v>
      </c>
      <c r="G13" s="59">
        <v>501</v>
      </c>
      <c r="H13" s="59">
        <v>5093</v>
      </c>
      <c r="I13" s="66">
        <v>6041</v>
      </c>
      <c r="J13" s="62">
        <v>321</v>
      </c>
      <c r="K13" s="62" t="s">
        <v>71</v>
      </c>
      <c r="L13" s="38">
        <f t="shared" si="0"/>
        <v>3662</v>
      </c>
      <c r="Q13" s="38">
        <v>3237</v>
      </c>
      <c r="R13" s="38">
        <v>26</v>
      </c>
      <c r="S13" s="38">
        <v>55</v>
      </c>
      <c r="T13" s="38">
        <v>110</v>
      </c>
      <c r="U13" s="38">
        <v>234</v>
      </c>
      <c r="W13" s="38"/>
      <c r="X13" s="38"/>
      <c r="Y13" s="38"/>
      <c r="Z13" s="63"/>
    </row>
    <row r="14" spans="1:53" x14ac:dyDescent="0.2">
      <c r="A14" s="65">
        <v>81720</v>
      </c>
      <c r="B14" s="19" t="s">
        <v>76</v>
      </c>
      <c r="D14" s="35" t="s">
        <v>77</v>
      </c>
      <c r="E14" s="59" t="s">
        <v>70</v>
      </c>
      <c r="F14" s="59">
        <v>501</v>
      </c>
      <c r="G14" s="59">
        <v>501</v>
      </c>
      <c r="H14" s="59">
        <v>5093</v>
      </c>
      <c r="I14" s="66">
        <v>6041</v>
      </c>
      <c r="J14" s="62">
        <v>331</v>
      </c>
      <c r="K14" s="62" t="s">
        <v>71</v>
      </c>
      <c r="L14" s="38">
        <f t="shared" si="0"/>
        <v>17475</v>
      </c>
      <c r="M14" s="38">
        <v>1570</v>
      </c>
      <c r="O14" s="38">
        <v>2047</v>
      </c>
      <c r="P14" s="38">
        <v>1343</v>
      </c>
      <c r="Q14" s="38">
        <v>1872</v>
      </c>
      <c r="R14" s="38">
        <v>1698</v>
      </c>
      <c r="S14" s="38">
        <v>1881</v>
      </c>
      <c r="T14" s="38">
        <v>1930</v>
      </c>
      <c r="U14" s="38">
        <v>1565</v>
      </c>
      <c r="V14" s="38">
        <v>1822</v>
      </c>
      <c r="W14" s="38">
        <v>1747</v>
      </c>
      <c r="X14" s="38"/>
      <c r="Y14" s="38"/>
      <c r="Z14" s="63"/>
    </row>
    <row r="15" spans="1:53" x14ac:dyDescent="0.2">
      <c r="A15" s="65">
        <v>81730</v>
      </c>
      <c r="B15" s="19" t="s">
        <v>78</v>
      </c>
      <c r="D15" s="35" t="s">
        <v>77</v>
      </c>
      <c r="E15" s="59" t="s">
        <v>70</v>
      </c>
      <c r="F15" s="59">
        <v>501</v>
      </c>
      <c r="G15" s="59">
        <v>501</v>
      </c>
      <c r="H15" s="59">
        <v>5093</v>
      </c>
      <c r="I15" s="66">
        <v>6041</v>
      </c>
      <c r="J15" s="62">
        <v>331</v>
      </c>
      <c r="K15" s="62" t="s">
        <v>71</v>
      </c>
      <c r="L15" s="38">
        <f t="shared" si="0"/>
        <v>6729</v>
      </c>
      <c r="Q15" s="38">
        <v>6729</v>
      </c>
      <c r="W15" s="38"/>
      <c r="X15" s="38"/>
      <c r="Y15" s="38"/>
      <c r="Z15" s="63"/>
    </row>
    <row r="16" spans="1:53" x14ac:dyDescent="0.2">
      <c r="A16" s="65">
        <v>81830</v>
      </c>
      <c r="B16" s="19" t="s">
        <v>79</v>
      </c>
      <c r="D16" s="35" t="s">
        <v>80</v>
      </c>
      <c r="E16" s="59" t="s">
        <v>70</v>
      </c>
      <c r="F16" s="59">
        <v>501</v>
      </c>
      <c r="G16" s="59">
        <v>501</v>
      </c>
      <c r="H16" s="59">
        <v>5095</v>
      </c>
      <c r="I16" s="66">
        <v>6041</v>
      </c>
      <c r="J16" s="62">
        <v>341</v>
      </c>
      <c r="K16" s="62" t="s">
        <v>71</v>
      </c>
      <c r="L16" s="38">
        <f t="shared" si="0"/>
        <v>73705</v>
      </c>
      <c r="M16" s="38">
        <v>23250</v>
      </c>
      <c r="O16" s="38">
        <v>21015</v>
      </c>
      <c r="P16" s="38">
        <v>14214</v>
      </c>
      <c r="Q16" s="38">
        <v>10122</v>
      </c>
      <c r="R16" s="38">
        <v>1411</v>
      </c>
      <c r="S16" s="38">
        <v>2769</v>
      </c>
      <c r="T16" s="38">
        <v>766</v>
      </c>
      <c r="U16" s="38">
        <v>156</v>
      </c>
      <c r="V16" s="38">
        <v>2</v>
      </c>
      <c r="W16" s="38"/>
      <c r="X16" s="38"/>
      <c r="Y16" s="38"/>
      <c r="Z16" s="63"/>
    </row>
    <row r="17" spans="1:26" x14ac:dyDescent="0.2">
      <c r="A17" s="65">
        <v>81930</v>
      </c>
      <c r="B17" s="19" t="s">
        <v>81</v>
      </c>
      <c r="E17" s="59" t="s">
        <v>70</v>
      </c>
      <c r="F17" s="59">
        <v>501</v>
      </c>
      <c r="G17" s="59">
        <v>501</v>
      </c>
      <c r="H17" s="59">
        <v>5095</v>
      </c>
      <c r="I17" s="67">
        <v>6041</v>
      </c>
      <c r="J17" s="62">
        <v>351</v>
      </c>
      <c r="K17" s="62" t="s">
        <v>71</v>
      </c>
      <c r="L17" s="38">
        <f t="shared" si="0"/>
        <v>73943</v>
      </c>
      <c r="O17" s="38">
        <v>2919</v>
      </c>
      <c r="P17" s="38">
        <v>9298</v>
      </c>
      <c r="Q17" s="38">
        <v>16114</v>
      </c>
      <c r="R17" s="38">
        <v>1911</v>
      </c>
      <c r="S17" s="38">
        <v>2717</v>
      </c>
      <c r="T17" s="38">
        <v>7166</v>
      </c>
      <c r="U17" s="38">
        <v>9035</v>
      </c>
      <c r="V17" s="38">
        <v>12698</v>
      </c>
      <c r="W17" s="38">
        <v>12085</v>
      </c>
      <c r="X17" s="38"/>
      <c r="Y17" s="38"/>
      <c r="Z17" s="63"/>
    </row>
    <row r="18" spans="1:26" x14ac:dyDescent="0.2">
      <c r="A18" s="65">
        <v>82130</v>
      </c>
      <c r="B18" s="19" t="s">
        <v>82</v>
      </c>
      <c r="D18" s="68"/>
      <c r="E18" s="59" t="s">
        <v>70</v>
      </c>
      <c r="F18" s="59">
        <v>501</v>
      </c>
      <c r="G18" s="59">
        <v>501</v>
      </c>
      <c r="H18" s="59">
        <v>5081</v>
      </c>
      <c r="I18" s="37">
        <v>6041</v>
      </c>
      <c r="J18" s="37">
        <v>121</v>
      </c>
      <c r="K18" s="62" t="s">
        <v>71</v>
      </c>
      <c r="L18" s="38">
        <f t="shared" si="0"/>
        <v>498593</v>
      </c>
      <c r="M18" s="38">
        <v>60368</v>
      </c>
      <c r="O18" s="38">
        <v>60304</v>
      </c>
      <c r="P18" s="38">
        <v>56018</v>
      </c>
      <c r="Q18" s="38">
        <v>59947</v>
      </c>
      <c r="R18" s="38">
        <v>31900</v>
      </c>
      <c r="S18" s="38">
        <v>32199</v>
      </c>
      <c r="T18" s="38">
        <v>46016</v>
      </c>
      <c r="U18" s="38">
        <v>53999</v>
      </c>
      <c r="V18" s="38">
        <v>60591</v>
      </c>
      <c r="W18" s="38">
        <v>37251</v>
      </c>
      <c r="X18" s="38"/>
      <c r="Y18" s="38"/>
      <c r="Z18" s="63"/>
    </row>
    <row r="19" spans="1:26" x14ac:dyDescent="0.2">
      <c r="A19" s="65">
        <v>82230</v>
      </c>
      <c r="B19" s="19" t="s">
        <v>83</v>
      </c>
      <c r="D19" s="35" t="s">
        <v>84</v>
      </c>
      <c r="E19" s="59" t="s">
        <v>70</v>
      </c>
      <c r="F19" s="59">
        <v>501</v>
      </c>
      <c r="G19" s="59">
        <v>501</v>
      </c>
      <c r="H19" s="59">
        <v>5083</v>
      </c>
      <c r="I19" s="66">
        <v>6041</v>
      </c>
      <c r="J19" s="62">
        <v>131</v>
      </c>
      <c r="K19" s="62" t="s">
        <v>71</v>
      </c>
      <c r="L19" s="38">
        <f t="shared" si="0"/>
        <v>559668</v>
      </c>
      <c r="M19" s="38">
        <v>60819</v>
      </c>
      <c r="O19" s="38">
        <v>61518</v>
      </c>
      <c r="P19" s="38">
        <v>54084</v>
      </c>
      <c r="Q19" s="38">
        <v>61589</v>
      </c>
      <c r="R19" s="38">
        <v>40445</v>
      </c>
      <c r="S19" s="38">
        <v>49103</v>
      </c>
      <c r="T19" s="38">
        <v>54731</v>
      </c>
      <c r="U19" s="38">
        <v>58520</v>
      </c>
      <c r="V19" s="38">
        <v>64069</v>
      </c>
      <c r="W19" s="38">
        <v>54790</v>
      </c>
      <c r="X19" s="38"/>
      <c r="Y19" s="38"/>
      <c r="Z19" s="63"/>
    </row>
    <row r="20" spans="1:26" x14ac:dyDescent="0.2">
      <c r="A20" s="65">
        <v>82330</v>
      </c>
      <c r="B20" s="19" t="s">
        <v>85</v>
      </c>
      <c r="D20" s="35" t="s">
        <v>86</v>
      </c>
      <c r="E20" s="59" t="s">
        <v>70</v>
      </c>
      <c r="F20" s="59">
        <v>501</v>
      </c>
      <c r="G20" s="59">
        <v>501</v>
      </c>
      <c r="H20" s="59">
        <v>5083</v>
      </c>
      <c r="I20" s="62">
        <v>6041</v>
      </c>
      <c r="J20" s="62">
        <v>141</v>
      </c>
      <c r="K20" s="62" t="s">
        <v>71</v>
      </c>
      <c r="L20" s="38">
        <f t="shared" si="0"/>
        <v>557513</v>
      </c>
      <c r="M20" s="38">
        <v>65589</v>
      </c>
      <c r="O20" s="38">
        <v>65247</v>
      </c>
      <c r="P20" s="38">
        <v>56340</v>
      </c>
      <c r="Q20" s="38">
        <v>61984</v>
      </c>
      <c r="R20" s="38">
        <v>35472</v>
      </c>
      <c r="S20" s="38">
        <v>43996</v>
      </c>
      <c r="T20" s="38">
        <v>54848</v>
      </c>
      <c r="U20" s="38">
        <v>55936</v>
      </c>
      <c r="V20" s="38">
        <v>64586</v>
      </c>
      <c r="W20" s="38">
        <v>53515</v>
      </c>
      <c r="X20" s="38"/>
      <c r="Y20" s="38"/>
      <c r="Z20" s="63"/>
    </row>
    <row r="21" spans="1:26" x14ac:dyDescent="0.2">
      <c r="A21" s="65">
        <v>82340</v>
      </c>
      <c r="B21" s="19" t="s">
        <v>87</v>
      </c>
      <c r="D21" s="35" t="s">
        <v>88</v>
      </c>
      <c r="E21" s="59" t="s">
        <v>70</v>
      </c>
      <c r="F21" s="59">
        <v>501</v>
      </c>
      <c r="G21" s="59">
        <v>501</v>
      </c>
      <c r="H21" s="59">
        <v>5081</v>
      </c>
      <c r="I21" s="66">
        <v>6036</v>
      </c>
      <c r="J21" s="62">
        <v>100</v>
      </c>
      <c r="K21" s="62" t="s">
        <v>71</v>
      </c>
      <c r="L21" s="38">
        <f t="shared" si="0"/>
        <v>10</v>
      </c>
      <c r="M21" s="38">
        <v>2</v>
      </c>
      <c r="O21" s="38">
        <v>2</v>
      </c>
      <c r="P21" s="38">
        <v>2</v>
      </c>
      <c r="Q21" s="38">
        <v>2</v>
      </c>
      <c r="R21" s="38">
        <v>1</v>
      </c>
      <c r="S21" s="38">
        <v>1</v>
      </c>
      <c r="W21" s="38"/>
      <c r="X21" s="38"/>
      <c r="Y21" s="38"/>
      <c r="Z21" s="63"/>
    </row>
    <row r="22" spans="1:26" x14ac:dyDescent="0.2">
      <c r="A22" s="65">
        <v>82430</v>
      </c>
      <c r="B22" s="19" t="s">
        <v>89</v>
      </c>
      <c r="D22" s="35" t="s">
        <v>90</v>
      </c>
      <c r="E22" s="59" t="s">
        <v>70</v>
      </c>
      <c r="F22" s="59">
        <v>501</v>
      </c>
      <c r="G22" s="59">
        <v>501</v>
      </c>
      <c r="H22" s="59">
        <v>5085</v>
      </c>
      <c r="I22" s="66">
        <v>6041</v>
      </c>
      <c r="J22" s="62">
        <v>151</v>
      </c>
      <c r="K22" s="62" t="s">
        <v>71</v>
      </c>
      <c r="L22" s="38">
        <f t="shared" si="0"/>
        <v>618367</v>
      </c>
      <c r="M22" s="38">
        <v>66342</v>
      </c>
      <c r="O22" s="38">
        <v>71114</v>
      </c>
      <c r="P22" s="38">
        <v>59725</v>
      </c>
      <c r="Q22" s="38">
        <v>70266</v>
      </c>
      <c r="R22" s="38">
        <v>44422</v>
      </c>
      <c r="S22" s="38">
        <v>59410</v>
      </c>
      <c r="T22" s="38">
        <v>55483</v>
      </c>
      <c r="U22" s="38">
        <v>61646</v>
      </c>
      <c r="V22" s="38">
        <v>68860</v>
      </c>
      <c r="W22" s="38">
        <v>61099</v>
      </c>
      <c r="X22" s="38"/>
      <c r="Y22" s="38"/>
      <c r="Z22" s="63"/>
    </row>
    <row r="23" spans="1:26" x14ac:dyDescent="0.2">
      <c r="A23" s="65">
        <v>83020</v>
      </c>
      <c r="B23" s="19" t="s">
        <v>91</v>
      </c>
      <c r="D23" s="35" t="s">
        <v>92</v>
      </c>
      <c r="E23" s="59" t="s">
        <v>70</v>
      </c>
      <c r="F23" s="59">
        <v>501</v>
      </c>
      <c r="G23" s="59">
        <v>501</v>
      </c>
      <c r="H23" s="59">
        <v>5280</v>
      </c>
      <c r="I23" s="66">
        <v>6041</v>
      </c>
      <c r="J23" s="62">
        <v>911</v>
      </c>
      <c r="K23" s="62" t="s">
        <v>71</v>
      </c>
      <c r="L23" s="38">
        <f t="shared" si="0"/>
        <v>48607</v>
      </c>
      <c r="M23" s="38">
        <v>3070</v>
      </c>
      <c r="O23" s="38">
        <v>3736</v>
      </c>
      <c r="P23" s="38">
        <v>2129</v>
      </c>
      <c r="Q23" s="38">
        <v>5858</v>
      </c>
      <c r="R23" s="38">
        <v>4805</v>
      </c>
      <c r="S23" s="38">
        <v>6042</v>
      </c>
      <c r="T23" s="38">
        <v>6220</v>
      </c>
      <c r="U23" s="38">
        <v>4623</v>
      </c>
      <c r="V23" s="38">
        <v>5272</v>
      </c>
      <c r="W23" s="38">
        <v>6852</v>
      </c>
      <c r="X23" s="38"/>
      <c r="Y23" s="38"/>
      <c r="Z23" s="63"/>
    </row>
    <row r="24" spans="1:26" x14ac:dyDescent="0.2">
      <c r="A24" s="65">
        <v>83040</v>
      </c>
      <c r="B24" s="19" t="s">
        <v>93</v>
      </c>
      <c r="D24" s="35" t="s">
        <v>92</v>
      </c>
      <c r="E24" s="59" t="s">
        <v>70</v>
      </c>
      <c r="F24" s="59">
        <v>501</v>
      </c>
      <c r="G24" s="59">
        <v>501</v>
      </c>
      <c r="H24" s="59">
        <v>5280</v>
      </c>
      <c r="I24" s="66">
        <v>6041</v>
      </c>
      <c r="J24" s="62">
        <v>912</v>
      </c>
      <c r="K24" s="62" t="s">
        <v>71</v>
      </c>
      <c r="L24" s="38">
        <f t="shared" si="0"/>
        <v>0</v>
      </c>
      <c r="W24" s="38"/>
      <c r="X24" s="38"/>
      <c r="Y24" s="38"/>
      <c r="Z24" s="63"/>
    </row>
    <row r="25" spans="1:26" x14ac:dyDescent="0.2">
      <c r="A25" s="65">
        <v>83360</v>
      </c>
      <c r="B25" s="19" t="s">
        <v>94</v>
      </c>
      <c r="D25" s="35" t="s">
        <v>92</v>
      </c>
      <c r="E25" s="59" t="s">
        <v>70</v>
      </c>
      <c r="F25" s="59">
        <v>501</v>
      </c>
      <c r="G25" s="59">
        <v>501</v>
      </c>
      <c r="H25" s="59">
        <v>5280</v>
      </c>
      <c r="I25" s="66">
        <v>6052</v>
      </c>
      <c r="J25" s="62">
        <v>911</v>
      </c>
      <c r="K25" s="62" t="s">
        <v>71</v>
      </c>
      <c r="L25" s="38">
        <f t="shared" si="0"/>
        <v>86054</v>
      </c>
      <c r="M25" s="38">
        <v>7220</v>
      </c>
      <c r="O25" s="38">
        <v>9016</v>
      </c>
      <c r="P25" s="38">
        <v>8412</v>
      </c>
      <c r="Q25" s="38">
        <v>9979</v>
      </c>
      <c r="R25" s="38">
        <v>9388</v>
      </c>
      <c r="S25" s="38">
        <v>8329</v>
      </c>
      <c r="T25" s="38">
        <v>7230</v>
      </c>
      <c r="U25" s="38">
        <v>9103</v>
      </c>
      <c r="V25" s="38">
        <v>9568</v>
      </c>
      <c r="W25" s="38">
        <v>7809</v>
      </c>
      <c r="X25" s="38"/>
      <c r="Y25" s="38"/>
      <c r="Z25" s="63"/>
    </row>
    <row r="26" spans="1:26" x14ac:dyDescent="0.2">
      <c r="A26" s="65">
        <v>83370</v>
      </c>
      <c r="B26" s="19" t="s">
        <v>95</v>
      </c>
      <c r="D26" s="35" t="s">
        <v>96</v>
      </c>
      <c r="E26" s="59" t="s">
        <v>70</v>
      </c>
      <c r="F26" s="59">
        <v>501</v>
      </c>
      <c r="G26" s="59">
        <v>501</v>
      </c>
      <c r="H26" s="59">
        <v>4537</v>
      </c>
      <c r="I26" s="66">
        <v>6041</v>
      </c>
      <c r="J26" s="62">
        <v>761</v>
      </c>
      <c r="K26" s="62" t="s">
        <v>71</v>
      </c>
      <c r="L26" s="38">
        <f t="shared" si="0"/>
        <v>0</v>
      </c>
      <c r="W26" s="38"/>
      <c r="X26" s="38"/>
      <c r="Y26" s="38"/>
      <c r="Z26" s="63"/>
    </row>
    <row r="27" spans="1:26" x14ac:dyDescent="0.2">
      <c r="A27" s="65">
        <v>83380</v>
      </c>
      <c r="B27" s="19" t="s">
        <v>97</v>
      </c>
      <c r="D27" s="35" t="s">
        <v>96</v>
      </c>
      <c r="E27" s="59" t="s">
        <v>70</v>
      </c>
      <c r="F27" s="59">
        <v>501</v>
      </c>
      <c r="G27" s="59">
        <v>501</v>
      </c>
      <c r="H27" s="59">
        <v>4537</v>
      </c>
      <c r="I27" s="66">
        <v>6041</v>
      </c>
      <c r="J27" s="62">
        <v>761</v>
      </c>
      <c r="K27" s="62" t="s">
        <v>71</v>
      </c>
      <c r="L27" s="38">
        <f t="shared" ref="L27:L42" si="1">SUM(M27:Y27)</f>
        <v>31072</v>
      </c>
      <c r="M27" s="38">
        <v>5015</v>
      </c>
      <c r="O27" s="38">
        <v>4143</v>
      </c>
      <c r="P27" s="38">
        <v>3155</v>
      </c>
      <c r="Q27" s="38">
        <v>2698</v>
      </c>
      <c r="R27" s="38">
        <v>3326</v>
      </c>
      <c r="S27" s="38">
        <v>2638</v>
      </c>
      <c r="T27" s="38">
        <v>1880</v>
      </c>
      <c r="U27" s="38">
        <v>449</v>
      </c>
      <c r="V27" s="38">
        <v>3654</v>
      </c>
      <c r="W27" s="38">
        <v>4114</v>
      </c>
      <c r="X27" s="38"/>
      <c r="Y27" s="38"/>
      <c r="Z27" s="63"/>
    </row>
    <row r="28" spans="1:26" x14ac:dyDescent="0.2">
      <c r="A28" s="65">
        <v>83383</v>
      </c>
      <c r="B28" s="19" t="s">
        <v>98</v>
      </c>
      <c r="D28" s="35" t="s">
        <v>96</v>
      </c>
      <c r="E28" s="59" t="s">
        <v>70</v>
      </c>
      <c r="F28" s="59">
        <v>501</v>
      </c>
      <c r="G28" s="59">
        <v>501</v>
      </c>
      <c r="H28" s="59">
        <v>4537</v>
      </c>
      <c r="I28" s="66">
        <v>6041</v>
      </c>
      <c r="J28" s="62">
        <v>761</v>
      </c>
      <c r="K28" s="62" t="s">
        <v>71</v>
      </c>
      <c r="L28" s="38">
        <f t="shared" si="1"/>
        <v>248</v>
      </c>
      <c r="M28" s="38">
        <v>68</v>
      </c>
      <c r="O28" s="38">
        <v>60</v>
      </c>
      <c r="P28" s="38">
        <v>42</v>
      </c>
      <c r="Q28" s="38">
        <v>46</v>
      </c>
      <c r="R28" s="38">
        <v>18</v>
      </c>
      <c r="S28" s="38">
        <v>8</v>
      </c>
      <c r="T28" s="38">
        <v>2</v>
      </c>
      <c r="W28" s="38">
        <v>4</v>
      </c>
      <c r="X28" s="38"/>
      <c r="Y28" s="38"/>
      <c r="Z28" s="63"/>
    </row>
    <row r="29" spans="1:26" x14ac:dyDescent="0.2">
      <c r="A29" s="65">
        <v>83384</v>
      </c>
      <c r="B29" s="19" t="s">
        <v>99</v>
      </c>
      <c r="D29" s="35" t="s">
        <v>96</v>
      </c>
      <c r="E29" s="59" t="s">
        <v>70</v>
      </c>
      <c r="F29" s="59">
        <v>501</v>
      </c>
      <c r="G29" s="59">
        <v>501</v>
      </c>
      <c r="H29" s="59">
        <v>4537</v>
      </c>
      <c r="I29" s="66">
        <v>6041</v>
      </c>
      <c r="J29" s="62">
        <v>761</v>
      </c>
      <c r="K29" s="62" t="s">
        <v>71</v>
      </c>
      <c r="L29" s="38">
        <f t="shared" si="1"/>
        <v>337</v>
      </c>
      <c r="M29" s="38">
        <v>109</v>
      </c>
      <c r="O29" s="38">
        <v>76</v>
      </c>
      <c r="P29" s="38">
        <v>72</v>
      </c>
      <c r="Q29" s="38">
        <v>36</v>
      </c>
      <c r="R29" s="38">
        <v>26</v>
      </c>
      <c r="S29" s="38">
        <v>16</v>
      </c>
      <c r="T29" s="38">
        <v>2</v>
      </c>
      <c r="W29" s="38"/>
      <c r="X29" s="38"/>
      <c r="Y29" s="38"/>
      <c r="Z29" s="63"/>
    </row>
    <row r="30" spans="1:26" x14ac:dyDescent="0.2">
      <c r="A30" s="65">
        <v>83390</v>
      </c>
      <c r="B30" s="19" t="s">
        <v>100</v>
      </c>
      <c r="D30" s="35" t="s">
        <v>101</v>
      </c>
      <c r="E30" s="59" t="s">
        <v>70</v>
      </c>
      <c r="F30" s="59">
        <v>501</v>
      </c>
      <c r="G30" s="59">
        <v>501</v>
      </c>
      <c r="H30" s="59">
        <v>4102</v>
      </c>
      <c r="I30" s="66">
        <v>6052</v>
      </c>
      <c r="J30" s="62">
        <v>601</v>
      </c>
      <c r="K30" s="62" t="s">
        <v>71</v>
      </c>
      <c r="L30" s="38">
        <f t="shared" si="1"/>
        <v>53569</v>
      </c>
      <c r="M30" s="38">
        <v>7586</v>
      </c>
      <c r="O30" s="38">
        <v>9339</v>
      </c>
      <c r="P30" s="38">
        <v>1703</v>
      </c>
      <c r="Q30" s="38">
        <v>3579</v>
      </c>
      <c r="S30" s="38">
        <v>7215</v>
      </c>
      <c r="T30" s="38">
        <v>3597</v>
      </c>
      <c r="U30" s="38">
        <v>1078</v>
      </c>
      <c r="V30" s="38">
        <v>552</v>
      </c>
      <c r="W30" s="38">
        <v>18920</v>
      </c>
      <c r="X30" s="38"/>
      <c r="Y30" s="38"/>
      <c r="Z30" s="63"/>
    </row>
    <row r="31" spans="1:26" x14ac:dyDescent="0.2">
      <c r="A31" s="65">
        <v>83430</v>
      </c>
      <c r="B31" s="19" t="s">
        <v>102</v>
      </c>
      <c r="D31" s="35" t="s">
        <v>103</v>
      </c>
      <c r="E31" s="59" t="s">
        <v>70</v>
      </c>
      <c r="F31" s="59">
        <v>501</v>
      </c>
      <c r="G31" s="59">
        <v>501</v>
      </c>
      <c r="H31" s="59">
        <v>5280</v>
      </c>
      <c r="I31" s="66">
        <v>6041</v>
      </c>
      <c r="J31" s="62">
        <v>901</v>
      </c>
      <c r="K31" s="62" t="s">
        <v>71</v>
      </c>
      <c r="L31" s="38">
        <f t="shared" si="1"/>
        <v>369054</v>
      </c>
      <c r="M31" s="38">
        <v>23608</v>
      </c>
      <c r="O31" s="38">
        <v>23075</v>
      </c>
      <c r="P31" s="38">
        <v>21046</v>
      </c>
      <c r="Q31" s="38">
        <v>28043</v>
      </c>
      <c r="R31" s="38">
        <v>43718</v>
      </c>
      <c r="S31" s="38">
        <v>42829</v>
      </c>
      <c r="T31" s="38">
        <v>46950</v>
      </c>
      <c r="U31" s="38">
        <v>51284</v>
      </c>
      <c r="V31" s="38">
        <v>49062</v>
      </c>
      <c r="W31" s="38">
        <v>39439</v>
      </c>
      <c r="X31" s="38"/>
      <c r="Y31" s="38"/>
      <c r="Z31" s="63"/>
    </row>
    <row r="32" spans="1:26" x14ac:dyDescent="0.2">
      <c r="A32" s="65">
        <v>83610</v>
      </c>
      <c r="B32" s="19" t="s">
        <v>104</v>
      </c>
      <c r="D32" s="35" t="s">
        <v>105</v>
      </c>
      <c r="E32" s="59" t="s">
        <v>70</v>
      </c>
      <c r="F32" s="59">
        <v>501</v>
      </c>
      <c r="G32" s="59">
        <v>501</v>
      </c>
      <c r="H32" s="59">
        <v>5129</v>
      </c>
      <c r="I32" s="66">
        <v>6052</v>
      </c>
      <c r="J32" s="62">
        <v>831</v>
      </c>
      <c r="K32" s="62" t="s">
        <v>71</v>
      </c>
      <c r="L32" s="38">
        <f t="shared" si="1"/>
        <v>158580</v>
      </c>
      <c r="M32" s="38">
        <v>9789</v>
      </c>
      <c r="O32" s="38">
        <v>14819</v>
      </c>
      <c r="P32" s="38">
        <v>16854</v>
      </c>
      <c r="Q32" s="38">
        <v>18472</v>
      </c>
      <c r="R32" s="38">
        <v>15937</v>
      </c>
      <c r="S32" s="38">
        <v>16601</v>
      </c>
      <c r="T32" s="38">
        <v>16194</v>
      </c>
      <c r="U32" s="38">
        <v>16480</v>
      </c>
      <c r="V32" s="38">
        <v>17137</v>
      </c>
      <c r="W32" s="38">
        <v>16297</v>
      </c>
      <c r="X32" s="38"/>
      <c r="Y32" s="38"/>
      <c r="Z32" s="63"/>
    </row>
    <row r="33" spans="1:26" x14ac:dyDescent="0.2">
      <c r="A33" s="65">
        <v>83670</v>
      </c>
      <c r="B33" s="19" t="s">
        <v>106</v>
      </c>
      <c r="D33" s="35" t="s">
        <v>107</v>
      </c>
      <c r="E33" s="59" t="s">
        <v>70</v>
      </c>
      <c r="F33" s="59">
        <v>501</v>
      </c>
      <c r="G33" s="59">
        <v>501</v>
      </c>
      <c r="H33" s="59">
        <v>5128</v>
      </c>
      <c r="I33" s="66">
        <v>6041</v>
      </c>
      <c r="J33" s="62">
        <v>812</v>
      </c>
      <c r="K33" s="62" t="s">
        <v>71</v>
      </c>
      <c r="L33" s="38">
        <f t="shared" si="1"/>
        <v>166575</v>
      </c>
      <c r="M33" s="38">
        <v>17932</v>
      </c>
      <c r="O33" s="38">
        <v>18516</v>
      </c>
      <c r="P33" s="38">
        <v>16228</v>
      </c>
      <c r="Q33" s="38">
        <v>17510</v>
      </c>
      <c r="R33" s="38">
        <v>16705</v>
      </c>
      <c r="S33" s="38">
        <v>15646</v>
      </c>
      <c r="T33" s="38">
        <v>15632</v>
      </c>
      <c r="U33" s="38">
        <v>16093</v>
      </c>
      <c r="V33" s="38">
        <v>16488</v>
      </c>
      <c r="W33" s="38">
        <v>15825</v>
      </c>
      <c r="X33" s="38"/>
      <c r="Y33" s="38"/>
      <c r="Z33" s="63"/>
    </row>
    <row r="34" spans="1:26" x14ac:dyDescent="0.2">
      <c r="A34" s="65">
        <v>83690</v>
      </c>
      <c r="B34" s="19" t="s">
        <v>108</v>
      </c>
      <c r="D34" s="35" t="s">
        <v>107</v>
      </c>
      <c r="E34" s="59" t="s">
        <v>70</v>
      </c>
      <c r="F34" s="59">
        <v>501</v>
      </c>
      <c r="G34" s="59">
        <v>501</v>
      </c>
      <c r="H34" s="59">
        <v>5128</v>
      </c>
      <c r="I34" s="66">
        <v>6041</v>
      </c>
      <c r="J34" s="62">
        <v>813</v>
      </c>
      <c r="K34" s="62" t="s">
        <v>71</v>
      </c>
      <c r="L34" s="38">
        <f t="shared" si="1"/>
        <v>260849</v>
      </c>
      <c r="M34" s="38">
        <v>25395</v>
      </c>
      <c r="O34" s="38">
        <v>25472</v>
      </c>
      <c r="P34" s="38">
        <v>23389</v>
      </c>
      <c r="Q34" s="38">
        <v>29254</v>
      </c>
      <c r="R34" s="38">
        <v>26472</v>
      </c>
      <c r="S34" s="38">
        <v>28243</v>
      </c>
      <c r="T34" s="38">
        <v>26638</v>
      </c>
      <c r="U34" s="38">
        <v>24985</v>
      </c>
      <c r="V34" s="38">
        <v>26191</v>
      </c>
      <c r="W34" s="38">
        <v>24810</v>
      </c>
      <c r="X34" s="38"/>
      <c r="Y34" s="38"/>
      <c r="Z34" s="63"/>
    </row>
    <row r="35" spans="1:26" x14ac:dyDescent="0.2">
      <c r="A35" s="65">
        <v>83750</v>
      </c>
      <c r="B35" s="19" t="s">
        <v>109</v>
      </c>
      <c r="D35" s="35" t="s">
        <v>110</v>
      </c>
      <c r="E35" s="59" t="s">
        <v>70</v>
      </c>
      <c r="F35" s="59">
        <v>501</v>
      </c>
      <c r="G35" s="59">
        <v>501</v>
      </c>
      <c r="H35" s="59">
        <v>4115</v>
      </c>
      <c r="I35" s="66">
        <v>6041</v>
      </c>
      <c r="J35" s="62">
        <v>731</v>
      </c>
      <c r="K35" s="62" t="s">
        <v>71</v>
      </c>
      <c r="L35" s="38">
        <f t="shared" si="1"/>
        <v>7354</v>
      </c>
      <c r="O35" s="38">
        <v>2000</v>
      </c>
      <c r="P35" s="38">
        <v>879</v>
      </c>
      <c r="S35" s="38">
        <v>851</v>
      </c>
      <c r="W35" s="38">
        <v>3624</v>
      </c>
      <c r="X35" s="38"/>
      <c r="Y35" s="38"/>
      <c r="Z35" s="63"/>
    </row>
    <row r="36" spans="1:26" x14ac:dyDescent="0.2">
      <c r="A36" s="65">
        <v>83780</v>
      </c>
      <c r="B36" s="19" t="s">
        <v>111</v>
      </c>
      <c r="D36" s="35" t="s">
        <v>107</v>
      </c>
      <c r="E36" s="59" t="s">
        <v>70</v>
      </c>
      <c r="F36" s="59">
        <v>501</v>
      </c>
      <c r="G36" s="59">
        <v>501</v>
      </c>
      <c r="H36" s="59">
        <v>5128</v>
      </c>
      <c r="I36" s="66">
        <v>6041</v>
      </c>
      <c r="J36" s="62">
        <v>811</v>
      </c>
      <c r="K36" s="62" t="s">
        <v>71</v>
      </c>
      <c r="L36" s="38">
        <f t="shared" si="1"/>
        <v>23824</v>
      </c>
      <c r="M36" s="38">
        <v>2902</v>
      </c>
      <c r="O36" s="38">
        <v>2900</v>
      </c>
      <c r="P36" s="38">
        <v>2632</v>
      </c>
      <c r="Q36" s="38">
        <v>2752</v>
      </c>
      <c r="R36" s="38">
        <v>1995</v>
      </c>
      <c r="S36" s="38">
        <v>650</v>
      </c>
      <c r="T36" s="38">
        <v>2604</v>
      </c>
      <c r="U36" s="38">
        <v>2815</v>
      </c>
      <c r="V36" s="38">
        <v>2507</v>
      </c>
      <c r="W36" s="38">
        <v>2067</v>
      </c>
      <c r="X36" s="38"/>
      <c r="Y36" s="38"/>
      <c r="Z36" s="63"/>
    </row>
    <row r="37" spans="1:26" x14ac:dyDescent="0.2">
      <c r="A37" s="65">
        <v>83781</v>
      </c>
      <c r="B37" s="19" t="s">
        <v>112</v>
      </c>
      <c r="E37" s="59" t="s">
        <v>70</v>
      </c>
      <c r="F37" s="59">
        <v>501</v>
      </c>
      <c r="G37" s="59">
        <v>501</v>
      </c>
      <c r="H37" s="59">
        <v>5128</v>
      </c>
      <c r="I37" s="66">
        <v>6041</v>
      </c>
      <c r="J37" s="62">
        <v>811</v>
      </c>
      <c r="K37" s="62" t="s">
        <v>71</v>
      </c>
      <c r="L37" s="38">
        <f t="shared" si="1"/>
        <v>26932</v>
      </c>
      <c r="M37" s="38">
        <v>2830</v>
      </c>
      <c r="O37" s="38">
        <v>2835</v>
      </c>
      <c r="P37" s="38">
        <v>2546</v>
      </c>
      <c r="Q37" s="38">
        <v>2872</v>
      </c>
      <c r="R37" s="38">
        <v>2754</v>
      </c>
      <c r="S37" s="38">
        <v>1982</v>
      </c>
      <c r="T37" s="38">
        <v>2637</v>
      </c>
      <c r="U37" s="38">
        <v>2875</v>
      </c>
      <c r="V37" s="38">
        <v>2867</v>
      </c>
      <c r="W37" s="38">
        <v>2734</v>
      </c>
      <c r="X37" s="38"/>
      <c r="Y37" s="38"/>
      <c r="Z37" s="63"/>
    </row>
    <row r="38" spans="1:26" x14ac:dyDescent="0.2">
      <c r="A38" s="65">
        <v>83990</v>
      </c>
      <c r="B38" s="19" t="s">
        <v>113</v>
      </c>
      <c r="D38" s="35" t="s">
        <v>114</v>
      </c>
      <c r="E38" s="59" t="s">
        <v>70</v>
      </c>
      <c r="F38" s="59">
        <v>501</v>
      </c>
      <c r="G38" s="59">
        <v>501</v>
      </c>
      <c r="H38" s="59">
        <v>5128</v>
      </c>
      <c r="I38" s="66">
        <v>6041</v>
      </c>
      <c r="J38" s="62">
        <v>821</v>
      </c>
      <c r="K38" s="62" t="s">
        <v>71</v>
      </c>
      <c r="L38" s="38">
        <f t="shared" si="1"/>
        <v>19889</v>
      </c>
      <c r="M38" s="38">
        <v>2838</v>
      </c>
      <c r="O38" s="38">
        <v>2658</v>
      </c>
      <c r="P38" s="38">
        <v>2835</v>
      </c>
      <c r="Q38" s="38">
        <v>3479</v>
      </c>
      <c r="R38" s="38">
        <v>1069</v>
      </c>
      <c r="S38" s="38">
        <v>331</v>
      </c>
      <c r="T38" s="38">
        <v>1524</v>
      </c>
      <c r="U38" s="38">
        <v>2231</v>
      </c>
      <c r="V38" s="38">
        <v>587</v>
      </c>
      <c r="W38" s="38">
        <v>2337</v>
      </c>
      <c r="X38" s="38"/>
      <c r="Y38" s="38"/>
      <c r="Z38" s="63"/>
    </row>
    <row r="39" spans="1:26" x14ac:dyDescent="0.2">
      <c r="A39" s="65">
        <v>83991</v>
      </c>
      <c r="B39" s="19" t="s">
        <v>113</v>
      </c>
      <c r="D39" s="35" t="s">
        <v>114</v>
      </c>
      <c r="E39" s="59" t="s">
        <v>70</v>
      </c>
      <c r="F39" s="59">
        <v>501</v>
      </c>
      <c r="G39" s="59">
        <v>501</v>
      </c>
      <c r="H39" s="59">
        <v>5128</v>
      </c>
      <c r="I39" s="66">
        <v>6041</v>
      </c>
      <c r="J39" s="62">
        <v>821</v>
      </c>
      <c r="K39" s="62" t="s">
        <v>71</v>
      </c>
      <c r="L39" s="38">
        <f t="shared" si="1"/>
        <v>26215</v>
      </c>
      <c r="M39" s="38">
        <v>612</v>
      </c>
      <c r="O39" s="38">
        <v>302</v>
      </c>
      <c r="P39" s="38">
        <v>510</v>
      </c>
      <c r="Q39" s="38">
        <v>992</v>
      </c>
      <c r="R39" s="38">
        <v>4179</v>
      </c>
      <c r="S39" s="38">
        <v>4153</v>
      </c>
      <c r="T39" s="38">
        <v>4822</v>
      </c>
      <c r="U39" s="38">
        <v>4648</v>
      </c>
      <c r="V39" s="38">
        <v>4411</v>
      </c>
      <c r="W39" s="38">
        <v>1586</v>
      </c>
      <c r="X39" s="38"/>
      <c r="Y39" s="38"/>
      <c r="Z39" s="63"/>
    </row>
    <row r="40" spans="1:26" x14ac:dyDescent="0.2">
      <c r="A40" s="65">
        <v>84130</v>
      </c>
      <c r="B40" s="19" t="s">
        <v>115</v>
      </c>
      <c r="D40" s="35" t="s">
        <v>116</v>
      </c>
      <c r="E40" s="59" t="s">
        <v>70</v>
      </c>
      <c r="F40" s="59">
        <v>501</v>
      </c>
      <c r="G40" s="59">
        <v>501</v>
      </c>
      <c r="H40" s="59">
        <v>5095</v>
      </c>
      <c r="I40" s="66">
        <v>6052</v>
      </c>
      <c r="J40" s="62">
        <v>401</v>
      </c>
      <c r="K40" s="62" t="s">
        <v>71</v>
      </c>
      <c r="L40" s="38">
        <f t="shared" si="1"/>
        <v>2422</v>
      </c>
      <c r="M40" s="38">
        <v>71</v>
      </c>
      <c r="O40" s="38">
        <v>55</v>
      </c>
      <c r="P40" s="38">
        <v>5</v>
      </c>
      <c r="Q40" s="38">
        <v>10</v>
      </c>
      <c r="R40" s="38">
        <v>8</v>
      </c>
      <c r="S40" s="38">
        <v>3</v>
      </c>
      <c r="T40" s="38">
        <v>924</v>
      </c>
      <c r="U40" s="38">
        <v>5</v>
      </c>
      <c r="V40" s="38">
        <v>2</v>
      </c>
      <c r="W40" s="38">
        <v>1339</v>
      </c>
      <c r="X40" s="38"/>
      <c r="Y40" s="38"/>
      <c r="Z40" s="63"/>
    </row>
    <row r="41" spans="1:26" x14ac:dyDescent="0.2">
      <c r="A41" s="65">
        <v>84160</v>
      </c>
      <c r="B41" s="19" t="s">
        <v>117</v>
      </c>
      <c r="D41" s="35" t="s">
        <v>118</v>
      </c>
      <c r="E41" s="59" t="s">
        <v>70</v>
      </c>
      <c r="F41" s="59">
        <v>501</v>
      </c>
      <c r="G41" s="59">
        <v>501</v>
      </c>
      <c r="H41" s="59">
        <v>5095</v>
      </c>
      <c r="I41" s="66">
        <v>6052</v>
      </c>
      <c r="J41" s="62">
        <v>501</v>
      </c>
      <c r="K41" s="62" t="s">
        <v>71</v>
      </c>
      <c r="L41" s="38">
        <f t="shared" si="1"/>
        <v>117</v>
      </c>
      <c r="M41" s="38">
        <v>35</v>
      </c>
      <c r="O41" s="38">
        <v>38</v>
      </c>
      <c r="P41" s="38">
        <v>13</v>
      </c>
      <c r="Q41" s="38">
        <v>19</v>
      </c>
      <c r="R41" s="38">
        <v>4</v>
      </c>
      <c r="S41" s="38">
        <v>3</v>
      </c>
      <c r="U41" s="38">
        <v>4</v>
      </c>
      <c r="W41" s="38">
        <v>1</v>
      </c>
      <c r="X41" s="38"/>
      <c r="Y41" s="38"/>
      <c r="Z41" s="63"/>
    </row>
    <row r="42" spans="1:26" x14ac:dyDescent="0.2">
      <c r="A42" s="65">
        <v>84201</v>
      </c>
      <c r="B42" s="69" t="s">
        <v>119</v>
      </c>
      <c r="D42" s="35" t="s">
        <v>120</v>
      </c>
      <c r="E42" s="59" t="s">
        <v>70</v>
      </c>
      <c r="F42" s="59">
        <v>501</v>
      </c>
      <c r="G42" s="59">
        <v>501</v>
      </c>
      <c r="H42" s="59">
        <v>5085</v>
      </c>
      <c r="I42" s="66">
        <v>6052</v>
      </c>
      <c r="J42" s="62">
        <v>201</v>
      </c>
      <c r="K42" s="62" t="s">
        <v>71</v>
      </c>
      <c r="L42" s="38">
        <f t="shared" si="1"/>
        <v>861622</v>
      </c>
      <c r="M42" s="38">
        <v>92842</v>
      </c>
      <c r="O42" s="38">
        <v>86689</v>
      </c>
      <c r="P42" s="38">
        <v>78152</v>
      </c>
      <c r="Q42" s="38">
        <v>86041</v>
      </c>
      <c r="R42" s="38">
        <v>88221</v>
      </c>
      <c r="S42" s="38">
        <v>80655</v>
      </c>
      <c r="T42" s="38">
        <v>85878</v>
      </c>
      <c r="U42" s="38">
        <v>88307</v>
      </c>
      <c r="V42" s="38">
        <v>89058</v>
      </c>
      <c r="W42" s="38">
        <v>85779</v>
      </c>
      <c r="X42" s="38"/>
      <c r="Y42" s="38"/>
      <c r="Z42" s="63"/>
    </row>
    <row r="43" spans="1:26" x14ac:dyDescent="0.2">
      <c r="A43" s="65">
        <v>84232</v>
      </c>
      <c r="B43" s="19" t="s">
        <v>121</v>
      </c>
      <c r="D43" s="35" t="s">
        <v>110</v>
      </c>
      <c r="E43" s="59" t="s">
        <v>70</v>
      </c>
      <c r="F43" s="59">
        <v>501</v>
      </c>
      <c r="G43" s="59">
        <v>501</v>
      </c>
      <c r="H43" s="59">
        <v>4115</v>
      </c>
      <c r="I43" s="66">
        <v>6041</v>
      </c>
      <c r="J43" s="62">
        <v>731</v>
      </c>
      <c r="K43" s="62" t="s">
        <v>71</v>
      </c>
      <c r="L43" s="38">
        <f t="shared" ref="L43:L56" si="2">SUM(M43:Y43)</f>
        <v>0</v>
      </c>
      <c r="W43" s="38"/>
      <c r="X43" s="38"/>
      <c r="Y43" s="38"/>
      <c r="Z43" s="63"/>
    </row>
    <row r="44" spans="1:26" x14ac:dyDescent="0.2">
      <c r="A44" s="65">
        <v>84259</v>
      </c>
      <c r="B44" s="19" t="s">
        <v>122</v>
      </c>
      <c r="D44" s="68"/>
      <c r="E44" s="59" t="s">
        <v>70</v>
      </c>
      <c r="F44" s="59">
        <v>501</v>
      </c>
      <c r="G44" s="59">
        <v>501</v>
      </c>
      <c r="H44" s="59">
        <v>5129</v>
      </c>
      <c r="I44" s="66">
        <v>6052</v>
      </c>
      <c r="J44" s="62">
        <v>830</v>
      </c>
      <c r="K44" s="62" t="s">
        <v>71</v>
      </c>
      <c r="L44" s="38">
        <f t="shared" si="2"/>
        <v>0</v>
      </c>
      <c r="W44" s="38"/>
      <c r="X44" s="38"/>
      <c r="Y44" s="38"/>
      <c r="Z44" s="63"/>
    </row>
    <row r="45" spans="1:26" hidden="1" x14ac:dyDescent="0.2">
      <c r="A45" s="65">
        <v>84260</v>
      </c>
      <c r="B45" s="19" t="s">
        <v>123</v>
      </c>
      <c r="D45" s="35" t="s">
        <v>77</v>
      </c>
      <c r="E45" s="59" t="s">
        <v>70</v>
      </c>
      <c r="F45" s="59">
        <v>501</v>
      </c>
      <c r="G45" s="59">
        <v>501</v>
      </c>
      <c r="H45" s="59">
        <v>5129</v>
      </c>
      <c r="I45" s="66">
        <v>6052</v>
      </c>
      <c r="J45" s="62">
        <v>830</v>
      </c>
      <c r="K45" s="62" t="s">
        <v>71</v>
      </c>
      <c r="L45" s="38">
        <f t="shared" si="2"/>
        <v>0</v>
      </c>
      <c r="W45" s="38"/>
      <c r="X45" s="38"/>
      <c r="Y45" s="38"/>
      <c r="Z45" s="63"/>
    </row>
    <row r="46" spans="1:26" x14ac:dyDescent="0.2">
      <c r="A46" s="65">
        <v>84265</v>
      </c>
      <c r="B46" s="19" t="s">
        <v>124</v>
      </c>
      <c r="D46" s="35" t="s">
        <v>125</v>
      </c>
      <c r="E46" s="59" t="s">
        <v>70</v>
      </c>
      <c r="F46" s="59">
        <v>501</v>
      </c>
      <c r="G46" s="59">
        <v>501</v>
      </c>
      <c r="H46" s="59">
        <v>5129</v>
      </c>
      <c r="I46" s="66">
        <v>6052</v>
      </c>
      <c r="J46" s="62">
        <v>841</v>
      </c>
      <c r="K46" s="62" t="s">
        <v>71</v>
      </c>
      <c r="L46" s="38">
        <f t="shared" si="2"/>
        <v>5122</v>
      </c>
      <c r="M46" s="38">
        <v>2029</v>
      </c>
      <c r="O46" s="38">
        <v>342</v>
      </c>
      <c r="P46" s="38">
        <v>474</v>
      </c>
      <c r="Q46" s="38">
        <v>321</v>
      </c>
      <c r="S46" s="38">
        <v>21</v>
      </c>
      <c r="U46" s="38">
        <v>1935</v>
      </c>
      <c r="W46" s="38"/>
      <c r="X46" s="38"/>
      <c r="Y46" s="38"/>
      <c r="Z46" s="63"/>
    </row>
    <row r="47" spans="1:26" x14ac:dyDescent="0.2">
      <c r="A47" s="65">
        <v>84266</v>
      </c>
      <c r="B47" s="19" t="s">
        <v>126</v>
      </c>
      <c r="D47" s="35" t="s">
        <v>125</v>
      </c>
      <c r="E47" s="59" t="s">
        <v>70</v>
      </c>
      <c r="F47" s="59">
        <v>501</v>
      </c>
      <c r="G47" s="59">
        <v>501</v>
      </c>
      <c r="H47" s="59">
        <v>5129</v>
      </c>
      <c r="I47" s="66">
        <v>6052</v>
      </c>
      <c r="J47" s="62">
        <v>841</v>
      </c>
      <c r="K47" s="62" t="s">
        <v>71</v>
      </c>
      <c r="L47" s="38">
        <f t="shared" si="2"/>
        <v>19757</v>
      </c>
      <c r="M47" s="38">
        <v>1948</v>
      </c>
      <c r="O47" s="38">
        <v>5215</v>
      </c>
      <c r="P47" s="38">
        <v>5407</v>
      </c>
      <c r="Q47" s="38">
        <v>7172</v>
      </c>
      <c r="R47" s="38">
        <v>15</v>
      </c>
      <c r="W47" s="38"/>
      <c r="X47" s="38"/>
      <c r="Y47" s="38"/>
      <c r="Z47" s="63"/>
    </row>
    <row r="48" spans="1:26" x14ac:dyDescent="0.2">
      <c r="A48" s="65">
        <v>84284</v>
      </c>
      <c r="B48" s="19" t="s">
        <v>127</v>
      </c>
      <c r="D48" s="35" t="s">
        <v>103</v>
      </c>
      <c r="E48" s="59" t="s">
        <v>70</v>
      </c>
      <c r="F48" s="59">
        <v>501</v>
      </c>
      <c r="G48" s="59">
        <v>501</v>
      </c>
      <c r="H48" s="59">
        <v>5271</v>
      </c>
      <c r="I48" s="66">
        <v>6052</v>
      </c>
      <c r="J48" s="62">
        <v>902</v>
      </c>
      <c r="K48" s="62" t="s">
        <v>71</v>
      </c>
      <c r="L48" s="38">
        <f t="shared" si="2"/>
        <v>191</v>
      </c>
      <c r="P48" s="38">
        <v>33</v>
      </c>
      <c r="Q48" s="38">
        <v>24</v>
      </c>
      <c r="R48" s="38">
        <v>18</v>
      </c>
      <c r="S48" s="38">
        <v>56</v>
      </c>
      <c r="T48" s="38">
        <v>22</v>
      </c>
      <c r="V48" s="38">
        <v>21</v>
      </c>
      <c r="W48" s="38">
        <v>17</v>
      </c>
      <c r="X48" s="38"/>
      <c r="Y48" s="38"/>
      <c r="Z48" s="63"/>
    </row>
    <row r="49" spans="1:26" x14ac:dyDescent="0.2">
      <c r="A49" s="65">
        <v>84287</v>
      </c>
      <c r="B49" s="19" t="s">
        <v>128</v>
      </c>
      <c r="D49" s="35" t="s">
        <v>84</v>
      </c>
      <c r="E49" s="59" t="s">
        <v>70</v>
      </c>
      <c r="F49" s="59">
        <v>501</v>
      </c>
      <c r="G49" s="59">
        <v>501</v>
      </c>
      <c r="H49" s="59">
        <v>2002</v>
      </c>
      <c r="I49" s="66">
        <v>6041</v>
      </c>
      <c r="J49" s="62">
        <v>131</v>
      </c>
      <c r="K49" s="62" t="s">
        <v>71</v>
      </c>
      <c r="L49" s="38">
        <f t="shared" si="2"/>
        <v>0</v>
      </c>
      <c r="W49" s="38"/>
      <c r="X49" s="38"/>
      <c r="Y49" s="38"/>
      <c r="Z49" s="63"/>
    </row>
    <row r="50" spans="1:26" x14ac:dyDescent="0.2">
      <c r="A50" s="65">
        <v>84290</v>
      </c>
      <c r="B50" s="19" t="s">
        <v>129</v>
      </c>
      <c r="D50" s="35" t="s">
        <v>120</v>
      </c>
      <c r="E50" s="59" t="s">
        <v>70</v>
      </c>
      <c r="F50" s="59">
        <v>501</v>
      </c>
      <c r="G50" s="59">
        <v>501</v>
      </c>
      <c r="H50" s="59">
        <v>5091</v>
      </c>
      <c r="I50" s="62">
        <v>6041</v>
      </c>
      <c r="J50" s="62">
        <v>231</v>
      </c>
      <c r="K50" s="62" t="s">
        <v>71</v>
      </c>
      <c r="L50" s="38">
        <f t="shared" si="2"/>
        <v>565999</v>
      </c>
      <c r="M50" s="38">
        <v>59640</v>
      </c>
      <c r="O50" s="38">
        <v>62827</v>
      </c>
      <c r="P50" s="38">
        <v>53678</v>
      </c>
      <c r="Q50" s="38">
        <v>53180</v>
      </c>
      <c r="R50" s="38">
        <v>47911</v>
      </c>
      <c r="S50" s="38">
        <v>60359</v>
      </c>
      <c r="T50" s="38">
        <v>56382</v>
      </c>
      <c r="U50" s="38">
        <v>57046</v>
      </c>
      <c r="V50" s="38">
        <v>58126</v>
      </c>
      <c r="W50" s="38">
        <v>56850</v>
      </c>
      <c r="X50" s="38"/>
      <c r="Y50" s="38"/>
      <c r="Z50" s="63"/>
    </row>
    <row r="51" spans="1:26" x14ac:dyDescent="0.2">
      <c r="A51" s="65">
        <v>84291</v>
      </c>
      <c r="B51" s="19" t="s">
        <v>130</v>
      </c>
      <c r="D51" s="35" t="s">
        <v>120</v>
      </c>
      <c r="E51" s="59" t="s">
        <v>70</v>
      </c>
      <c r="F51" s="59">
        <v>501</v>
      </c>
      <c r="G51" s="59">
        <v>501</v>
      </c>
      <c r="H51" s="59">
        <v>5091</v>
      </c>
      <c r="I51" s="62">
        <v>6030</v>
      </c>
      <c r="J51" s="62">
        <v>231</v>
      </c>
      <c r="K51" s="62" t="s">
        <v>71</v>
      </c>
      <c r="L51" s="38">
        <f t="shared" si="2"/>
        <v>1589</v>
      </c>
      <c r="M51" s="38">
        <v>349</v>
      </c>
      <c r="O51" s="38">
        <v>360</v>
      </c>
      <c r="P51" s="38">
        <v>319</v>
      </c>
      <c r="Q51" s="38">
        <v>324</v>
      </c>
      <c r="R51" s="38">
        <v>229</v>
      </c>
      <c r="S51" s="38">
        <v>8</v>
      </c>
      <c r="W51" s="38"/>
      <c r="X51" s="38"/>
      <c r="Y51" s="38"/>
      <c r="Z51" s="63"/>
    </row>
    <row r="52" spans="1:26" x14ac:dyDescent="0.2">
      <c r="A52" s="65">
        <v>84296</v>
      </c>
      <c r="B52" s="19" t="s">
        <v>131</v>
      </c>
      <c r="D52" s="35" t="s">
        <v>120</v>
      </c>
      <c r="E52" s="59" t="s">
        <v>70</v>
      </c>
      <c r="F52" s="59">
        <v>501</v>
      </c>
      <c r="G52" s="59">
        <v>501</v>
      </c>
      <c r="H52" s="59">
        <v>5091</v>
      </c>
      <c r="I52" s="62">
        <v>6030</v>
      </c>
      <c r="J52" s="62">
        <v>231</v>
      </c>
      <c r="K52" s="62" t="s">
        <v>71</v>
      </c>
      <c r="L52" s="38">
        <f t="shared" si="2"/>
        <v>6795</v>
      </c>
      <c r="W52" s="38">
        <v>6795</v>
      </c>
      <c r="X52" s="38"/>
      <c r="Y52" s="38"/>
      <c r="Z52" s="63"/>
    </row>
    <row r="53" spans="1:26" x14ac:dyDescent="0.2">
      <c r="A53" s="65"/>
      <c r="B53" s="19" t="s">
        <v>132</v>
      </c>
      <c r="D53" s="35" t="s">
        <v>120</v>
      </c>
      <c r="E53" s="59" t="s">
        <v>70</v>
      </c>
      <c r="F53" s="59">
        <v>501</v>
      </c>
      <c r="G53" s="59">
        <v>501</v>
      </c>
      <c r="H53" s="59">
        <v>5091</v>
      </c>
      <c r="I53" s="62">
        <v>6030</v>
      </c>
      <c r="J53" s="70" t="s">
        <v>133</v>
      </c>
      <c r="K53" s="62" t="s">
        <v>71</v>
      </c>
      <c r="L53" s="38">
        <f t="shared" si="2"/>
        <v>3449196</v>
      </c>
      <c r="M53" s="38">
        <v>344636</v>
      </c>
      <c r="O53" s="38">
        <v>350194</v>
      </c>
      <c r="P53" s="38">
        <v>331224</v>
      </c>
      <c r="Q53" s="38">
        <v>358825</v>
      </c>
      <c r="R53" s="38">
        <v>346677</v>
      </c>
      <c r="S53" s="38">
        <v>320565</v>
      </c>
      <c r="T53" s="38">
        <v>337761</v>
      </c>
      <c r="U53" s="38">
        <v>348660</v>
      </c>
      <c r="V53" s="38">
        <v>351011</v>
      </c>
      <c r="W53" s="38">
        <v>359643</v>
      </c>
      <c r="X53" s="38"/>
      <c r="Y53" s="38"/>
      <c r="Z53" s="63"/>
    </row>
    <row r="54" spans="1:26" hidden="1" x14ac:dyDescent="0.2">
      <c r="A54" s="65">
        <v>9262</v>
      </c>
      <c r="B54" s="19" t="s">
        <v>134</v>
      </c>
      <c r="E54" s="59" t="s">
        <v>135</v>
      </c>
      <c r="F54" s="71">
        <v>547</v>
      </c>
      <c r="G54" s="71"/>
      <c r="H54" s="71">
        <v>2002</v>
      </c>
      <c r="I54" s="72"/>
      <c r="J54" s="73"/>
      <c r="K54" s="62" t="s">
        <v>136</v>
      </c>
      <c r="L54" s="38">
        <f t="shared" si="2"/>
        <v>0</v>
      </c>
      <c r="M54" s="74"/>
      <c r="N54" s="74"/>
      <c r="O54" s="74"/>
      <c r="P54" s="74"/>
      <c r="Q54" s="74"/>
      <c r="U54" s="40"/>
      <c r="W54" s="40"/>
      <c r="X54" s="38">
        <v>0</v>
      </c>
      <c r="Y54" s="38">
        <v>0</v>
      </c>
    </row>
    <row r="55" spans="1:26" hidden="1" x14ac:dyDescent="0.2">
      <c r="A55" s="65">
        <v>19059</v>
      </c>
      <c r="B55" s="19" t="s">
        <v>137</v>
      </c>
      <c r="E55" s="59" t="s">
        <v>135</v>
      </c>
      <c r="F55" s="71">
        <v>504</v>
      </c>
      <c r="G55" s="71"/>
      <c r="H55" s="71">
        <v>5095</v>
      </c>
      <c r="I55" s="72"/>
      <c r="J55" s="73"/>
      <c r="K55" s="62" t="s">
        <v>136</v>
      </c>
      <c r="L55" s="38">
        <f t="shared" si="2"/>
        <v>0</v>
      </c>
      <c r="M55" s="74"/>
      <c r="N55" s="74"/>
      <c r="O55" s="74"/>
      <c r="P55" s="74"/>
      <c r="Q55" s="74"/>
      <c r="U55" s="40"/>
      <c r="W55" s="40"/>
      <c r="X55" s="38">
        <v>0</v>
      </c>
      <c r="Y55" s="38">
        <v>0</v>
      </c>
    </row>
    <row r="56" spans="1:26" hidden="1" x14ac:dyDescent="0.2">
      <c r="A56" s="65">
        <v>39509</v>
      </c>
      <c r="B56" s="75" t="s">
        <v>138</v>
      </c>
      <c r="E56" s="59" t="s">
        <v>135</v>
      </c>
      <c r="F56" s="71">
        <v>547</v>
      </c>
      <c r="G56" s="71"/>
      <c r="H56" s="71">
        <v>2002</v>
      </c>
      <c r="I56" s="72"/>
      <c r="J56" s="73"/>
      <c r="K56" s="62" t="s">
        <v>136</v>
      </c>
      <c r="L56" s="38">
        <f t="shared" si="2"/>
        <v>0</v>
      </c>
      <c r="M56" s="74"/>
      <c r="N56" s="74"/>
      <c r="O56" s="74"/>
      <c r="P56" s="74"/>
      <c r="Q56" s="74"/>
      <c r="U56" s="40"/>
      <c r="W56" s="40"/>
      <c r="X56" s="38">
        <v>0</v>
      </c>
      <c r="Y56" s="38">
        <v>0</v>
      </c>
    </row>
    <row r="57" spans="1:26" x14ac:dyDescent="0.2">
      <c r="A57" s="65"/>
      <c r="B57" s="76" t="s">
        <v>139</v>
      </c>
      <c r="E57" s="59"/>
      <c r="F57" s="71"/>
      <c r="G57" s="71"/>
      <c r="H57" s="71"/>
      <c r="I57" s="72"/>
      <c r="J57" s="73"/>
      <c r="K57" s="62"/>
      <c r="L57" s="77">
        <f>SUM(L11:L53)</f>
        <v>8719306</v>
      </c>
      <c r="M57" s="77">
        <f>SUM(M11:M53)</f>
        <v>902852</v>
      </c>
      <c r="N57" s="77"/>
      <c r="O57" s="77">
        <f t="shared" ref="O57:Y57" si="3">SUM(O11:O53)</f>
        <v>928154</v>
      </c>
      <c r="P57" s="77">
        <f t="shared" si="3"/>
        <v>839405</v>
      </c>
      <c r="Q57" s="77">
        <f t="shared" si="3"/>
        <v>942784</v>
      </c>
      <c r="R57" s="77">
        <f t="shared" si="3"/>
        <v>776208</v>
      </c>
      <c r="S57" s="77">
        <f t="shared" si="3"/>
        <v>795618</v>
      </c>
      <c r="T57" s="77">
        <f>SUM(T11:T53)</f>
        <v>848155</v>
      </c>
      <c r="U57" s="77">
        <f t="shared" si="3"/>
        <v>886006</v>
      </c>
      <c r="V57" s="77">
        <f t="shared" si="3"/>
        <v>919548</v>
      </c>
      <c r="W57" s="77">
        <f t="shared" si="3"/>
        <v>880576</v>
      </c>
      <c r="X57" s="77">
        <f t="shared" si="3"/>
        <v>0</v>
      </c>
      <c r="Y57" s="77">
        <f t="shared" si="3"/>
        <v>0</v>
      </c>
    </row>
    <row r="58" spans="1:26" x14ac:dyDescent="0.2">
      <c r="A58" s="65"/>
      <c r="B58" s="76"/>
      <c r="E58" s="59"/>
      <c r="F58" s="71"/>
      <c r="G58" s="71"/>
      <c r="H58" s="71"/>
      <c r="I58" s="72"/>
      <c r="J58" s="73"/>
      <c r="K58" s="62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9"/>
      <c r="Y58" s="40"/>
    </row>
    <row r="59" spans="1:26" x14ac:dyDescent="0.2">
      <c r="A59" s="65"/>
      <c r="B59" s="76" t="s">
        <v>140</v>
      </c>
      <c r="E59" s="59" t="s">
        <v>141</v>
      </c>
      <c r="F59" s="71"/>
      <c r="G59" s="71"/>
      <c r="H59" s="71"/>
      <c r="I59" s="72"/>
      <c r="J59" s="73"/>
      <c r="K59" s="62"/>
      <c r="L59" s="78">
        <f t="shared" ref="L59:Y59" si="4">-L57</f>
        <v>-8719306</v>
      </c>
      <c r="M59" s="78">
        <f t="shared" si="4"/>
        <v>-902852</v>
      </c>
      <c r="N59" s="78"/>
      <c r="O59" s="78">
        <f t="shared" si="4"/>
        <v>-928154</v>
      </c>
      <c r="P59" s="78">
        <f t="shared" si="4"/>
        <v>-839405</v>
      </c>
      <c r="Q59" s="78">
        <f t="shared" si="4"/>
        <v>-942784</v>
      </c>
      <c r="R59" s="78">
        <f t="shared" si="4"/>
        <v>-776208</v>
      </c>
      <c r="S59" s="78">
        <f t="shared" si="4"/>
        <v>-795618</v>
      </c>
      <c r="T59" s="78">
        <f>-T57</f>
        <v>-848155</v>
      </c>
      <c r="U59" s="78">
        <f t="shared" si="4"/>
        <v>-886006</v>
      </c>
      <c r="V59" s="78">
        <f t="shared" si="4"/>
        <v>-919548</v>
      </c>
      <c r="W59" s="78">
        <f t="shared" si="4"/>
        <v>-880576</v>
      </c>
      <c r="X59" s="79">
        <f t="shared" si="4"/>
        <v>0</v>
      </c>
      <c r="Y59" s="79">
        <f t="shared" si="4"/>
        <v>0</v>
      </c>
    </row>
    <row r="60" spans="1:26" x14ac:dyDescent="0.2">
      <c r="A60" s="65"/>
      <c r="B60" s="75"/>
      <c r="E60" s="59"/>
      <c r="F60" s="71"/>
      <c r="G60" s="71"/>
      <c r="H60" s="71"/>
      <c r="I60" s="72"/>
      <c r="J60" s="73"/>
      <c r="K60" s="62"/>
      <c r="M60" s="74"/>
      <c r="N60" s="74"/>
      <c r="O60" s="74"/>
      <c r="P60" s="74"/>
      <c r="Q60" s="74"/>
      <c r="U60" s="40"/>
      <c r="W60" s="40"/>
      <c r="Y60" s="40"/>
    </row>
    <row r="61" spans="1:26" x14ac:dyDescent="0.2">
      <c r="A61" s="65"/>
      <c r="B61" s="75"/>
      <c r="E61" s="59"/>
      <c r="F61" s="71"/>
      <c r="G61" s="71"/>
      <c r="H61" s="71"/>
      <c r="I61" s="72"/>
      <c r="J61" s="73"/>
      <c r="K61" s="62"/>
      <c r="M61" s="74"/>
      <c r="N61" s="74"/>
      <c r="O61" s="74"/>
      <c r="P61" s="74"/>
      <c r="Q61" s="74"/>
      <c r="U61" s="40"/>
      <c r="W61" s="40"/>
      <c r="Y61" s="40"/>
    </row>
    <row r="62" spans="1:26" hidden="1" x14ac:dyDescent="0.2">
      <c r="A62" s="65">
        <v>50100</v>
      </c>
      <c r="B62" s="19" t="s">
        <v>142</v>
      </c>
      <c r="D62" s="35" t="s">
        <v>143</v>
      </c>
      <c r="E62" s="59" t="s">
        <v>135</v>
      </c>
      <c r="F62" s="59">
        <v>501</v>
      </c>
      <c r="G62" s="59">
        <v>504</v>
      </c>
      <c r="H62" s="59">
        <v>4130</v>
      </c>
      <c r="I62" s="66">
        <v>6036</v>
      </c>
      <c r="J62" s="62">
        <v>720</v>
      </c>
      <c r="K62" s="62" t="s">
        <v>136</v>
      </c>
      <c r="L62" s="38">
        <f t="shared" ref="L62:L77" si="5">SUM(M62:Y62)</f>
        <v>0</v>
      </c>
      <c r="M62" s="38">
        <v>0</v>
      </c>
      <c r="O62" s="38">
        <v>0</v>
      </c>
      <c r="P62" s="74"/>
      <c r="Q62" s="74"/>
      <c r="W62" s="38"/>
      <c r="X62" s="38"/>
      <c r="Y62" s="38"/>
    </row>
    <row r="63" spans="1:26" hidden="1" x14ac:dyDescent="0.2">
      <c r="A63" s="65">
        <v>50103</v>
      </c>
      <c r="B63" s="19" t="s">
        <v>144</v>
      </c>
      <c r="D63" s="35" t="s">
        <v>145</v>
      </c>
      <c r="E63" s="59" t="s">
        <v>135</v>
      </c>
      <c r="F63" s="59">
        <v>501</v>
      </c>
      <c r="G63" s="59"/>
      <c r="H63" s="71">
        <v>4072</v>
      </c>
      <c r="I63" s="66"/>
      <c r="J63" s="62"/>
      <c r="K63" s="62" t="s">
        <v>136</v>
      </c>
      <c r="L63" s="38">
        <f t="shared" si="5"/>
        <v>0</v>
      </c>
      <c r="M63" s="38">
        <v>0</v>
      </c>
      <c r="O63" s="74"/>
      <c r="P63" s="74"/>
      <c r="Q63" s="74"/>
      <c r="U63" s="40"/>
      <c r="W63" s="40"/>
      <c r="X63" s="38"/>
      <c r="Y63" s="38"/>
    </row>
    <row r="64" spans="1:26" hidden="1" x14ac:dyDescent="0.2">
      <c r="A64" s="65">
        <v>50104</v>
      </c>
      <c r="B64" s="19" t="s">
        <v>146</v>
      </c>
      <c r="D64" s="35" t="s">
        <v>147</v>
      </c>
      <c r="E64" s="59" t="s">
        <v>135</v>
      </c>
      <c r="F64" s="59">
        <v>501</v>
      </c>
      <c r="G64" s="59"/>
      <c r="H64" s="71">
        <v>4102</v>
      </c>
      <c r="I64" s="66"/>
      <c r="J64" s="62"/>
      <c r="K64" s="62" t="s">
        <v>136</v>
      </c>
      <c r="L64" s="38">
        <f t="shared" si="5"/>
        <v>0</v>
      </c>
      <c r="M64" s="38">
        <v>0</v>
      </c>
      <c r="O64" s="74"/>
      <c r="P64" s="74"/>
      <c r="Q64" s="74"/>
      <c r="U64" s="40"/>
      <c r="W64" s="40"/>
      <c r="X64" s="38"/>
      <c r="Y64" s="38"/>
    </row>
    <row r="65" spans="1:25" x14ac:dyDescent="0.2">
      <c r="A65" s="65">
        <v>50105</v>
      </c>
      <c r="B65" s="19" t="s">
        <v>148</v>
      </c>
      <c r="D65" s="35" t="s">
        <v>101</v>
      </c>
      <c r="E65" s="59" t="s">
        <v>135</v>
      </c>
      <c r="F65" s="59">
        <v>501</v>
      </c>
      <c r="G65" s="59">
        <v>504</v>
      </c>
      <c r="H65" s="59" t="s">
        <v>149</v>
      </c>
      <c r="I65" s="66">
        <v>6036</v>
      </c>
      <c r="J65" s="70" t="s">
        <v>150</v>
      </c>
      <c r="K65" s="62" t="s">
        <v>136</v>
      </c>
      <c r="L65" s="38">
        <f t="shared" si="5"/>
        <v>99</v>
      </c>
      <c r="M65" s="38">
        <v>11</v>
      </c>
      <c r="O65" s="38">
        <v>11</v>
      </c>
      <c r="P65" s="38">
        <v>11</v>
      </c>
      <c r="Q65" s="38">
        <v>11</v>
      </c>
      <c r="R65" s="38">
        <v>11</v>
      </c>
      <c r="S65" s="38">
        <v>11</v>
      </c>
      <c r="U65" s="38">
        <v>11</v>
      </c>
      <c r="V65" s="38">
        <v>11</v>
      </c>
      <c r="W65" s="38">
        <v>11</v>
      </c>
      <c r="X65" s="38"/>
      <c r="Y65" s="38"/>
    </row>
    <row r="66" spans="1:25" x14ac:dyDescent="0.2">
      <c r="A66" s="65">
        <v>50106</v>
      </c>
      <c r="B66" s="19" t="s">
        <v>151</v>
      </c>
      <c r="D66" s="35" t="s">
        <v>118</v>
      </c>
      <c r="E66" s="59" t="s">
        <v>135</v>
      </c>
      <c r="F66" s="59">
        <v>501</v>
      </c>
      <c r="G66" s="59">
        <v>504</v>
      </c>
      <c r="H66" s="59">
        <v>5095</v>
      </c>
      <c r="I66" s="66">
        <v>6036</v>
      </c>
      <c r="J66" s="62">
        <v>300</v>
      </c>
      <c r="K66" s="62" t="s">
        <v>136</v>
      </c>
      <c r="L66" s="38">
        <f t="shared" si="5"/>
        <v>592</v>
      </c>
      <c r="Q66" s="38">
        <v>42</v>
      </c>
      <c r="S66" s="38">
        <v>26</v>
      </c>
      <c r="U66" s="38">
        <v>235</v>
      </c>
      <c r="W66" s="38">
        <v>289</v>
      </c>
      <c r="X66" s="38"/>
      <c r="Y66" s="38"/>
    </row>
    <row r="67" spans="1:25" x14ac:dyDescent="0.2">
      <c r="A67" s="65">
        <v>50107</v>
      </c>
      <c r="B67" s="19" t="s">
        <v>152</v>
      </c>
      <c r="D67" s="35" t="s">
        <v>116</v>
      </c>
      <c r="E67" s="59" t="s">
        <v>135</v>
      </c>
      <c r="F67" s="59">
        <v>501</v>
      </c>
      <c r="G67" s="59"/>
      <c r="H67" s="59">
        <v>5095</v>
      </c>
      <c r="I67" s="66"/>
      <c r="J67" s="62"/>
      <c r="K67" s="62" t="s">
        <v>136</v>
      </c>
      <c r="L67" s="38">
        <f t="shared" si="5"/>
        <v>0</v>
      </c>
      <c r="W67" s="38"/>
      <c r="X67" s="38"/>
      <c r="Y67" s="38"/>
    </row>
    <row r="68" spans="1:25" hidden="1" x14ac:dyDescent="0.2">
      <c r="A68" s="65">
        <v>50108</v>
      </c>
      <c r="B68" s="19" t="s">
        <v>153</v>
      </c>
      <c r="D68" s="35" t="s">
        <v>154</v>
      </c>
      <c r="E68" s="59" t="s">
        <v>135</v>
      </c>
      <c r="F68" s="59">
        <v>501</v>
      </c>
      <c r="G68" s="59"/>
      <c r="H68" s="59">
        <v>5271</v>
      </c>
      <c r="I68" s="66"/>
      <c r="J68" s="62"/>
      <c r="K68" s="62" t="s">
        <v>136</v>
      </c>
      <c r="L68" s="38">
        <f t="shared" si="5"/>
        <v>0</v>
      </c>
      <c r="W68" s="38"/>
      <c r="X68" s="38"/>
      <c r="Y68" s="38"/>
    </row>
    <row r="69" spans="1:25" hidden="1" x14ac:dyDescent="0.2">
      <c r="A69" s="65">
        <v>50109</v>
      </c>
      <c r="B69" s="19" t="s">
        <v>155</v>
      </c>
      <c r="D69" s="35" t="s">
        <v>103</v>
      </c>
      <c r="E69" s="59" t="s">
        <v>135</v>
      </c>
      <c r="F69" s="59">
        <v>501</v>
      </c>
      <c r="G69" s="59">
        <v>504</v>
      </c>
      <c r="H69" s="59">
        <v>5280</v>
      </c>
      <c r="I69" s="66">
        <v>6036</v>
      </c>
      <c r="J69" s="62">
        <v>900</v>
      </c>
      <c r="K69" s="62" t="s">
        <v>136</v>
      </c>
      <c r="L69" s="38">
        <f t="shared" si="5"/>
        <v>0</v>
      </c>
      <c r="W69" s="38"/>
      <c r="X69" s="38"/>
      <c r="Y69" s="38"/>
    </row>
    <row r="70" spans="1:25" hidden="1" x14ac:dyDescent="0.2">
      <c r="A70" s="65">
        <v>50111</v>
      </c>
      <c r="B70" s="19" t="s">
        <v>156</v>
      </c>
      <c r="D70" s="35" t="s">
        <v>92</v>
      </c>
      <c r="E70" s="59" t="s">
        <v>135</v>
      </c>
      <c r="F70" s="59">
        <v>501</v>
      </c>
      <c r="G70" s="59"/>
      <c r="H70" s="59">
        <v>5280</v>
      </c>
      <c r="I70" s="66"/>
      <c r="J70" s="62"/>
      <c r="K70" s="62" t="s">
        <v>136</v>
      </c>
      <c r="L70" s="38">
        <f t="shared" si="5"/>
        <v>0</v>
      </c>
      <c r="W70" s="38"/>
      <c r="X70" s="38"/>
      <c r="Y70" s="38"/>
    </row>
    <row r="71" spans="1:25" hidden="1" x14ac:dyDescent="0.2">
      <c r="A71" s="65">
        <v>50112</v>
      </c>
      <c r="B71" s="19" t="s">
        <v>157</v>
      </c>
      <c r="D71" s="35" t="s">
        <v>158</v>
      </c>
      <c r="E71" s="59" t="s">
        <v>135</v>
      </c>
      <c r="F71" s="59">
        <v>501</v>
      </c>
      <c r="G71" s="59"/>
      <c r="H71" s="59">
        <v>2002</v>
      </c>
      <c r="I71" s="66"/>
      <c r="J71" s="62"/>
      <c r="K71" s="62" t="s">
        <v>136</v>
      </c>
      <c r="L71" s="38">
        <f t="shared" si="5"/>
        <v>0</v>
      </c>
      <c r="W71" s="38"/>
      <c r="X71" s="38"/>
      <c r="Y71" s="38"/>
    </row>
    <row r="72" spans="1:25" hidden="1" x14ac:dyDescent="0.2">
      <c r="A72" s="65">
        <v>50113</v>
      </c>
      <c r="B72" s="19" t="s">
        <v>159</v>
      </c>
      <c r="D72" s="35" t="s">
        <v>125</v>
      </c>
      <c r="E72" s="59" t="s">
        <v>135</v>
      </c>
      <c r="F72" s="59">
        <v>501</v>
      </c>
      <c r="G72" s="59"/>
      <c r="H72" s="59">
        <v>5129</v>
      </c>
      <c r="I72" s="66"/>
      <c r="J72" s="62"/>
      <c r="K72" s="62" t="s">
        <v>136</v>
      </c>
      <c r="L72" s="38">
        <f t="shared" si="5"/>
        <v>0</v>
      </c>
      <c r="W72" s="38"/>
      <c r="X72" s="38"/>
      <c r="Y72" s="38"/>
    </row>
    <row r="73" spans="1:25" hidden="1" x14ac:dyDescent="0.2">
      <c r="A73" s="65">
        <v>50114</v>
      </c>
      <c r="B73" s="19" t="s">
        <v>160</v>
      </c>
      <c r="D73" s="35" t="s">
        <v>105</v>
      </c>
      <c r="E73" s="59" t="s">
        <v>135</v>
      </c>
      <c r="F73" s="59">
        <v>501</v>
      </c>
      <c r="G73" s="59"/>
      <c r="H73" s="59">
        <v>5129</v>
      </c>
      <c r="I73" s="66"/>
      <c r="J73" s="62"/>
      <c r="K73" s="62" t="s">
        <v>136</v>
      </c>
      <c r="L73" s="38">
        <f t="shared" si="5"/>
        <v>0</v>
      </c>
      <c r="W73" s="38"/>
      <c r="X73" s="38"/>
      <c r="Y73" s="38"/>
    </row>
    <row r="74" spans="1:25" hidden="1" x14ac:dyDescent="0.2">
      <c r="A74" s="65">
        <v>50115</v>
      </c>
      <c r="B74" s="19" t="s">
        <v>161</v>
      </c>
      <c r="D74" s="35" t="s">
        <v>114</v>
      </c>
      <c r="E74" s="59" t="s">
        <v>135</v>
      </c>
      <c r="F74" s="59">
        <v>501</v>
      </c>
      <c r="G74" s="59"/>
      <c r="H74" s="59">
        <v>5128</v>
      </c>
      <c r="I74" s="66"/>
      <c r="J74" s="62"/>
      <c r="K74" s="62" t="s">
        <v>136</v>
      </c>
      <c r="L74" s="38">
        <f t="shared" si="5"/>
        <v>0</v>
      </c>
      <c r="W74" s="38"/>
      <c r="X74" s="38"/>
      <c r="Y74" s="38"/>
    </row>
    <row r="75" spans="1:25" x14ac:dyDescent="0.2">
      <c r="A75" s="65">
        <v>50116</v>
      </c>
      <c r="B75" s="19" t="s">
        <v>162</v>
      </c>
      <c r="D75" s="35" t="s">
        <v>107</v>
      </c>
      <c r="E75" s="59" t="s">
        <v>135</v>
      </c>
      <c r="F75" s="59">
        <v>501</v>
      </c>
      <c r="G75" s="59">
        <v>504</v>
      </c>
      <c r="H75" s="59">
        <v>5128</v>
      </c>
      <c r="I75" s="66">
        <v>6036</v>
      </c>
      <c r="J75" s="62">
        <v>810</v>
      </c>
      <c r="K75" s="62" t="s">
        <v>136</v>
      </c>
      <c r="L75" s="38">
        <f t="shared" si="5"/>
        <v>204831</v>
      </c>
      <c r="M75" s="38">
        <v>21954</v>
      </c>
      <c r="O75" s="38">
        <v>21512</v>
      </c>
      <c r="P75" s="38">
        <v>19651</v>
      </c>
      <c r="Q75" s="38">
        <v>20924</v>
      </c>
      <c r="R75" s="38">
        <v>21095</v>
      </c>
      <c r="S75" s="38">
        <v>20571</v>
      </c>
      <c r="T75" s="38">
        <v>17967</v>
      </c>
      <c r="U75" s="38">
        <v>18630</v>
      </c>
      <c r="V75" s="38">
        <v>21273</v>
      </c>
      <c r="W75" s="38">
        <v>21254</v>
      </c>
      <c r="X75" s="38"/>
      <c r="Y75" s="38"/>
    </row>
    <row r="76" spans="1:25" hidden="1" x14ac:dyDescent="0.2">
      <c r="A76" s="65">
        <v>50117</v>
      </c>
      <c r="B76" s="69" t="s">
        <v>163</v>
      </c>
      <c r="D76" s="35" t="s">
        <v>158</v>
      </c>
      <c r="E76" s="59" t="s">
        <v>135</v>
      </c>
      <c r="F76" s="59">
        <v>501</v>
      </c>
      <c r="G76" s="59"/>
      <c r="H76" s="59" t="s">
        <v>164</v>
      </c>
      <c r="I76" s="66"/>
      <c r="J76" s="62"/>
      <c r="K76" s="62" t="s">
        <v>136</v>
      </c>
      <c r="L76" s="38">
        <f t="shared" si="5"/>
        <v>0</v>
      </c>
      <c r="W76" s="38"/>
      <c r="X76" s="38"/>
      <c r="Y76" s="38"/>
    </row>
    <row r="77" spans="1:25" x14ac:dyDescent="0.2">
      <c r="A77" s="65">
        <v>50118</v>
      </c>
      <c r="B77" s="19" t="s">
        <v>165</v>
      </c>
      <c r="D77" s="35" t="s">
        <v>166</v>
      </c>
      <c r="E77" s="59" t="s">
        <v>135</v>
      </c>
      <c r="F77" s="59">
        <v>501</v>
      </c>
      <c r="G77" s="59">
        <v>504</v>
      </c>
      <c r="H77" s="59">
        <v>5095</v>
      </c>
      <c r="I77" s="66">
        <v>6036</v>
      </c>
      <c r="J77" s="62">
        <v>300</v>
      </c>
      <c r="K77" s="62" t="s">
        <v>136</v>
      </c>
      <c r="L77" s="38">
        <f t="shared" si="5"/>
        <v>0</v>
      </c>
      <c r="W77" s="38"/>
      <c r="X77" s="38"/>
      <c r="Y77" s="38"/>
    </row>
    <row r="78" spans="1:25" x14ac:dyDescent="0.2">
      <c r="A78" s="65">
        <v>50119</v>
      </c>
      <c r="B78" s="69" t="s">
        <v>167</v>
      </c>
      <c r="D78" s="35" t="s">
        <v>80</v>
      </c>
      <c r="E78" s="59" t="s">
        <v>135</v>
      </c>
      <c r="F78" s="59">
        <v>501</v>
      </c>
      <c r="G78" s="59"/>
      <c r="H78" s="59">
        <v>2002</v>
      </c>
      <c r="I78" s="66"/>
      <c r="J78" s="62"/>
      <c r="K78" s="62" t="s">
        <v>136</v>
      </c>
      <c r="L78" s="38">
        <f t="shared" ref="L78:L93" si="6">SUM(M78:Y78)</f>
        <v>0</v>
      </c>
      <c r="W78" s="38"/>
      <c r="X78" s="38"/>
      <c r="Y78" s="38"/>
    </row>
    <row r="79" spans="1:25" x14ac:dyDescent="0.2">
      <c r="A79" s="65">
        <v>50121</v>
      </c>
      <c r="B79" s="19" t="s">
        <v>168</v>
      </c>
      <c r="D79" s="35" t="s">
        <v>77</v>
      </c>
      <c r="E79" s="59" t="s">
        <v>135</v>
      </c>
      <c r="F79" s="59">
        <v>501</v>
      </c>
      <c r="G79" s="59"/>
      <c r="H79" s="59">
        <v>5093</v>
      </c>
      <c r="I79" s="66"/>
      <c r="J79" s="62"/>
      <c r="K79" s="62" t="s">
        <v>136</v>
      </c>
      <c r="L79" s="38">
        <f t="shared" si="6"/>
        <v>0</v>
      </c>
      <c r="W79" s="38"/>
      <c r="X79" s="38"/>
      <c r="Y79" s="38"/>
    </row>
    <row r="80" spans="1:25" hidden="1" x14ac:dyDescent="0.2">
      <c r="A80" s="65">
        <v>50122</v>
      </c>
      <c r="B80" s="69" t="s">
        <v>169</v>
      </c>
      <c r="D80" s="35" t="s">
        <v>75</v>
      </c>
      <c r="E80" s="59" t="s">
        <v>135</v>
      </c>
      <c r="F80" s="59">
        <v>501</v>
      </c>
      <c r="G80" s="59"/>
      <c r="H80" s="59">
        <v>2002</v>
      </c>
      <c r="I80" s="66"/>
      <c r="J80" s="62"/>
      <c r="K80" s="62" t="s">
        <v>136</v>
      </c>
      <c r="L80" s="38">
        <f t="shared" si="6"/>
        <v>0</v>
      </c>
      <c r="W80" s="38"/>
      <c r="X80" s="38"/>
      <c r="Y80" s="38"/>
    </row>
    <row r="81" spans="1:25" hidden="1" x14ac:dyDescent="0.2">
      <c r="A81" s="65">
        <v>50123</v>
      </c>
      <c r="B81" s="19" t="s">
        <v>137</v>
      </c>
      <c r="D81" s="35" t="s">
        <v>120</v>
      </c>
      <c r="E81" s="59" t="s">
        <v>135</v>
      </c>
      <c r="F81" s="59">
        <v>501</v>
      </c>
      <c r="G81" s="59"/>
      <c r="H81" s="59">
        <v>5085</v>
      </c>
      <c r="I81" s="66"/>
      <c r="J81" s="62"/>
      <c r="K81" s="62" t="s">
        <v>136</v>
      </c>
      <c r="L81" s="38">
        <f t="shared" si="6"/>
        <v>0</v>
      </c>
      <c r="W81" s="38"/>
      <c r="X81" s="38"/>
      <c r="Y81" s="38"/>
    </row>
    <row r="82" spans="1:25" hidden="1" x14ac:dyDescent="0.2">
      <c r="A82" s="65">
        <v>50124</v>
      </c>
      <c r="B82" s="19" t="s">
        <v>170</v>
      </c>
      <c r="D82" s="35" t="s">
        <v>73</v>
      </c>
      <c r="E82" s="59" t="s">
        <v>135</v>
      </c>
      <c r="F82" s="59">
        <v>501</v>
      </c>
      <c r="G82" s="59"/>
      <c r="H82" s="59">
        <v>5085</v>
      </c>
      <c r="I82" s="66"/>
      <c r="J82" s="62"/>
      <c r="K82" s="62" t="s">
        <v>136</v>
      </c>
      <c r="L82" s="38">
        <f t="shared" si="6"/>
        <v>0</v>
      </c>
      <c r="W82" s="38"/>
      <c r="X82" s="38"/>
      <c r="Y82" s="38"/>
    </row>
    <row r="83" spans="1:25" x14ac:dyDescent="0.2">
      <c r="A83" s="65">
        <v>50125</v>
      </c>
      <c r="B83" s="19" t="s">
        <v>171</v>
      </c>
      <c r="D83" s="35" t="s">
        <v>90</v>
      </c>
      <c r="E83" s="59" t="s">
        <v>135</v>
      </c>
      <c r="F83" s="59">
        <v>501</v>
      </c>
      <c r="G83" s="59"/>
      <c r="H83" s="59">
        <v>2002</v>
      </c>
      <c r="I83" s="66"/>
      <c r="J83" s="62"/>
      <c r="K83" s="62" t="s">
        <v>136</v>
      </c>
      <c r="L83" s="38">
        <f t="shared" si="6"/>
        <v>0</v>
      </c>
      <c r="W83" s="38"/>
      <c r="X83" s="38"/>
      <c r="Y83" s="38"/>
    </row>
    <row r="84" spans="1:25" x14ac:dyDescent="0.2">
      <c r="A84" s="65">
        <v>50126</v>
      </c>
      <c r="B84" s="19" t="s">
        <v>172</v>
      </c>
      <c r="D84" s="35" t="s">
        <v>86</v>
      </c>
      <c r="E84" s="59" t="s">
        <v>135</v>
      </c>
      <c r="F84" s="59">
        <v>501</v>
      </c>
      <c r="G84" s="59"/>
      <c r="H84" s="59">
        <v>5083</v>
      </c>
      <c r="I84" s="66"/>
      <c r="J84" s="62"/>
      <c r="K84" s="62" t="s">
        <v>136</v>
      </c>
      <c r="L84" s="38">
        <f t="shared" si="6"/>
        <v>0</v>
      </c>
      <c r="W84" s="38"/>
      <c r="X84" s="38"/>
      <c r="Y84" s="38"/>
    </row>
    <row r="85" spans="1:25" hidden="1" x14ac:dyDescent="0.2">
      <c r="A85" s="65">
        <v>50127</v>
      </c>
      <c r="B85" s="69" t="s">
        <v>173</v>
      </c>
      <c r="D85" s="35" t="s">
        <v>84</v>
      </c>
      <c r="E85" s="59" t="s">
        <v>135</v>
      </c>
      <c r="F85" s="59">
        <v>501</v>
      </c>
      <c r="G85" s="59"/>
      <c r="H85" s="59" t="s">
        <v>174</v>
      </c>
      <c r="I85" s="66"/>
      <c r="J85" s="62"/>
      <c r="K85" s="62" t="s">
        <v>136</v>
      </c>
      <c r="L85" s="38">
        <f t="shared" si="6"/>
        <v>0</v>
      </c>
      <c r="W85" s="38"/>
      <c r="X85" s="38"/>
      <c r="Y85" s="38"/>
    </row>
    <row r="86" spans="1:25" hidden="1" x14ac:dyDescent="0.2">
      <c r="A86" s="65">
        <v>50128</v>
      </c>
      <c r="B86" s="19" t="s">
        <v>175</v>
      </c>
      <c r="D86" s="35" t="s">
        <v>88</v>
      </c>
      <c r="E86" s="59" t="s">
        <v>135</v>
      </c>
      <c r="F86" s="59">
        <v>501</v>
      </c>
      <c r="G86" s="59"/>
      <c r="H86" s="59">
        <v>5081</v>
      </c>
      <c r="I86" s="66"/>
      <c r="J86" s="62"/>
      <c r="K86" s="62" t="s">
        <v>136</v>
      </c>
      <c r="L86" s="38">
        <f t="shared" si="6"/>
        <v>0</v>
      </c>
      <c r="W86" s="38"/>
      <c r="X86" s="38"/>
      <c r="Y86" s="38"/>
    </row>
    <row r="87" spans="1:25" x14ac:dyDescent="0.2">
      <c r="A87" s="65">
        <v>50129</v>
      </c>
      <c r="B87" s="19" t="s">
        <v>176</v>
      </c>
      <c r="D87" s="35" t="s">
        <v>177</v>
      </c>
      <c r="E87" s="59" t="s">
        <v>135</v>
      </c>
      <c r="F87" s="59">
        <v>501</v>
      </c>
      <c r="G87" s="59">
        <v>504</v>
      </c>
      <c r="H87" s="59">
        <v>4115</v>
      </c>
      <c r="I87" s="66">
        <v>6036</v>
      </c>
      <c r="J87" s="62">
        <v>740</v>
      </c>
      <c r="K87" s="62" t="s">
        <v>136</v>
      </c>
      <c r="L87" s="38">
        <f t="shared" si="6"/>
        <v>213</v>
      </c>
      <c r="M87" s="38">
        <v>25</v>
      </c>
      <c r="O87" s="38">
        <v>6</v>
      </c>
      <c r="P87" s="38">
        <v>52</v>
      </c>
      <c r="Q87" s="38">
        <v>8</v>
      </c>
      <c r="R87" s="38">
        <v>23</v>
      </c>
      <c r="S87" s="38">
        <v>29</v>
      </c>
      <c r="T87" s="38">
        <v>70</v>
      </c>
      <c r="W87" s="38"/>
      <c r="X87" s="38"/>
      <c r="Y87" s="38"/>
    </row>
    <row r="88" spans="1:25" x14ac:dyDescent="0.2">
      <c r="A88" s="65">
        <v>50131</v>
      </c>
      <c r="B88" s="19" t="s">
        <v>178</v>
      </c>
      <c r="D88" s="35" t="s">
        <v>179</v>
      </c>
      <c r="E88" s="59" t="s">
        <v>135</v>
      </c>
      <c r="F88" s="59">
        <v>501</v>
      </c>
      <c r="G88" s="59">
        <v>504</v>
      </c>
      <c r="H88" s="59">
        <v>4115</v>
      </c>
      <c r="I88" s="66">
        <v>6036</v>
      </c>
      <c r="J88" s="62">
        <v>780</v>
      </c>
      <c r="K88" s="62" t="s">
        <v>136</v>
      </c>
      <c r="L88" s="38">
        <f t="shared" si="6"/>
        <v>10</v>
      </c>
      <c r="S88" s="38">
        <v>10</v>
      </c>
      <c r="W88" s="38"/>
      <c r="X88" s="38"/>
      <c r="Y88" s="38"/>
    </row>
    <row r="89" spans="1:25" x14ac:dyDescent="0.2">
      <c r="A89" s="65">
        <v>50200</v>
      </c>
      <c r="B89" s="19" t="s">
        <v>180</v>
      </c>
      <c r="D89" s="35" t="s">
        <v>143</v>
      </c>
      <c r="E89" s="59" t="s">
        <v>135</v>
      </c>
      <c r="F89" s="59">
        <v>501</v>
      </c>
      <c r="G89" s="59">
        <v>504</v>
      </c>
      <c r="H89" s="59">
        <v>4537</v>
      </c>
      <c r="I89" s="66">
        <v>6036</v>
      </c>
      <c r="J89" s="62">
        <v>750</v>
      </c>
      <c r="K89" s="62" t="s">
        <v>136</v>
      </c>
      <c r="L89" s="38">
        <f t="shared" si="6"/>
        <v>2698</v>
      </c>
      <c r="M89" s="38">
        <v>279</v>
      </c>
      <c r="O89" s="38">
        <v>312</v>
      </c>
      <c r="P89" s="38">
        <v>273</v>
      </c>
      <c r="Q89" s="38">
        <v>129</v>
      </c>
      <c r="R89" s="38">
        <v>563</v>
      </c>
      <c r="S89" s="38">
        <v>127</v>
      </c>
      <c r="T89" s="38">
        <v>1009</v>
      </c>
      <c r="U89" s="38">
        <v>5</v>
      </c>
      <c r="V89" s="38">
        <v>1</v>
      </c>
      <c r="W89" s="38"/>
      <c r="X89" s="38"/>
      <c r="Y89" s="38"/>
    </row>
    <row r="90" spans="1:25" hidden="1" x14ac:dyDescent="0.2">
      <c r="A90" s="65">
        <v>50203</v>
      </c>
      <c r="B90" s="19" t="s">
        <v>181</v>
      </c>
      <c r="D90" s="35" t="s">
        <v>145</v>
      </c>
      <c r="E90" s="59" t="s">
        <v>135</v>
      </c>
      <c r="F90" s="59">
        <v>501</v>
      </c>
      <c r="G90" s="59"/>
      <c r="H90" s="59">
        <v>4072</v>
      </c>
      <c r="I90" s="66">
        <v>6036</v>
      </c>
      <c r="J90" s="62">
        <v>710</v>
      </c>
      <c r="K90" s="62" t="s">
        <v>136</v>
      </c>
      <c r="L90" s="38">
        <f t="shared" si="6"/>
        <v>0</v>
      </c>
      <c r="W90" s="38"/>
      <c r="X90" s="38"/>
      <c r="Y90" s="38"/>
    </row>
    <row r="91" spans="1:25" x14ac:dyDescent="0.2">
      <c r="A91" s="65">
        <v>50204</v>
      </c>
      <c r="B91" s="19" t="s">
        <v>181</v>
      </c>
      <c r="D91" s="35" t="s">
        <v>147</v>
      </c>
      <c r="E91" s="59" t="s">
        <v>135</v>
      </c>
      <c r="F91" s="59">
        <v>501</v>
      </c>
      <c r="G91" s="59"/>
      <c r="H91" s="59">
        <v>4102</v>
      </c>
      <c r="I91" s="66"/>
      <c r="J91" s="62"/>
      <c r="K91" s="62" t="s">
        <v>136</v>
      </c>
      <c r="L91" s="38">
        <f t="shared" si="6"/>
        <v>0</v>
      </c>
      <c r="W91" s="38"/>
      <c r="X91" s="38"/>
      <c r="Y91" s="38"/>
    </row>
    <row r="92" spans="1:25" x14ac:dyDescent="0.2">
      <c r="A92" s="65">
        <v>50205</v>
      </c>
      <c r="B92" s="19" t="s">
        <v>182</v>
      </c>
      <c r="D92" s="35" t="s">
        <v>101</v>
      </c>
      <c r="E92" s="59" t="s">
        <v>135</v>
      </c>
      <c r="F92" s="59">
        <v>501</v>
      </c>
      <c r="G92" s="59">
        <v>504</v>
      </c>
      <c r="H92" s="59" t="s">
        <v>149</v>
      </c>
      <c r="I92" s="66">
        <v>6036</v>
      </c>
      <c r="J92" s="70" t="s">
        <v>150</v>
      </c>
      <c r="K92" s="62" t="s">
        <v>136</v>
      </c>
      <c r="L92" s="38">
        <f t="shared" si="6"/>
        <v>0</v>
      </c>
      <c r="W92" s="38"/>
      <c r="X92" s="38"/>
      <c r="Y92" s="38"/>
    </row>
    <row r="93" spans="1:25" x14ac:dyDescent="0.2">
      <c r="A93" s="65">
        <v>50206</v>
      </c>
      <c r="B93" s="19" t="s">
        <v>183</v>
      </c>
      <c r="D93" s="35" t="s">
        <v>118</v>
      </c>
      <c r="E93" s="59" t="s">
        <v>135</v>
      </c>
      <c r="F93" s="59">
        <v>501</v>
      </c>
      <c r="G93" s="59">
        <v>504</v>
      </c>
      <c r="H93" s="59">
        <v>5095</v>
      </c>
      <c r="I93" s="66">
        <v>6036</v>
      </c>
      <c r="J93" s="70" t="s">
        <v>184</v>
      </c>
      <c r="K93" s="62" t="s">
        <v>136</v>
      </c>
      <c r="L93" s="38">
        <f t="shared" si="6"/>
        <v>209</v>
      </c>
      <c r="Q93" s="38">
        <v>85</v>
      </c>
      <c r="S93" s="38">
        <v>13</v>
      </c>
      <c r="V93" s="38">
        <v>64</v>
      </c>
      <c r="W93" s="38">
        <v>47</v>
      </c>
      <c r="X93" s="38"/>
      <c r="Y93" s="38"/>
    </row>
    <row r="94" spans="1:25" x14ac:dyDescent="0.2">
      <c r="A94" s="65">
        <v>50207</v>
      </c>
      <c r="B94" s="19" t="s">
        <v>185</v>
      </c>
      <c r="D94" s="35" t="s">
        <v>116</v>
      </c>
      <c r="E94" s="59" t="s">
        <v>135</v>
      </c>
      <c r="F94" s="59">
        <v>501</v>
      </c>
      <c r="G94" s="59">
        <v>504</v>
      </c>
      <c r="H94" s="59">
        <v>5095</v>
      </c>
      <c r="I94" s="66">
        <v>6036</v>
      </c>
      <c r="J94" s="62">
        <v>400</v>
      </c>
      <c r="K94" s="62" t="s">
        <v>136</v>
      </c>
      <c r="L94" s="38">
        <f t="shared" ref="L94:L109" si="7">SUM(M94:Y94)</f>
        <v>8189</v>
      </c>
      <c r="M94" s="38">
        <v>328</v>
      </c>
      <c r="O94" s="38">
        <v>429</v>
      </c>
      <c r="P94" s="38">
        <v>1482</v>
      </c>
      <c r="Q94" s="38">
        <v>441</v>
      </c>
      <c r="R94" s="38">
        <v>432</v>
      </c>
      <c r="S94" s="38">
        <v>447</v>
      </c>
      <c r="U94" s="38">
        <v>1921</v>
      </c>
      <c r="V94" s="38">
        <v>2044</v>
      </c>
      <c r="W94" s="38">
        <v>665</v>
      </c>
      <c r="X94" s="38"/>
      <c r="Y94" s="38"/>
    </row>
    <row r="95" spans="1:25" hidden="1" x14ac:dyDescent="0.2">
      <c r="A95" s="65">
        <v>50208</v>
      </c>
      <c r="B95" s="19" t="s">
        <v>186</v>
      </c>
      <c r="D95" s="35" t="s">
        <v>154</v>
      </c>
      <c r="E95" s="59" t="s">
        <v>135</v>
      </c>
      <c r="F95" s="59">
        <v>501</v>
      </c>
      <c r="G95" s="59"/>
      <c r="H95" s="59">
        <v>5271</v>
      </c>
      <c r="I95" s="66"/>
      <c r="J95" s="62"/>
      <c r="K95" s="62" t="s">
        <v>136</v>
      </c>
      <c r="L95" s="38">
        <f t="shared" si="7"/>
        <v>0</v>
      </c>
      <c r="W95" s="38"/>
      <c r="X95" s="38"/>
      <c r="Y95" s="38"/>
    </row>
    <row r="96" spans="1:25" x14ac:dyDescent="0.2">
      <c r="A96" s="65">
        <v>50209</v>
      </c>
      <c r="B96" s="19" t="s">
        <v>187</v>
      </c>
      <c r="D96" s="35" t="s">
        <v>103</v>
      </c>
      <c r="E96" s="59" t="s">
        <v>135</v>
      </c>
      <c r="F96" s="59">
        <v>501</v>
      </c>
      <c r="G96" s="59">
        <v>504</v>
      </c>
      <c r="H96" s="59">
        <v>5280</v>
      </c>
      <c r="I96" s="66">
        <v>6036</v>
      </c>
      <c r="J96" s="62">
        <v>900</v>
      </c>
      <c r="K96" s="62" t="s">
        <v>136</v>
      </c>
      <c r="L96" s="38">
        <f t="shared" si="7"/>
        <v>23704</v>
      </c>
      <c r="M96" s="38">
        <v>21816</v>
      </c>
      <c r="O96" s="38">
        <v>197</v>
      </c>
      <c r="P96" s="38">
        <v>211</v>
      </c>
      <c r="Q96" s="38">
        <v>230</v>
      </c>
      <c r="R96" s="38">
        <v>262</v>
      </c>
      <c r="S96" s="38">
        <v>197</v>
      </c>
      <c r="T96" s="38">
        <v>199</v>
      </c>
      <c r="U96" s="38">
        <v>198</v>
      </c>
      <c r="V96" s="38">
        <v>198</v>
      </c>
      <c r="W96" s="38">
        <v>196</v>
      </c>
      <c r="X96" s="38"/>
      <c r="Y96" s="38"/>
    </row>
    <row r="97" spans="1:25" x14ac:dyDescent="0.2">
      <c r="A97" s="65">
        <v>50211</v>
      </c>
      <c r="B97" s="19" t="s">
        <v>188</v>
      </c>
      <c r="D97" s="35" t="s">
        <v>92</v>
      </c>
      <c r="E97" s="59" t="s">
        <v>135</v>
      </c>
      <c r="F97" s="59">
        <v>501</v>
      </c>
      <c r="G97" s="59">
        <v>504</v>
      </c>
      <c r="H97" s="59">
        <v>5280</v>
      </c>
      <c r="I97" s="67">
        <v>6036</v>
      </c>
      <c r="J97" s="62">
        <v>910</v>
      </c>
      <c r="K97" s="62" t="s">
        <v>136</v>
      </c>
      <c r="L97" s="38">
        <f t="shared" si="7"/>
        <v>8105</v>
      </c>
      <c r="M97" s="38">
        <v>748</v>
      </c>
      <c r="O97" s="38">
        <v>734</v>
      </c>
      <c r="P97" s="38">
        <v>721</v>
      </c>
      <c r="Q97" s="38">
        <v>733</v>
      </c>
      <c r="R97" s="38">
        <v>751</v>
      </c>
      <c r="S97" s="38">
        <v>778</v>
      </c>
      <c r="T97" s="38">
        <v>1448</v>
      </c>
      <c r="U97" s="38">
        <v>722</v>
      </c>
      <c r="V97" s="38">
        <v>744</v>
      </c>
      <c r="W97" s="38">
        <v>726</v>
      </c>
      <c r="X97" s="38"/>
      <c r="Y97" s="38"/>
    </row>
    <row r="98" spans="1:25" x14ac:dyDescent="0.2">
      <c r="A98" s="65">
        <v>50212</v>
      </c>
      <c r="B98" s="19" t="s">
        <v>189</v>
      </c>
      <c r="D98" s="35" t="s">
        <v>158</v>
      </c>
      <c r="E98" s="59" t="s">
        <v>135</v>
      </c>
      <c r="F98" s="59">
        <v>501</v>
      </c>
      <c r="G98" s="59">
        <v>504</v>
      </c>
      <c r="H98" s="59" t="s">
        <v>190</v>
      </c>
      <c r="I98" s="66">
        <v>6036</v>
      </c>
      <c r="J98" s="70" t="s">
        <v>191</v>
      </c>
      <c r="K98" s="62" t="s">
        <v>136</v>
      </c>
      <c r="L98" s="38">
        <f t="shared" si="7"/>
        <v>15474</v>
      </c>
      <c r="M98" s="38">
        <v>355</v>
      </c>
      <c r="O98" s="38">
        <v>407</v>
      </c>
      <c r="P98" s="38">
        <v>317</v>
      </c>
      <c r="Q98" s="38">
        <v>496</v>
      </c>
      <c r="R98" s="38">
        <v>354</v>
      </c>
      <c r="S98" s="38">
        <v>12045</v>
      </c>
      <c r="T98" s="38">
        <v>602</v>
      </c>
      <c r="U98" s="38">
        <v>301</v>
      </c>
      <c r="V98" s="38">
        <v>300</v>
      </c>
      <c r="W98" s="38">
        <v>297</v>
      </c>
      <c r="X98" s="38"/>
      <c r="Y98" s="38"/>
    </row>
    <row r="99" spans="1:25" x14ac:dyDescent="0.2">
      <c r="A99" s="65">
        <v>50213</v>
      </c>
      <c r="B99" s="19" t="s">
        <v>192</v>
      </c>
      <c r="D99" s="35" t="s">
        <v>125</v>
      </c>
      <c r="E99" s="59" t="s">
        <v>135</v>
      </c>
      <c r="F99" s="59">
        <v>501</v>
      </c>
      <c r="G99" s="59">
        <v>504</v>
      </c>
      <c r="H99" s="59">
        <v>5129</v>
      </c>
      <c r="I99" s="66">
        <v>6036</v>
      </c>
      <c r="J99" s="62">
        <v>840</v>
      </c>
      <c r="K99" s="62" t="s">
        <v>136</v>
      </c>
      <c r="L99" s="38">
        <f t="shared" si="7"/>
        <v>483</v>
      </c>
      <c r="M99" s="38">
        <v>73</v>
      </c>
      <c r="O99" s="38">
        <v>100</v>
      </c>
      <c r="P99" s="38">
        <v>194</v>
      </c>
      <c r="Q99" s="38">
        <v>26</v>
      </c>
      <c r="R99" s="38">
        <v>21</v>
      </c>
      <c r="S99" s="38">
        <v>5</v>
      </c>
      <c r="T99" s="38">
        <v>22</v>
      </c>
      <c r="U99" s="38">
        <v>21</v>
      </c>
      <c r="W99" s="38">
        <v>21</v>
      </c>
      <c r="X99" s="38"/>
      <c r="Y99" s="38"/>
    </row>
    <row r="100" spans="1:25" x14ac:dyDescent="0.2">
      <c r="A100" s="65">
        <v>50214</v>
      </c>
      <c r="B100" s="19" t="s">
        <v>193</v>
      </c>
      <c r="D100" s="35" t="s">
        <v>105</v>
      </c>
      <c r="E100" s="59" t="s">
        <v>135</v>
      </c>
      <c r="F100" s="59">
        <v>501</v>
      </c>
      <c r="G100" s="59">
        <v>504</v>
      </c>
      <c r="H100" s="59">
        <v>5129</v>
      </c>
      <c r="I100" s="66">
        <v>6036</v>
      </c>
      <c r="J100" s="62">
        <v>830</v>
      </c>
      <c r="K100" s="62" t="s">
        <v>136</v>
      </c>
      <c r="L100" s="38">
        <f t="shared" si="7"/>
        <v>4889</v>
      </c>
      <c r="M100" s="38">
        <v>445</v>
      </c>
      <c r="O100" s="38">
        <v>449</v>
      </c>
      <c r="P100" s="38">
        <v>545</v>
      </c>
      <c r="Q100" s="38">
        <v>424</v>
      </c>
      <c r="R100" s="38">
        <v>597</v>
      </c>
      <c r="S100" s="38">
        <v>433</v>
      </c>
      <c r="T100" s="38">
        <v>610</v>
      </c>
      <c r="U100" s="38">
        <v>511</v>
      </c>
      <c r="V100" s="38">
        <v>405</v>
      </c>
      <c r="W100" s="38">
        <v>470</v>
      </c>
      <c r="X100" s="38"/>
      <c r="Y100" s="38"/>
    </row>
    <row r="101" spans="1:25" x14ac:dyDescent="0.2">
      <c r="A101" s="65">
        <v>50215</v>
      </c>
      <c r="B101" s="19" t="s">
        <v>194</v>
      </c>
      <c r="D101" s="35" t="s">
        <v>114</v>
      </c>
      <c r="E101" s="59" t="s">
        <v>135</v>
      </c>
      <c r="F101" s="59">
        <v>501</v>
      </c>
      <c r="G101" s="59">
        <v>504</v>
      </c>
      <c r="H101" s="59">
        <v>5128</v>
      </c>
      <c r="I101" s="66">
        <v>6036</v>
      </c>
      <c r="J101" s="62">
        <v>820</v>
      </c>
      <c r="K101" s="62" t="s">
        <v>136</v>
      </c>
      <c r="L101" s="38">
        <f t="shared" si="7"/>
        <v>3423</v>
      </c>
      <c r="M101" s="38">
        <v>333</v>
      </c>
      <c r="O101" s="38">
        <v>458</v>
      </c>
      <c r="P101" s="38">
        <v>326</v>
      </c>
      <c r="Q101" s="38">
        <v>308</v>
      </c>
      <c r="R101" s="38">
        <v>306</v>
      </c>
      <c r="S101" s="38">
        <v>303</v>
      </c>
      <c r="T101" s="38">
        <v>430</v>
      </c>
      <c r="U101" s="38">
        <v>395</v>
      </c>
      <c r="V101" s="38">
        <v>258</v>
      </c>
      <c r="W101" s="38">
        <v>306</v>
      </c>
      <c r="X101" s="38"/>
      <c r="Y101" s="38"/>
    </row>
    <row r="102" spans="1:25" x14ac:dyDescent="0.2">
      <c r="A102" s="65">
        <v>50216</v>
      </c>
      <c r="B102" s="19" t="s">
        <v>195</v>
      </c>
      <c r="D102" s="35" t="s">
        <v>107</v>
      </c>
      <c r="E102" s="59" t="s">
        <v>135</v>
      </c>
      <c r="F102" s="59">
        <v>501</v>
      </c>
      <c r="G102" s="59">
        <v>504</v>
      </c>
      <c r="H102" s="59">
        <v>5128</v>
      </c>
      <c r="I102" s="66">
        <v>6036</v>
      </c>
      <c r="J102" s="62">
        <v>810</v>
      </c>
      <c r="K102" s="62" t="s">
        <v>136</v>
      </c>
      <c r="L102" s="38">
        <f t="shared" si="7"/>
        <v>24916</v>
      </c>
      <c r="M102" s="38">
        <v>1090</v>
      </c>
      <c r="O102" s="38">
        <v>2180</v>
      </c>
      <c r="P102" s="38">
        <v>1363</v>
      </c>
      <c r="Q102" s="38">
        <v>2180</v>
      </c>
      <c r="R102" s="38">
        <v>10064</v>
      </c>
      <c r="S102" s="38">
        <v>2180</v>
      </c>
      <c r="T102" s="38">
        <v>965</v>
      </c>
      <c r="U102" s="38">
        <v>864</v>
      </c>
      <c r="V102" s="38">
        <v>2412</v>
      </c>
      <c r="W102" s="38">
        <v>1618</v>
      </c>
      <c r="X102" s="38"/>
      <c r="Y102" s="38"/>
    </row>
    <row r="103" spans="1:25" x14ac:dyDescent="0.2">
      <c r="A103" s="65">
        <v>50217</v>
      </c>
      <c r="B103" s="19" t="s">
        <v>196</v>
      </c>
      <c r="D103" s="35" t="s">
        <v>158</v>
      </c>
      <c r="E103" s="59" t="s">
        <v>135</v>
      </c>
      <c r="F103" s="59">
        <v>501</v>
      </c>
      <c r="G103" s="59">
        <v>504</v>
      </c>
      <c r="H103" s="59" t="s">
        <v>164</v>
      </c>
      <c r="I103" s="66">
        <v>6036</v>
      </c>
      <c r="J103" s="62">
        <v>800</v>
      </c>
      <c r="K103" s="62" t="s">
        <v>136</v>
      </c>
      <c r="L103" s="38">
        <f t="shared" si="7"/>
        <v>6733</v>
      </c>
      <c r="M103" s="38">
        <v>330</v>
      </c>
      <c r="O103" s="38">
        <v>432</v>
      </c>
      <c r="P103" s="38">
        <v>2363</v>
      </c>
      <c r="Q103" s="38">
        <v>440</v>
      </c>
      <c r="R103" s="38">
        <v>431</v>
      </c>
      <c r="S103" s="38">
        <v>447</v>
      </c>
      <c r="U103" s="38">
        <v>1118</v>
      </c>
      <c r="V103" s="38">
        <v>715</v>
      </c>
      <c r="W103" s="38">
        <v>457</v>
      </c>
      <c r="X103" s="38"/>
      <c r="Y103" s="38"/>
    </row>
    <row r="104" spans="1:25" x14ac:dyDescent="0.2">
      <c r="A104" s="65">
        <v>50218</v>
      </c>
      <c r="B104" s="19" t="s">
        <v>197</v>
      </c>
      <c r="D104" s="35" t="s">
        <v>166</v>
      </c>
      <c r="E104" s="59" t="s">
        <v>135</v>
      </c>
      <c r="F104" s="59">
        <v>501</v>
      </c>
      <c r="G104" s="59">
        <v>504</v>
      </c>
      <c r="H104" s="59">
        <v>5095</v>
      </c>
      <c r="I104" s="66">
        <v>6036</v>
      </c>
      <c r="J104" s="62">
        <v>300</v>
      </c>
      <c r="K104" s="62" t="s">
        <v>136</v>
      </c>
      <c r="L104" s="38">
        <f t="shared" si="7"/>
        <v>9592</v>
      </c>
      <c r="M104" s="38">
        <v>804</v>
      </c>
      <c r="O104" s="38">
        <v>765</v>
      </c>
      <c r="P104" s="38">
        <v>2703</v>
      </c>
      <c r="Q104" s="38">
        <v>756</v>
      </c>
      <c r="R104" s="38">
        <v>764</v>
      </c>
      <c r="S104" s="38">
        <v>768</v>
      </c>
      <c r="U104" s="38">
        <v>1426</v>
      </c>
      <c r="V104" s="38">
        <v>1057</v>
      </c>
      <c r="W104" s="38">
        <v>549</v>
      </c>
      <c r="X104" s="38"/>
      <c r="Y104" s="38"/>
    </row>
    <row r="105" spans="1:25" x14ac:dyDescent="0.2">
      <c r="A105" s="65">
        <v>50219</v>
      </c>
      <c r="B105" s="19" t="s">
        <v>198</v>
      </c>
      <c r="D105" s="35" t="s">
        <v>80</v>
      </c>
      <c r="E105" s="59" t="s">
        <v>135</v>
      </c>
      <c r="F105" s="59">
        <v>501</v>
      </c>
      <c r="G105" s="59">
        <v>504</v>
      </c>
      <c r="H105" s="59" t="s">
        <v>199</v>
      </c>
      <c r="I105" s="66">
        <v>6036</v>
      </c>
      <c r="J105" s="62">
        <v>300</v>
      </c>
      <c r="K105" s="62" t="s">
        <v>136</v>
      </c>
      <c r="L105" s="38">
        <f t="shared" si="7"/>
        <v>8177</v>
      </c>
      <c r="M105" s="38">
        <v>466</v>
      </c>
      <c r="O105" s="38">
        <v>324</v>
      </c>
      <c r="P105" s="38">
        <v>1214</v>
      </c>
      <c r="Q105" s="38">
        <v>321</v>
      </c>
      <c r="R105" s="38">
        <v>324</v>
      </c>
      <c r="S105" s="38">
        <v>326</v>
      </c>
      <c r="U105" s="38">
        <v>4811</v>
      </c>
      <c r="V105" s="38">
        <v>391</v>
      </c>
      <c r="W105" s="38"/>
      <c r="X105" s="38"/>
      <c r="Y105" s="38"/>
    </row>
    <row r="106" spans="1:25" x14ac:dyDescent="0.2">
      <c r="A106" s="65">
        <v>50221</v>
      </c>
      <c r="B106" s="19" t="s">
        <v>200</v>
      </c>
      <c r="D106" s="35" t="s">
        <v>77</v>
      </c>
      <c r="E106" s="59" t="s">
        <v>135</v>
      </c>
      <c r="F106" s="59">
        <v>501</v>
      </c>
      <c r="G106" s="59">
        <v>504</v>
      </c>
      <c r="H106" s="59">
        <v>5093</v>
      </c>
      <c r="I106" s="66">
        <v>6036</v>
      </c>
      <c r="J106" s="62">
        <v>300</v>
      </c>
      <c r="K106" s="62" t="s">
        <v>136</v>
      </c>
      <c r="L106" s="38">
        <f t="shared" si="7"/>
        <v>6892</v>
      </c>
      <c r="M106" s="38">
        <v>592</v>
      </c>
      <c r="O106" s="38">
        <v>592</v>
      </c>
      <c r="P106" s="38">
        <v>2128</v>
      </c>
      <c r="Q106" s="38">
        <v>532</v>
      </c>
      <c r="R106" s="38">
        <v>429</v>
      </c>
      <c r="S106" s="38">
        <v>323</v>
      </c>
      <c r="T106" s="38">
        <v>426</v>
      </c>
      <c r="U106" s="38">
        <v>588</v>
      </c>
      <c r="V106" s="38">
        <v>592</v>
      </c>
      <c r="W106" s="38">
        <v>690</v>
      </c>
      <c r="X106" s="38"/>
      <c r="Y106" s="38"/>
    </row>
    <row r="107" spans="1:25" x14ac:dyDescent="0.2">
      <c r="A107" s="65">
        <v>50222</v>
      </c>
      <c r="B107" s="19" t="s">
        <v>201</v>
      </c>
      <c r="D107" s="35" t="s">
        <v>75</v>
      </c>
      <c r="E107" s="59" t="s">
        <v>135</v>
      </c>
      <c r="F107" s="59">
        <v>501</v>
      </c>
      <c r="G107" s="59"/>
      <c r="H107" s="59" t="s">
        <v>202</v>
      </c>
      <c r="I107" s="66">
        <v>6036</v>
      </c>
      <c r="J107" s="62">
        <v>300</v>
      </c>
      <c r="K107" s="62" t="s">
        <v>136</v>
      </c>
      <c r="L107" s="38">
        <f t="shared" si="7"/>
        <v>10146</v>
      </c>
      <c r="M107" s="38">
        <v>734</v>
      </c>
      <c r="O107" s="38">
        <v>1213</v>
      </c>
      <c r="P107" s="38">
        <v>816</v>
      </c>
      <c r="Q107" s="38">
        <v>1024</v>
      </c>
      <c r="R107" s="38">
        <v>1269</v>
      </c>
      <c r="S107" s="38">
        <v>1702</v>
      </c>
      <c r="T107" s="38">
        <v>708</v>
      </c>
      <c r="U107" s="38">
        <v>665</v>
      </c>
      <c r="V107" s="38">
        <v>746</v>
      </c>
      <c r="W107" s="38">
        <v>1269</v>
      </c>
      <c r="X107" s="38"/>
      <c r="Y107" s="38"/>
    </row>
    <row r="108" spans="1:25" x14ac:dyDescent="0.2">
      <c r="A108" s="65">
        <v>50223</v>
      </c>
      <c r="B108" s="19" t="s">
        <v>203</v>
      </c>
      <c r="D108" s="35" t="s">
        <v>120</v>
      </c>
      <c r="E108" s="59" t="s">
        <v>135</v>
      </c>
      <c r="F108" s="59">
        <v>501</v>
      </c>
      <c r="G108" s="59">
        <v>504</v>
      </c>
      <c r="H108" s="59">
        <v>5085</v>
      </c>
      <c r="I108" s="66">
        <v>6036</v>
      </c>
      <c r="J108" s="62">
        <v>200</v>
      </c>
      <c r="K108" s="62" t="s">
        <v>136</v>
      </c>
      <c r="L108" s="38">
        <f t="shared" si="7"/>
        <v>4705</v>
      </c>
      <c r="O108" s="38">
        <v>265</v>
      </c>
      <c r="P108" s="38">
        <v>813</v>
      </c>
      <c r="Q108" s="38">
        <v>584</v>
      </c>
      <c r="R108" s="38">
        <v>70</v>
      </c>
      <c r="S108" s="38">
        <v>2016</v>
      </c>
      <c r="T108" s="38">
        <v>91</v>
      </c>
      <c r="U108" s="38">
        <v>100</v>
      </c>
      <c r="V108" s="38">
        <v>766</v>
      </c>
      <c r="W108" s="38"/>
      <c r="X108" s="38"/>
      <c r="Y108" s="38"/>
    </row>
    <row r="109" spans="1:25" x14ac:dyDescent="0.2">
      <c r="A109" s="65">
        <v>50224</v>
      </c>
      <c r="B109" s="19" t="s">
        <v>204</v>
      </c>
      <c r="D109" s="35" t="s">
        <v>73</v>
      </c>
      <c r="E109" s="59" t="s">
        <v>135</v>
      </c>
      <c r="F109" s="59">
        <v>501</v>
      </c>
      <c r="G109" s="59">
        <v>504</v>
      </c>
      <c r="H109" s="59">
        <v>5085</v>
      </c>
      <c r="I109" s="66">
        <v>6036</v>
      </c>
      <c r="J109" s="62">
        <v>300</v>
      </c>
      <c r="K109" s="62" t="s">
        <v>136</v>
      </c>
      <c r="L109" s="38">
        <f t="shared" si="7"/>
        <v>35651</v>
      </c>
      <c r="M109" s="38">
        <v>3360</v>
      </c>
      <c r="O109" s="38">
        <v>3367</v>
      </c>
      <c r="P109" s="38">
        <v>3537</v>
      </c>
      <c r="Q109" s="38">
        <v>3456</v>
      </c>
      <c r="R109" s="38">
        <v>3777</v>
      </c>
      <c r="S109" s="38">
        <v>3479</v>
      </c>
      <c r="T109" s="38">
        <v>4080</v>
      </c>
      <c r="U109" s="38">
        <v>3451</v>
      </c>
      <c r="V109" s="38">
        <v>3698</v>
      </c>
      <c r="W109" s="38">
        <v>3446</v>
      </c>
      <c r="X109" s="38"/>
      <c r="Y109" s="38"/>
    </row>
    <row r="110" spans="1:25" x14ac:dyDescent="0.2">
      <c r="A110" s="65">
        <v>50225</v>
      </c>
      <c r="B110" s="19" t="s">
        <v>205</v>
      </c>
      <c r="D110" s="35" t="s">
        <v>90</v>
      </c>
      <c r="E110" s="59" t="s">
        <v>135</v>
      </c>
      <c r="F110" s="59">
        <v>501</v>
      </c>
      <c r="G110" s="59">
        <v>504</v>
      </c>
      <c r="H110" s="59" t="s">
        <v>206</v>
      </c>
      <c r="I110" s="66">
        <v>6036</v>
      </c>
      <c r="J110" s="62">
        <v>100</v>
      </c>
      <c r="K110" s="62" t="s">
        <v>136</v>
      </c>
      <c r="L110" s="38">
        <f t="shared" ref="L110:L129" si="8">SUM(M110:Y110)</f>
        <v>2925</v>
      </c>
      <c r="M110" s="38">
        <v>594</v>
      </c>
      <c r="O110" s="38">
        <v>760</v>
      </c>
      <c r="P110" s="38">
        <v>151</v>
      </c>
      <c r="Q110" s="38">
        <v>153</v>
      </c>
      <c r="R110" s="38">
        <v>139</v>
      </c>
      <c r="S110" s="38">
        <v>154</v>
      </c>
      <c r="T110" s="38">
        <v>506</v>
      </c>
      <c r="U110" s="38">
        <v>145</v>
      </c>
      <c r="V110" s="38">
        <v>262</v>
      </c>
      <c r="W110" s="38">
        <v>61</v>
      </c>
      <c r="X110" s="38"/>
      <c r="Y110" s="38"/>
    </row>
    <row r="111" spans="1:25" x14ac:dyDescent="0.2">
      <c r="A111" s="65">
        <v>50226</v>
      </c>
      <c r="B111" s="19" t="s">
        <v>207</v>
      </c>
      <c r="D111" s="35" t="s">
        <v>86</v>
      </c>
      <c r="E111" s="59" t="s">
        <v>135</v>
      </c>
      <c r="F111" s="59">
        <v>501</v>
      </c>
      <c r="G111" s="59">
        <v>504</v>
      </c>
      <c r="H111" s="59">
        <v>5083</v>
      </c>
      <c r="I111" s="66">
        <v>6036</v>
      </c>
      <c r="J111" s="62">
        <v>100</v>
      </c>
      <c r="K111" s="62" t="s">
        <v>136</v>
      </c>
      <c r="L111" s="38">
        <f t="shared" si="8"/>
        <v>43249</v>
      </c>
      <c r="M111" s="38">
        <v>4786</v>
      </c>
      <c r="O111" s="38">
        <v>4521</v>
      </c>
      <c r="P111" s="38">
        <v>4666</v>
      </c>
      <c r="Q111" s="38">
        <v>4780</v>
      </c>
      <c r="R111" s="38">
        <v>4909</v>
      </c>
      <c r="S111" s="38">
        <v>5582</v>
      </c>
      <c r="T111" s="38">
        <v>2597</v>
      </c>
      <c r="U111" s="38">
        <v>2322</v>
      </c>
      <c r="V111" s="38">
        <v>4323</v>
      </c>
      <c r="W111" s="38">
        <v>4763</v>
      </c>
      <c r="X111" s="38"/>
      <c r="Y111" s="38"/>
    </row>
    <row r="112" spans="1:25" x14ac:dyDescent="0.2">
      <c r="A112" s="65">
        <v>50227</v>
      </c>
      <c r="B112" s="19" t="s">
        <v>208</v>
      </c>
      <c r="D112" s="35" t="s">
        <v>84</v>
      </c>
      <c r="E112" s="59" t="s">
        <v>135</v>
      </c>
      <c r="F112" s="59">
        <v>501</v>
      </c>
      <c r="G112" s="59">
        <v>504</v>
      </c>
      <c r="H112" s="59" t="s">
        <v>174</v>
      </c>
      <c r="I112" s="66">
        <v>6036</v>
      </c>
      <c r="J112" s="62">
        <v>100</v>
      </c>
      <c r="K112" s="62" t="s">
        <v>136</v>
      </c>
      <c r="L112" s="38">
        <f t="shared" si="8"/>
        <v>13980</v>
      </c>
      <c r="M112" s="38">
        <v>1260</v>
      </c>
      <c r="O112" s="38">
        <v>390</v>
      </c>
      <c r="P112" s="38">
        <v>658</v>
      </c>
      <c r="Q112" s="38">
        <v>228</v>
      </c>
      <c r="R112" s="38">
        <v>1743</v>
      </c>
      <c r="S112" s="38">
        <v>1931</v>
      </c>
      <c r="T112" s="38">
        <v>2216</v>
      </c>
      <c r="U112" s="38">
        <v>984</v>
      </c>
      <c r="V112" s="38">
        <v>1774</v>
      </c>
      <c r="W112" s="38">
        <v>2796</v>
      </c>
      <c r="X112" s="38"/>
      <c r="Y112" s="38"/>
    </row>
    <row r="113" spans="1:25" x14ac:dyDescent="0.2">
      <c r="A113" s="65">
        <v>50228</v>
      </c>
      <c r="B113" s="19" t="s">
        <v>209</v>
      </c>
      <c r="D113" s="35" t="s">
        <v>88</v>
      </c>
      <c r="E113" s="59" t="s">
        <v>135</v>
      </c>
      <c r="F113" s="59">
        <v>501</v>
      </c>
      <c r="G113" s="59">
        <v>504</v>
      </c>
      <c r="H113" s="59">
        <v>5081</v>
      </c>
      <c r="I113" s="66">
        <v>6036</v>
      </c>
      <c r="J113" s="62">
        <v>100</v>
      </c>
      <c r="K113" s="62" t="s">
        <v>136</v>
      </c>
      <c r="L113" s="38">
        <f t="shared" si="8"/>
        <v>42234</v>
      </c>
      <c r="M113" s="38">
        <v>822</v>
      </c>
      <c r="O113" s="38">
        <v>916</v>
      </c>
      <c r="P113" s="38">
        <v>968</v>
      </c>
      <c r="Q113" s="38">
        <v>838</v>
      </c>
      <c r="R113" s="38">
        <v>837</v>
      </c>
      <c r="S113" s="38">
        <v>34029</v>
      </c>
      <c r="T113" s="38">
        <v>837</v>
      </c>
      <c r="U113" s="38">
        <v>839</v>
      </c>
      <c r="V113" s="38">
        <v>925</v>
      </c>
      <c r="W113" s="38">
        <v>1223</v>
      </c>
      <c r="X113" s="38"/>
      <c r="Y113" s="38"/>
    </row>
    <row r="114" spans="1:25" x14ac:dyDescent="0.2">
      <c r="A114" s="65">
        <v>50229</v>
      </c>
      <c r="B114" s="19" t="s">
        <v>210</v>
      </c>
      <c r="D114" s="35" t="s">
        <v>177</v>
      </c>
      <c r="E114" s="59" t="s">
        <v>135</v>
      </c>
      <c r="F114" s="59">
        <v>501</v>
      </c>
      <c r="G114" s="59">
        <v>504</v>
      </c>
      <c r="H114" s="59">
        <v>4115</v>
      </c>
      <c r="I114" s="66">
        <v>6036</v>
      </c>
      <c r="J114" s="62">
        <v>740</v>
      </c>
      <c r="K114" s="62" t="s">
        <v>136</v>
      </c>
      <c r="L114" s="38">
        <f t="shared" si="8"/>
        <v>0</v>
      </c>
      <c r="W114" s="38"/>
      <c r="X114" s="38"/>
      <c r="Y114" s="38"/>
    </row>
    <row r="115" spans="1:25" x14ac:dyDescent="0.2">
      <c r="A115" s="65">
        <v>50231</v>
      </c>
      <c r="B115" s="19" t="s">
        <v>211</v>
      </c>
      <c r="E115" s="59" t="s">
        <v>135</v>
      </c>
      <c r="F115" s="59">
        <v>501</v>
      </c>
      <c r="G115" s="59">
        <v>504</v>
      </c>
      <c r="H115" s="59">
        <v>2002</v>
      </c>
      <c r="I115" s="66"/>
      <c r="J115" s="62"/>
      <c r="K115" s="62" t="s">
        <v>136</v>
      </c>
      <c r="L115" s="38">
        <f t="shared" si="8"/>
        <v>288</v>
      </c>
      <c r="O115" s="38">
        <v>94</v>
      </c>
      <c r="R115" s="38">
        <v>194</v>
      </c>
      <c r="W115" s="38"/>
      <c r="X115" s="38"/>
      <c r="Y115" s="38"/>
    </row>
    <row r="116" spans="1:25" x14ac:dyDescent="0.2">
      <c r="A116" s="65">
        <v>50232</v>
      </c>
      <c r="B116" s="19" t="s">
        <v>212</v>
      </c>
      <c r="E116" s="59" t="s">
        <v>135</v>
      </c>
      <c r="F116" s="59">
        <v>501</v>
      </c>
      <c r="G116" s="59">
        <v>504</v>
      </c>
      <c r="H116" s="80"/>
      <c r="I116" s="81"/>
      <c r="J116" s="82"/>
      <c r="K116" s="62" t="s">
        <v>136</v>
      </c>
      <c r="L116" s="38">
        <f t="shared" si="8"/>
        <v>725</v>
      </c>
      <c r="M116" s="38">
        <v>202</v>
      </c>
      <c r="O116" s="38">
        <v>202</v>
      </c>
      <c r="P116" s="38">
        <v>201</v>
      </c>
      <c r="Q116" s="38">
        <v>20</v>
      </c>
      <c r="R116" s="38">
        <v>20</v>
      </c>
      <c r="S116" s="38">
        <v>20</v>
      </c>
      <c r="T116" s="38">
        <v>20</v>
      </c>
      <c r="U116" s="38">
        <v>20</v>
      </c>
      <c r="V116" s="38">
        <v>20</v>
      </c>
      <c r="W116" s="38"/>
      <c r="X116" s="38"/>
      <c r="Y116" s="38"/>
    </row>
    <row r="117" spans="1:25" x14ac:dyDescent="0.2">
      <c r="A117" s="65">
        <v>50233</v>
      </c>
      <c r="B117" s="19" t="s">
        <v>213</v>
      </c>
      <c r="E117" s="59" t="s">
        <v>135</v>
      </c>
      <c r="F117" s="59">
        <v>501</v>
      </c>
      <c r="G117" s="59">
        <v>504</v>
      </c>
      <c r="H117" s="80"/>
      <c r="I117" s="81"/>
      <c r="J117" s="82"/>
      <c r="K117" s="62" t="s">
        <v>136</v>
      </c>
      <c r="L117" s="38">
        <f t="shared" si="8"/>
        <v>7485</v>
      </c>
      <c r="M117" s="38">
        <v>39</v>
      </c>
      <c r="O117" s="38">
        <v>599</v>
      </c>
      <c r="P117" s="38">
        <v>599</v>
      </c>
      <c r="Q117" s="38">
        <v>363</v>
      </c>
      <c r="R117" s="38">
        <v>4425</v>
      </c>
      <c r="S117" s="38">
        <v>94</v>
      </c>
      <c r="T117" s="38">
        <v>386</v>
      </c>
      <c r="U117" s="38">
        <v>606</v>
      </c>
      <c r="V117" s="38">
        <v>99</v>
      </c>
      <c r="W117" s="38">
        <v>275</v>
      </c>
      <c r="X117" s="38"/>
      <c r="Y117" s="38"/>
    </row>
    <row r="118" spans="1:25" hidden="1" x14ac:dyDescent="0.2">
      <c r="A118" s="65">
        <v>50303</v>
      </c>
      <c r="B118" s="19" t="s">
        <v>214</v>
      </c>
      <c r="D118" s="35" t="s">
        <v>145</v>
      </c>
      <c r="E118" s="59" t="s">
        <v>135</v>
      </c>
      <c r="F118" s="59">
        <v>501</v>
      </c>
      <c r="G118" s="59">
        <v>504</v>
      </c>
      <c r="H118" s="59">
        <v>4072</v>
      </c>
      <c r="I118" s="66">
        <v>6036</v>
      </c>
      <c r="J118" s="62">
        <v>710</v>
      </c>
      <c r="K118" s="62" t="s">
        <v>136</v>
      </c>
      <c r="L118" s="38">
        <f t="shared" si="8"/>
        <v>0</v>
      </c>
      <c r="W118" s="38"/>
      <c r="X118" s="38"/>
      <c r="Y118" s="38"/>
    </row>
    <row r="119" spans="1:25" hidden="1" x14ac:dyDescent="0.2">
      <c r="A119" s="65">
        <v>50304</v>
      </c>
      <c r="B119" s="19" t="s">
        <v>215</v>
      </c>
      <c r="D119" s="35" t="s">
        <v>147</v>
      </c>
      <c r="E119" s="59" t="s">
        <v>135</v>
      </c>
      <c r="F119" s="59">
        <v>501</v>
      </c>
      <c r="G119" s="59"/>
      <c r="H119" s="59">
        <v>4102</v>
      </c>
      <c r="I119" s="66"/>
      <c r="J119" s="62"/>
      <c r="K119" s="62" t="s">
        <v>136</v>
      </c>
      <c r="L119" s="38">
        <f t="shared" si="8"/>
        <v>0</v>
      </c>
      <c r="W119" s="38"/>
      <c r="X119" s="38"/>
      <c r="Y119" s="38"/>
    </row>
    <row r="120" spans="1:25" hidden="1" x14ac:dyDescent="0.2">
      <c r="A120" s="65">
        <v>50305</v>
      </c>
      <c r="B120" s="19" t="s">
        <v>216</v>
      </c>
      <c r="D120" s="35" t="s">
        <v>101</v>
      </c>
      <c r="E120" s="59" t="s">
        <v>135</v>
      </c>
      <c r="F120" s="59">
        <v>501</v>
      </c>
      <c r="G120" s="59"/>
      <c r="H120" s="59">
        <v>2002</v>
      </c>
      <c r="I120" s="66"/>
      <c r="J120" s="62"/>
      <c r="K120" s="62" t="s">
        <v>136</v>
      </c>
      <c r="L120" s="38">
        <f t="shared" si="8"/>
        <v>0</v>
      </c>
      <c r="W120" s="38"/>
      <c r="X120" s="38"/>
      <c r="Y120" s="38"/>
    </row>
    <row r="121" spans="1:25" hidden="1" x14ac:dyDescent="0.2">
      <c r="A121" s="65">
        <v>50306</v>
      </c>
      <c r="B121" s="19" t="s">
        <v>217</v>
      </c>
      <c r="D121" s="35" t="s">
        <v>118</v>
      </c>
      <c r="E121" s="59" t="s">
        <v>135</v>
      </c>
      <c r="F121" s="59">
        <v>501</v>
      </c>
      <c r="G121" s="59"/>
      <c r="H121" s="59">
        <v>5095</v>
      </c>
      <c r="I121" s="66"/>
      <c r="J121" s="62"/>
      <c r="K121" s="62" t="s">
        <v>136</v>
      </c>
      <c r="L121" s="38">
        <f t="shared" si="8"/>
        <v>0</v>
      </c>
      <c r="W121" s="38"/>
      <c r="X121" s="38"/>
      <c r="Y121" s="38"/>
    </row>
    <row r="122" spans="1:25" hidden="1" x14ac:dyDescent="0.2">
      <c r="A122" s="65">
        <v>50307</v>
      </c>
      <c r="B122" s="19" t="s">
        <v>218</v>
      </c>
      <c r="D122" s="35" t="s">
        <v>116</v>
      </c>
      <c r="E122" s="59" t="s">
        <v>135</v>
      </c>
      <c r="F122" s="59">
        <v>501</v>
      </c>
      <c r="G122" s="59"/>
      <c r="H122" s="59">
        <v>5095</v>
      </c>
      <c r="I122" s="66"/>
      <c r="J122" s="62"/>
      <c r="K122" s="62" t="s">
        <v>136</v>
      </c>
      <c r="L122" s="38">
        <f t="shared" si="8"/>
        <v>0</v>
      </c>
      <c r="W122" s="38"/>
      <c r="X122" s="38"/>
      <c r="Y122" s="38"/>
    </row>
    <row r="123" spans="1:25" hidden="1" x14ac:dyDescent="0.2">
      <c r="A123" s="65">
        <v>50308</v>
      </c>
      <c r="B123" s="19" t="s">
        <v>219</v>
      </c>
      <c r="D123" s="35" t="s">
        <v>154</v>
      </c>
      <c r="E123" s="59" t="s">
        <v>135</v>
      </c>
      <c r="F123" s="59">
        <v>501</v>
      </c>
      <c r="G123" s="59"/>
      <c r="H123" s="59">
        <v>5271</v>
      </c>
      <c r="I123" s="66"/>
      <c r="J123" s="62"/>
      <c r="K123" s="62" t="s">
        <v>136</v>
      </c>
      <c r="L123" s="38">
        <f t="shared" si="8"/>
        <v>0</v>
      </c>
      <c r="W123" s="38"/>
      <c r="X123" s="38"/>
      <c r="Y123" s="38"/>
    </row>
    <row r="124" spans="1:25" hidden="1" x14ac:dyDescent="0.2">
      <c r="A124" s="65">
        <v>50309</v>
      </c>
      <c r="B124" s="19" t="s">
        <v>220</v>
      </c>
      <c r="D124" s="35" t="s">
        <v>103</v>
      </c>
      <c r="E124" s="59" t="s">
        <v>135</v>
      </c>
      <c r="F124" s="59">
        <v>501</v>
      </c>
      <c r="G124" s="59"/>
      <c r="H124" s="59">
        <v>5280</v>
      </c>
      <c r="I124" s="66"/>
      <c r="J124" s="62"/>
      <c r="K124" s="62" t="s">
        <v>136</v>
      </c>
      <c r="L124" s="38">
        <f t="shared" si="8"/>
        <v>0</v>
      </c>
      <c r="W124" s="38"/>
      <c r="X124" s="38"/>
      <c r="Y124" s="38"/>
    </row>
    <row r="125" spans="1:25" x14ac:dyDescent="0.2">
      <c r="A125" s="65">
        <v>50311</v>
      </c>
      <c r="B125" s="19" t="s">
        <v>221</v>
      </c>
      <c r="D125" s="35" t="s">
        <v>92</v>
      </c>
      <c r="E125" s="59" t="s">
        <v>135</v>
      </c>
      <c r="F125" s="59">
        <v>501</v>
      </c>
      <c r="G125" s="59"/>
      <c r="H125" s="59">
        <v>5280</v>
      </c>
      <c r="I125" s="81"/>
      <c r="J125" s="82"/>
      <c r="K125" s="62" t="s">
        <v>136</v>
      </c>
      <c r="L125" s="38">
        <f t="shared" si="8"/>
        <v>0</v>
      </c>
      <c r="W125" s="38"/>
      <c r="X125" s="38"/>
      <c r="Y125" s="38"/>
    </row>
    <row r="126" spans="1:25" x14ac:dyDescent="0.2">
      <c r="A126" s="65">
        <v>50312</v>
      </c>
      <c r="B126" s="19" t="s">
        <v>222</v>
      </c>
      <c r="E126" s="59" t="s">
        <v>135</v>
      </c>
      <c r="F126" s="59">
        <v>501</v>
      </c>
      <c r="G126" s="59"/>
      <c r="H126" s="59">
        <v>2002</v>
      </c>
      <c r="I126" s="81"/>
      <c r="J126" s="81"/>
      <c r="K126" s="62" t="s">
        <v>136</v>
      </c>
      <c r="L126" s="38">
        <f t="shared" si="8"/>
        <v>0</v>
      </c>
      <c r="W126" s="38"/>
      <c r="X126" s="38"/>
      <c r="Y126" s="38"/>
    </row>
    <row r="127" spans="1:25" x14ac:dyDescent="0.2">
      <c r="A127" s="65">
        <v>50314</v>
      </c>
      <c r="B127" s="19" t="s">
        <v>223</v>
      </c>
      <c r="E127" s="59" t="s">
        <v>135</v>
      </c>
      <c r="F127" s="59">
        <v>501</v>
      </c>
      <c r="G127" s="59">
        <v>504</v>
      </c>
      <c r="H127" s="59">
        <v>5129</v>
      </c>
      <c r="I127" s="81"/>
      <c r="J127" s="81"/>
      <c r="K127" s="62" t="s">
        <v>136</v>
      </c>
      <c r="L127" s="38">
        <f t="shared" si="8"/>
        <v>0</v>
      </c>
      <c r="W127" s="38"/>
      <c r="X127" s="38"/>
      <c r="Y127" s="38"/>
    </row>
    <row r="128" spans="1:25" x14ac:dyDescent="0.2">
      <c r="A128" s="65">
        <v>50316</v>
      </c>
      <c r="B128" s="19" t="s">
        <v>224</v>
      </c>
      <c r="E128" s="59" t="s">
        <v>135</v>
      </c>
      <c r="F128" s="59">
        <v>501</v>
      </c>
      <c r="G128" s="59"/>
      <c r="H128" s="59"/>
      <c r="I128" s="81"/>
      <c r="J128" s="81"/>
      <c r="K128" s="62" t="s">
        <v>136</v>
      </c>
      <c r="L128" s="38">
        <f t="shared" si="8"/>
        <v>6163</v>
      </c>
      <c r="M128" s="38">
        <v>1235</v>
      </c>
      <c r="O128" s="38">
        <v>1484</v>
      </c>
      <c r="P128" s="38">
        <v>1235</v>
      </c>
      <c r="Q128" s="38">
        <v>494</v>
      </c>
      <c r="R128" s="38">
        <v>148</v>
      </c>
      <c r="S128" s="38">
        <v>494</v>
      </c>
      <c r="T128" s="38">
        <v>123</v>
      </c>
      <c r="U128" s="38">
        <v>100</v>
      </c>
      <c r="V128" s="38">
        <v>742</v>
      </c>
      <c r="W128" s="38">
        <v>108</v>
      </c>
      <c r="X128" s="38"/>
      <c r="Y128" s="38"/>
    </row>
    <row r="129" spans="1:25" x14ac:dyDescent="0.2">
      <c r="A129" s="65">
        <v>50318</v>
      </c>
      <c r="B129" s="19" t="s">
        <v>225</v>
      </c>
      <c r="E129" s="59" t="s">
        <v>135</v>
      </c>
      <c r="F129" s="59">
        <v>501</v>
      </c>
      <c r="G129" s="59"/>
      <c r="H129" s="59">
        <v>2002</v>
      </c>
      <c r="I129" s="81"/>
      <c r="J129" s="81"/>
      <c r="K129" s="62" t="s">
        <v>136</v>
      </c>
      <c r="L129" s="38">
        <f t="shared" si="8"/>
        <v>0</v>
      </c>
      <c r="W129" s="38"/>
      <c r="X129" s="38"/>
      <c r="Y129" s="38"/>
    </row>
    <row r="130" spans="1:25" x14ac:dyDescent="0.2">
      <c r="A130" s="65">
        <v>50321</v>
      </c>
      <c r="B130" s="19" t="s">
        <v>226</v>
      </c>
      <c r="E130" s="59" t="s">
        <v>135</v>
      </c>
      <c r="F130" s="59">
        <v>501</v>
      </c>
      <c r="G130" s="59"/>
      <c r="H130" s="59">
        <v>2002</v>
      </c>
      <c r="I130" s="81"/>
      <c r="J130" s="81"/>
      <c r="K130" s="62" t="s">
        <v>136</v>
      </c>
      <c r="L130" s="38">
        <f t="shared" ref="L130:L145" si="9">SUM(M130:Y130)</f>
        <v>0</v>
      </c>
      <c r="W130" s="38"/>
      <c r="X130" s="38"/>
      <c r="Y130" s="38"/>
    </row>
    <row r="131" spans="1:25" x14ac:dyDescent="0.2">
      <c r="A131" s="65">
        <v>50329</v>
      </c>
      <c r="B131" s="19" t="s">
        <v>227</v>
      </c>
      <c r="D131" s="35" t="s">
        <v>177</v>
      </c>
      <c r="E131" s="59" t="s">
        <v>135</v>
      </c>
      <c r="F131" s="59">
        <v>501</v>
      </c>
      <c r="G131" s="59">
        <v>504</v>
      </c>
      <c r="H131" s="59">
        <v>4115</v>
      </c>
      <c r="I131" s="66">
        <v>6036</v>
      </c>
      <c r="J131" s="62">
        <v>740</v>
      </c>
      <c r="K131" s="62" t="s">
        <v>136</v>
      </c>
      <c r="L131" s="38">
        <f t="shared" si="9"/>
        <v>40913</v>
      </c>
      <c r="M131" s="38">
        <v>1218</v>
      </c>
      <c r="O131" s="38">
        <v>1236</v>
      </c>
      <c r="P131" s="38">
        <v>1233</v>
      </c>
      <c r="Q131" s="38">
        <v>1905</v>
      </c>
      <c r="R131" s="38">
        <v>1255</v>
      </c>
      <c r="S131" s="38">
        <v>1667</v>
      </c>
      <c r="T131" s="38">
        <v>23142</v>
      </c>
      <c r="U131" s="38">
        <v>5241</v>
      </c>
      <c r="V131" s="38">
        <v>2229</v>
      </c>
      <c r="W131" s="38">
        <v>1787</v>
      </c>
      <c r="X131" s="38"/>
      <c r="Y131" s="38"/>
    </row>
    <row r="132" spans="1:25" hidden="1" x14ac:dyDescent="0.2">
      <c r="A132" s="65">
        <v>50331</v>
      </c>
      <c r="B132" s="19" t="s">
        <v>228</v>
      </c>
      <c r="D132" s="35" t="s">
        <v>179</v>
      </c>
      <c r="E132" s="59" t="s">
        <v>135</v>
      </c>
      <c r="F132" s="59">
        <v>501</v>
      </c>
      <c r="G132" s="59"/>
      <c r="H132" s="59">
        <v>4130</v>
      </c>
      <c r="I132" s="66"/>
      <c r="J132" s="62"/>
      <c r="K132" s="62" t="s">
        <v>136</v>
      </c>
      <c r="L132" s="38">
        <f t="shared" si="9"/>
        <v>0</v>
      </c>
      <c r="W132" s="38"/>
      <c r="X132" s="38"/>
      <c r="Y132" s="38"/>
    </row>
    <row r="133" spans="1:25" hidden="1" x14ac:dyDescent="0.2">
      <c r="A133" s="65">
        <v>50400</v>
      </c>
      <c r="B133" s="19" t="s">
        <v>229</v>
      </c>
      <c r="D133" s="35" t="s">
        <v>143</v>
      </c>
      <c r="E133" s="59" t="s">
        <v>135</v>
      </c>
      <c r="F133" s="59">
        <v>501</v>
      </c>
      <c r="G133" s="59"/>
      <c r="H133" s="59">
        <v>4524</v>
      </c>
      <c r="I133" s="66"/>
      <c r="J133" s="62"/>
      <c r="K133" s="62" t="s">
        <v>136</v>
      </c>
      <c r="L133" s="38">
        <f t="shared" si="9"/>
        <v>0</v>
      </c>
      <c r="W133" s="38"/>
      <c r="X133" s="38"/>
      <c r="Y133" s="38"/>
    </row>
    <row r="134" spans="1:25" x14ac:dyDescent="0.2">
      <c r="A134" s="65">
        <v>50403</v>
      </c>
      <c r="B134" s="19" t="s">
        <v>230</v>
      </c>
      <c r="D134" s="35" t="s">
        <v>145</v>
      </c>
      <c r="E134" s="59" t="s">
        <v>135</v>
      </c>
      <c r="F134" s="59">
        <v>501</v>
      </c>
      <c r="G134" s="59">
        <v>504</v>
      </c>
      <c r="H134" s="59">
        <v>4072</v>
      </c>
      <c r="I134" s="66">
        <v>6036</v>
      </c>
      <c r="J134" s="62">
        <v>710</v>
      </c>
      <c r="K134" s="62" t="s">
        <v>136</v>
      </c>
      <c r="L134" s="38">
        <f t="shared" si="9"/>
        <v>6</v>
      </c>
      <c r="M134" s="38">
        <v>2</v>
      </c>
      <c r="O134" s="38">
        <v>2</v>
      </c>
      <c r="T134" s="38">
        <v>2</v>
      </c>
      <c r="W134" s="38"/>
      <c r="X134" s="38"/>
      <c r="Y134" s="38"/>
    </row>
    <row r="135" spans="1:25" hidden="1" x14ac:dyDescent="0.2">
      <c r="A135" s="65">
        <v>50404</v>
      </c>
      <c r="B135" s="19" t="s">
        <v>231</v>
      </c>
      <c r="D135" s="35" t="s">
        <v>147</v>
      </c>
      <c r="E135" s="59" t="s">
        <v>135</v>
      </c>
      <c r="F135" s="59">
        <v>501</v>
      </c>
      <c r="G135" s="59"/>
      <c r="H135" s="59">
        <v>4102</v>
      </c>
      <c r="I135" s="66"/>
      <c r="J135" s="62"/>
      <c r="K135" s="62" t="s">
        <v>136</v>
      </c>
      <c r="L135" s="38">
        <f t="shared" si="9"/>
        <v>0</v>
      </c>
      <c r="W135" s="38"/>
      <c r="X135" s="38"/>
      <c r="Y135" s="38"/>
    </row>
    <row r="136" spans="1:25" hidden="1" x14ac:dyDescent="0.2">
      <c r="A136" s="65">
        <v>50405</v>
      </c>
      <c r="B136" s="19" t="s">
        <v>232</v>
      </c>
      <c r="D136" s="35" t="s">
        <v>101</v>
      </c>
      <c r="E136" s="59" t="s">
        <v>135</v>
      </c>
      <c r="F136" s="59">
        <v>501</v>
      </c>
      <c r="G136" s="59"/>
      <c r="H136" s="59">
        <v>4115</v>
      </c>
      <c r="I136" s="66">
        <v>6036</v>
      </c>
      <c r="J136" s="82"/>
      <c r="K136" s="62" t="s">
        <v>136</v>
      </c>
      <c r="L136" s="38">
        <f t="shared" si="9"/>
        <v>0</v>
      </c>
      <c r="W136" s="38"/>
      <c r="X136" s="38"/>
      <c r="Y136" s="38"/>
    </row>
    <row r="137" spans="1:25" hidden="1" x14ac:dyDescent="0.2">
      <c r="A137" s="65">
        <v>50406</v>
      </c>
      <c r="B137" s="19" t="s">
        <v>233</v>
      </c>
      <c r="D137" s="35" t="s">
        <v>118</v>
      </c>
      <c r="E137" s="59" t="s">
        <v>135</v>
      </c>
      <c r="F137" s="59">
        <v>501</v>
      </c>
      <c r="G137" s="59"/>
      <c r="H137" s="59">
        <v>5095</v>
      </c>
      <c r="I137" s="66"/>
      <c r="J137" s="62"/>
      <c r="K137" s="62" t="s">
        <v>136</v>
      </c>
      <c r="L137" s="38">
        <f t="shared" si="9"/>
        <v>0</v>
      </c>
      <c r="W137" s="38"/>
      <c r="X137" s="38"/>
      <c r="Y137" s="38"/>
    </row>
    <row r="138" spans="1:25" hidden="1" x14ac:dyDescent="0.2">
      <c r="A138" s="65">
        <v>50407</v>
      </c>
      <c r="B138" s="19" t="s">
        <v>234</v>
      </c>
      <c r="D138" s="35" t="s">
        <v>116</v>
      </c>
      <c r="E138" s="59" t="s">
        <v>135</v>
      </c>
      <c r="F138" s="59">
        <v>501</v>
      </c>
      <c r="G138" s="59"/>
      <c r="H138" s="59">
        <v>5095</v>
      </c>
      <c r="I138" s="66"/>
      <c r="J138" s="62"/>
      <c r="K138" s="62" t="s">
        <v>136</v>
      </c>
      <c r="L138" s="38">
        <f t="shared" si="9"/>
        <v>0</v>
      </c>
      <c r="W138" s="38"/>
      <c r="X138" s="38"/>
      <c r="Y138" s="38"/>
    </row>
    <row r="139" spans="1:25" hidden="1" x14ac:dyDescent="0.2">
      <c r="A139" s="65">
        <v>50408</v>
      </c>
      <c r="B139" s="19" t="s">
        <v>235</v>
      </c>
      <c r="D139" s="35" t="s">
        <v>154</v>
      </c>
      <c r="E139" s="59" t="s">
        <v>135</v>
      </c>
      <c r="F139" s="59">
        <v>501</v>
      </c>
      <c r="G139" s="59"/>
      <c r="H139" s="59">
        <v>5271</v>
      </c>
      <c r="I139" s="66"/>
      <c r="J139" s="62"/>
      <c r="K139" s="62" t="s">
        <v>136</v>
      </c>
      <c r="L139" s="38">
        <f t="shared" si="9"/>
        <v>0</v>
      </c>
      <c r="W139" s="38"/>
      <c r="X139" s="38"/>
      <c r="Y139" s="38"/>
    </row>
    <row r="140" spans="1:25" hidden="1" x14ac:dyDescent="0.2">
      <c r="A140" s="65">
        <v>50409</v>
      </c>
      <c r="B140" s="19" t="s">
        <v>236</v>
      </c>
      <c r="D140" s="35" t="s">
        <v>103</v>
      </c>
      <c r="E140" s="59" t="s">
        <v>135</v>
      </c>
      <c r="F140" s="59">
        <v>501</v>
      </c>
      <c r="G140" s="59"/>
      <c r="H140" s="59">
        <v>5280</v>
      </c>
      <c r="I140" s="66"/>
      <c r="J140" s="62"/>
      <c r="K140" s="62" t="s">
        <v>136</v>
      </c>
      <c r="L140" s="38">
        <f t="shared" si="9"/>
        <v>0</v>
      </c>
      <c r="W140" s="38"/>
      <c r="X140" s="38"/>
      <c r="Y140" s="38"/>
    </row>
    <row r="141" spans="1:25" hidden="1" x14ac:dyDescent="0.2">
      <c r="A141" s="65">
        <v>50411</v>
      </c>
      <c r="B141" s="19" t="s">
        <v>237</v>
      </c>
      <c r="D141" s="35" t="s">
        <v>92</v>
      </c>
      <c r="E141" s="59" t="s">
        <v>135</v>
      </c>
      <c r="F141" s="59">
        <v>501</v>
      </c>
      <c r="G141" s="59"/>
      <c r="H141" s="59">
        <v>5280</v>
      </c>
      <c r="I141" s="66"/>
      <c r="J141" s="62"/>
      <c r="K141" s="62" t="s">
        <v>136</v>
      </c>
      <c r="L141" s="38">
        <f t="shared" si="9"/>
        <v>0</v>
      </c>
      <c r="W141" s="38"/>
      <c r="X141" s="38"/>
      <c r="Y141" s="38"/>
    </row>
    <row r="142" spans="1:25" hidden="1" x14ac:dyDescent="0.2">
      <c r="A142" s="65">
        <v>50412</v>
      </c>
      <c r="B142" s="19" t="s">
        <v>238</v>
      </c>
      <c r="D142" s="35" t="s">
        <v>158</v>
      </c>
      <c r="E142" s="59" t="s">
        <v>135</v>
      </c>
      <c r="F142" s="59">
        <v>501</v>
      </c>
      <c r="G142" s="59"/>
      <c r="H142" s="59">
        <v>4115</v>
      </c>
      <c r="I142" s="66">
        <v>6036</v>
      </c>
      <c r="J142" s="82">
        <v>800</v>
      </c>
      <c r="K142" s="62" t="s">
        <v>136</v>
      </c>
      <c r="L142" s="38">
        <f t="shared" si="9"/>
        <v>0</v>
      </c>
      <c r="W142" s="38"/>
      <c r="X142" s="38"/>
      <c r="Y142" s="38"/>
    </row>
    <row r="143" spans="1:25" hidden="1" x14ac:dyDescent="0.2">
      <c r="A143" s="65">
        <v>50413</v>
      </c>
      <c r="B143" s="19" t="s">
        <v>239</v>
      </c>
      <c r="D143" s="35" t="s">
        <v>125</v>
      </c>
      <c r="E143" s="59" t="s">
        <v>135</v>
      </c>
      <c r="F143" s="59">
        <v>501</v>
      </c>
      <c r="G143" s="59"/>
      <c r="H143" s="59">
        <v>5129</v>
      </c>
      <c r="I143" s="66"/>
      <c r="J143" s="62"/>
      <c r="K143" s="62" t="s">
        <v>136</v>
      </c>
      <c r="L143" s="38">
        <f t="shared" si="9"/>
        <v>0</v>
      </c>
      <c r="W143" s="38"/>
      <c r="X143" s="38"/>
      <c r="Y143" s="38"/>
    </row>
    <row r="144" spans="1:25" hidden="1" x14ac:dyDescent="0.2">
      <c r="A144" s="65">
        <v>50414</v>
      </c>
      <c r="B144" s="19" t="s">
        <v>240</v>
      </c>
      <c r="D144" s="35" t="s">
        <v>105</v>
      </c>
      <c r="E144" s="59" t="s">
        <v>135</v>
      </c>
      <c r="F144" s="59">
        <v>501</v>
      </c>
      <c r="G144" s="59"/>
      <c r="H144" s="59">
        <v>5129</v>
      </c>
      <c r="I144" s="66"/>
      <c r="J144" s="62"/>
      <c r="K144" s="62" t="s">
        <v>136</v>
      </c>
      <c r="L144" s="38">
        <f t="shared" si="9"/>
        <v>0</v>
      </c>
      <c r="W144" s="38"/>
      <c r="X144" s="38"/>
      <c r="Y144" s="38"/>
    </row>
    <row r="145" spans="1:25" hidden="1" x14ac:dyDescent="0.2">
      <c r="A145" s="65">
        <v>50415</v>
      </c>
      <c r="B145" s="19" t="s">
        <v>241</v>
      </c>
      <c r="D145" s="35" t="s">
        <v>114</v>
      </c>
      <c r="E145" s="59" t="s">
        <v>135</v>
      </c>
      <c r="F145" s="59">
        <v>501</v>
      </c>
      <c r="G145" s="59">
        <v>504</v>
      </c>
      <c r="H145" s="59">
        <v>5128</v>
      </c>
      <c r="I145" s="66">
        <v>6036</v>
      </c>
      <c r="J145" s="62">
        <v>820</v>
      </c>
      <c r="K145" s="62" t="s">
        <v>136</v>
      </c>
      <c r="L145" s="38">
        <f t="shared" si="9"/>
        <v>0</v>
      </c>
      <c r="W145" s="38"/>
      <c r="X145" s="38"/>
      <c r="Y145" s="38"/>
    </row>
    <row r="146" spans="1:25" hidden="1" x14ac:dyDescent="0.2">
      <c r="A146" s="65">
        <v>50416</v>
      </c>
      <c r="B146" s="19" t="s">
        <v>242</v>
      </c>
      <c r="D146" s="35" t="s">
        <v>107</v>
      </c>
      <c r="E146" s="59" t="s">
        <v>135</v>
      </c>
      <c r="F146" s="59">
        <v>501</v>
      </c>
      <c r="G146" s="59"/>
      <c r="H146" s="59">
        <v>5128</v>
      </c>
      <c r="I146" s="66"/>
      <c r="J146" s="62"/>
      <c r="K146" s="62" t="s">
        <v>136</v>
      </c>
      <c r="L146" s="38">
        <f t="shared" ref="L146:L162" si="10">SUM(M146:Y146)</f>
        <v>0</v>
      </c>
      <c r="W146" s="38"/>
      <c r="X146" s="38"/>
      <c r="Y146" s="38"/>
    </row>
    <row r="147" spans="1:25" hidden="1" x14ac:dyDescent="0.2">
      <c r="A147" s="65">
        <v>50417</v>
      </c>
      <c r="B147" s="19" t="s">
        <v>243</v>
      </c>
      <c r="D147" s="35" t="s">
        <v>158</v>
      </c>
      <c r="E147" s="59" t="s">
        <v>135</v>
      </c>
      <c r="F147" s="59">
        <v>501</v>
      </c>
      <c r="G147" s="59"/>
      <c r="H147" s="59">
        <v>2002</v>
      </c>
      <c r="I147" s="66"/>
      <c r="J147" s="62"/>
      <c r="K147" s="62" t="s">
        <v>136</v>
      </c>
      <c r="L147" s="38">
        <f t="shared" si="10"/>
        <v>0</v>
      </c>
      <c r="W147" s="38"/>
      <c r="X147" s="38"/>
      <c r="Y147" s="38"/>
    </row>
    <row r="148" spans="1:25" hidden="1" x14ac:dyDescent="0.2">
      <c r="A148" s="65">
        <v>50418</v>
      </c>
      <c r="B148" s="19" t="s">
        <v>244</v>
      </c>
      <c r="D148" s="35" t="s">
        <v>166</v>
      </c>
      <c r="E148" s="59" t="s">
        <v>135</v>
      </c>
      <c r="F148" s="59">
        <v>501</v>
      </c>
      <c r="G148" s="59"/>
      <c r="H148" s="59">
        <v>5095</v>
      </c>
      <c r="I148" s="66"/>
      <c r="J148" s="62"/>
      <c r="K148" s="62" t="s">
        <v>136</v>
      </c>
      <c r="L148" s="38">
        <f t="shared" si="10"/>
        <v>0</v>
      </c>
      <c r="W148" s="38"/>
      <c r="X148" s="38"/>
      <c r="Y148" s="38"/>
    </row>
    <row r="149" spans="1:25" hidden="1" x14ac:dyDescent="0.2">
      <c r="A149" s="65">
        <v>50419</v>
      </c>
      <c r="B149" s="19" t="s">
        <v>245</v>
      </c>
      <c r="D149" s="35" t="s">
        <v>80</v>
      </c>
      <c r="E149" s="59" t="s">
        <v>135</v>
      </c>
      <c r="F149" s="59">
        <v>501</v>
      </c>
      <c r="G149" s="59"/>
      <c r="H149" s="59">
        <v>2002</v>
      </c>
      <c r="I149" s="66"/>
      <c r="J149" s="62"/>
      <c r="K149" s="62" t="s">
        <v>136</v>
      </c>
      <c r="L149" s="38">
        <f t="shared" si="10"/>
        <v>0</v>
      </c>
      <c r="W149" s="38"/>
      <c r="X149" s="38"/>
      <c r="Y149" s="38"/>
    </row>
    <row r="150" spans="1:25" hidden="1" x14ac:dyDescent="0.2">
      <c r="A150" s="65">
        <v>50421</v>
      </c>
      <c r="B150" s="19" t="s">
        <v>246</v>
      </c>
      <c r="D150" s="35" t="s">
        <v>77</v>
      </c>
      <c r="E150" s="59" t="s">
        <v>135</v>
      </c>
      <c r="F150" s="59">
        <v>501</v>
      </c>
      <c r="G150" s="59"/>
      <c r="H150" s="59">
        <v>5093</v>
      </c>
      <c r="I150" s="66"/>
      <c r="J150" s="62"/>
      <c r="K150" s="62" t="s">
        <v>136</v>
      </c>
      <c r="L150" s="38">
        <f t="shared" si="10"/>
        <v>0</v>
      </c>
      <c r="W150" s="38"/>
      <c r="X150" s="38"/>
      <c r="Y150" s="38"/>
    </row>
    <row r="151" spans="1:25" hidden="1" x14ac:dyDescent="0.2">
      <c r="A151" s="65">
        <v>50422</v>
      </c>
      <c r="B151" s="19" t="s">
        <v>247</v>
      </c>
      <c r="D151" s="35" t="s">
        <v>75</v>
      </c>
      <c r="E151" s="59" t="s">
        <v>135</v>
      </c>
      <c r="F151" s="59">
        <v>501</v>
      </c>
      <c r="G151" s="59"/>
      <c r="H151" s="59">
        <v>2002</v>
      </c>
      <c r="I151" s="66"/>
      <c r="J151" s="62"/>
      <c r="K151" s="62" t="s">
        <v>136</v>
      </c>
      <c r="L151" s="38">
        <f t="shared" si="10"/>
        <v>0</v>
      </c>
      <c r="W151" s="38"/>
      <c r="X151" s="38"/>
      <c r="Y151" s="38"/>
    </row>
    <row r="152" spans="1:25" hidden="1" x14ac:dyDescent="0.2">
      <c r="A152" s="65">
        <v>50423</v>
      </c>
      <c r="B152" s="19" t="s">
        <v>248</v>
      </c>
      <c r="D152" s="35" t="s">
        <v>120</v>
      </c>
      <c r="E152" s="59" t="s">
        <v>135</v>
      </c>
      <c r="F152" s="59">
        <v>501</v>
      </c>
      <c r="G152" s="59"/>
      <c r="H152" s="59">
        <v>5085</v>
      </c>
      <c r="I152" s="66"/>
      <c r="J152" s="62"/>
      <c r="K152" s="62" t="s">
        <v>136</v>
      </c>
      <c r="L152" s="38">
        <f t="shared" si="10"/>
        <v>0</v>
      </c>
      <c r="W152" s="38"/>
      <c r="X152" s="38"/>
      <c r="Y152" s="38"/>
    </row>
    <row r="153" spans="1:25" hidden="1" x14ac:dyDescent="0.2">
      <c r="A153" s="65">
        <v>50424</v>
      </c>
      <c r="B153" s="19" t="s">
        <v>249</v>
      </c>
      <c r="D153" s="35" t="s">
        <v>73</v>
      </c>
      <c r="E153" s="59" t="s">
        <v>135</v>
      </c>
      <c r="F153" s="59">
        <v>501</v>
      </c>
      <c r="G153" s="59"/>
      <c r="H153" s="59">
        <v>5085</v>
      </c>
      <c r="I153" s="66"/>
      <c r="J153" s="62"/>
      <c r="K153" s="62" t="s">
        <v>136</v>
      </c>
      <c r="L153" s="38">
        <f t="shared" si="10"/>
        <v>0</v>
      </c>
      <c r="W153" s="38"/>
      <c r="X153" s="38"/>
      <c r="Y153" s="38"/>
    </row>
    <row r="154" spans="1:25" hidden="1" x14ac:dyDescent="0.2">
      <c r="A154" s="65">
        <v>50425</v>
      </c>
      <c r="B154" s="19" t="s">
        <v>250</v>
      </c>
      <c r="D154" s="35" t="s">
        <v>90</v>
      </c>
      <c r="E154" s="59" t="s">
        <v>135</v>
      </c>
      <c r="F154" s="59">
        <v>501</v>
      </c>
      <c r="G154" s="59"/>
      <c r="H154" s="59">
        <v>2002</v>
      </c>
      <c r="I154" s="66"/>
      <c r="J154" s="62"/>
      <c r="K154" s="62" t="s">
        <v>136</v>
      </c>
      <c r="L154" s="38">
        <f t="shared" si="10"/>
        <v>0</v>
      </c>
      <c r="W154" s="38"/>
      <c r="X154" s="38"/>
      <c r="Y154" s="38"/>
    </row>
    <row r="155" spans="1:25" hidden="1" x14ac:dyDescent="0.2">
      <c r="A155" s="65">
        <v>50426</v>
      </c>
      <c r="B155" s="19" t="s">
        <v>251</v>
      </c>
      <c r="D155" s="35" t="s">
        <v>86</v>
      </c>
      <c r="E155" s="59" t="s">
        <v>135</v>
      </c>
      <c r="F155" s="59">
        <v>501</v>
      </c>
      <c r="G155" s="59"/>
      <c r="H155" s="59">
        <v>5083</v>
      </c>
      <c r="I155" s="66"/>
      <c r="J155" s="62"/>
      <c r="K155" s="62" t="s">
        <v>136</v>
      </c>
      <c r="L155" s="38">
        <f t="shared" si="10"/>
        <v>0</v>
      </c>
      <c r="W155" s="38"/>
      <c r="X155" s="38"/>
      <c r="Y155" s="38"/>
    </row>
    <row r="156" spans="1:25" hidden="1" x14ac:dyDescent="0.2">
      <c r="A156" s="65">
        <v>50427</v>
      </c>
      <c r="B156" s="19" t="s">
        <v>252</v>
      </c>
      <c r="D156" s="35" t="s">
        <v>84</v>
      </c>
      <c r="E156" s="59" t="s">
        <v>135</v>
      </c>
      <c r="F156" s="59">
        <v>501</v>
      </c>
      <c r="G156" s="59"/>
      <c r="H156" s="59">
        <v>2002</v>
      </c>
      <c r="I156" s="66"/>
      <c r="J156" s="62"/>
      <c r="K156" s="62" t="s">
        <v>136</v>
      </c>
      <c r="L156" s="38">
        <f t="shared" si="10"/>
        <v>0</v>
      </c>
      <c r="W156" s="38"/>
      <c r="X156" s="38"/>
      <c r="Y156" s="38"/>
    </row>
    <row r="157" spans="1:25" hidden="1" x14ac:dyDescent="0.2">
      <c r="A157" s="65">
        <v>50428</v>
      </c>
      <c r="B157" s="19" t="s">
        <v>253</v>
      </c>
      <c r="D157" s="35" t="s">
        <v>88</v>
      </c>
      <c r="E157" s="59" t="s">
        <v>135</v>
      </c>
      <c r="F157" s="59">
        <v>501</v>
      </c>
      <c r="G157" s="59"/>
      <c r="H157" s="59">
        <v>5081</v>
      </c>
      <c r="I157" s="66"/>
      <c r="J157" s="62"/>
      <c r="K157" s="62" t="s">
        <v>136</v>
      </c>
      <c r="L157" s="38">
        <f t="shared" si="10"/>
        <v>0</v>
      </c>
      <c r="W157" s="38"/>
      <c r="X157" s="38"/>
      <c r="Y157" s="38"/>
    </row>
    <row r="158" spans="1:25" x14ac:dyDescent="0.2">
      <c r="A158" s="65">
        <v>50429</v>
      </c>
      <c r="B158" s="19" t="s">
        <v>254</v>
      </c>
      <c r="D158" s="35" t="s">
        <v>177</v>
      </c>
      <c r="E158" s="59" t="s">
        <v>135</v>
      </c>
      <c r="F158" s="59">
        <v>501</v>
      </c>
      <c r="G158" s="59">
        <v>504</v>
      </c>
      <c r="H158" s="59">
        <v>4115</v>
      </c>
      <c r="I158" s="66">
        <v>6036</v>
      </c>
      <c r="J158" s="62">
        <v>740</v>
      </c>
      <c r="K158" s="62" t="s">
        <v>136</v>
      </c>
      <c r="L158" s="38">
        <f t="shared" si="10"/>
        <v>0</v>
      </c>
      <c r="W158" s="38"/>
      <c r="X158" s="38"/>
      <c r="Y158" s="38"/>
    </row>
    <row r="159" spans="1:25" hidden="1" x14ac:dyDescent="0.2">
      <c r="A159" s="65">
        <v>50431</v>
      </c>
      <c r="B159" s="19" t="s">
        <v>255</v>
      </c>
      <c r="E159" s="59" t="s">
        <v>135</v>
      </c>
      <c r="F159" s="59">
        <v>501</v>
      </c>
      <c r="G159" s="59"/>
      <c r="H159" s="59">
        <v>4130</v>
      </c>
      <c r="I159" s="66"/>
      <c r="J159" s="62"/>
      <c r="K159" s="62" t="s">
        <v>136</v>
      </c>
      <c r="L159" s="38">
        <f t="shared" si="10"/>
        <v>0</v>
      </c>
      <c r="W159" s="38"/>
      <c r="X159" s="38"/>
      <c r="Y159" s="38"/>
    </row>
    <row r="160" spans="1:25" x14ac:dyDescent="0.2">
      <c r="A160" s="65">
        <v>50511</v>
      </c>
      <c r="B160" s="19" t="s">
        <v>256</v>
      </c>
      <c r="E160" s="59" t="s">
        <v>135</v>
      </c>
      <c r="F160" s="59">
        <v>501</v>
      </c>
      <c r="G160" s="59">
        <v>504</v>
      </c>
      <c r="H160" s="59">
        <v>2002</v>
      </c>
      <c r="I160" s="66"/>
      <c r="J160" s="62"/>
      <c r="K160" s="62" t="s">
        <v>136</v>
      </c>
      <c r="L160" s="38">
        <f t="shared" si="10"/>
        <v>0</v>
      </c>
      <c r="W160" s="38"/>
      <c r="X160" s="38"/>
      <c r="Y160" s="38"/>
    </row>
    <row r="161" spans="1:25" x14ac:dyDescent="0.2">
      <c r="A161" s="65">
        <v>50512</v>
      </c>
      <c r="B161" s="19" t="s">
        <v>257</v>
      </c>
      <c r="E161" s="59" t="s">
        <v>135</v>
      </c>
      <c r="F161" s="59">
        <v>501</v>
      </c>
      <c r="G161" s="59">
        <v>504</v>
      </c>
      <c r="H161" s="59">
        <v>2002</v>
      </c>
      <c r="I161" s="66"/>
      <c r="J161" s="62"/>
      <c r="K161" s="62" t="s">
        <v>136</v>
      </c>
      <c r="L161" s="38">
        <f t="shared" si="10"/>
        <v>773</v>
      </c>
      <c r="M161" s="38">
        <v>86</v>
      </c>
      <c r="O161" s="38">
        <v>31</v>
      </c>
      <c r="P161" s="38">
        <v>122</v>
      </c>
      <c r="Q161" s="38">
        <v>142</v>
      </c>
      <c r="R161" s="38">
        <v>54</v>
      </c>
      <c r="S161" s="38">
        <v>32</v>
      </c>
      <c r="T161" s="38">
        <v>36</v>
      </c>
      <c r="V161" s="38">
        <v>108</v>
      </c>
      <c r="W161" s="38">
        <v>162</v>
      </c>
      <c r="X161" s="38"/>
      <c r="Y161" s="38"/>
    </row>
    <row r="162" spans="1:25" x14ac:dyDescent="0.2">
      <c r="A162" s="65">
        <v>80029</v>
      </c>
      <c r="B162" s="19" t="s">
        <v>258</v>
      </c>
      <c r="D162" s="68"/>
      <c r="E162" s="59" t="s">
        <v>135</v>
      </c>
      <c r="F162" s="59">
        <v>501</v>
      </c>
      <c r="G162" s="59">
        <v>504</v>
      </c>
      <c r="H162" s="59">
        <v>5095</v>
      </c>
      <c r="I162" s="82">
        <v>6036</v>
      </c>
      <c r="J162" s="82">
        <v>400</v>
      </c>
      <c r="K162" s="62" t="s">
        <v>136</v>
      </c>
      <c r="L162" s="38">
        <f t="shared" si="10"/>
        <v>40413</v>
      </c>
      <c r="Q162" s="38">
        <v>20021</v>
      </c>
      <c r="R162" s="38">
        <v>836</v>
      </c>
      <c r="S162" s="38">
        <v>2675</v>
      </c>
      <c r="T162" s="38">
        <v>10107</v>
      </c>
      <c r="U162" s="38">
        <v>2195</v>
      </c>
      <c r="V162" s="38">
        <v>3135</v>
      </c>
      <c r="W162" s="38">
        <v>1444</v>
      </c>
      <c r="X162" s="38"/>
      <c r="Y162" s="38"/>
    </row>
    <row r="163" spans="1:25" x14ac:dyDescent="0.2">
      <c r="A163" s="65">
        <v>80047</v>
      </c>
      <c r="B163" s="19" t="s">
        <v>259</v>
      </c>
      <c r="E163" s="59" t="s">
        <v>135</v>
      </c>
      <c r="F163" s="59">
        <v>501</v>
      </c>
      <c r="G163" s="59"/>
      <c r="H163" s="59">
        <v>4102</v>
      </c>
      <c r="I163" s="66"/>
      <c r="J163" s="62"/>
      <c r="K163" s="62" t="s">
        <v>136</v>
      </c>
      <c r="L163" s="38">
        <f t="shared" ref="L163:L178" si="11">SUM(M163:Y163)</f>
        <v>0</v>
      </c>
      <c r="W163" s="38"/>
      <c r="X163" s="38"/>
      <c r="Y163" s="38"/>
    </row>
    <row r="164" spans="1:25" hidden="1" x14ac:dyDescent="0.2">
      <c r="A164" s="65">
        <v>80049</v>
      </c>
      <c r="B164" s="19" t="s">
        <v>260</v>
      </c>
      <c r="E164" s="59" t="s">
        <v>135</v>
      </c>
      <c r="F164" s="59">
        <v>501</v>
      </c>
      <c r="G164" s="59"/>
      <c r="H164" s="59">
        <v>5280</v>
      </c>
      <c r="I164" s="66"/>
      <c r="J164" s="62"/>
      <c r="K164" s="62" t="s">
        <v>136</v>
      </c>
      <c r="L164" s="38">
        <f t="shared" si="11"/>
        <v>0</v>
      </c>
      <c r="W164" s="38"/>
      <c r="X164" s="38"/>
      <c r="Y164" s="38"/>
    </row>
    <row r="165" spans="1:25" hidden="1" x14ac:dyDescent="0.2">
      <c r="A165" s="65">
        <v>80050</v>
      </c>
      <c r="B165" s="19" t="s">
        <v>261</v>
      </c>
      <c r="E165" s="59" t="s">
        <v>135</v>
      </c>
      <c r="F165" s="59">
        <v>501</v>
      </c>
      <c r="G165" s="59"/>
      <c r="H165" s="59">
        <v>2002</v>
      </c>
      <c r="I165" s="66"/>
      <c r="J165" s="62"/>
      <c r="K165" s="62" t="s">
        <v>136</v>
      </c>
      <c r="L165" s="38">
        <f t="shared" si="11"/>
        <v>0</v>
      </c>
      <c r="W165" s="38"/>
      <c r="X165" s="38"/>
      <c r="Y165" s="38"/>
    </row>
    <row r="166" spans="1:25" hidden="1" x14ac:dyDescent="0.2">
      <c r="A166" s="65">
        <v>80054</v>
      </c>
      <c r="B166" s="19" t="s">
        <v>262</v>
      </c>
      <c r="E166" s="59" t="s">
        <v>135</v>
      </c>
      <c r="F166" s="59">
        <v>501</v>
      </c>
      <c r="G166" s="59"/>
      <c r="H166" s="59">
        <v>2002</v>
      </c>
      <c r="I166" s="66"/>
      <c r="J166" s="62"/>
      <c r="K166" s="62" t="s">
        <v>136</v>
      </c>
      <c r="L166" s="38">
        <f t="shared" si="11"/>
        <v>0</v>
      </c>
      <c r="W166" s="38"/>
      <c r="X166" s="38"/>
      <c r="Y166" s="38"/>
    </row>
    <row r="167" spans="1:25" hidden="1" x14ac:dyDescent="0.2">
      <c r="A167" s="65">
        <v>80055</v>
      </c>
      <c r="B167" s="19" t="s">
        <v>263</v>
      </c>
      <c r="E167" s="59" t="s">
        <v>135</v>
      </c>
      <c r="F167" s="59">
        <v>501</v>
      </c>
      <c r="G167" s="59"/>
      <c r="H167" s="59">
        <v>5095</v>
      </c>
      <c r="I167" s="66"/>
      <c r="J167" s="62"/>
      <c r="K167" s="62" t="s">
        <v>136</v>
      </c>
      <c r="L167" s="38">
        <f t="shared" si="11"/>
        <v>0</v>
      </c>
      <c r="W167" s="38"/>
      <c r="X167" s="38"/>
      <c r="Y167" s="38"/>
    </row>
    <row r="168" spans="1:25" hidden="1" x14ac:dyDescent="0.2">
      <c r="A168" s="65">
        <v>80056</v>
      </c>
      <c r="B168" s="19" t="s">
        <v>264</v>
      </c>
      <c r="E168" s="59" t="s">
        <v>135</v>
      </c>
      <c r="F168" s="59">
        <v>501</v>
      </c>
      <c r="G168" s="59"/>
      <c r="H168" s="59">
        <v>5095</v>
      </c>
      <c r="I168" s="66"/>
      <c r="J168" s="62"/>
      <c r="K168" s="62" t="s">
        <v>136</v>
      </c>
      <c r="L168" s="38">
        <f t="shared" si="11"/>
        <v>0</v>
      </c>
      <c r="W168" s="38"/>
      <c r="X168" s="38"/>
      <c r="Y168" s="38"/>
    </row>
    <row r="169" spans="1:25" hidden="1" x14ac:dyDescent="0.2">
      <c r="A169" s="65">
        <v>80057</v>
      </c>
      <c r="B169" s="19" t="s">
        <v>265</v>
      </c>
      <c r="E169" s="59" t="s">
        <v>135</v>
      </c>
      <c r="F169" s="59">
        <v>501</v>
      </c>
      <c r="G169" s="59"/>
      <c r="H169" s="59">
        <v>5095</v>
      </c>
      <c r="I169" s="66"/>
      <c r="J169" s="62"/>
      <c r="K169" s="62" t="s">
        <v>136</v>
      </c>
      <c r="L169" s="38">
        <f t="shared" si="11"/>
        <v>0</v>
      </c>
      <c r="W169" s="38"/>
      <c r="X169" s="38"/>
      <c r="Y169" s="38"/>
    </row>
    <row r="170" spans="1:25" hidden="1" x14ac:dyDescent="0.2">
      <c r="A170" s="65">
        <v>80058</v>
      </c>
      <c r="B170" s="19" t="s">
        <v>266</v>
      </c>
      <c r="E170" s="59" t="s">
        <v>135</v>
      </c>
      <c r="F170" s="59">
        <v>501</v>
      </c>
      <c r="G170" s="59"/>
      <c r="H170" s="59">
        <v>2002</v>
      </c>
      <c r="I170" s="66"/>
      <c r="J170" s="62"/>
      <c r="K170" s="62" t="s">
        <v>136</v>
      </c>
      <c r="L170" s="38">
        <f t="shared" si="11"/>
        <v>0</v>
      </c>
      <c r="W170" s="38"/>
      <c r="X170" s="38"/>
      <c r="Y170" s="38"/>
    </row>
    <row r="171" spans="1:25" hidden="1" x14ac:dyDescent="0.2">
      <c r="A171" s="65">
        <v>80059</v>
      </c>
      <c r="B171" s="19" t="s">
        <v>267</v>
      </c>
      <c r="E171" s="59" t="s">
        <v>135</v>
      </c>
      <c r="F171" s="59">
        <v>501</v>
      </c>
      <c r="G171" s="59"/>
      <c r="H171" s="59">
        <v>5093</v>
      </c>
      <c r="I171" s="66"/>
      <c r="J171" s="62"/>
      <c r="K171" s="62" t="s">
        <v>136</v>
      </c>
      <c r="L171" s="38">
        <f t="shared" si="11"/>
        <v>0</v>
      </c>
      <c r="W171" s="38"/>
      <c r="X171" s="38"/>
      <c r="Y171" s="38"/>
    </row>
    <row r="172" spans="1:25" hidden="1" x14ac:dyDescent="0.2">
      <c r="A172" s="65">
        <v>80060</v>
      </c>
      <c r="B172" s="19" t="s">
        <v>268</v>
      </c>
      <c r="E172" s="59" t="s">
        <v>135</v>
      </c>
      <c r="F172" s="59">
        <v>501</v>
      </c>
      <c r="G172" s="59"/>
      <c r="H172" s="59">
        <v>2002</v>
      </c>
      <c r="I172" s="66"/>
      <c r="J172" s="62"/>
      <c r="K172" s="62" t="s">
        <v>136</v>
      </c>
      <c r="L172" s="38">
        <f t="shared" si="11"/>
        <v>0</v>
      </c>
      <c r="W172" s="38"/>
      <c r="X172" s="38"/>
      <c r="Y172" s="38"/>
    </row>
    <row r="173" spans="1:25" hidden="1" x14ac:dyDescent="0.2">
      <c r="A173" s="65">
        <v>80061</v>
      </c>
      <c r="B173" s="19" t="s">
        <v>269</v>
      </c>
      <c r="E173" s="59" t="s">
        <v>135</v>
      </c>
      <c r="F173" s="59">
        <v>501</v>
      </c>
      <c r="G173" s="59"/>
      <c r="H173" s="59">
        <v>5085</v>
      </c>
      <c r="I173" s="66"/>
      <c r="J173" s="62"/>
      <c r="K173" s="62" t="s">
        <v>136</v>
      </c>
      <c r="L173" s="38">
        <f t="shared" si="11"/>
        <v>0</v>
      </c>
      <c r="W173" s="38"/>
      <c r="X173" s="38"/>
      <c r="Y173" s="38"/>
    </row>
    <row r="174" spans="1:25" hidden="1" x14ac:dyDescent="0.2">
      <c r="A174" s="65">
        <v>80062</v>
      </c>
      <c r="B174" s="19" t="s">
        <v>270</v>
      </c>
      <c r="E174" s="59" t="s">
        <v>135</v>
      </c>
      <c r="F174" s="59">
        <v>501</v>
      </c>
      <c r="G174" s="59"/>
      <c r="H174" s="59">
        <v>2002</v>
      </c>
      <c r="I174" s="66"/>
      <c r="J174" s="62"/>
      <c r="K174" s="62" t="s">
        <v>136</v>
      </c>
      <c r="L174" s="38">
        <f t="shared" si="11"/>
        <v>0</v>
      </c>
      <c r="W174" s="38"/>
      <c r="X174" s="38"/>
      <c r="Y174" s="38"/>
    </row>
    <row r="175" spans="1:25" hidden="1" x14ac:dyDescent="0.2">
      <c r="A175" s="65">
        <v>80063</v>
      </c>
      <c r="B175" s="19" t="s">
        <v>271</v>
      </c>
      <c r="E175" s="59" t="s">
        <v>135</v>
      </c>
      <c r="F175" s="59">
        <v>501</v>
      </c>
      <c r="G175" s="59"/>
      <c r="H175" s="59">
        <v>5083</v>
      </c>
      <c r="I175" s="66"/>
      <c r="J175" s="62"/>
      <c r="K175" s="62" t="s">
        <v>136</v>
      </c>
      <c r="L175" s="38">
        <f t="shared" si="11"/>
        <v>0</v>
      </c>
      <c r="W175" s="38"/>
      <c r="X175" s="38"/>
      <c r="Y175" s="38"/>
    </row>
    <row r="176" spans="1:25" hidden="1" x14ac:dyDescent="0.2">
      <c r="A176" s="65">
        <v>80064</v>
      </c>
      <c r="B176" s="19" t="s">
        <v>272</v>
      </c>
      <c r="E176" s="59" t="s">
        <v>135</v>
      </c>
      <c r="F176" s="59">
        <v>501</v>
      </c>
      <c r="G176" s="59"/>
      <c r="H176" s="59">
        <v>2002</v>
      </c>
      <c r="I176" s="66"/>
      <c r="J176" s="62"/>
      <c r="K176" s="62" t="s">
        <v>136</v>
      </c>
      <c r="L176" s="38">
        <f t="shared" si="11"/>
        <v>0</v>
      </c>
      <c r="W176" s="38"/>
      <c r="X176" s="38"/>
      <c r="Y176" s="38"/>
    </row>
    <row r="177" spans="1:64" hidden="1" x14ac:dyDescent="0.2">
      <c r="A177" s="65">
        <v>80065</v>
      </c>
      <c r="B177" s="19" t="s">
        <v>273</v>
      </c>
      <c r="E177" s="59" t="s">
        <v>135</v>
      </c>
      <c r="F177" s="59">
        <v>501</v>
      </c>
      <c r="G177" s="59"/>
      <c r="H177" s="59">
        <v>5081</v>
      </c>
      <c r="I177" s="66"/>
      <c r="J177" s="62"/>
      <c r="K177" s="62" t="s">
        <v>136</v>
      </c>
      <c r="L177" s="38">
        <f t="shared" si="11"/>
        <v>0</v>
      </c>
      <c r="W177" s="38"/>
      <c r="X177" s="38"/>
      <c r="Y177" s="38"/>
    </row>
    <row r="178" spans="1:64" x14ac:dyDescent="0.2">
      <c r="A178" s="65">
        <v>80149</v>
      </c>
      <c r="B178" s="19" t="s">
        <v>274</v>
      </c>
      <c r="D178" s="35" t="s">
        <v>107</v>
      </c>
      <c r="E178" s="59" t="s">
        <v>135</v>
      </c>
      <c r="F178" s="59">
        <v>501</v>
      </c>
      <c r="G178" s="59">
        <v>504</v>
      </c>
      <c r="H178" s="59">
        <v>5128</v>
      </c>
      <c r="I178" s="66">
        <v>6036</v>
      </c>
      <c r="J178" s="62">
        <v>811</v>
      </c>
      <c r="K178" s="62" t="s">
        <v>136</v>
      </c>
      <c r="L178" s="38">
        <f t="shared" si="11"/>
        <v>12244</v>
      </c>
      <c r="M178" s="38">
        <v>711</v>
      </c>
      <c r="O178" s="38">
        <v>604</v>
      </c>
      <c r="P178" s="38">
        <v>738</v>
      </c>
      <c r="Q178" s="38">
        <v>865</v>
      </c>
      <c r="R178" s="38">
        <v>1375</v>
      </c>
      <c r="S178" s="38">
        <v>1624</v>
      </c>
      <c r="T178" s="38">
        <v>1568</v>
      </c>
      <c r="U178" s="38">
        <v>1747</v>
      </c>
      <c r="V178" s="38">
        <v>1795</v>
      </c>
      <c r="W178" s="38">
        <v>1217</v>
      </c>
      <c r="X178" s="38"/>
      <c r="Y178" s="38"/>
    </row>
    <row r="179" spans="1:64" hidden="1" x14ac:dyDescent="0.2">
      <c r="A179" s="65">
        <v>80150</v>
      </c>
      <c r="B179" s="19" t="s">
        <v>275</v>
      </c>
      <c r="D179" s="35" t="s">
        <v>158</v>
      </c>
      <c r="E179" s="59" t="s">
        <v>135</v>
      </c>
      <c r="F179" s="59">
        <v>501</v>
      </c>
      <c r="G179" s="59"/>
      <c r="H179" s="59">
        <v>2002</v>
      </c>
      <c r="I179" s="82">
        <v>6036</v>
      </c>
      <c r="J179" s="82">
        <v>800</v>
      </c>
      <c r="K179" s="62" t="s">
        <v>136</v>
      </c>
      <c r="L179" s="38">
        <f t="shared" ref="L179:L187" si="12">SUM(M179:Y179)</f>
        <v>0</v>
      </c>
      <c r="W179" s="38"/>
      <c r="X179" s="38"/>
      <c r="Y179" s="38"/>
    </row>
    <row r="180" spans="1:64" hidden="1" x14ac:dyDescent="0.2">
      <c r="A180" s="65">
        <v>80151</v>
      </c>
      <c r="B180" s="19" t="s">
        <v>276</v>
      </c>
      <c r="D180" s="35" t="s">
        <v>158</v>
      </c>
      <c r="E180" s="59" t="s">
        <v>135</v>
      </c>
      <c r="F180" s="59">
        <v>501</v>
      </c>
      <c r="G180" s="59"/>
      <c r="H180" s="59">
        <v>2002</v>
      </c>
      <c r="I180" s="82">
        <v>6036</v>
      </c>
      <c r="J180" s="82">
        <v>800</v>
      </c>
      <c r="K180" s="62" t="s">
        <v>136</v>
      </c>
      <c r="L180" s="38">
        <f t="shared" si="12"/>
        <v>0</v>
      </c>
      <c r="W180" s="38"/>
      <c r="X180" s="38"/>
      <c r="Y180" s="38"/>
    </row>
    <row r="181" spans="1:64" x14ac:dyDescent="0.2">
      <c r="A181" s="65">
        <v>80153</v>
      </c>
      <c r="B181" s="19" t="s">
        <v>277</v>
      </c>
      <c r="D181" s="35" t="s">
        <v>166</v>
      </c>
      <c r="E181" s="59" t="s">
        <v>135</v>
      </c>
      <c r="F181" s="59">
        <v>501</v>
      </c>
      <c r="G181" s="59"/>
      <c r="H181" s="59">
        <v>2002</v>
      </c>
      <c r="I181" s="82">
        <v>6036</v>
      </c>
      <c r="J181" s="82">
        <v>300</v>
      </c>
      <c r="K181" s="62" t="s">
        <v>136</v>
      </c>
      <c r="L181" s="38">
        <f t="shared" si="12"/>
        <v>1794</v>
      </c>
      <c r="M181" s="38">
        <v>244</v>
      </c>
      <c r="O181" s="38">
        <v>179</v>
      </c>
      <c r="P181" s="38">
        <v>147</v>
      </c>
      <c r="Q181" s="38">
        <v>144</v>
      </c>
      <c r="R181" s="38">
        <v>125</v>
      </c>
      <c r="S181" s="38">
        <v>138</v>
      </c>
      <c r="T181" s="38">
        <v>124</v>
      </c>
      <c r="U181" s="38">
        <v>180</v>
      </c>
      <c r="V181" s="38">
        <v>58</v>
      </c>
      <c r="W181" s="38">
        <v>455</v>
      </c>
      <c r="X181" s="38"/>
      <c r="Y181" s="38"/>
    </row>
    <row r="182" spans="1:64" x14ac:dyDescent="0.2">
      <c r="A182" s="65">
        <v>80260</v>
      </c>
      <c r="B182" s="19" t="s">
        <v>278</v>
      </c>
      <c r="E182" s="59" t="s">
        <v>135</v>
      </c>
      <c r="F182" s="59">
        <v>501</v>
      </c>
      <c r="G182" s="59"/>
      <c r="H182" s="59">
        <v>2002</v>
      </c>
      <c r="I182" s="82"/>
      <c r="J182" s="82"/>
      <c r="K182" s="62" t="s">
        <v>136</v>
      </c>
      <c r="L182" s="38">
        <f t="shared" si="12"/>
        <v>1541</v>
      </c>
      <c r="M182" s="38">
        <v>367</v>
      </c>
      <c r="O182" s="38">
        <v>163</v>
      </c>
      <c r="P182" s="38">
        <v>383</v>
      </c>
      <c r="Q182" s="38">
        <v>170</v>
      </c>
      <c r="R182" s="38">
        <v>161</v>
      </c>
      <c r="S182" s="38">
        <v>172</v>
      </c>
      <c r="T182" s="38">
        <v>53</v>
      </c>
      <c r="U182" s="38">
        <v>72</v>
      </c>
      <c r="W182" s="38"/>
      <c r="X182" s="38"/>
      <c r="Y182" s="38"/>
    </row>
    <row r="183" spans="1:64" x14ac:dyDescent="0.2">
      <c r="A183" s="65">
        <v>81120</v>
      </c>
      <c r="B183" s="83" t="s">
        <v>279</v>
      </c>
      <c r="D183" s="35" t="s">
        <v>158</v>
      </c>
      <c r="E183" s="59" t="s">
        <v>135</v>
      </c>
      <c r="F183" s="59">
        <v>501</v>
      </c>
      <c r="G183" s="59">
        <v>547</v>
      </c>
      <c r="H183" s="59">
        <v>5129</v>
      </c>
      <c r="I183" s="66">
        <v>6030</v>
      </c>
      <c r="J183" s="62">
        <v>801</v>
      </c>
      <c r="K183" s="62" t="s">
        <v>136</v>
      </c>
      <c r="L183" s="38">
        <f t="shared" si="12"/>
        <v>289</v>
      </c>
      <c r="M183" s="38">
        <v>110</v>
      </c>
      <c r="O183" s="38">
        <v>14</v>
      </c>
      <c r="Q183" s="38">
        <v>106</v>
      </c>
      <c r="R183" s="38">
        <v>25</v>
      </c>
      <c r="S183" s="38">
        <v>9</v>
      </c>
      <c r="T183" s="38">
        <v>5</v>
      </c>
      <c r="U183" s="38">
        <v>10</v>
      </c>
      <c r="V183" s="38">
        <v>5</v>
      </c>
      <c r="W183" s="38">
        <v>5</v>
      </c>
      <c r="X183" s="38"/>
      <c r="Y183" s="38"/>
    </row>
    <row r="184" spans="1:64" x14ac:dyDescent="0.2">
      <c r="A184" s="65">
        <v>81520</v>
      </c>
      <c r="B184" s="19" t="s">
        <v>280</v>
      </c>
      <c r="D184" s="35" t="s">
        <v>73</v>
      </c>
      <c r="E184" s="59" t="s">
        <v>135</v>
      </c>
      <c r="F184" s="59">
        <v>501</v>
      </c>
      <c r="G184" s="59">
        <v>547</v>
      </c>
      <c r="H184" s="59">
        <v>2002</v>
      </c>
      <c r="I184" s="66">
        <v>6030</v>
      </c>
      <c r="J184" s="62">
        <v>311</v>
      </c>
      <c r="K184" s="62" t="s">
        <v>136</v>
      </c>
      <c r="L184" s="38">
        <f t="shared" si="12"/>
        <v>138</v>
      </c>
      <c r="M184" s="38">
        <v>22</v>
      </c>
      <c r="O184" s="38">
        <v>28</v>
      </c>
      <c r="P184" s="38">
        <v>37</v>
      </c>
      <c r="Q184" s="38">
        <v>17</v>
      </c>
      <c r="R184" s="38">
        <v>14</v>
      </c>
      <c r="S184" s="38">
        <v>4</v>
      </c>
      <c r="T184" s="38">
        <v>1</v>
      </c>
      <c r="U184" s="38">
        <v>2</v>
      </c>
      <c r="V184" s="38">
        <v>11</v>
      </c>
      <c r="W184" s="38">
        <v>2</v>
      </c>
      <c r="X184" s="38"/>
      <c r="Y184" s="38"/>
    </row>
    <row r="185" spans="1:64" x14ac:dyDescent="0.2">
      <c r="A185" s="65">
        <v>81620</v>
      </c>
      <c r="B185" s="19" t="s">
        <v>281</v>
      </c>
      <c r="D185" s="35" t="s">
        <v>75</v>
      </c>
      <c r="E185" s="59" t="s">
        <v>135</v>
      </c>
      <c r="F185" s="59">
        <v>501</v>
      </c>
      <c r="G185" s="59">
        <v>547</v>
      </c>
      <c r="H185" s="59">
        <v>5093</v>
      </c>
      <c r="I185" s="66">
        <v>6030</v>
      </c>
      <c r="J185" s="62">
        <v>321</v>
      </c>
      <c r="K185" s="62" t="s">
        <v>136</v>
      </c>
      <c r="L185" s="38">
        <f t="shared" si="12"/>
        <v>1748</v>
      </c>
      <c r="M185" s="38">
        <v>150</v>
      </c>
      <c r="O185" s="38">
        <v>185</v>
      </c>
      <c r="P185" s="38">
        <v>188</v>
      </c>
      <c r="Q185" s="38">
        <v>86</v>
      </c>
      <c r="R185" s="38">
        <v>51</v>
      </c>
      <c r="S185" s="38">
        <v>155</v>
      </c>
      <c r="T185" s="38">
        <v>170</v>
      </c>
      <c r="U185" s="38">
        <v>289</v>
      </c>
      <c r="V185" s="38">
        <v>471</v>
      </c>
      <c r="W185" s="38">
        <v>3</v>
      </c>
      <c r="X185" s="38"/>
      <c r="Y185" s="38"/>
    </row>
    <row r="186" spans="1:64" x14ac:dyDescent="0.2">
      <c r="A186" s="65">
        <v>81820</v>
      </c>
      <c r="B186" s="69" t="s">
        <v>282</v>
      </c>
      <c r="D186" s="35" t="s">
        <v>80</v>
      </c>
      <c r="E186" s="59" t="s">
        <v>135</v>
      </c>
      <c r="F186" s="59">
        <v>501</v>
      </c>
      <c r="G186" s="59">
        <v>547</v>
      </c>
      <c r="H186" s="59">
        <v>5095</v>
      </c>
      <c r="I186" s="66">
        <v>6030</v>
      </c>
      <c r="J186" s="62">
        <v>341</v>
      </c>
      <c r="K186" s="62" t="s">
        <v>136</v>
      </c>
      <c r="L186" s="38">
        <f t="shared" si="12"/>
        <v>17431</v>
      </c>
      <c r="M186" s="38">
        <v>1894</v>
      </c>
      <c r="O186" s="38">
        <v>1882</v>
      </c>
      <c r="P186" s="38">
        <v>2149</v>
      </c>
      <c r="Q186" s="38">
        <v>1633</v>
      </c>
      <c r="R186" s="38">
        <v>1611</v>
      </c>
      <c r="S186" s="38">
        <v>1625</v>
      </c>
      <c r="T186" s="38">
        <v>1946</v>
      </c>
      <c r="U186" s="38">
        <v>1470</v>
      </c>
      <c r="V186" s="38">
        <v>1955</v>
      </c>
      <c r="W186" s="38">
        <v>1266</v>
      </c>
      <c r="X186" s="38"/>
      <c r="Y186" s="38"/>
    </row>
    <row r="187" spans="1:64" x14ac:dyDescent="0.2">
      <c r="A187" s="65">
        <v>81920</v>
      </c>
      <c r="B187" s="19" t="s">
        <v>283</v>
      </c>
      <c r="D187" s="35" t="s">
        <v>166</v>
      </c>
      <c r="E187" s="59" t="s">
        <v>135</v>
      </c>
      <c r="F187" s="59">
        <v>501</v>
      </c>
      <c r="G187" s="59">
        <v>547</v>
      </c>
      <c r="H187" s="59">
        <v>5095</v>
      </c>
      <c r="I187" s="66">
        <v>6030</v>
      </c>
      <c r="J187" s="62">
        <v>351</v>
      </c>
      <c r="K187" s="62" t="s">
        <v>136</v>
      </c>
      <c r="L187" s="38">
        <f t="shared" si="12"/>
        <v>1411</v>
      </c>
      <c r="M187" s="38">
        <v>344</v>
      </c>
      <c r="O187" s="38">
        <v>339</v>
      </c>
      <c r="P187" s="38">
        <v>283</v>
      </c>
      <c r="Q187" s="38">
        <v>199</v>
      </c>
      <c r="R187" s="38">
        <v>94</v>
      </c>
      <c r="S187" s="38">
        <v>42</v>
      </c>
      <c r="T187" s="38">
        <v>36</v>
      </c>
      <c r="U187" s="38">
        <v>25</v>
      </c>
      <c r="V187" s="38">
        <v>26</v>
      </c>
      <c r="W187" s="38">
        <v>23</v>
      </c>
      <c r="X187" s="38"/>
      <c r="Y187" s="38"/>
      <c r="AH187" s="39"/>
      <c r="AI187" s="39"/>
      <c r="AJ187" s="39"/>
      <c r="AK187" s="39"/>
      <c r="AL187" s="39"/>
      <c r="AM187" s="39"/>
      <c r="AN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J187" s="39"/>
      <c r="BK187" s="39"/>
      <c r="BL187" s="39"/>
    </row>
    <row r="188" spans="1:64" x14ac:dyDescent="0.2">
      <c r="A188" s="65">
        <v>82120</v>
      </c>
      <c r="B188" s="19" t="s">
        <v>284</v>
      </c>
      <c r="D188" s="35" t="s">
        <v>88</v>
      </c>
      <c r="E188" s="59" t="s">
        <v>135</v>
      </c>
      <c r="F188" s="59">
        <v>501</v>
      </c>
      <c r="G188" s="59">
        <v>547</v>
      </c>
      <c r="H188" s="59">
        <v>5081</v>
      </c>
      <c r="I188" s="66">
        <v>6030</v>
      </c>
      <c r="J188" s="62">
        <v>121</v>
      </c>
      <c r="K188" s="62" t="s">
        <v>136</v>
      </c>
      <c r="L188" s="38">
        <f t="shared" ref="L188:L195" si="13">SUM(M188:Y188)</f>
        <v>2696</v>
      </c>
      <c r="M188" s="38">
        <v>193</v>
      </c>
      <c r="O188" s="38">
        <v>681</v>
      </c>
      <c r="P188" s="38">
        <v>407</v>
      </c>
      <c r="Q188" s="38">
        <v>177</v>
      </c>
      <c r="R188" s="38">
        <v>140</v>
      </c>
      <c r="S188" s="38">
        <v>79</v>
      </c>
      <c r="T188" s="38">
        <v>11</v>
      </c>
      <c r="U188" s="38">
        <v>229</v>
      </c>
      <c r="V188" s="38">
        <v>753</v>
      </c>
      <c r="W188" s="38">
        <v>26</v>
      </c>
      <c r="X188" s="38"/>
      <c r="Y188" s="38"/>
    </row>
    <row r="189" spans="1:64" x14ac:dyDescent="0.2">
      <c r="A189" s="65">
        <v>82220</v>
      </c>
      <c r="B189" s="19" t="s">
        <v>285</v>
      </c>
      <c r="D189" s="35" t="s">
        <v>84</v>
      </c>
      <c r="E189" s="59" t="s">
        <v>135</v>
      </c>
      <c r="F189" s="59">
        <v>501</v>
      </c>
      <c r="G189" s="59">
        <v>547</v>
      </c>
      <c r="H189" s="59">
        <v>5083</v>
      </c>
      <c r="I189" s="66">
        <v>6030</v>
      </c>
      <c r="J189" s="62">
        <v>131</v>
      </c>
      <c r="K189" s="62" t="s">
        <v>136</v>
      </c>
      <c r="L189" s="38">
        <f t="shared" si="13"/>
        <v>10759</v>
      </c>
      <c r="M189" s="38">
        <v>1001</v>
      </c>
      <c r="O189" s="38">
        <v>1344</v>
      </c>
      <c r="P189" s="38">
        <v>1105</v>
      </c>
      <c r="Q189" s="38">
        <v>1126</v>
      </c>
      <c r="R189" s="38">
        <v>1358</v>
      </c>
      <c r="S189" s="38">
        <v>1024</v>
      </c>
      <c r="T189" s="38">
        <v>1051</v>
      </c>
      <c r="U189" s="38">
        <v>718</v>
      </c>
      <c r="V189" s="38">
        <v>1241</v>
      </c>
      <c r="W189" s="38">
        <v>791</v>
      </c>
      <c r="X189" s="38"/>
      <c r="Y189" s="38"/>
    </row>
    <row r="190" spans="1:64" x14ac:dyDescent="0.2">
      <c r="A190" s="65">
        <v>82320</v>
      </c>
      <c r="B190" s="19" t="s">
        <v>286</v>
      </c>
      <c r="D190" s="35" t="s">
        <v>86</v>
      </c>
      <c r="E190" s="59" t="s">
        <v>135</v>
      </c>
      <c r="F190" s="59">
        <v>501</v>
      </c>
      <c r="G190" s="59">
        <v>547</v>
      </c>
      <c r="H190" s="59">
        <v>5083</v>
      </c>
      <c r="I190" s="66">
        <v>6030</v>
      </c>
      <c r="J190" s="62">
        <v>141</v>
      </c>
      <c r="K190" s="62" t="s">
        <v>136</v>
      </c>
      <c r="L190" s="38">
        <f t="shared" si="13"/>
        <v>17296</v>
      </c>
      <c r="M190" s="38">
        <v>2197</v>
      </c>
      <c r="O190" s="38">
        <v>1767</v>
      </c>
      <c r="P190" s="38">
        <v>1698</v>
      </c>
      <c r="Q190" s="38">
        <v>1641</v>
      </c>
      <c r="R190" s="38">
        <v>1291</v>
      </c>
      <c r="S190" s="38">
        <v>1505</v>
      </c>
      <c r="T190" s="38">
        <v>1657</v>
      </c>
      <c r="U190" s="38">
        <v>1744</v>
      </c>
      <c r="V190" s="38">
        <v>2049</v>
      </c>
      <c r="W190" s="38">
        <v>1747</v>
      </c>
      <c r="X190" s="38"/>
      <c r="Y190" s="38"/>
    </row>
    <row r="191" spans="1:64" x14ac:dyDescent="0.2">
      <c r="A191" s="65">
        <v>82340</v>
      </c>
      <c r="B191" s="19" t="s">
        <v>87</v>
      </c>
      <c r="D191" s="35" t="s">
        <v>88</v>
      </c>
      <c r="E191" s="59" t="s">
        <v>70</v>
      </c>
      <c r="F191" s="59">
        <v>501</v>
      </c>
      <c r="G191" s="59">
        <v>504</v>
      </c>
      <c r="H191" s="59">
        <v>5081</v>
      </c>
      <c r="I191" s="66">
        <v>6036</v>
      </c>
      <c r="J191" s="62">
        <v>100</v>
      </c>
      <c r="K191" s="62" t="s">
        <v>136</v>
      </c>
      <c r="L191" s="38">
        <f t="shared" si="13"/>
        <v>3</v>
      </c>
      <c r="V191" s="38">
        <v>3</v>
      </c>
      <c r="W191" s="38"/>
      <c r="X191" s="38"/>
      <c r="Y191" s="38"/>
    </row>
    <row r="192" spans="1:64" x14ac:dyDescent="0.2">
      <c r="A192" s="65">
        <v>82420</v>
      </c>
      <c r="B192" s="19" t="s">
        <v>287</v>
      </c>
      <c r="D192" s="35" t="s">
        <v>90</v>
      </c>
      <c r="E192" s="59" t="s">
        <v>135</v>
      </c>
      <c r="F192" s="59">
        <v>501</v>
      </c>
      <c r="G192" s="59">
        <v>547</v>
      </c>
      <c r="H192" s="59">
        <v>5085</v>
      </c>
      <c r="I192" s="66">
        <v>6030</v>
      </c>
      <c r="J192" s="62">
        <v>151</v>
      </c>
      <c r="K192" s="62" t="s">
        <v>136</v>
      </c>
      <c r="L192" s="38">
        <f t="shared" si="13"/>
        <v>12018</v>
      </c>
      <c r="M192" s="38">
        <v>1145</v>
      </c>
      <c r="O192" s="38">
        <v>1389</v>
      </c>
      <c r="P192" s="38">
        <v>1065</v>
      </c>
      <c r="Q192" s="38">
        <v>1245</v>
      </c>
      <c r="R192" s="38">
        <v>1476</v>
      </c>
      <c r="S192" s="38">
        <v>1222</v>
      </c>
      <c r="T192" s="38">
        <v>1108</v>
      </c>
      <c r="U192" s="38">
        <v>1269</v>
      </c>
      <c r="V192" s="38">
        <v>1134</v>
      </c>
      <c r="W192" s="38">
        <v>965</v>
      </c>
      <c r="X192" s="38"/>
      <c r="Y192" s="38"/>
    </row>
    <row r="193" spans="1:25" hidden="1" x14ac:dyDescent="0.2">
      <c r="A193" s="65">
        <v>83030</v>
      </c>
      <c r="B193" s="19" t="s">
        <v>288</v>
      </c>
      <c r="E193" s="59" t="s">
        <v>135</v>
      </c>
      <c r="F193" s="59">
        <v>501</v>
      </c>
      <c r="G193" s="59"/>
      <c r="H193" s="71">
        <v>5280</v>
      </c>
      <c r="I193" s="66"/>
      <c r="J193" s="62"/>
      <c r="K193" s="62" t="s">
        <v>136</v>
      </c>
      <c r="L193" s="38">
        <f t="shared" si="13"/>
        <v>0</v>
      </c>
      <c r="W193" s="38"/>
      <c r="X193" s="38"/>
      <c r="Y193" s="38"/>
    </row>
    <row r="194" spans="1:25" hidden="1" x14ac:dyDescent="0.2">
      <c r="A194" s="65">
        <v>83100</v>
      </c>
      <c r="B194" s="19" t="s">
        <v>289</v>
      </c>
      <c r="D194" s="35" t="s">
        <v>147</v>
      </c>
      <c r="E194" s="59" t="s">
        <v>135</v>
      </c>
      <c r="F194" s="59">
        <v>501</v>
      </c>
      <c r="G194" s="59"/>
      <c r="H194" s="71">
        <v>2002</v>
      </c>
      <c r="I194" s="66"/>
      <c r="J194" s="62"/>
      <c r="K194" s="62" t="s">
        <v>136</v>
      </c>
      <c r="L194" s="38">
        <f t="shared" si="13"/>
        <v>0</v>
      </c>
      <c r="W194" s="38"/>
      <c r="X194" s="38"/>
      <c r="Y194" s="38"/>
    </row>
    <row r="195" spans="1:25" hidden="1" x14ac:dyDescent="0.2">
      <c r="A195" s="65">
        <v>83110</v>
      </c>
      <c r="B195" s="19" t="s">
        <v>289</v>
      </c>
      <c r="D195" s="35" t="s">
        <v>147</v>
      </c>
      <c r="E195" s="59" t="s">
        <v>135</v>
      </c>
      <c r="F195" s="59">
        <v>501</v>
      </c>
      <c r="G195" s="59"/>
      <c r="H195" s="71">
        <v>2002</v>
      </c>
      <c r="I195" s="66"/>
      <c r="J195" s="62"/>
      <c r="K195" s="62" t="s">
        <v>136</v>
      </c>
      <c r="L195" s="38">
        <f t="shared" si="13"/>
        <v>0</v>
      </c>
      <c r="W195" s="38"/>
      <c r="X195" s="38"/>
      <c r="Y195" s="38"/>
    </row>
    <row r="196" spans="1:25" x14ac:dyDescent="0.2">
      <c r="A196" s="65">
        <v>83320</v>
      </c>
      <c r="B196" s="19" t="s">
        <v>290</v>
      </c>
      <c r="D196" s="35" t="s">
        <v>101</v>
      </c>
      <c r="E196" s="59" t="s">
        <v>135</v>
      </c>
      <c r="F196" s="59">
        <v>501</v>
      </c>
      <c r="G196" s="59">
        <v>547</v>
      </c>
      <c r="H196" s="59">
        <v>4102</v>
      </c>
      <c r="I196" s="66">
        <v>6030</v>
      </c>
      <c r="J196" s="62">
        <v>601</v>
      </c>
      <c r="K196" s="62" t="s">
        <v>136</v>
      </c>
      <c r="L196" s="38">
        <f t="shared" ref="L196:L212" si="14">SUM(M196:Y196)</f>
        <v>3678</v>
      </c>
      <c r="M196" s="38">
        <v>653</v>
      </c>
      <c r="O196" s="38">
        <v>832</v>
      </c>
      <c r="P196" s="38">
        <v>767</v>
      </c>
      <c r="Q196" s="38">
        <v>485</v>
      </c>
      <c r="R196" s="38">
        <v>372</v>
      </c>
      <c r="S196" s="38">
        <v>112</v>
      </c>
      <c r="T196" s="38">
        <v>138</v>
      </c>
      <c r="U196" s="38">
        <v>142</v>
      </c>
      <c r="V196" s="38">
        <v>66</v>
      </c>
      <c r="W196" s="38">
        <v>111</v>
      </c>
      <c r="X196" s="38"/>
      <c r="Y196" s="38"/>
    </row>
    <row r="197" spans="1:25" x14ac:dyDescent="0.2">
      <c r="A197" s="65">
        <v>83420</v>
      </c>
      <c r="B197" s="19" t="s">
        <v>291</v>
      </c>
      <c r="D197" s="35" t="s">
        <v>103</v>
      </c>
      <c r="E197" s="59" t="s">
        <v>135</v>
      </c>
      <c r="F197" s="59">
        <v>501</v>
      </c>
      <c r="G197" s="59">
        <v>547</v>
      </c>
      <c r="H197" s="59">
        <v>5280</v>
      </c>
      <c r="I197" s="66">
        <v>6030</v>
      </c>
      <c r="J197" s="62">
        <v>901</v>
      </c>
      <c r="K197" s="62" t="s">
        <v>136</v>
      </c>
      <c r="L197" s="38">
        <f t="shared" si="14"/>
        <v>18</v>
      </c>
      <c r="U197" s="38">
        <v>18</v>
      </c>
      <c r="W197" s="38"/>
      <c r="X197" s="38"/>
      <c r="Y197" s="38"/>
    </row>
    <row r="198" spans="1:25" x14ac:dyDescent="0.2">
      <c r="A198" s="65">
        <v>83782</v>
      </c>
      <c r="B198" s="19" t="s">
        <v>292</v>
      </c>
      <c r="E198" s="59" t="s">
        <v>135</v>
      </c>
      <c r="F198" s="59">
        <v>501</v>
      </c>
      <c r="G198" s="59">
        <v>547</v>
      </c>
      <c r="H198" s="59">
        <v>4102</v>
      </c>
      <c r="I198" s="66">
        <v>6030</v>
      </c>
      <c r="J198" s="62">
        <v>901</v>
      </c>
      <c r="K198" s="62" t="s">
        <v>136</v>
      </c>
      <c r="L198" s="38">
        <f t="shared" si="14"/>
        <v>166</v>
      </c>
      <c r="O198" s="38">
        <v>3</v>
      </c>
      <c r="P198" s="38">
        <v>6</v>
      </c>
      <c r="Q198" s="38">
        <v>3</v>
      </c>
      <c r="R198" s="38">
        <v>6</v>
      </c>
      <c r="T198" s="38">
        <v>81</v>
      </c>
      <c r="V198" s="38">
        <v>40</v>
      </c>
      <c r="W198" s="38">
        <v>27</v>
      </c>
      <c r="X198" s="38"/>
      <c r="Y198" s="38"/>
    </row>
    <row r="199" spans="1:25" x14ac:dyDescent="0.2">
      <c r="A199" s="65">
        <v>84204</v>
      </c>
      <c r="B199" s="19" t="s">
        <v>293</v>
      </c>
      <c r="D199" s="35" t="s">
        <v>120</v>
      </c>
      <c r="E199" s="59" t="s">
        <v>135</v>
      </c>
      <c r="F199" s="59">
        <v>501</v>
      </c>
      <c r="G199" s="59">
        <v>547</v>
      </c>
      <c r="H199" s="59">
        <v>5085</v>
      </c>
      <c r="I199" s="66">
        <v>6030</v>
      </c>
      <c r="J199" s="62">
        <v>201</v>
      </c>
      <c r="K199" s="62" t="s">
        <v>136</v>
      </c>
      <c r="L199" s="38">
        <f t="shared" si="14"/>
        <v>19468</v>
      </c>
      <c r="M199" s="38">
        <v>5067</v>
      </c>
      <c r="O199" s="38">
        <v>4988</v>
      </c>
      <c r="P199" s="38">
        <v>4921</v>
      </c>
      <c r="Q199" s="38">
        <v>3665</v>
      </c>
      <c r="R199" s="38">
        <v>615</v>
      </c>
      <c r="S199" s="38">
        <v>183</v>
      </c>
      <c r="T199" s="38">
        <v>2</v>
      </c>
      <c r="U199" s="38">
        <v>8</v>
      </c>
      <c r="V199" s="38">
        <v>15</v>
      </c>
      <c r="W199" s="38">
        <v>4</v>
      </c>
      <c r="X199" s="38"/>
      <c r="Y199" s="38"/>
    </row>
    <row r="200" spans="1:25" x14ac:dyDescent="0.2">
      <c r="A200" s="65">
        <v>84220</v>
      </c>
      <c r="B200" s="19" t="s">
        <v>294</v>
      </c>
      <c r="E200" s="59" t="s">
        <v>135</v>
      </c>
      <c r="F200" s="59">
        <v>501</v>
      </c>
      <c r="G200" s="59"/>
      <c r="H200" s="71">
        <v>4524</v>
      </c>
      <c r="I200" s="66"/>
      <c r="J200" s="62"/>
      <c r="K200" s="62" t="s">
        <v>136</v>
      </c>
      <c r="L200" s="38">
        <f t="shared" si="14"/>
        <v>0</v>
      </c>
      <c r="W200" s="38"/>
      <c r="X200" s="38"/>
      <c r="Y200" s="38"/>
    </row>
    <row r="201" spans="1:25" x14ac:dyDescent="0.2">
      <c r="A201" s="65">
        <v>84223</v>
      </c>
      <c r="B201" s="19" t="s">
        <v>295</v>
      </c>
      <c r="E201" s="59" t="s">
        <v>135</v>
      </c>
      <c r="F201" s="59">
        <v>501</v>
      </c>
      <c r="G201" s="59"/>
      <c r="H201" s="71">
        <v>2002</v>
      </c>
      <c r="I201" s="81"/>
      <c r="J201" s="82"/>
      <c r="K201" s="62" t="s">
        <v>136</v>
      </c>
      <c r="L201" s="38">
        <f t="shared" si="14"/>
        <v>296</v>
      </c>
      <c r="M201" s="38">
        <v>58</v>
      </c>
      <c r="O201" s="38">
        <v>52</v>
      </c>
      <c r="P201" s="38">
        <v>46</v>
      </c>
      <c r="Q201" s="38">
        <v>44</v>
      </c>
      <c r="R201" s="38">
        <v>30</v>
      </c>
      <c r="S201" s="38">
        <v>14</v>
      </c>
      <c r="T201" s="38">
        <v>12</v>
      </c>
      <c r="U201" s="38">
        <v>10</v>
      </c>
      <c r="W201" s="38">
        <v>30</v>
      </c>
      <c r="X201" s="38"/>
      <c r="Y201" s="38"/>
    </row>
    <row r="202" spans="1:25" x14ac:dyDescent="0.2">
      <c r="A202" s="65">
        <v>84233</v>
      </c>
      <c r="B202" s="19" t="s">
        <v>296</v>
      </c>
      <c r="E202" s="59" t="s">
        <v>135</v>
      </c>
      <c r="F202" s="59">
        <v>501</v>
      </c>
      <c r="G202" s="59"/>
      <c r="H202" s="71">
        <v>4102</v>
      </c>
      <c r="I202" s="66"/>
      <c r="J202" s="62"/>
      <c r="K202" s="62" t="s">
        <v>136</v>
      </c>
      <c r="L202" s="38">
        <f t="shared" si="14"/>
        <v>0</v>
      </c>
      <c r="W202" s="38"/>
      <c r="X202" s="38"/>
      <c r="Y202" s="38"/>
    </row>
    <row r="203" spans="1:25" x14ac:dyDescent="0.2">
      <c r="A203" s="65">
        <v>84235</v>
      </c>
      <c r="B203" s="19" t="s">
        <v>297</v>
      </c>
      <c r="D203" s="35" t="s">
        <v>105</v>
      </c>
      <c r="E203" s="59" t="s">
        <v>135</v>
      </c>
      <c r="F203" s="59">
        <v>501</v>
      </c>
      <c r="G203" s="59">
        <v>504</v>
      </c>
      <c r="H203" s="59">
        <v>5129</v>
      </c>
      <c r="I203" s="66">
        <v>6036</v>
      </c>
      <c r="J203" s="62">
        <v>830</v>
      </c>
      <c r="K203" s="62" t="s">
        <v>136</v>
      </c>
      <c r="L203" s="38">
        <f t="shared" si="14"/>
        <v>0</v>
      </c>
      <c r="W203" s="38"/>
      <c r="X203" s="38"/>
      <c r="Y203" s="38"/>
    </row>
    <row r="204" spans="1:25" x14ac:dyDescent="0.2">
      <c r="A204" s="65">
        <v>84264</v>
      </c>
      <c r="B204" s="19" t="s">
        <v>298</v>
      </c>
      <c r="D204" s="35" t="s">
        <v>107</v>
      </c>
      <c r="E204" s="59" t="s">
        <v>135</v>
      </c>
      <c r="F204" s="59">
        <v>501</v>
      </c>
      <c r="G204" s="59">
        <v>547</v>
      </c>
      <c r="H204" s="59">
        <v>2002</v>
      </c>
      <c r="I204" s="66">
        <v>6036</v>
      </c>
      <c r="J204" s="62">
        <v>999</v>
      </c>
      <c r="K204" s="62" t="s">
        <v>136</v>
      </c>
      <c r="L204" s="38">
        <f t="shared" si="14"/>
        <v>0</v>
      </c>
      <c r="W204" s="38"/>
      <c r="X204" s="38"/>
      <c r="Y204" s="38"/>
    </row>
    <row r="205" spans="1:25" x14ac:dyDescent="0.2">
      <c r="A205" s="65">
        <v>84268</v>
      </c>
      <c r="B205" s="19" t="s">
        <v>299</v>
      </c>
      <c r="E205" s="59" t="s">
        <v>135</v>
      </c>
      <c r="F205" s="59">
        <v>501</v>
      </c>
      <c r="G205" s="59"/>
      <c r="H205" s="59">
        <v>2002</v>
      </c>
      <c r="I205" s="81"/>
      <c r="J205" s="82"/>
      <c r="K205" s="62" t="s">
        <v>136</v>
      </c>
      <c r="L205" s="38">
        <f t="shared" si="14"/>
        <v>320</v>
      </c>
      <c r="R205" s="38">
        <v>320</v>
      </c>
      <c r="W205" s="38"/>
      <c r="X205" s="38"/>
      <c r="Y205" s="38"/>
    </row>
    <row r="206" spans="1:25" x14ac:dyDescent="0.2">
      <c r="A206" s="65">
        <v>84269</v>
      </c>
      <c r="B206" s="19" t="s">
        <v>300</v>
      </c>
      <c r="D206" s="35" t="s">
        <v>86</v>
      </c>
      <c r="E206" s="59" t="s">
        <v>135</v>
      </c>
      <c r="F206" s="59">
        <v>501</v>
      </c>
      <c r="G206" s="59">
        <v>504</v>
      </c>
      <c r="H206" s="59">
        <v>5083</v>
      </c>
      <c r="I206" s="66">
        <v>6036</v>
      </c>
      <c r="J206" s="62">
        <v>100</v>
      </c>
      <c r="K206" s="62" t="s">
        <v>136</v>
      </c>
      <c r="L206" s="38">
        <f t="shared" si="14"/>
        <v>2642</v>
      </c>
      <c r="M206" s="38">
        <v>562</v>
      </c>
      <c r="O206" s="38">
        <v>570</v>
      </c>
      <c r="P206" s="38">
        <v>601</v>
      </c>
      <c r="Q206" s="38">
        <v>648</v>
      </c>
      <c r="R206" s="38">
        <v>165</v>
      </c>
      <c r="S206" s="38">
        <v>24</v>
      </c>
      <c r="V206" s="38">
        <v>9</v>
      </c>
      <c r="W206" s="38">
        <v>63</v>
      </c>
      <c r="X206" s="38"/>
      <c r="Y206" s="38"/>
    </row>
    <row r="207" spans="1:25" x14ac:dyDescent="0.2">
      <c r="A207" s="65">
        <v>84288</v>
      </c>
      <c r="B207" s="19" t="s">
        <v>301</v>
      </c>
      <c r="D207" s="35" t="s">
        <v>88</v>
      </c>
      <c r="E207" s="59" t="s">
        <v>135</v>
      </c>
      <c r="F207" s="59">
        <v>501</v>
      </c>
      <c r="G207" s="59">
        <v>504</v>
      </c>
      <c r="H207" s="59">
        <v>5081</v>
      </c>
      <c r="I207" s="62">
        <v>6030</v>
      </c>
      <c r="J207" s="62">
        <v>121</v>
      </c>
      <c r="K207" s="62" t="s">
        <v>136</v>
      </c>
      <c r="L207" s="38">
        <f t="shared" si="14"/>
        <v>724</v>
      </c>
      <c r="Q207" s="38">
        <v>12</v>
      </c>
      <c r="R207" s="38">
        <v>55</v>
      </c>
      <c r="U207" s="38">
        <v>273</v>
      </c>
      <c r="V207" s="38">
        <v>354</v>
      </c>
      <c r="W207" s="38">
        <v>30</v>
      </c>
      <c r="X207" s="38"/>
      <c r="Y207" s="38"/>
    </row>
    <row r="208" spans="1:25" x14ac:dyDescent="0.2">
      <c r="A208" s="65">
        <v>84292</v>
      </c>
      <c r="B208" s="19" t="s">
        <v>302</v>
      </c>
      <c r="D208" s="68"/>
      <c r="E208" s="59" t="s">
        <v>135</v>
      </c>
      <c r="F208" s="59">
        <v>501</v>
      </c>
      <c r="G208" s="59">
        <v>504</v>
      </c>
      <c r="H208" s="59">
        <v>2002</v>
      </c>
      <c r="I208" s="62">
        <v>6004</v>
      </c>
      <c r="J208" s="62">
        <v>100</v>
      </c>
      <c r="K208" s="62" t="s">
        <v>136</v>
      </c>
      <c r="L208" s="38">
        <f t="shared" si="14"/>
        <v>0</v>
      </c>
      <c r="W208" s="38"/>
      <c r="X208" s="38"/>
      <c r="Y208" s="38"/>
    </row>
    <row r="209" spans="1:25" x14ac:dyDescent="0.2">
      <c r="A209" s="65">
        <v>84294</v>
      </c>
      <c r="B209" s="19" t="s">
        <v>303</v>
      </c>
      <c r="E209" s="59" t="s">
        <v>135</v>
      </c>
      <c r="F209" s="59">
        <v>501</v>
      </c>
      <c r="G209" s="59">
        <v>504</v>
      </c>
      <c r="H209" s="59">
        <v>2002</v>
      </c>
      <c r="I209" s="62">
        <v>6004</v>
      </c>
      <c r="J209" s="62">
        <v>100</v>
      </c>
      <c r="K209" s="62" t="s">
        <v>136</v>
      </c>
      <c r="L209" s="38">
        <f t="shared" si="14"/>
        <v>0</v>
      </c>
      <c r="W209" s="38"/>
      <c r="X209" s="38"/>
      <c r="Y209" s="38"/>
    </row>
    <row r="210" spans="1:25" x14ac:dyDescent="0.2">
      <c r="A210" s="65">
        <v>84295</v>
      </c>
      <c r="B210" s="19" t="s">
        <v>304</v>
      </c>
      <c r="E210" s="59" t="s">
        <v>135</v>
      </c>
      <c r="F210" s="59">
        <v>501</v>
      </c>
      <c r="G210" s="59">
        <v>504</v>
      </c>
      <c r="H210" s="59">
        <v>2002</v>
      </c>
      <c r="I210" s="62">
        <v>6030</v>
      </c>
      <c r="J210" s="62">
        <v>151</v>
      </c>
      <c r="K210" s="62" t="s">
        <v>136</v>
      </c>
      <c r="L210" s="38">
        <f t="shared" si="14"/>
        <v>706</v>
      </c>
      <c r="M210" s="38">
        <v>31</v>
      </c>
      <c r="O210" s="38">
        <v>36</v>
      </c>
      <c r="P210" s="38">
        <v>36</v>
      </c>
      <c r="Q210" s="38">
        <v>10</v>
      </c>
      <c r="R210" s="38">
        <v>322</v>
      </c>
      <c r="S210" s="38">
        <v>41</v>
      </c>
      <c r="T210" s="38">
        <v>86</v>
      </c>
      <c r="W210" s="38">
        <v>144</v>
      </c>
      <c r="X210" s="38"/>
      <c r="Y210" s="38"/>
    </row>
    <row r="211" spans="1:25" ht="12.75" customHeight="1" x14ac:dyDescent="0.2">
      <c r="A211" s="65" t="s">
        <v>305</v>
      </c>
      <c r="B211" s="19" t="s">
        <v>306</v>
      </c>
      <c r="E211" s="59" t="s">
        <v>135</v>
      </c>
      <c r="F211" s="59">
        <v>501</v>
      </c>
      <c r="G211" s="59"/>
      <c r="H211" s="71">
        <v>5280</v>
      </c>
      <c r="I211" s="62">
        <v>6030</v>
      </c>
      <c r="J211" s="62">
        <v>231</v>
      </c>
      <c r="K211" s="62" t="s">
        <v>136</v>
      </c>
      <c r="L211" s="38">
        <f t="shared" si="14"/>
        <v>0</v>
      </c>
      <c r="O211" s="74"/>
      <c r="Q211" s="74"/>
      <c r="U211" s="40"/>
      <c r="W211" s="40"/>
      <c r="X211" s="38"/>
      <c r="Y211" s="38"/>
    </row>
    <row r="212" spans="1:25" ht="14.25" customHeight="1" x14ac:dyDescent="0.2">
      <c r="A212" s="65" t="s">
        <v>307</v>
      </c>
      <c r="B212" s="19" t="s">
        <v>308</v>
      </c>
      <c r="D212" s="35" t="s">
        <v>158</v>
      </c>
      <c r="E212" s="59" t="s">
        <v>135</v>
      </c>
      <c r="F212" s="59">
        <v>501</v>
      </c>
      <c r="G212" s="59">
        <v>504</v>
      </c>
      <c r="H212" s="59">
        <v>5095</v>
      </c>
      <c r="I212" s="66">
        <v>6036</v>
      </c>
      <c r="J212" s="62">
        <v>400</v>
      </c>
      <c r="K212" s="62" t="s">
        <v>136</v>
      </c>
      <c r="L212" s="38">
        <f t="shared" si="14"/>
        <v>1482</v>
      </c>
      <c r="M212" s="38">
        <v>464</v>
      </c>
      <c r="O212" s="38">
        <v>153</v>
      </c>
      <c r="Q212" s="74"/>
      <c r="V212" s="38">
        <f>431+434</f>
        <v>865</v>
      </c>
      <c r="W212" s="38"/>
      <c r="X212" s="38"/>
      <c r="Y212" s="38"/>
    </row>
    <row r="213" spans="1:25" hidden="1" x14ac:dyDescent="0.2">
      <c r="A213" s="36" t="s">
        <v>309</v>
      </c>
      <c r="B213" s="19" t="s">
        <v>310</v>
      </c>
      <c r="D213" s="35" t="s">
        <v>158</v>
      </c>
      <c r="E213" s="59" t="s">
        <v>135</v>
      </c>
      <c r="F213" s="59">
        <v>501</v>
      </c>
      <c r="G213" s="59">
        <v>504</v>
      </c>
      <c r="H213" s="59" t="s">
        <v>164</v>
      </c>
      <c r="I213" s="66">
        <v>6036</v>
      </c>
      <c r="J213" s="62">
        <v>800</v>
      </c>
      <c r="K213" s="62" t="s">
        <v>136</v>
      </c>
      <c r="L213" s="38">
        <f>SUM(M213:Y213)</f>
        <v>0</v>
      </c>
      <c r="P213" s="74"/>
      <c r="W213" s="38"/>
      <c r="X213" s="38"/>
      <c r="Y213" s="38"/>
    </row>
    <row r="214" spans="1:25" ht="12.75" customHeight="1" x14ac:dyDescent="0.2">
      <c r="A214" s="65" t="s">
        <v>311</v>
      </c>
      <c r="B214" s="19" t="s">
        <v>312</v>
      </c>
      <c r="D214" s="35" t="s">
        <v>118</v>
      </c>
      <c r="E214" s="59" t="s">
        <v>135</v>
      </c>
      <c r="F214" s="59">
        <v>501</v>
      </c>
      <c r="G214" s="59">
        <v>504</v>
      </c>
      <c r="H214" s="59" t="s">
        <v>164</v>
      </c>
      <c r="I214" s="66">
        <v>6036</v>
      </c>
      <c r="J214" s="62">
        <v>800</v>
      </c>
      <c r="K214" s="62" t="s">
        <v>136</v>
      </c>
      <c r="L214" s="38">
        <f>SUM(M214:Y214)</f>
        <v>0</v>
      </c>
      <c r="P214" s="74"/>
      <c r="W214" s="38"/>
      <c r="X214" s="38"/>
      <c r="Y214" s="38"/>
    </row>
    <row r="215" spans="1:25" ht="10.5" customHeight="1" x14ac:dyDescent="0.2">
      <c r="A215" s="65" t="s">
        <v>313</v>
      </c>
      <c r="B215" s="19" t="s">
        <v>314</v>
      </c>
      <c r="D215" s="68"/>
      <c r="E215" s="59" t="s">
        <v>135</v>
      </c>
      <c r="F215" s="59">
        <v>501</v>
      </c>
      <c r="G215" s="59">
        <v>504</v>
      </c>
      <c r="H215" s="59">
        <v>4115</v>
      </c>
      <c r="I215" s="66">
        <v>6036</v>
      </c>
      <c r="J215" s="62">
        <v>740</v>
      </c>
      <c r="K215" s="62" t="s">
        <v>136</v>
      </c>
      <c r="L215" s="38">
        <f>SUM(M215:Y215)</f>
        <v>0</v>
      </c>
      <c r="P215" s="74"/>
      <c r="W215" s="38"/>
      <c r="X215" s="38"/>
      <c r="Y215" s="38"/>
    </row>
    <row r="216" spans="1:25" x14ac:dyDescent="0.2">
      <c r="A216" s="65"/>
      <c r="B216" s="19"/>
      <c r="D216" s="68"/>
      <c r="E216" s="59"/>
      <c r="F216" s="59"/>
      <c r="G216" s="59"/>
      <c r="H216" s="59"/>
      <c r="I216" s="66"/>
      <c r="J216" s="62"/>
      <c r="K216" s="62"/>
      <c r="O216" s="74"/>
      <c r="P216" s="74"/>
      <c r="W216" s="38"/>
      <c r="X216" s="38"/>
      <c r="Y216" s="38"/>
    </row>
    <row r="217" spans="1:25" x14ac:dyDescent="0.2">
      <c r="A217" s="65" t="s">
        <v>315</v>
      </c>
      <c r="B217" s="19" t="s">
        <v>316</v>
      </c>
      <c r="D217" s="35" t="s">
        <v>317</v>
      </c>
      <c r="E217" s="59" t="s">
        <v>318</v>
      </c>
      <c r="F217" s="59"/>
      <c r="G217" s="59"/>
      <c r="H217" s="59"/>
      <c r="I217" s="66">
        <v>6036</v>
      </c>
      <c r="J217" s="70" t="s">
        <v>319</v>
      </c>
      <c r="K217" s="62" t="s">
        <v>136</v>
      </c>
      <c r="L217" s="38">
        <f>SUM(M217:Y217)</f>
        <v>51684</v>
      </c>
      <c r="M217" s="38">
        <v>2799</v>
      </c>
      <c r="O217" s="38">
        <v>6800</v>
      </c>
      <c r="P217" s="38">
        <v>2443</v>
      </c>
      <c r="Q217" s="38">
        <v>8902</v>
      </c>
      <c r="R217" s="38">
        <v>6463</v>
      </c>
      <c r="S217" s="38">
        <v>8886</v>
      </c>
      <c r="T217" s="38">
        <v>2734</v>
      </c>
      <c r="U217" s="38">
        <v>2072</v>
      </c>
      <c r="V217" s="38">
        <v>4859</v>
      </c>
      <c r="W217" s="38">
        <v>5726</v>
      </c>
      <c r="X217" s="38"/>
      <c r="Y217" s="38"/>
    </row>
    <row r="218" spans="1:25" x14ac:dyDescent="0.2">
      <c r="A218" s="65"/>
      <c r="B218" s="19"/>
      <c r="E218" s="59"/>
      <c r="F218" s="59"/>
      <c r="G218" s="59"/>
      <c r="H218" s="59"/>
      <c r="I218" s="66"/>
      <c r="J218" s="70"/>
      <c r="K218" s="62"/>
      <c r="O218" s="74"/>
      <c r="P218" s="74"/>
      <c r="Q218" s="74"/>
      <c r="U218" s="40"/>
      <c r="W218" s="40"/>
      <c r="Y218" s="38"/>
    </row>
    <row r="219" spans="1:25" x14ac:dyDescent="0.2">
      <c r="A219" s="65"/>
      <c r="B219" s="19" t="s">
        <v>320</v>
      </c>
      <c r="D219" s="39"/>
      <c r="E219" s="59"/>
      <c r="F219" s="59"/>
      <c r="G219" s="59"/>
      <c r="H219" s="59"/>
      <c r="I219" s="66"/>
      <c r="J219" s="62"/>
      <c r="K219" s="62"/>
      <c r="L219" s="77">
        <f>SUM(L65:L217)</f>
        <v>739437</v>
      </c>
      <c r="M219" s="77">
        <f>SUM(M65:M217)</f>
        <v>81999</v>
      </c>
      <c r="N219" s="77"/>
      <c r="O219" s="77">
        <f t="shared" ref="O219:Y219" si="15">SUM(O62:O217)</f>
        <v>65997</v>
      </c>
      <c r="P219" s="77">
        <f t="shared" si="15"/>
        <v>65573</v>
      </c>
      <c r="Q219" s="77">
        <f t="shared" si="15"/>
        <v>83272</v>
      </c>
      <c r="R219" s="77">
        <f t="shared" si="15"/>
        <v>72172</v>
      </c>
      <c r="S219" s="77">
        <f t="shared" si="15"/>
        <v>109773</v>
      </c>
      <c r="T219" s="77">
        <f>SUM(T65:T218)</f>
        <v>79382</v>
      </c>
      <c r="U219" s="77">
        <f t="shared" si="15"/>
        <v>58703</v>
      </c>
      <c r="V219" s="77">
        <f t="shared" si="15"/>
        <v>65001</v>
      </c>
      <c r="W219" s="77">
        <f t="shared" si="15"/>
        <v>57565</v>
      </c>
      <c r="X219" s="77">
        <f t="shared" si="15"/>
        <v>0</v>
      </c>
      <c r="Y219" s="77">
        <f t="shared" si="15"/>
        <v>0</v>
      </c>
    </row>
    <row r="220" spans="1:25" x14ac:dyDescent="0.2">
      <c r="A220" s="65"/>
      <c r="B220" s="19"/>
      <c r="D220" s="39"/>
      <c r="E220" s="59"/>
      <c r="F220" s="59"/>
      <c r="G220" s="59"/>
      <c r="H220" s="59"/>
      <c r="I220" s="66"/>
      <c r="J220" s="62"/>
      <c r="K220" s="62"/>
      <c r="L220" s="78"/>
      <c r="M220" s="78"/>
      <c r="N220" s="78"/>
      <c r="O220" s="78"/>
      <c r="P220" s="78"/>
      <c r="Q220" s="78"/>
      <c r="R220" s="78"/>
      <c r="S220" s="78"/>
      <c r="T220" s="78"/>
      <c r="U220" s="78"/>
      <c r="V220" s="78"/>
      <c r="W220" s="79"/>
      <c r="Y220" s="40"/>
    </row>
    <row r="221" spans="1:25" x14ac:dyDescent="0.2">
      <c r="A221" s="65"/>
      <c r="B221" s="19" t="s">
        <v>321</v>
      </c>
      <c r="D221" s="39"/>
      <c r="E221" s="59" t="s">
        <v>322</v>
      </c>
      <c r="F221" s="59"/>
      <c r="G221" s="59"/>
      <c r="H221" s="59"/>
      <c r="I221" s="66"/>
      <c r="J221" s="62"/>
      <c r="K221" s="62"/>
      <c r="L221" s="38">
        <f t="shared" ref="L221:Y221" si="16">-L219+L217</f>
        <v>-687753</v>
      </c>
      <c r="M221" s="38">
        <f t="shared" si="16"/>
        <v>-79200</v>
      </c>
      <c r="O221" s="38">
        <f t="shared" si="16"/>
        <v>-59197</v>
      </c>
      <c r="P221" s="38">
        <f t="shared" si="16"/>
        <v>-63130</v>
      </c>
      <c r="Q221" s="38">
        <f t="shared" si="16"/>
        <v>-74370</v>
      </c>
      <c r="R221" s="38">
        <f t="shared" si="16"/>
        <v>-65709</v>
      </c>
      <c r="S221" s="38">
        <f t="shared" si="16"/>
        <v>-100887</v>
      </c>
      <c r="T221" s="38">
        <f t="shared" si="16"/>
        <v>-76648</v>
      </c>
      <c r="U221" s="38">
        <f t="shared" si="16"/>
        <v>-56631</v>
      </c>
      <c r="V221" s="38">
        <f t="shared" si="16"/>
        <v>-60142</v>
      </c>
      <c r="W221" s="38">
        <f t="shared" si="16"/>
        <v>-51839</v>
      </c>
      <c r="X221" s="38">
        <f t="shared" si="16"/>
        <v>0</v>
      </c>
      <c r="Y221" s="38">
        <f t="shared" si="16"/>
        <v>0</v>
      </c>
    </row>
    <row r="222" spans="1:25" x14ac:dyDescent="0.2">
      <c r="A222" s="65"/>
      <c r="B222" s="19" t="s">
        <v>323</v>
      </c>
      <c r="D222" s="39"/>
      <c r="E222" s="59" t="s">
        <v>324</v>
      </c>
      <c r="F222" s="59"/>
      <c r="G222" s="59"/>
      <c r="H222" s="59"/>
      <c r="I222" s="66"/>
      <c r="J222" s="62"/>
      <c r="K222" s="62"/>
      <c r="L222" s="38">
        <f t="shared" ref="L222:Y222" si="17">-L217</f>
        <v>-51684</v>
      </c>
      <c r="M222" s="38">
        <f t="shared" si="17"/>
        <v>-2799</v>
      </c>
      <c r="O222" s="38">
        <f t="shared" si="17"/>
        <v>-6800</v>
      </c>
      <c r="P222" s="38">
        <f t="shared" si="17"/>
        <v>-2443</v>
      </c>
      <c r="Q222" s="38">
        <f t="shared" si="17"/>
        <v>-8902</v>
      </c>
      <c r="R222" s="38">
        <f t="shared" si="17"/>
        <v>-6463</v>
      </c>
      <c r="S222" s="38">
        <f t="shared" si="17"/>
        <v>-8886</v>
      </c>
      <c r="T222" s="38">
        <f t="shared" si="17"/>
        <v>-2734</v>
      </c>
      <c r="U222" s="38">
        <f t="shared" si="17"/>
        <v>-2072</v>
      </c>
      <c r="V222" s="38">
        <f t="shared" si="17"/>
        <v>-4859</v>
      </c>
      <c r="W222" s="38">
        <f t="shared" si="17"/>
        <v>-5726</v>
      </c>
      <c r="X222" s="38">
        <f t="shared" si="17"/>
        <v>0</v>
      </c>
      <c r="Y222" s="38">
        <f t="shared" si="17"/>
        <v>0</v>
      </c>
    </row>
    <row r="223" spans="1:25" x14ac:dyDescent="0.2">
      <c r="A223" s="65"/>
      <c r="B223" s="19"/>
      <c r="D223" s="39"/>
      <c r="E223" s="59"/>
      <c r="F223" s="59"/>
      <c r="G223" s="59"/>
      <c r="H223" s="59"/>
      <c r="I223" s="66"/>
      <c r="J223" s="62"/>
      <c r="K223" s="62"/>
      <c r="W223" s="40"/>
      <c r="Y223" s="40"/>
    </row>
    <row r="224" spans="1:25" ht="10.8" thickBot="1" x14ac:dyDescent="0.25">
      <c r="A224" s="65"/>
      <c r="B224" s="19" t="s">
        <v>325</v>
      </c>
      <c r="D224" s="39"/>
      <c r="E224" s="59"/>
      <c r="F224" s="59"/>
      <c r="G224" s="59"/>
      <c r="H224" s="59"/>
      <c r="I224" s="66"/>
      <c r="J224" s="62"/>
      <c r="K224" s="62"/>
      <c r="L224" s="84">
        <f>+L219+L57</f>
        <v>9458743</v>
      </c>
      <c r="M224" s="84">
        <f>+M219+M57</f>
        <v>984851</v>
      </c>
      <c r="N224" s="84"/>
      <c r="O224" s="84">
        <f t="shared" ref="O224:Y224" si="18">+O219+O57</f>
        <v>994151</v>
      </c>
      <c r="P224" s="84">
        <f t="shared" si="18"/>
        <v>904978</v>
      </c>
      <c r="Q224" s="84">
        <f t="shared" si="18"/>
        <v>1026056</v>
      </c>
      <c r="R224" s="84">
        <f t="shared" si="18"/>
        <v>848380</v>
      </c>
      <c r="S224" s="84">
        <f t="shared" si="18"/>
        <v>905391</v>
      </c>
      <c r="T224" s="84">
        <f t="shared" si="18"/>
        <v>927537</v>
      </c>
      <c r="U224" s="84">
        <f t="shared" si="18"/>
        <v>944709</v>
      </c>
      <c r="V224" s="84">
        <f t="shared" si="18"/>
        <v>984549</v>
      </c>
      <c r="W224" s="85">
        <f t="shared" si="18"/>
        <v>938141</v>
      </c>
      <c r="X224" s="85">
        <f t="shared" si="18"/>
        <v>0</v>
      </c>
      <c r="Y224" s="85">
        <f t="shared" si="18"/>
        <v>0</v>
      </c>
    </row>
    <row r="225" spans="1:25" ht="10.8" thickTop="1" x14ac:dyDescent="0.2">
      <c r="A225" s="65"/>
      <c r="I225" s="72"/>
      <c r="J225" s="72"/>
      <c r="K225" s="67"/>
      <c r="W225" s="40"/>
    </row>
    <row r="226" spans="1:25" x14ac:dyDescent="0.2">
      <c r="I226" s="72"/>
      <c r="J226" s="72"/>
      <c r="K226" s="67"/>
      <c r="L226" s="38">
        <f>+L219+L221+L222</f>
        <v>0</v>
      </c>
      <c r="M226" s="38">
        <f t="shared" ref="M226:W226" si="19">+M219+M221+M222</f>
        <v>0</v>
      </c>
      <c r="O226" s="38">
        <f t="shared" si="19"/>
        <v>0</v>
      </c>
      <c r="P226" s="38">
        <f t="shared" si="19"/>
        <v>0</v>
      </c>
      <c r="Q226" s="38">
        <f t="shared" si="19"/>
        <v>0</v>
      </c>
      <c r="R226" s="38">
        <f t="shared" si="19"/>
        <v>0</v>
      </c>
      <c r="S226" s="38">
        <f t="shared" si="19"/>
        <v>0</v>
      </c>
      <c r="T226" s="38">
        <f t="shared" si="19"/>
        <v>0</v>
      </c>
      <c r="U226" s="38">
        <f t="shared" si="19"/>
        <v>0</v>
      </c>
      <c r="V226" s="38">
        <f t="shared" si="19"/>
        <v>0</v>
      </c>
      <c r="W226" s="38">
        <f t="shared" si="19"/>
        <v>0</v>
      </c>
      <c r="X226" s="38"/>
      <c r="Y226" s="38"/>
    </row>
    <row r="227" spans="1:25" x14ac:dyDescent="0.2">
      <c r="I227" s="72"/>
      <c r="J227" s="72"/>
      <c r="K227" s="67"/>
      <c r="W227" s="40"/>
      <c r="Y227" s="86"/>
    </row>
    <row r="228" spans="1:25" x14ac:dyDescent="0.2">
      <c r="I228" s="72"/>
      <c r="J228" s="72"/>
      <c r="K228" s="67"/>
      <c r="W228" s="40"/>
      <c r="Y228" s="86"/>
    </row>
    <row r="229" spans="1:25" x14ac:dyDescent="0.2">
      <c r="I229" s="72"/>
      <c r="J229" s="72"/>
      <c r="K229" s="67"/>
      <c r="W229" s="40"/>
    </row>
    <row r="230" spans="1:25" x14ac:dyDescent="0.2">
      <c r="I230" s="72"/>
      <c r="J230" s="72"/>
      <c r="K230" s="67"/>
      <c r="W230" s="40"/>
    </row>
    <row r="231" spans="1:25" x14ac:dyDescent="0.2">
      <c r="I231" s="72"/>
      <c r="J231" s="72"/>
      <c r="K231" s="67"/>
      <c r="W231" s="40"/>
    </row>
    <row r="232" spans="1:25" x14ac:dyDescent="0.2">
      <c r="I232" s="72"/>
      <c r="J232" s="72"/>
      <c r="K232" s="67"/>
      <c r="W232" s="40"/>
    </row>
    <row r="233" spans="1:25" x14ac:dyDescent="0.2">
      <c r="I233" s="72"/>
      <c r="J233" s="72"/>
      <c r="K233" s="67"/>
      <c r="W233" s="40"/>
    </row>
    <row r="234" spans="1:25" x14ac:dyDescent="0.2">
      <c r="I234" s="72"/>
      <c r="J234" s="72"/>
      <c r="K234" s="67"/>
      <c r="W234" s="40"/>
    </row>
    <row r="235" spans="1:25" x14ac:dyDescent="0.2">
      <c r="I235" s="72"/>
      <c r="J235" s="72"/>
      <c r="K235" s="67"/>
      <c r="W235" s="40"/>
    </row>
    <row r="236" spans="1:25" x14ac:dyDescent="0.2">
      <c r="I236" s="72"/>
      <c r="J236" s="72"/>
      <c r="K236" s="67"/>
      <c r="W236" s="40"/>
    </row>
    <row r="237" spans="1:25" x14ac:dyDescent="0.2">
      <c r="I237" s="72"/>
      <c r="J237" s="72"/>
      <c r="K237" s="67"/>
      <c r="W237" s="40"/>
    </row>
    <row r="238" spans="1:25" x14ac:dyDescent="0.2">
      <c r="I238" s="72"/>
      <c r="J238" s="72"/>
      <c r="K238" s="67"/>
      <c r="W238" s="40"/>
    </row>
    <row r="239" spans="1:25" x14ac:dyDescent="0.2">
      <c r="I239" s="72"/>
      <c r="J239" s="72"/>
      <c r="K239" s="67"/>
      <c r="W239" s="40"/>
    </row>
    <row r="240" spans="1:25" x14ac:dyDescent="0.2">
      <c r="I240" s="72"/>
      <c r="J240" s="72"/>
      <c r="K240" s="67"/>
      <c r="W240" s="40"/>
    </row>
    <row r="241" spans="9:23" x14ac:dyDescent="0.2">
      <c r="I241" s="72"/>
      <c r="J241" s="72"/>
      <c r="K241" s="67"/>
      <c r="W241" s="40"/>
    </row>
    <row r="242" spans="9:23" x14ac:dyDescent="0.2">
      <c r="I242" s="72"/>
      <c r="J242" s="72"/>
      <c r="K242" s="67"/>
      <c r="W242" s="40"/>
    </row>
    <row r="243" spans="9:23" x14ac:dyDescent="0.2">
      <c r="I243" s="72"/>
      <c r="J243" s="72"/>
      <c r="K243" s="67"/>
      <c r="W243" s="40"/>
    </row>
    <row r="244" spans="9:23" x14ac:dyDescent="0.2">
      <c r="I244" s="72"/>
      <c r="J244" s="72"/>
      <c r="K244" s="67"/>
      <c r="W244" s="40"/>
    </row>
    <row r="245" spans="9:23" x14ac:dyDescent="0.2">
      <c r="I245" s="72"/>
      <c r="J245" s="72"/>
      <c r="K245" s="67"/>
      <c r="W245" s="40"/>
    </row>
    <row r="246" spans="9:23" x14ac:dyDescent="0.2">
      <c r="I246" s="72"/>
      <c r="J246" s="72"/>
      <c r="K246" s="67"/>
      <c r="W246" s="40"/>
    </row>
    <row r="247" spans="9:23" x14ac:dyDescent="0.2">
      <c r="I247" s="72"/>
      <c r="J247" s="72"/>
      <c r="K247" s="67"/>
      <c r="W247" s="40"/>
    </row>
    <row r="248" spans="9:23" x14ac:dyDescent="0.2">
      <c r="I248" s="72"/>
      <c r="J248" s="72"/>
      <c r="K248" s="67"/>
      <c r="W248" s="40"/>
    </row>
    <row r="249" spans="9:23" x14ac:dyDescent="0.2">
      <c r="I249" s="72"/>
      <c r="J249" s="72"/>
      <c r="K249" s="67"/>
      <c r="W249" s="40"/>
    </row>
    <row r="250" spans="9:23" x14ac:dyDescent="0.2">
      <c r="I250" s="72"/>
      <c r="J250" s="72"/>
      <c r="K250" s="67"/>
      <c r="W250" s="40"/>
    </row>
    <row r="251" spans="9:23" x14ac:dyDescent="0.2">
      <c r="I251" s="72"/>
      <c r="J251" s="72"/>
      <c r="K251" s="67"/>
      <c r="W251" s="40"/>
    </row>
    <row r="252" spans="9:23" x14ac:dyDescent="0.2">
      <c r="I252" s="72"/>
      <c r="J252" s="72"/>
      <c r="K252" s="67"/>
      <c r="W252" s="40"/>
    </row>
    <row r="253" spans="9:23" x14ac:dyDescent="0.2">
      <c r="I253" s="72"/>
      <c r="J253" s="72"/>
      <c r="K253" s="67"/>
      <c r="W253" s="40"/>
    </row>
    <row r="254" spans="9:23" x14ac:dyDescent="0.2">
      <c r="I254" s="72"/>
      <c r="J254" s="72"/>
      <c r="K254" s="67"/>
      <c r="W254" s="40"/>
    </row>
    <row r="255" spans="9:23" x14ac:dyDescent="0.2">
      <c r="I255" s="72"/>
      <c r="J255" s="72"/>
      <c r="K255" s="67"/>
      <c r="W255" s="40"/>
    </row>
    <row r="256" spans="9:23" x14ac:dyDescent="0.2">
      <c r="I256" s="72"/>
      <c r="J256" s="72"/>
      <c r="K256" s="67"/>
      <c r="W256" s="40"/>
    </row>
    <row r="257" spans="9:23" x14ac:dyDescent="0.2">
      <c r="I257" s="72"/>
      <c r="J257" s="72"/>
      <c r="K257" s="67"/>
      <c r="W257" s="40"/>
    </row>
    <row r="258" spans="9:23" x14ac:dyDescent="0.2">
      <c r="I258" s="72"/>
      <c r="J258" s="72"/>
      <c r="K258" s="67"/>
      <c r="W258" s="40"/>
    </row>
    <row r="259" spans="9:23" x14ac:dyDescent="0.2">
      <c r="I259" s="72"/>
      <c r="J259" s="72"/>
      <c r="K259" s="67"/>
      <c r="W259" s="40"/>
    </row>
    <row r="260" spans="9:23" x14ac:dyDescent="0.2">
      <c r="I260" s="72"/>
      <c r="J260" s="72"/>
      <c r="K260" s="67"/>
      <c r="W260" s="40"/>
    </row>
    <row r="261" spans="9:23" x14ac:dyDescent="0.2">
      <c r="I261" s="72"/>
      <c r="J261" s="72"/>
      <c r="K261" s="67"/>
      <c r="W261" s="40"/>
    </row>
    <row r="262" spans="9:23" x14ac:dyDescent="0.2">
      <c r="I262" s="72"/>
      <c r="J262" s="72"/>
      <c r="K262" s="67"/>
      <c r="W262" s="40"/>
    </row>
    <row r="263" spans="9:23" x14ac:dyDescent="0.2">
      <c r="I263" s="72"/>
      <c r="J263" s="72"/>
      <c r="K263" s="67"/>
      <c r="W263" s="40"/>
    </row>
    <row r="264" spans="9:23" x14ac:dyDescent="0.2">
      <c r="I264" s="72"/>
      <c r="J264" s="72"/>
      <c r="K264" s="67"/>
      <c r="W264" s="40"/>
    </row>
    <row r="265" spans="9:23" x14ac:dyDescent="0.2">
      <c r="I265" s="72"/>
      <c r="J265" s="72"/>
      <c r="K265" s="67"/>
      <c r="W265" s="40"/>
    </row>
    <row r="266" spans="9:23" x14ac:dyDescent="0.2">
      <c r="I266" s="72"/>
      <c r="J266" s="72"/>
      <c r="K266" s="67"/>
      <c r="W266" s="40"/>
    </row>
    <row r="267" spans="9:23" x14ac:dyDescent="0.2">
      <c r="I267" s="72"/>
      <c r="J267" s="72"/>
      <c r="K267" s="67"/>
      <c r="W267" s="40"/>
    </row>
    <row r="268" spans="9:23" x14ac:dyDescent="0.2">
      <c r="I268" s="72"/>
      <c r="J268" s="72"/>
      <c r="K268" s="67"/>
      <c r="W268" s="40"/>
    </row>
    <row r="269" spans="9:23" x14ac:dyDescent="0.2">
      <c r="I269" s="72"/>
      <c r="J269" s="72"/>
      <c r="K269" s="67"/>
      <c r="W269" s="40"/>
    </row>
    <row r="270" spans="9:23" x14ac:dyDescent="0.2">
      <c r="I270" s="72"/>
      <c r="J270" s="72"/>
      <c r="K270" s="67"/>
      <c r="W270" s="40"/>
    </row>
    <row r="271" spans="9:23" x14ac:dyDescent="0.2">
      <c r="I271" s="72"/>
      <c r="J271" s="72"/>
      <c r="K271" s="67"/>
      <c r="W271" s="40"/>
    </row>
    <row r="272" spans="9:23" x14ac:dyDescent="0.2">
      <c r="I272" s="72"/>
      <c r="J272" s="72"/>
      <c r="K272" s="67"/>
      <c r="W272" s="40"/>
    </row>
    <row r="273" spans="9:23" x14ac:dyDescent="0.2">
      <c r="I273" s="72"/>
      <c r="J273" s="72"/>
      <c r="K273" s="67"/>
      <c r="W273" s="40"/>
    </row>
    <row r="274" spans="9:23" x14ac:dyDescent="0.2">
      <c r="I274" s="72"/>
      <c r="J274" s="72"/>
      <c r="K274" s="67"/>
      <c r="W274" s="40"/>
    </row>
    <row r="275" spans="9:23" x14ac:dyDescent="0.2">
      <c r="I275" s="72"/>
      <c r="J275" s="72"/>
      <c r="K275" s="67"/>
      <c r="W275" s="40"/>
    </row>
    <row r="276" spans="9:23" x14ac:dyDescent="0.2">
      <c r="I276" s="72"/>
      <c r="J276" s="72"/>
      <c r="K276" s="67"/>
      <c r="W276" s="40"/>
    </row>
    <row r="277" spans="9:23" x14ac:dyDescent="0.2">
      <c r="I277" s="72"/>
      <c r="J277" s="72"/>
      <c r="K277" s="67"/>
      <c r="W277" s="40"/>
    </row>
    <row r="278" spans="9:23" x14ac:dyDescent="0.2">
      <c r="I278" s="72"/>
      <c r="J278" s="72"/>
      <c r="K278" s="67"/>
      <c r="W278" s="40"/>
    </row>
    <row r="279" spans="9:23" x14ac:dyDescent="0.2">
      <c r="I279" s="72"/>
      <c r="J279" s="72"/>
      <c r="K279" s="67"/>
      <c r="W279" s="40"/>
    </row>
    <row r="280" spans="9:23" x14ac:dyDescent="0.2">
      <c r="I280" s="72"/>
      <c r="J280" s="72"/>
      <c r="K280" s="67"/>
      <c r="W280" s="40"/>
    </row>
    <row r="281" spans="9:23" x14ac:dyDescent="0.2">
      <c r="I281" s="72"/>
      <c r="J281" s="72"/>
      <c r="K281" s="67"/>
      <c r="W281" s="40"/>
    </row>
    <row r="282" spans="9:23" x14ac:dyDescent="0.2">
      <c r="I282" s="72"/>
      <c r="J282" s="72"/>
      <c r="K282" s="67"/>
      <c r="W282" s="40"/>
    </row>
    <row r="283" spans="9:23" x14ac:dyDescent="0.2">
      <c r="I283" s="72"/>
      <c r="J283" s="72"/>
      <c r="K283" s="67"/>
      <c r="W283" s="40"/>
    </row>
    <row r="284" spans="9:23" x14ac:dyDescent="0.2">
      <c r="I284" s="72"/>
      <c r="J284" s="72"/>
      <c r="K284" s="67"/>
      <c r="W284" s="40"/>
    </row>
    <row r="285" spans="9:23" x14ac:dyDescent="0.2">
      <c r="I285" s="72"/>
      <c r="J285" s="72"/>
      <c r="K285" s="67"/>
      <c r="W285" s="40"/>
    </row>
    <row r="286" spans="9:23" x14ac:dyDescent="0.2">
      <c r="I286" s="72"/>
      <c r="J286" s="72"/>
      <c r="K286" s="67"/>
      <c r="W286" s="40"/>
    </row>
    <row r="287" spans="9:23" x14ac:dyDescent="0.2">
      <c r="I287" s="72"/>
      <c r="J287" s="72"/>
      <c r="K287" s="67"/>
      <c r="W287" s="40"/>
    </row>
    <row r="288" spans="9:23" x14ac:dyDescent="0.2">
      <c r="I288" s="72"/>
      <c r="J288" s="72"/>
      <c r="K288" s="67"/>
      <c r="W288" s="40"/>
    </row>
    <row r="289" spans="9:23" x14ac:dyDescent="0.2">
      <c r="I289" s="72"/>
      <c r="J289" s="72"/>
      <c r="K289" s="67"/>
      <c r="W289" s="40"/>
    </row>
    <row r="290" spans="9:23" x14ac:dyDescent="0.2">
      <c r="I290" s="72"/>
      <c r="J290" s="72"/>
      <c r="K290" s="67"/>
      <c r="W290" s="40"/>
    </row>
    <row r="291" spans="9:23" x14ac:dyDescent="0.2">
      <c r="I291" s="72"/>
      <c r="J291" s="72"/>
      <c r="K291" s="67"/>
      <c r="W291" s="40"/>
    </row>
    <row r="292" spans="9:23" x14ac:dyDescent="0.2">
      <c r="I292" s="72"/>
      <c r="J292" s="72"/>
      <c r="K292" s="67"/>
      <c r="W292" s="40"/>
    </row>
    <row r="293" spans="9:23" x14ac:dyDescent="0.2">
      <c r="I293" s="72"/>
      <c r="J293" s="72"/>
      <c r="K293" s="67"/>
      <c r="W293" s="40"/>
    </row>
    <row r="294" spans="9:23" x14ac:dyDescent="0.2">
      <c r="I294" s="72"/>
      <c r="J294" s="72"/>
      <c r="K294" s="67"/>
      <c r="W294" s="40"/>
    </row>
    <row r="295" spans="9:23" x14ac:dyDescent="0.2">
      <c r="I295" s="72"/>
      <c r="J295" s="72"/>
      <c r="K295" s="67"/>
      <c r="W295" s="40"/>
    </row>
    <row r="296" spans="9:23" x14ac:dyDescent="0.2">
      <c r="I296" s="72"/>
      <c r="J296" s="72"/>
      <c r="K296" s="67"/>
      <c r="W296" s="40"/>
    </row>
    <row r="297" spans="9:23" x14ac:dyDescent="0.2">
      <c r="I297" s="72"/>
      <c r="J297" s="72"/>
      <c r="K297" s="67"/>
      <c r="W297" s="40"/>
    </row>
    <row r="298" spans="9:23" x14ac:dyDescent="0.2">
      <c r="I298" s="72"/>
      <c r="J298" s="72"/>
      <c r="K298" s="67"/>
      <c r="W298" s="40"/>
    </row>
    <row r="299" spans="9:23" x14ac:dyDescent="0.2">
      <c r="I299" s="72"/>
      <c r="J299" s="72"/>
      <c r="K299" s="67"/>
      <c r="W299" s="40"/>
    </row>
    <row r="300" spans="9:23" x14ac:dyDescent="0.2">
      <c r="I300" s="72"/>
      <c r="J300" s="72"/>
      <c r="K300" s="67"/>
      <c r="W300" s="40"/>
    </row>
    <row r="301" spans="9:23" x14ac:dyDescent="0.2">
      <c r="I301" s="72"/>
      <c r="J301" s="72"/>
      <c r="K301" s="67"/>
      <c r="W301" s="40"/>
    </row>
    <row r="302" spans="9:23" x14ac:dyDescent="0.2">
      <c r="I302" s="72"/>
      <c r="J302" s="72"/>
      <c r="K302" s="67"/>
      <c r="W302" s="40"/>
    </row>
    <row r="303" spans="9:23" x14ac:dyDescent="0.2">
      <c r="I303" s="72"/>
      <c r="J303" s="72"/>
      <c r="K303" s="67"/>
      <c r="W303" s="40"/>
    </row>
    <row r="304" spans="9:23" x14ac:dyDescent="0.2">
      <c r="I304" s="72"/>
      <c r="J304" s="72"/>
      <c r="K304" s="67"/>
      <c r="W304" s="40"/>
    </row>
    <row r="305" spans="9:23" x14ac:dyDescent="0.2">
      <c r="I305" s="72"/>
      <c r="J305" s="72"/>
      <c r="K305" s="67"/>
      <c r="W305" s="40"/>
    </row>
    <row r="306" spans="9:23" x14ac:dyDescent="0.2">
      <c r="I306" s="72"/>
      <c r="J306" s="72"/>
      <c r="K306" s="67"/>
      <c r="W306" s="40"/>
    </row>
    <row r="307" spans="9:23" x14ac:dyDescent="0.2">
      <c r="I307" s="72"/>
      <c r="J307" s="72"/>
      <c r="K307" s="67"/>
      <c r="W307" s="40"/>
    </row>
    <row r="308" spans="9:23" x14ac:dyDescent="0.2">
      <c r="I308" s="72"/>
      <c r="J308" s="72"/>
      <c r="K308" s="67"/>
      <c r="W308" s="40"/>
    </row>
    <row r="309" spans="9:23" x14ac:dyDescent="0.2">
      <c r="I309" s="72"/>
      <c r="J309" s="72"/>
      <c r="K309" s="67"/>
      <c r="W309" s="40"/>
    </row>
    <row r="310" spans="9:23" x14ac:dyDescent="0.2">
      <c r="I310" s="72"/>
      <c r="J310" s="72"/>
      <c r="K310" s="67"/>
      <c r="W310" s="40"/>
    </row>
    <row r="311" spans="9:23" x14ac:dyDescent="0.2">
      <c r="I311" s="72"/>
      <c r="J311" s="72"/>
      <c r="K311" s="67"/>
      <c r="W311" s="40"/>
    </row>
    <row r="312" spans="9:23" x14ac:dyDescent="0.2">
      <c r="I312" s="72"/>
      <c r="J312" s="72"/>
      <c r="K312" s="67"/>
      <c r="W312" s="40"/>
    </row>
    <row r="313" spans="9:23" x14ac:dyDescent="0.2">
      <c r="I313" s="72"/>
      <c r="J313" s="72"/>
      <c r="K313" s="67"/>
      <c r="W313" s="40"/>
    </row>
    <row r="314" spans="9:23" x14ac:dyDescent="0.2">
      <c r="I314" s="72"/>
      <c r="J314" s="72"/>
      <c r="K314" s="67"/>
      <c r="W314" s="40"/>
    </row>
    <row r="315" spans="9:23" x14ac:dyDescent="0.2">
      <c r="I315" s="72"/>
      <c r="J315" s="72"/>
      <c r="K315" s="67"/>
      <c r="W315" s="40"/>
    </row>
    <row r="316" spans="9:23" x14ac:dyDescent="0.2">
      <c r="I316" s="72"/>
      <c r="J316" s="72"/>
      <c r="K316" s="67"/>
      <c r="W316" s="40"/>
    </row>
    <row r="317" spans="9:23" x14ac:dyDescent="0.2">
      <c r="I317" s="72"/>
      <c r="J317" s="72"/>
      <c r="K317" s="67"/>
      <c r="W317" s="40"/>
    </row>
    <row r="318" spans="9:23" x14ac:dyDescent="0.2">
      <c r="I318" s="72"/>
      <c r="J318" s="72"/>
      <c r="K318" s="67"/>
      <c r="W318" s="40"/>
    </row>
    <row r="319" spans="9:23" x14ac:dyDescent="0.2">
      <c r="I319" s="72"/>
      <c r="J319" s="72"/>
      <c r="K319" s="67"/>
      <c r="W319" s="40"/>
    </row>
    <row r="320" spans="9:23" x14ac:dyDescent="0.2">
      <c r="I320" s="72"/>
      <c r="J320" s="72"/>
      <c r="K320" s="67"/>
      <c r="W320" s="40"/>
    </row>
    <row r="321" spans="9:23" x14ac:dyDescent="0.2">
      <c r="I321" s="72"/>
      <c r="J321" s="72"/>
      <c r="K321" s="67"/>
      <c r="W321" s="40"/>
    </row>
    <row r="322" spans="9:23" x14ac:dyDescent="0.2">
      <c r="I322" s="72"/>
      <c r="J322" s="72"/>
      <c r="K322" s="67"/>
      <c r="W322" s="40"/>
    </row>
    <row r="323" spans="9:23" x14ac:dyDescent="0.2">
      <c r="I323" s="72"/>
      <c r="J323" s="72"/>
      <c r="K323" s="67"/>
      <c r="W323" s="40"/>
    </row>
    <row r="324" spans="9:23" x14ac:dyDescent="0.2">
      <c r="I324" s="72"/>
      <c r="J324" s="72"/>
      <c r="K324" s="67"/>
      <c r="W324" s="40"/>
    </row>
    <row r="325" spans="9:23" x14ac:dyDescent="0.2">
      <c r="I325" s="72"/>
      <c r="J325" s="72"/>
      <c r="K325" s="67"/>
      <c r="W325" s="40"/>
    </row>
    <row r="326" spans="9:23" x14ac:dyDescent="0.2">
      <c r="I326" s="72"/>
      <c r="J326" s="72"/>
      <c r="K326" s="67"/>
      <c r="W326" s="40"/>
    </row>
    <row r="327" spans="9:23" x14ac:dyDescent="0.2">
      <c r="I327" s="72"/>
      <c r="J327" s="72"/>
      <c r="K327" s="67"/>
      <c r="W327" s="40"/>
    </row>
    <row r="328" spans="9:23" x14ac:dyDescent="0.2">
      <c r="I328" s="72"/>
      <c r="J328" s="72"/>
      <c r="K328" s="67"/>
      <c r="W328" s="40"/>
    </row>
    <row r="329" spans="9:23" x14ac:dyDescent="0.2">
      <c r="I329" s="72"/>
      <c r="J329" s="72"/>
      <c r="K329" s="67"/>
      <c r="W329" s="40"/>
    </row>
    <row r="330" spans="9:23" x14ac:dyDescent="0.2">
      <c r="I330" s="72"/>
      <c r="J330" s="72"/>
      <c r="K330" s="67"/>
      <c r="W330" s="40"/>
    </row>
    <row r="331" spans="9:23" x14ac:dyDescent="0.2">
      <c r="I331" s="72"/>
      <c r="J331" s="72"/>
      <c r="K331" s="67"/>
      <c r="W331" s="40"/>
    </row>
    <row r="332" spans="9:23" x14ac:dyDescent="0.2">
      <c r="I332" s="72"/>
      <c r="J332" s="72"/>
      <c r="K332" s="67"/>
      <c r="W332" s="40"/>
    </row>
    <row r="333" spans="9:23" x14ac:dyDescent="0.2">
      <c r="I333" s="72"/>
      <c r="J333" s="72"/>
      <c r="K333" s="67"/>
      <c r="W333" s="40"/>
    </row>
    <row r="334" spans="9:23" x14ac:dyDescent="0.2">
      <c r="I334" s="72"/>
      <c r="J334" s="72"/>
      <c r="K334" s="67"/>
      <c r="W334" s="40"/>
    </row>
    <row r="335" spans="9:23" x14ac:dyDescent="0.2">
      <c r="I335" s="72"/>
      <c r="J335" s="72"/>
      <c r="K335" s="67"/>
      <c r="W335" s="40"/>
    </row>
    <row r="336" spans="9:23" x14ac:dyDescent="0.2">
      <c r="I336" s="72"/>
      <c r="J336" s="72"/>
      <c r="K336" s="67"/>
      <c r="W336" s="40"/>
    </row>
    <row r="337" spans="9:23" x14ac:dyDescent="0.2">
      <c r="I337" s="72"/>
      <c r="J337" s="72"/>
      <c r="K337" s="67"/>
      <c r="W337" s="40"/>
    </row>
    <row r="338" spans="9:23" x14ac:dyDescent="0.2">
      <c r="I338" s="72"/>
      <c r="J338" s="72"/>
      <c r="K338" s="67"/>
      <c r="W338" s="40"/>
    </row>
    <row r="339" spans="9:23" x14ac:dyDescent="0.2">
      <c r="I339" s="72"/>
      <c r="J339" s="72"/>
      <c r="K339" s="67"/>
    </row>
    <row r="340" spans="9:23" x14ac:dyDescent="0.2">
      <c r="I340" s="72"/>
      <c r="J340" s="72"/>
      <c r="K340" s="67"/>
    </row>
    <row r="341" spans="9:23" x14ac:dyDescent="0.2">
      <c r="I341" s="72"/>
      <c r="J341" s="72"/>
      <c r="K341" s="67"/>
    </row>
    <row r="342" spans="9:23" x14ac:dyDescent="0.2">
      <c r="I342" s="72"/>
      <c r="J342" s="72"/>
      <c r="K342" s="67"/>
    </row>
    <row r="343" spans="9:23" x14ac:dyDescent="0.2">
      <c r="I343" s="72"/>
      <c r="J343" s="72"/>
      <c r="K343" s="67"/>
    </row>
    <row r="344" spans="9:23" x14ac:dyDescent="0.2">
      <c r="I344" s="72"/>
      <c r="J344" s="72"/>
      <c r="K344" s="67"/>
    </row>
    <row r="345" spans="9:23" x14ac:dyDescent="0.2">
      <c r="I345" s="72"/>
      <c r="J345" s="72"/>
      <c r="K345" s="67"/>
    </row>
    <row r="346" spans="9:23" x14ac:dyDescent="0.2">
      <c r="I346" s="72"/>
      <c r="J346" s="72"/>
      <c r="K346" s="67"/>
    </row>
    <row r="347" spans="9:23" x14ac:dyDescent="0.2">
      <c r="I347" s="72"/>
      <c r="J347" s="72"/>
      <c r="K347" s="67"/>
    </row>
    <row r="348" spans="9:23" x14ac:dyDescent="0.2">
      <c r="I348" s="72"/>
      <c r="J348" s="72"/>
      <c r="K348" s="67"/>
    </row>
    <row r="349" spans="9:23" x14ac:dyDescent="0.2">
      <c r="I349" s="72"/>
      <c r="J349" s="72"/>
      <c r="K349" s="67"/>
    </row>
    <row r="350" spans="9:23" x14ac:dyDescent="0.2">
      <c r="I350" s="72"/>
      <c r="J350" s="72"/>
      <c r="K350" s="67"/>
    </row>
    <row r="351" spans="9:23" x14ac:dyDescent="0.2">
      <c r="I351" s="72"/>
      <c r="J351" s="72"/>
      <c r="K351" s="67"/>
    </row>
    <row r="352" spans="9:23" x14ac:dyDescent="0.2">
      <c r="I352" s="72"/>
      <c r="J352" s="72"/>
      <c r="K352" s="67"/>
    </row>
    <row r="353" spans="9:11" x14ac:dyDescent="0.2">
      <c r="I353" s="72"/>
      <c r="J353" s="72"/>
      <c r="K353" s="67"/>
    </row>
    <row r="354" spans="9:11" x14ac:dyDescent="0.2">
      <c r="I354" s="72"/>
      <c r="J354" s="72"/>
      <c r="K354" s="67"/>
    </row>
    <row r="355" spans="9:11" x14ac:dyDescent="0.2">
      <c r="I355" s="72"/>
      <c r="J355" s="72"/>
      <c r="K355" s="67"/>
    </row>
    <row r="356" spans="9:11" x14ac:dyDescent="0.2">
      <c r="I356" s="72"/>
      <c r="J356" s="72"/>
      <c r="K356" s="67"/>
    </row>
    <row r="357" spans="9:11" x14ac:dyDescent="0.2">
      <c r="I357" s="72"/>
      <c r="J357" s="72"/>
      <c r="K357" s="67"/>
    </row>
    <row r="358" spans="9:11" x14ac:dyDescent="0.2">
      <c r="I358" s="72"/>
      <c r="J358" s="72"/>
      <c r="K358" s="67"/>
    </row>
    <row r="359" spans="9:11" x14ac:dyDescent="0.2">
      <c r="I359" s="72"/>
      <c r="J359" s="72"/>
      <c r="K359" s="67"/>
    </row>
    <row r="360" spans="9:11" x14ac:dyDescent="0.2">
      <c r="I360" s="72"/>
      <c r="J360" s="72"/>
      <c r="K360" s="67"/>
    </row>
    <row r="361" spans="9:11" x14ac:dyDescent="0.2">
      <c r="I361" s="72"/>
      <c r="J361" s="72"/>
      <c r="K361" s="67"/>
    </row>
    <row r="362" spans="9:11" x14ac:dyDescent="0.2">
      <c r="I362" s="72"/>
      <c r="J362" s="72"/>
      <c r="K362" s="67"/>
    </row>
    <row r="363" spans="9:11" x14ac:dyDescent="0.2">
      <c r="I363" s="72"/>
      <c r="J363" s="72"/>
      <c r="K363" s="67"/>
    </row>
    <row r="364" spans="9:11" x14ac:dyDescent="0.2">
      <c r="I364" s="72"/>
      <c r="J364" s="72"/>
      <c r="K364" s="67"/>
    </row>
    <row r="365" spans="9:11" x14ac:dyDescent="0.2">
      <c r="I365" s="72"/>
      <c r="J365" s="72"/>
      <c r="K365" s="67"/>
    </row>
    <row r="366" spans="9:11" x14ac:dyDescent="0.2">
      <c r="I366" s="72"/>
      <c r="J366" s="72"/>
      <c r="K366" s="67"/>
    </row>
    <row r="367" spans="9:11" x14ac:dyDescent="0.2">
      <c r="I367" s="72"/>
      <c r="J367" s="72"/>
      <c r="K367" s="67"/>
    </row>
    <row r="368" spans="9:11" x14ac:dyDescent="0.2">
      <c r="I368" s="72"/>
      <c r="J368" s="72"/>
      <c r="K368" s="67"/>
    </row>
    <row r="369" spans="9:11" x14ac:dyDescent="0.2">
      <c r="I369" s="72"/>
      <c r="J369" s="72"/>
      <c r="K369" s="67"/>
    </row>
    <row r="370" spans="9:11" x14ac:dyDescent="0.2">
      <c r="I370" s="72"/>
      <c r="J370" s="72"/>
      <c r="K370" s="67"/>
    </row>
    <row r="371" spans="9:11" x14ac:dyDescent="0.2">
      <c r="I371" s="72"/>
      <c r="J371" s="72"/>
      <c r="K371" s="67"/>
    </row>
    <row r="372" spans="9:11" x14ac:dyDescent="0.2">
      <c r="I372" s="72"/>
      <c r="J372" s="72"/>
      <c r="K372" s="67"/>
    </row>
    <row r="373" spans="9:11" x14ac:dyDescent="0.2">
      <c r="I373" s="72"/>
      <c r="J373" s="72"/>
      <c r="K373" s="67"/>
    </row>
    <row r="374" spans="9:11" x14ac:dyDescent="0.2">
      <c r="I374" s="72"/>
      <c r="J374" s="72"/>
      <c r="K374" s="67"/>
    </row>
    <row r="375" spans="9:11" x14ac:dyDescent="0.2">
      <c r="I375" s="72"/>
      <c r="J375" s="72"/>
      <c r="K375" s="67"/>
    </row>
    <row r="376" spans="9:11" x14ac:dyDescent="0.2">
      <c r="I376" s="72"/>
      <c r="J376" s="72"/>
      <c r="K376" s="67"/>
    </row>
    <row r="377" spans="9:11" x14ac:dyDescent="0.2">
      <c r="I377" s="72"/>
      <c r="J377" s="72"/>
      <c r="K377" s="67"/>
    </row>
    <row r="378" spans="9:11" x14ac:dyDescent="0.2">
      <c r="I378" s="72"/>
      <c r="J378" s="72"/>
      <c r="K378" s="67"/>
    </row>
    <row r="379" spans="9:11" x14ac:dyDescent="0.2">
      <c r="I379" s="72"/>
      <c r="J379" s="72"/>
      <c r="K379" s="67"/>
    </row>
    <row r="380" spans="9:11" x14ac:dyDescent="0.2">
      <c r="I380" s="72"/>
      <c r="J380" s="72"/>
      <c r="K380" s="67"/>
    </row>
    <row r="381" spans="9:11" x14ac:dyDescent="0.2">
      <c r="I381" s="72"/>
      <c r="J381" s="72"/>
      <c r="K381" s="67"/>
    </row>
    <row r="382" spans="9:11" x14ac:dyDescent="0.2">
      <c r="I382" s="72"/>
      <c r="J382" s="72"/>
      <c r="K382" s="67"/>
    </row>
    <row r="383" spans="9:11" x14ac:dyDescent="0.2">
      <c r="I383" s="72"/>
      <c r="J383" s="72"/>
      <c r="K383" s="67"/>
    </row>
    <row r="384" spans="9:11" x14ac:dyDescent="0.2">
      <c r="I384" s="72"/>
      <c r="J384" s="72"/>
      <c r="K384" s="67"/>
    </row>
    <row r="385" spans="9:11" x14ac:dyDescent="0.2">
      <c r="I385" s="72"/>
      <c r="J385" s="72"/>
      <c r="K385" s="67"/>
    </row>
    <row r="386" spans="9:11" x14ac:dyDescent="0.2">
      <c r="I386" s="72"/>
      <c r="J386" s="72"/>
      <c r="K386" s="67"/>
    </row>
    <row r="387" spans="9:11" x14ac:dyDescent="0.2">
      <c r="I387" s="72"/>
      <c r="J387" s="72"/>
      <c r="K387" s="67"/>
    </row>
    <row r="388" spans="9:11" x14ac:dyDescent="0.2">
      <c r="I388" s="72"/>
      <c r="J388" s="72"/>
      <c r="K388" s="67"/>
    </row>
    <row r="389" spans="9:11" x14ac:dyDescent="0.2">
      <c r="I389" s="72"/>
      <c r="J389" s="72"/>
      <c r="K389" s="67"/>
    </row>
    <row r="390" spans="9:11" x14ac:dyDescent="0.2">
      <c r="I390" s="72"/>
      <c r="J390" s="72"/>
      <c r="K390" s="67"/>
    </row>
    <row r="391" spans="9:11" x14ac:dyDescent="0.2">
      <c r="I391" s="72"/>
      <c r="J391" s="72"/>
      <c r="K391" s="67"/>
    </row>
    <row r="392" spans="9:11" x14ac:dyDescent="0.2">
      <c r="I392" s="72"/>
      <c r="J392" s="72"/>
      <c r="K392" s="67"/>
    </row>
    <row r="393" spans="9:11" x14ac:dyDescent="0.2">
      <c r="I393" s="72"/>
      <c r="J393" s="72"/>
      <c r="K393" s="67"/>
    </row>
    <row r="394" spans="9:11" x14ac:dyDescent="0.2">
      <c r="I394" s="72"/>
      <c r="J394" s="72"/>
      <c r="K394" s="67"/>
    </row>
    <row r="395" spans="9:11" x14ac:dyDescent="0.2">
      <c r="I395" s="72"/>
      <c r="J395" s="72"/>
      <c r="K395" s="67"/>
    </row>
    <row r="396" spans="9:11" x14ac:dyDescent="0.2">
      <c r="I396" s="72"/>
      <c r="J396" s="72"/>
      <c r="K396" s="67"/>
    </row>
    <row r="397" spans="9:11" x14ac:dyDescent="0.2">
      <c r="I397" s="72"/>
      <c r="J397" s="72"/>
      <c r="K397" s="67"/>
    </row>
    <row r="398" spans="9:11" x14ac:dyDescent="0.2">
      <c r="I398" s="72"/>
      <c r="J398" s="72"/>
      <c r="K398" s="67"/>
    </row>
    <row r="399" spans="9:11" x14ac:dyDescent="0.2">
      <c r="I399" s="72"/>
      <c r="J399" s="72"/>
      <c r="K399" s="67"/>
    </row>
    <row r="400" spans="9:11" x14ac:dyDescent="0.2">
      <c r="I400" s="72"/>
      <c r="J400" s="72"/>
      <c r="K400" s="67"/>
    </row>
    <row r="401" spans="9:11" x14ac:dyDescent="0.2">
      <c r="I401" s="72"/>
      <c r="J401" s="72"/>
      <c r="K401" s="67"/>
    </row>
    <row r="402" spans="9:11" x14ac:dyDescent="0.2">
      <c r="I402" s="72"/>
      <c r="J402" s="72"/>
      <c r="K402" s="67"/>
    </row>
    <row r="403" spans="9:11" x14ac:dyDescent="0.2">
      <c r="I403" s="72"/>
      <c r="J403" s="72"/>
      <c r="K403" s="67"/>
    </row>
    <row r="404" spans="9:11" x14ac:dyDescent="0.2">
      <c r="I404" s="72"/>
      <c r="J404" s="72"/>
      <c r="K404" s="67"/>
    </row>
    <row r="405" spans="9:11" x14ac:dyDescent="0.2">
      <c r="I405" s="72"/>
      <c r="J405" s="72"/>
      <c r="K405" s="67"/>
    </row>
    <row r="406" spans="9:11" x14ac:dyDescent="0.2">
      <c r="I406" s="72"/>
      <c r="J406" s="72"/>
      <c r="K406" s="67"/>
    </row>
    <row r="407" spans="9:11" x14ac:dyDescent="0.2">
      <c r="I407" s="72"/>
      <c r="J407" s="72"/>
      <c r="K407" s="67"/>
    </row>
    <row r="408" spans="9:11" x14ac:dyDescent="0.2">
      <c r="I408" s="72"/>
      <c r="J408" s="72"/>
      <c r="K408" s="67"/>
    </row>
    <row r="409" spans="9:11" x14ac:dyDescent="0.2">
      <c r="I409" s="72"/>
      <c r="J409" s="72"/>
      <c r="K409" s="67"/>
    </row>
  </sheetData>
  <phoneticPr fontId="0" type="noConversion"/>
  <printOptions headings="1" gridLines="1"/>
  <pageMargins left="0.25" right="0.25" top="0.75" bottom="0.65" header="0.5" footer="0.5"/>
  <pageSetup paperSize="5" scale="64" fitToHeight="12" orientation="landscape" horizontalDpi="300" verticalDpi="30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Analysis</vt:lpstr>
      <vt:lpstr>Fuel Use</vt:lpstr>
      <vt:lpstr>2000MMBTU</vt:lpstr>
      <vt:lpstr>2001MMBTU</vt:lpstr>
      <vt:lpstr>'2000MMBTU'!Print_Area</vt:lpstr>
      <vt:lpstr>'2001MMBTU'!Print_Area</vt:lpstr>
      <vt:lpstr>'Fuel Use'!Print_Area</vt:lpstr>
      <vt:lpstr>'2000MMBTU'!Print_Titles</vt:lpstr>
      <vt:lpstr>'2001MMBTU'!Print_Titles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rmatthe</dc:creator>
  <cp:lastModifiedBy>Havlíček Jan</cp:lastModifiedBy>
  <cp:lastPrinted>2001-11-26T19:55:33Z</cp:lastPrinted>
  <dcterms:created xsi:type="dcterms:W3CDTF">2001-11-08T18:20:34Z</dcterms:created>
  <dcterms:modified xsi:type="dcterms:W3CDTF">2023-09-10T12:04:17Z</dcterms:modified>
</cp:coreProperties>
</file>